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2.xml" ContentType="application/vnd.openxmlformats-officedocument.spreadsheetml.table+xml"/>
  <Override PartName="/xl/drawings/drawing6.xml" ContentType="application/vnd.openxmlformats-officedocument.drawing+xml"/>
  <Override PartName="/xl/slicers/slicer3.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7.xml" ContentType="application/vnd.openxmlformats-officedocument.drawing+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hidePivotFieldList="1" defaultThemeVersion="166925"/>
  <mc:AlternateContent xmlns:mc="http://schemas.openxmlformats.org/markup-compatibility/2006">
    <mc:Choice Requires="x15">
      <x15ac:absPath xmlns:x15ac="http://schemas.microsoft.com/office/spreadsheetml/2010/11/ac" url="C:\Users\vinaya.rajaram.nayak\Downloads\"/>
    </mc:Choice>
  </mc:AlternateContent>
  <xr:revisionPtr revIDLastSave="0" documentId="13_ncr:1_{FFDEFDD6-9F8E-434A-A146-D8C0383D24BA}" xr6:coauthVersionLast="46" xr6:coauthVersionMax="46" xr10:uidLastSave="{00000000-0000-0000-0000-000000000000}"/>
  <bookViews>
    <workbookView xWindow="-110" yWindow="-110" windowWidth="19420" windowHeight="10420" firstSheet="3" activeTab="3" xr2:uid="{00000000-000D-0000-FFFF-FFFF00000000}"/>
  </bookViews>
  <sheets>
    <sheet name="Sheet2" sheetId="7" state="hidden" r:id="rId1"/>
    <sheet name="Market" sheetId="4" state="hidden" r:id="rId2"/>
    <sheet name="Sheet1" sheetId="6" state="hidden" r:id="rId3"/>
    <sheet name="INTRODUCTION" sheetId="16" r:id="rId4"/>
    <sheet name="SALES" sheetId="19" r:id="rId5"/>
    <sheet name="PROFIT" sheetId="23" r:id="rId6"/>
    <sheet name="Mini Project Data - Sales &amp; Pro" sheetId="1" r:id="rId7"/>
    <sheet name="Findings" sheetId="24" r:id="rId8"/>
    <sheet name="Conclusion" sheetId="26" r:id="rId9"/>
    <sheet name="Sheet5" sheetId="25" state="hidden" r:id="rId10"/>
  </sheets>
  <definedNames>
    <definedName name="_xlnm._FilterDatabase" localSheetId="6" hidden="1">'Mini Project Data - Sales &amp; Pro'!$A$3:$S$703</definedName>
    <definedName name="Slicer_Country">#N/A</definedName>
    <definedName name="Slicer_Country2">#N/A</definedName>
    <definedName name="Slicer_Discount_Band">#N/A</definedName>
    <definedName name="Slicer_Discount_Band1">#N/A</definedName>
    <definedName name="Slicer_Discount_Band2">#N/A</definedName>
    <definedName name="Slicer_Market">#N/A</definedName>
    <definedName name="Slicer_Market1">#N/A</definedName>
    <definedName name="Slicer_Product">#N/A</definedName>
    <definedName name="Slicer_Years">#N/A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04" i="1" l="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4" i="1"/>
  <c r="Q216" i="1"/>
  <c r="R216" i="1" s="1"/>
  <c r="Q48" i="1"/>
  <c r="R48" i="1" s="1"/>
  <c r="Q56" i="1"/>
  <c r="R56" i="1" s="1"/>
  <c r="Q96" i="1"/>
  <c r="R96" i="1" s="1"/>
  <c r="Q104" i="1"/>
  <c r="R104" i="1" s="1"/>
  <c r="Q152" i="1"/>
  <c r="R152" i="1" s="1"/>
  <c r="Q459" i="1"/>
  <c r="R459" i="1" s="1"/>
  <c r="I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P459" i="1" s="1"/>
  <c r="I460" i="1"/>
  <c r="P460" i="1" s="1"/>
  <c r="I461" i="1"/>
  <c r="P461" i="1" s="1"/>
  <c r="I462" i="1"/>
  <c r="P462" i="1" s="1"/>
  <c r="Q462" i="1" s="1"/>
  <c r="R462" i="1" s="1"/>
  <c r="I463" i="1"/>
  <c r="P463" i="1" s="1"/>
  <c r="Q463" i="1" s="1"/>
  <c r="R463" i="1" s="1"/>
  <c r="I464" i="1"/>
  <c r="P464" i="1" s="1"/>
  <c r="I465" i="1"/>
  <c r="P465" i="1" s="1"/>
  <c r="I466" i="1"/>
  <c r="P466" i="1" s="1"/>
  <c r="I467" i="1"/>
  <c r="P467" i="1" s="1"/>
  <c r="I468" i="1"/>
  <c r="P468" i="1" s="1"/>
  <c r="I469" i="1"/>
  <c r="P469" i="1" s="1"/>
  <c r="I470" i="1"/>
  <c r="P470" i="1" s="1"/>
  <c r="I471" i="1"/>
  <c r="P471" i="1" s="1"/>
  <c r="I472" i="1"/>
  <c r="P472" i="1" s="1"/>
  <c r="I473" i="1"/>
  <c r="P473" i="1" s="1"/>
  <c r="I474" i="1"/>
  <c r="P474" i="1" s="1"/>
  <c r="I475" i="1"/>
  <c r="P475" i="1" s="1"/>
  <c r="Q475" i="1" s="1"/>
  <c r="R475" i="1" s="1"/>
  <c r="I476" i="1"/>
  <c r="P476" i="1" s="1"/>
  <c r="I477" i="1"/>
  <c r="P477" i="1" s="1"/>
  <c r="I478" i="1"/>
  <c r="P478" i="1" s="1"/>
  <c r="I479" i="1"/>
  <c r="P479" i="1" s="1"/>
  <c r="Q479" i="1" s="1"/>
  <c r="R479" i="1" s="1"/>
  <c r="I480" i="1"/>
  <c r="P480" i="1" s="1"/>
  <c r="I481" i="1"/>
  <c r="P481" i="1" s="1"/>
  <c r="I482" i="1"/>
  <c r="P482" i="1" s="1"/>
  <c r="I483" i="1"/>
  <c r="P483" i="1" s="1"/>
  <c r="I484" i="1"/>
  <c r="P484" i="1" s="1"/>
  <c r="I485" i="1"/>
  <c r="P485" i="1" s="1"/>
  <c r="I486" i="1"/>
  <c r="P486" i="1" s="1"/>
  <c r="I487" i="1"/>
  <c r="P487" i="1" s="1"/>
  <c r="I488" i="1"/>
  <c r="P488" i="1" s="1"/>
  <c r="I489" i="1"/>
  <c r="P489" i="1" s="1"/>
  <c r="I490" i="1"/>
  <c r="P490" i="1" s="1"/>
  <c r="I491" i="1"/>
  <c r="P491" i="1" s="1"/>
  <c r="Q491" i="1" s="1"/>
  <c r="R491" i="1" s="1"/>
  <c r="I492" i="1"/>
  <c r="P492" i="1" s="1"/>
  <c r="I493" i="1"/>
  <c r="P493" i="1" s="1"/>
  <c r="I494" i="1"/>
  <c r="P494" i="1" s="1"/>
  <c r="I495" i="1"/>
  <c r="P495" i="1" s="1"/>
  <c r="Q495" i="1" s="1"/>
  <c r="R495" i="1" s="1"/>
  <c r="I496" i="1"/>
  <c r="P496" i="1" s="1"/>
  <c r="I497" i="1"/>
  <c r="P497" i="1" s="1"/>
  <c r="I498" i="1"/>
  <c r="P498" i="1" s="1"/>
  <c r="I499" i="1"/>
  <c r="P499" i="1" s="1"/>
  <c r="I500" i="1"/>
  <c r="P500" i="1" s="1"/>
  <c r="I501" i="1"/>
  <c r="P501" i="1" s="1"/>
  <c r="I502" i="1"/>
  <c r="P502" i="1" s="1"/>
  <c r="I503" i="1"/>
  <c r="P503" i="1" s="1"/>
  <c r="I504" i="1"/>
  <c r="P504" i="1" s="1"/>
  <c r="I505" i="1"/>
  <c r="P505" i="1" s="1"/>
  <c r="I506" i="1"/>
  <c r="P506" i="1" s="1"/>
  <c r="I507" i="1"/>
  <c r="P507" i="1" s="1"/>
  <c r="Q507" i="1" s="1"/>
  <c r="R507" i="1" s="1"/>
  <c r="I508" i="1"/>
  <c r="P508" i="1" s="1"/>
  <c r="I509" i="1"/>
  <c r="P509" i="1" s="1"/>
  <c r="I510" i="1"/>
  <c r="P510" i="1" s="1"/>
  <c r="I511" i="1"/>
  <c r="P511" i="1" s="1"/>
  <c r="Q511" i="1" s="1"/>
  <c r="R511" i="1" s="1"/>
  <c r="I512" i="1"/>
  <c r="P512" i="1" s="1"/>
  <c r="I513" i="1"/>
  <c r="P513" i="1" s="1"/>
  <c r="I514" i="1"/>
  <c r="P514" i="1" s="1"/>
  <c r="I515" i="1"/>
  <c r="P515" i="1" s="1"/>
  <c r="I516" i="1"/>
  <c r="P516" i="1" s="1"/>
  <c r="I517" i="1"/>
  <c r="P517" i="1" s="1"/>
  <c r="I518" i="1"/>
  <c r="P518" i="1" s="1"/>
  <c r="I519" i="1"/>
  <c r="P519" i="1" s="1"/>
  <c r="I520" i="1"/>
  <c r="P520" i="1" s="1"/>
  <c r="I521" i="1"/>
  <c r="P521" i="1" s="1"/>
  <c r="I522" i="1"/>
  <c r="P522" i="1" s="1"/>
  <c r="I523" i="1"/>
  <c r="P523" i="1" s="1"/>
  <c r="Q523" i="1" s="1"/>
  <c r="R523" i="1" s="1"/>
  <c r="I524" i="1"/>
  <c r="P524" i="1" s="1"/>
  <c r="I525" i="1"/>
  <c r="P525" i="1" s="1"/>
  <c r="I526" i="1"/>
  <c r="P526" i="1" s="1"/>
  <c r="I527" i="1"/>
  <c r="P527" i="1" s="1"/>
  <c r="Q527" i="1" s="1"/>
  <c r="R527" i="1" s="1"/>
  <c r="I528" i="1"/>
  <c r="P528" i="1" s="1"/>
  <c r="I529" i="1"/>
  <c r="P529" i="1" s="1"/>
  <c r="I530" i="1"/>
  <c r="P530" i="1" s="1"/>
  <c r="I531" i="1"/>
  <c r="P531" i="1" s="1"/>
  <c r="I532" i="1"/>
  <c r="P532" i="1" s="1"/>
  <c r="I533" i="1"/>
  <c r="P533" i="1" s="1"/>
  <c r="I534" i="1"/>
  <c r="P534" i="1" s="1"/>
  <c r="I535" i="1"/>
  <c r="P535" i="1" s="1"/>
  <c r="I536" i="1"/>
  <c r="P536" i="1" s="1"/>
  <c r="I537" i="1"/>
  <c r="P537" i="1" s="1"/>
  <c r="I538" i="1"/>
  <c r="P538" i="1" s="1"/>
  <c r="I539" i="1"/>
  <c r="P539" i="1" s="1"/>
  <c r="Q539" i="1" s="1"/>
  <c r="R539" i="1" s="1"/>
  <c r="I540" i="1"/>
  <c r="P540" i="1" s="1"/>
  <c r="I541" i="1"/>
  <c r="P541" i="1" s="1"/>
  <c r="I542" i="1"/>
  <c r="P542" i="1" s="1"/>
  <c r="I543" i="1"/>
  <c r="P543" i="1" s="1"/>
  <c r="Q543" i="1" s="1"/>
  <c r="R543" i="1" s="1"/>
  <c r="I544" i="1"/>
  <c r="P544" i="1" s="1"/>
  <c r="I545" i="1"/>
  <c r="P545" i="1" s="1"/>
  <c r="I546" i="1"/>
  <c r="P546" i="1" s="1"/>
  <c r="I547" i="1"/>
  <c r="P547" i="1" s="1"/>
  <c r="I548" i="1"/>
  <c r="P548" i="1" s="1"/>
  <c r="I549" i="1"/>
  <c r="P549" i="1" s="1"/>
  <c r="I550" i="1"/>
  <c r="P550" i="1" s="1"/>
  <c r="I551" i="1"/>
  <c r="P551" i="1" s="1"/>
  <c r="I552" i="1"/>
  <c r="P552" i="1" s="1"/>
  <c r="I553" i="1"/>
  <c r="P553" i="1" s="1"/>
  <c r="I554" i="1"/>
  <c r="P554" i="1" s="1"/>
  <c r="I555" i="1"/>
  <c r="P555" i="1" s="1"/>
  <c r="Q555" i="1" s="1"/>
  <c r="R555" i="1" s="1"/>
  <c r="I556" i="1"/>
  <c r="P556" i="1" s="1"/>
  <c r="I557" i="1"/>
  <c r="P557" i="1" s="1"/>
  <c r="I558" i="1"/>
  <c r="P558" i="1" s="1"/>
  <c r="I559" i="1"/>
  <c r="P559" i="1" s="1"/>
  <c r="Q559" i="1" s="1"/>
  <c r="R559" i="1" s="1"/>
  <c r="I560" i="1"/>
  <c r="P560" i="1" s="1"/>
  <c r="I561" i="1"/>
  <c r="P561" i="1" s="1"/>
  <c r="I562" i="1"/>
  <c r="P562" i="1" s="1"/>
  <c r="I563" i="1"/>
  <c r="P563" i="1" s="1"/>
  <c r="I564" i="1"/>
  <c r="P564" i="1" s="1"/>
  <c r="I565" i="1"/>
  <c r="P565" i="1" s="1"/>
  <c r="I566" i="1"/>
  <c r="P566" i="1" s="1"/>
  <c r="I567" i="1"/>
  <c r="P567" i="1" s="1"/>
  <c r="I568" i="1"/>
  <c r="P568" i="1" s="1"/>
  <c r="I569" i="1"/>
  <c r="P569" i="1" s="1"/>
  <c r="I570" i="1"/>
  <c r="P570" i="1" s="1"/>
  <c r="I571" i="1"/>
  <c r="P571" i="1" s="1"/>
  <c r="Q571" i="1" s="1"/>
  <c r="R571" i="1" s="1"/>
  <c r="I572" i="1"/>
  <c r="P572" i="1" s="1"/>
  <c r="I573" i="1"/>
  <c r="P573" i="1" s="1"/>
  <c r="I574" i="1"/>
  <c r="P574" i="1" s="1"/>
  <c r="I575" i="1"/>
  <c r="P575" i="1" s="1"/>
  <c r="Q575" i="1" s="1"/>
  <c r="R575" i="1" s="1"/>
  <c r="I576" i="1"/>
  <c r="P576" i="1" s="1"/>
  <c r="I577" i="1"/>
  <c r="P577" i="1" s="1"/>
  <c r="I578" i="1"/>
  <c r="P578" i="1" s="1"/>
  <c r="I579" i="1"/>
  <c r="P579" i="1" s="1"/>
  <c r="I580" i="1"/>
  <c r="P580" i="1" s="1"/>
  <c r="I581" i="1"/>
  <c r="P581" i="1" s="1"/>
  <c r="I582" i="1"/>
  <c r="P582" i="1" s="1"/>
  <c r="I583" i="1"/>
  <c r="P583" i="1" s="1"/>
  <c r="I584" i="1"/>
  <c r="P584" i="1" s="1"/>
  <c r="I585" i="1"/>
  <c r="P585" i="1" s="1"/>
  <c r="I586" i="1"/>
  <c r="P586" i="1" s="1"/>
  <c r="I587" i="1"/>
  <c r="P587" i="1" s="1"/>
  <c r="Q587" i="1" s="1"/>
  <c r="R587" i="1" s="1"/>
  <c r="I588" i="1"/>
  <c r="P588" i="1" s="1"/>
  <c r="I589" i="1"/>
  <c r="P589" i="1" s="1"/>
  <c r="I590" i="1"/>
  <c r="P590" i="1" s="1"/>
  <c r="I591" i="1"/>
  <c r="P591" i="1" s="1"/>
  <c r="Q591" i="1" s="1"/>
  <c r="R591" i="1" s="1"/>
  <c r="I592" i="1"/>
  <c r="P592" i="1" s="1"/>
  <c r="I593" i="1"/>
  <c r="P593" i="1" s="1"/>
  <c r="I594" i="1"/>
  <c r="P594" i="1" s="1"/>
  <c r="I595" i="1"/>
  <c r="P595" i="1" s="1"/>
  <c r="I596" i="1"/>
  <c r="P596" i="1" s="1"/>
  <c r="I597" i="1"/>
  <c r="P597" i="1" s="1"/>
  <c r="I598" i="1"/>
  <c r="P598" i="1" s="1"/>
  <c r="I599" i="1"/>
  <c r="P599" i="1" s="1"/>
  <c r="I600" i="1"/>
  <c r="P600" i="1" s="1"/>
  <c r="I601" i="1"/>
  <c r="P601" i="1" s="1"/>
  <c r="I602" i="1"/>
  <c r="P602" i="1" s="1"/>
  <c r="I603" i="1"/>
  <c r="P603" i="1" s="1"/>
  <c r="Q603" i="1" s="1"/>
  <c r="R603" i="1" s="1"/>
  <c r="I604" i="1"/>
  <c r="P604" i="1" s="1"/>
  <c r="I605" i="1"/>
  <c r="P605" i="1" s="1"/>
  <c r="I606" i="1"/>
  <c r="P606" i="1" s="1"/>
  <c r="I607" i="1"/>
  <c r="P607" i="1" s="1"/>
  <c r="Q607" i="1" s="1"/>
  <c r="R607" i="1" s="1"/>
  <c r="I608" i="1"/>
  <c r="P608" i="1" s="1"/>
  <c r="I609" i="1"/>
  <c r="P609" i="1" s="1"/>
  <c r="I610" i="1"/>
  <c r="P610" i="1" s="1"/>
  <c r="I611" i="1"/>
  <c r="P611" i="1" s="1"/>
  <c r="I612" i="1"/>
  <c r="P612" i="1" s="1"/>
  <c r="I613" i="1"/>
  <c r="P613" i="1" s="1"/>
  <c r="I614" i="1"/>
  <c r="P614" i="1" s="1"/>
  <c r="I615" i="1"/>
  <c r="P615" i="1" s="1"/>
  <c r="I616" i="1"/>
  <c r="P616" i="1" s="1"/>
  <c r="I617" i="1"/>
  <c r="P617" i="1" s="1"/>
  <c r="I618" i="1"/>
  <c r="P618" i="1" s="1"/>
  <c r="I619" i="1"/>
  <c r="P619" i="1" s="1"/>
  <c r="Q619" i="1" s="1"/>
  <c r="R619" i="1" s="1"/>
  <c r="I620" i="1"/>
  <c r="P620" i="1" s="1"/>
  <c r="I621" i="1"/>
  <c r="P621" i="1" s="1"/>
  <c r="I622" i="1"/>
  <c r="P622" i="1" s="1"/>
  <c r="I623" i="1"/>
  <c r="P623" i="1" s="1"/>
  <c r="Q623" i="1" s="1"/>
  <c r="R623" i="1" s="1"/>
  <c r="I624" i="1"/>
  <c r="P624" i="1" s="1"/>
  <c r="I625" i="1"/>
  <c r="P625" i="1" s="1"/>
  <c r="I626" i="1"/>
  <c r="P626" i="1" s="1"/>
  <c r="I627" i="1"/>
  <c r="P627" i="1" s="1"/>
  <c r="I628" i="1"/>
  <c r="P628" i="1" s="1"/>
  <c r="I629" i="1"/>
  <c r="P629" i="1" s="1"/>
  <c r="I630" i="1"/>
  <c r="P630" i="1" s="1"/>
  <c r="I631" i="1"/>
  <c r="P631" i="1" s="1"/>
  <c r="I632" i="1"/>
  <c r="P632" i="1" s="1"/>
  <c r="I633" i="1"/>
  <c r="P633" i="1" s="1"/>
  <c r="I634" i="1"/>
  <c r="P634" i="1" s="1"/>
  <c r="I635" i="1"/>
  <c r="P635" i="1" s="1"/>
  <c r="Q635" i="1" s="1"/>
  <c r="R635" i="1" s="1"/>
  <c r="I636" i="1"/>
  <c r="P636" i="1" s="1"/>
  <c r="I637" i="1"/>
  <c r="P637" i="1" s="1"/>
  <c r="I638" i="1"/>
  <c r="P638" i="1" s="1"/>
  <c r="I639" i="1"/>
  <c r="P639" i="1" s="1"/>
  <c r="Q639" i="1" s="1"/>
  <c r="R639" i="1" s="1"/>
  <c r="I640" i="1"/>
  <c r="P640" i="1" s="1"/>
  <c r="I641" i="1"/>
  <c r="P641" i="1" s="1"/>
  <c r="I642" i="1"/>
  <c r="P642" i="1" s="1"/>
  <c r="Q642" i="1" s="1"/>
  <c r="R642" i="1" s="1"/>
  <c r="I643" i="1"/>
  <c r="P643" i="1" s="1"/>
  <c r="I644" i="1"/>
  <c r="P644" i="1" s="1"/>
  <c r="I645" i="1"/>
  <c r="P645" i="1" s="1"/>
  <c r="I646" i="1"/>
  <c r="P646" i="1" s="1"/>
  <c r="I647" i="1"/>
  <c r="P647" i="1" s="1"/>
  <c r="I648" i="1"/>
  <c r="P648" i="1" s="1"/>
  <c r="I649" i="1"/>
  <c r="P649" i="1" s="1"/>
  <c r="I650" i="1"/>
  <c r="P650" i="1" s="1"/>
  <c r="Q650" i="1" s="1"/>
  <c r="R650" i="1" s="1"/>
  <c r="I651" i="1"/>
  <c r="P651" i="1" s="1"/>
  <c r="I652" i="1"/>
  <c r="P652" i="1" s="1"/>
  <c r="I653" i="1"/>
  <c r="P653" i="1" s="1"/>
  <c r="I654" i="1"/>
  <c r="P654" i="1" s="1"/>
  <c r="Q654" i="1" s="1"/>
  <c r="R654" i="1" s="1"/>
  <c r="I655" i="1"/>
  <c r="P655" i="1" s="1"/>
  <c r="I656" i="1"/>
  <c r="P656" i="1" s="1"/>
  <c r="I657" i="1"/>
  <c r="P657" i="1" s="1"/>
  <c r="I658" i="1"/>
  <c r="P658" i="1" s="1"/>
  <c r="I659" i="1"/>
  <c r="P659" i="1" s="1"/>
  <c r="I660" i="1"/>
  <c r="P660" i="1" s="1"/>
  <c r="I661" i="1"/>
  <c r="P661" i="1" s="1"/>
  <c r="I662" i="1"/>
  <c r="P662" i="1" s="1"/>
  <c r="I663" i="1"/>
  <c r="P663" i="1" s="1"/>
  <c r="I664" i="1"/>
  <c r="P664" i="1" s="1"/>
  <c r="I665" i="1"/>
  <c r="P665" i="1" s="1"/>
  <c r="I666" i="1"/>
  <c r="P666" i="1" s="1"/>
  <c r="Q666" i="1" s="1"/>
  <c r="R666" i="1" s="1"/>
  <c r="I667" i="1"/>
  <c r="P667" i="1" s="1"/>
  <c r="I668" i="1"/>
  <c r="P668" i="1" s="1"/>
  <c r="I669" i="1"/>
  <c r="P669" i="1" s="1"/>
  <c r="I670" i="1"/>
  <c r="P670" i="1" s="1"/>
  <c r="Q670" i="1" s="1"/>
  <c r="R670" i="1" s="1"/>
  <c r="I671" i="1"/>
  <c r="P671" i="1" s="1"/>
  <c r="I672" i="1"/>
  <c r="P672" i="1" s="1"/>
  <c r="I673" i="1"/>
  <c r="P673" i="1" s="1"/>
  <c r="I674" i="1"/>
  <c r="P674" i="1" s="1"/>
  <c r="I675" i="1"/>
  <c r="P675" i="1" s="1"/>
  <c r="I676" i="1"/>
  <c r="P676" i="1" s="1"/>
  <c r="I677" i="1"/>
  <c r="P677" i="1" s="1"/>
  <c r="I678" i="1"/>
  <c r="P678" i="1" s="1"/>
  <c r="I679" i="1"/>
  <c r="P679" i="1" s="1"/>
  <c r="I680" i="1"/>
  <c r="P680" i="1" s="1"/>
  <c r="I681" i="1"/>
  <c r="P681" i="1" s="1"/>
  <c r="I682" i="1"/>
  <c r="P682" i="1" s="1"/>
  <c r="Q682" i="1" s="1"/>
  <c r="R682" i="1" s="1"/>
  <c r="I683" i="1"/>
  <c r="P683" i="1" s="1"/>
  <c r="I684" i="1"/>
  <c r="P684" i="1" s="1"/>
  <c r="I685" i="1"/>
  <c r="P685" i="1" s="1"/>
  <c r="I686" i="1"/>
  <c r="P686" i="1" s="1"/>
  <c r="Q686" i="1" s="1"/>
  <c r="R686" i="1" s="1"/>
  <c r="I687" i="1"/>
  <c r="P687" i="1" s="1"/>
  <c r="I688" i="1"/>
  <c r="P688" i="1" s="1"/>
  <c r="I689" i="1"/>
  <c r="P689" i="1" s="1"/>
  <c r="I690" i="1"/>
  <c r="P690" i="1" s="1"/>
  <c r="I691" i="1"/>
  <c r="P691" i="1" s="1"/>
  <c r="I692" i="1"/>
  <c r="P692" i="1" s="1"/>
  <c r="I693" i="1"/>
  <c r="P693" i="1" s="1"/>
  <c r="I694" i="1"/>
  <c r="P694" i="1" s="1"/>
  <c r="I695" i="1"/>
  <c r="P695" i="1" s="1"/>
  <c r="I696" i="1"/>
  <c r="P696" i="1" s="1"/>
  <c r="I697" i="1"/>
  <c r="P697" i="1" s="1"/>
  <c r="I698" i="1"/>
  <c r="P698" i="1" s="1"/>
  <c r="Q698" i="1" s="1"/>
  <c r="R698" i="1" s="1"/>
  <c r="I699" i="1"/>
  <c r="P699" i="1" s="1"/>
  <c r="I700" i="1"/>
  <c r="P700" i="1" s="1"/>
  <c r="I701" i="1"/>
  <c r="P701" i="1" s="1"/>
  <c r="I702" i="1"/>
  <c r="P702" i="1" s="1"/>
  <c r="Q702" i="1" s="1"/>
  <c r="R702" i="1" s="1"/>
  <c r="I703" i="1"/>
  <c r="P703" i="1" s="1"/>
  <c r="H5" i="1"/>
  <c r="H6" i="1"/>
  <c r="H7" i="1"/>
  <c r="P7" i="1" s="1"/>
  <c r="H8" i="1"/>
  <c r="P8" i="1" s="1"/>
  <c r="H9" i="1"/>
  <c r="H10" i="1"/>
  <c r="H11" i="1"/>
  <c r="P11" i="1" s="1"/>
  <c r="H12" i="1"/>
  <c r="H13" i="1"/>
  <c r="H14" i="1"/>
  <c r="H15" i="1"/>
  <c r="P15" i="1" s="1"/>
  <c r="Q15" i="1" s="1"/>
  <c r="R15" i="1" s="1"/>
  <c r="H16" i="1"/>
  <c r="P16" i="1" s="1"/>
  <c r="H17" i="1"/>
  <c r="H18" i="1"/>
  <c r="H19" i="1"/>
  <c r="P19" i="1" s="1"/>
  <c r="H20" i="1"/>
  <c r="P20" i="1" s="1"/>
  <c r="H21" i="1"/>
  <c r="H22" i="1"/>
  <c r="H23" i="1"/>
  <c r="P23" i="1" s="1"/>
  <c r="H24" i="1"/>
  <c r="H25" i="1"/>
  <c r="H26" i="1"/>
  <c r="H27" i="1"/>
  <c r="P27" i="1" s="1"/>
  <c r="H28" i="1"/>
  <c r="P28" i="1" s="1"/>
  <c r="Q28" i="1" s="1"/>
  <c r="R28" i="1" s="1"/>
  <c r="H29" i="1"/>
  <c r="H30" i="1"/>
  <c r="H31" i="1"/>
  <c r="P31" i="1" s="1"/>
  <c r="H32" i="1"/>
  <c r="H33" i="1"/>
  <c r="H34" i="1"/>
  <c r="H35" i="1"/>
  <c r="P35" i="1" s="1"/>
  <c r="H36" i="1"/>
  <c r="P36" i="1" s="1"/>
  <c r="H37" i="1"/>
  <c r="H38" i="1"/>
  <c r="H39" i="1"/>
  <c r="P39" i="1" s="1"/>
  <c r="H40" i="1"/>
  <c r="H41" i="1"/>
  <c r="H42" i="1"/>
  <c r="H43" i="1"/>
  <c r="P43" i="1" s="1"/>
  <c r="H44" i="1"/>
  <c r="P44" i="1" s="1"/>
  <c r="H45" i="1"/>
  <c r="H46" i="1"/>
  <c r="H47" i="1"/>
  <c r="P47" i="1" s="1"/>
  <c r="H48" i="1"/>
  <c r="P48" i="1" s="1"/>
  <c r="H49" i="1"/>
  <c r="H50" i="1"/>
  <c r="H51" i="1"/>
  <c r="P51" i="1" s="1"/>
  <c r="H52" i="1"/>
  <c r="P52" i="1" s="1"/>
  <c r="H53" i="1"/>
  <c r="H54" i="1"/>
  <c r="H55" i="1"/>
  <c r="P55" i="1" s="1"/>
  <c r="H56" i="1"/>
  <c r="P56" i="1" s="1"/>
  <c r="H57" i="1"/>
  <c r="H58" i="1"/>
  <c r="H59" i="1"/>
  <c r="P59" i="1" s="1"/>
  <c r="H60" i="1"/>
  <c r="H61" i="1"/>
  <c r="P61" i="1" s="1"/>
  <c r="H62" i="1"/>
  <c r="H63" i="1"/>
  <c r="P63" i="1" s="1"/>
  <c r="H64" i="1"/>
  <c r="P64" i="1" s="1"/>
  <c r="H65" i="1"/>
  <c r="H66" i="1"/>
  <c r="H67" i="1"/>
  <c r="P67" i="1" s="1"/>
  <c r="H68" i="1"/>
  <c r="P68" i="1" s="1"/>
  <c r="H69" i="1"/>
  <c r="H70" i="1"/>
  <c r="H71" i="1"/>
  <c r="P71" i="1" s="1"/>
  <c r="Q71" i="1" s="1"/>
  <c r="R71" i="1" s="1"/>
  <c r="H72" i="1"/>
  <c r="P72" i="1" s="1"/>
  <c r="H73" i="1"/>
  <c r="H74" i="1"/>
  <c r="H75" i="1"/>
  <c r="P75" i="1" s="1"/>
  <c r="H76" i="1"/>
  <c r="P76" i="1" s="1"/>
  <c r="Q76" i="1" s="1"/>
  <c r="R76" i="1" s="1"/>
  <c r="H77" i="1"/>
  <c r="H78" i="1"/>
  <c r="H79" i="1"/>
  <c r="P79" i="1" s="1"/>
  <c r="H80" i="1"/>
  <c r="P80" i="1" s="1"/>
  <c r="H81" i="1"/>
  <c r="H82" i="1"/>
  <c r="H83" i="1"/>
  <c r="P83" i="1" s="1"/>
  <c r="H84" i="1"/>
  <c r="P84" i="1" s="1"/>
  <c r="H85" i="1"/>
  <c r="H86" i="1"/>
  <c r="H87" i="1"/>
  <c r="P87" i="1" s="1"/>
  <c r="H88" i="1"/>
  <c r="H89" i="1"/>
  <c r="H90" i="1"/>
  <c r="H91" i="1"/>
  <c r="P91" i="1" s="1"/>
  <c r="H92" i="1"/>
  <c r="P92" i="1" s="1"/>
  <c r="H93" i="1"/>
  <c r="H94" i="1"/>
  <c r="H95" i="1"/>
  <c r="P95" i="1" s="1"/>
  <c r="H96" i="1"/>
  <c r="P96" i="1" s="1"/>
  <c r="H97" i="1"/>
  <c r="H98" i="1"/>
  <c r="H99" i="1"/>
  <c r="P99" i="1" s="1"/>
  <c r="H100" i="1"/>
  <c r="P100" i="1" s="1"/>
  <c r="H101" i="1"/>
  <c r="H102" i="1"/>
  <c r="H103" i="1"/>
  <c r="P103" i="1" s="1"/>
  <c r="H104" i="1"/>
  <c r="P104" i="1" s="1"/>
  <c r="H105" i="1"/>
  <c r="H106" i="1"/>
  <c r="H107" i="1"/>
  <c r="P107" i="1" s="1"/>
  <c r="H108" i="1"/>
  <c r="P108" i="1" s="1"/>
  <c r="H109" i="1"/>
  <c r="H110" i="1"/>
  <c r="H111" i="1"/>
  <c r="P111" i="1" s="1"/>
  <c r="H112" i="1"/>
  <c r="P112" i="1" s="1"/>
  <c r="H113" i="1"/>
  <c r="H114" i="1"/>
  <c r="H115" i="1"/>
  <c r="P115" i="1" s="1"/>
  <c r="H116" i="1"/>
  <c r="P116" i="1" s="1"/>
  <c r="H117" i="1"/>
  <c r="H118" i="1"/>
  <c r="H119" i="1"/>
  <c r="P119" i="1" s="1"/>
  <c r="H120" i="1"/>
  <c r="P120" i="1" s="1"/>
  <c r="H121" i="1"/>
  <c r="H122" i="1"/>
  <c r="H123" i="1"/>
  <c r="P123" i="1" s="1"/>
  <c r="H124" i="1"/>
  <c r="P124" i="1" s="1"/>
  <c r="Q124" i="1" s="1"/>
  <c r="R124" i="1" s="1"/>
  <c r="H125" i="1"/>
  <c r="H126" i="1"/>
  <c r="H127" i="1"/>
  <c r="P127" i="1" s="1"/>
  <c r="H128" i="1"/>
  <c r="H129" i="1"/>
  <c r="H130" i="1"/>
  <c r="H131" i="1"/>
  <c r="P131" i="1" s="1"/>
  <c r="Q131" i="1" s="1"/>
  <c r="R131" i="1" s="1"/>
  <c r="H132" i="1"/>
  <c r="P132" i="1" s="1"/>
  <c r="H133" i="1"/>
  <c r="H134" i="1"/>
  <c r="H135" i="1"/>
  <c r="P135" i="1" s="1"/>
  <c r="H136" i="1"/>
  <c r="P136" i="1" s="1"/>
  <c r="H137" i="1"/>
  <c r="H138" i="1"/>
  <c r="H139" i="1"/>
  <c r="P139" i="1" s="1"/>
  <c r="H140" i="1"/>
  <c r="P140" i="1" s="1"/>
  <c r="H141" i="1"/>
  <c r="H142" i="1"/>
  <c r="H143" i="1"/>
  <c r="P143" i="1" s="1"/>
  <c r="H144" i="1"/>
  <c r="P144" i="1" s="1"/>
  <c r="H145" i="1"/>
  <c r="H146" i="1"/>
  <c r="H147" i="1"/>
  <c r="P147" i="1" s="1"/>
  <c r="H148" i="1"/>
  <c r="P148" i="1" s="1"/>
  <c r="H149" i="1"/>
  <c r="P149" i="1" s="1"/>
  <c r="H150" i="1"/>
  <c r="H151" i="1"/>
  <c r="P151" i="1" s="1"/>
  <c r="Q151" i="1" s="1"/>
  <c r="R151" i="1" s="1"/>
  <c r="H152" i="1"/>
  <c r="P152" i="1" s="1"/>
  <c r="H153" i="1"/>
  <c r="H154" i="1"/>
  <c r="H155" i="1"/>
  <c r="P155" i="1" s="1"/>
  <c r="H156" i="1"/>
  <c r="H157" i="1"/>
  <c r="P157" i="1" s="1"/>
  <c r="H158" i="1"/>
  <c r="H159" i="1"/>
  <c r="P159" i="1" s="1"/>
  <c r="H160" i="1"/>
  <c r="P160" i="1" s="1"/>
  <c r="H161" i="1"/>
  <c r="H162" i="1"/>
  <c r="H163" i="1"/>
  <c r="P163" i="1" s="1"/>
  <c r="H164" i="1"/>
  <c r="P164" i="1" s="1"/>
  <c r="H165" i="1"/>
  <c r="P165" i="1" s="1"/>
  <c r="H166" i="1"/>
  <c r="H167" i="1"/>
  <c r="P167" i="1" s="1"/>
  <c r="H168" i="1"/>
  <c r="P168" i="1" s="1"/>
  <c r="H169" i="1"/>
  <c r="H170" i="1"/>
  <c r="H171" i="1"/>
  <c r="P171" i="1" s="1"/>
  <c r="H172" i="1"/>
  <c r="P172" i="1" s="1"/>
  <c r="H173" i="1"/>
  <c r="P173" i="1" s="1"/>
  <c r="H174" i="1"/>
  <c r="H175" i="1"/>
  <c r="P175" i="1" s="1"/>
  <c r="H176" i="1"/>
  <c r="H177" i="1"/>
  <c r="H178" i="1"/>
  <c r="H179" i="1"/>
  <c r="P179" i="1" s="1"/>
  <c r="H180" i="1"/>
  <c r="P180" i="1" s="1"/>
  <c r="H181" i="1"/>
  <c r="P181" i="1" s="1"/>
  <c r="Q181" i="1" s="1"/>
  <c r="R181" i="1" s="1"/>
  <c r="H182" i="1"/>
  <c r="H183" i="1"/>
  <c r="P183" i="1" s="1"/>
  <c r="H184" i="1"/>
  <c r="H185" i="1"/>
  <c r="H186" i="1"/>
  <c r="H187" i="1"/>
  <c r="P187" i="1" s="1"/>
  <c r="H188" i="1"/>
  <c r="P188" i="1" s="1"/>
  <c r="Q188" i="1" s="1"/>
  <c r="R188" i="1" s="1"/>
  <c r="H189" i="1"/>
  <c r="H190" i="1"/>
  <c r="H191" i="1"/>
  <c r="P191" i="1" s="1"/>
  <c r="H192" i="1"/>
  <c r="H193" i="1"/>
  <c r="P193" i="1" s="1"/>
  <c r="H194" i="1"/>
  <c r="H195" i="1"/>
  <c r="P195" i="1" s="1"/>
  <c r="H196" i="1"/>
  <c r="P196" i="1" s="1"/>
  <c r="H197" i="1"/>
  <c r="H198" i="1"/>
  <c r="H199" i="1"/>
  <c r="P199" i="1" s="1"/>
  <c r="H200" i="1"/>
  <c r="P200" i="1" s="1"/>
  <c r="H201" i="1"/>
  <c r="H202" i="1"/>
  <c r="H203" i="1"/>
  <c r="P203" i="1" s="1"/>
  <c r="H204" i="1"/>
  <c r="P204" i="1" s="1"/>
  <c r="H205" i="1"/>
  <c r="H206" i="1"/>
  <c r="H207" i="1"/>
  <c r="P207" i="1" s="1"/>
  <c r="H208" i="1"/>
  <c r="P208" i="1" s="1"/>
  <c r="H209" i="1"/>
  <c r="P209" i="1" s="1"/>
  <c r="Q209" i="1" s="1"/>
  <c r="R209" i="1" s="1"/>
  <c r="H210" i="1"/>
  <c r="H211" i="1"/>
  <c r="P211" i="1" s="1"/>
  <c r="H212" i="1"/>
  <c r="P212" i="1" s="1"/>
  <c r="H213" i="1"/>
  <c r="H214" i="1"/>
  <c r="H215" i="1"/>
  <c r="P215" i="1" s="1"/>
  <c r="H216" i="1"/>
  <c r="P216" i="1" s="1"/>
  <c r="H217" i="1"/>
  <c r="H218" i="1"/>
  <c r="H219" i="1"/>
  <c r="P219" i="1" s="1"/>
  <c r="H220" i="1"/>
  <c r="H221" i="1"/>
  <c r="H222" i="1"/>
  <c r="H223" i="1"/>
  <c r="P223" i="1" s="1"/>
  <c r="H224" i="1"/>
  <c r="H225" i="1"/>
  <c r="P225" i="1" s="1"/>
  <c r="H226" i="1"/>
  <c r="H227" i="1"/>
  <c r="P227" i="1" s="1"/>
  <c r="H228" i="1"/>
  <c r="P228" i="1" s="1"/>
  <c r="H229" i="1"/>
  <c r="H230" i="1"/>
  <c r="H231" i="1"/>
  <c r="P231" i="1" s="1"/>
  <c r="H232" i="1"/>
  <c r="H233" i="1"/>
  <c r="H234" i="1"/>
  <c r="H235" i="1"/>
  <c r="P235" i="1" s="1"/>
  <c r="H236" i="1"/>
  <c r="P236" i="1" s="1"/>
  <c r="H237" i="1"/>
  <c r="H238" i="1"/>
  <c r="H239" i="1"/>
  <c r="P239" i="1" s="1"/>
  <c r="H240" i="1"/>
  <c r="H241" i="1"/>
  <c r="P241" i="1" s="1"/>
  <c r="H242" i="1"/>
  <c r="H243" i="1"/>
  <c r="P243" i="1" s="1"/>
  <c r="H244" i="1"/>
  <c r="P244" i="1" s="1"/>
  <c r="H245" i="1"/>
  <c r="H246" i="1"/>
  <c r="H247" i="1"/>
  <c r="P247" i="1" s="1"/>
  <c r="H248" i="1"/>
  <c r="H249" i="1"/>
  <c r="H250" i="1"/>
  <c r="H251" i="1"/>
  <c r="P251" i="1" s="1"/>
  <c r="H252" i="1"/>
  <c r="P252" i="1" s="1"/>
  <c r="H253" i="1"/>
  <c r="H254" i="1"/>
  <c r="H255" i="1"/>
  <c r="P255" i="1" s="1"/>
  <c r="H256" i="1"/>
  <c r="P256" i="1" s="1"/>
  <c r="Q256" i="1" s="1"/>
  <c r="R256" i="1" s="1"/>
  <c r="H257" i="1"/>
  <c r="P257" i="1" s="1"/>
  <c r="H258" i="1"/>
  <c r="H259" i="1"/>
  <c r="P259" i="1" s="1"/>
  <c r="H260" i="1"/>
  <c r="P260" i="1" s="1"/>
  <c r="H261" i="1"/>
  <c r="H262" i="1"/>
  <c r="H263" i="1"/>
  <c r="P263" i="1" s="1"/>
  <c r="H264" i="1"/>
  <c r="P264" i="1" s="1"/>
  <c r="H265" i="1"/>
  <c r="H266" i="1"/>
  <c r="H267" i="1"/>
  <c r="P267" i="1" s="1"/>
  <c r="H268" i="1"/>
  <c r="P268" i="1" s="1"/>
  <c r="H269" i="1"/>
  <c r="H270" i="1"/>
  <c r="H271" i="1"/>
  <c r="P271" i="1" s="1"/>
  <c r="H272" i="1"/>
  <c r="P272" i="1" s="1"/>
  <c r="H273" i="1"/>
  <c r="P273" i="1" s="1"/>
  <c r="H274" i="1"/>
  <c r="H275" i="1"/>
  <c r="P275" i="1" s="1"/>
  <c r="H276" i="1"/>
  <c r="P276" i="1" s="1"/>
  <c r="H277" i="1"/>
  <c r="H278" i="1"/>
  <c r="H279" i="1"/>
  <c r="P279" i="1" s="1"/>
  <c r="H280" i="1"/>
  <c r="H281" i="1"/>
  <c r="H282" i="1"/>
  <c r="H283" i="1"/>
  <c r="P283" i="1" s="1"/>
  <c r="H284" i="1"/>
  <c r="P284" i="1" s="1"/>
  <c r="Q284" i="1" s="1"/>
  <c r="R284" i="1" s="1"/>
  <c r="H285" i="1"/>
  <c r="H286" i="1"/>
  <c r="H287" i="1"/>
  <c r="P287" i="1" s="1"/>
  <c r="H288" i="1"/>
  <c r="H289" i="1"/>
  <c r="P289" i="1" s="1"/>
  <c r="H290" i="1"/>
  <c r="H291" i="1"/>
  <c r="P291" i="1" s="1"/>
  <c r="H292" i="1"/>
  <c r="P292" i="1" s="1"/>
  <c r="H293" i="1"/>
  <c r="H294" i="1"/>
  <c r="H295" i="1"/>
  <c r="P295" i="1" s="1"/>
  <c r="H296" i="1"/>
  <c r="H297" i="1"/>
  <c r="H298" i="1"/>
  <c r="H299" i="1"/>
  <c r="P299" i="1" s="1"/>
  <c r="H300" i="1"/>
  <c r="P300" i="1" s="1"/>
  <c r="H301" i="1"/>
  <c r="H302" i="1"/>
  <c r="H303" i="1"/>
  <c r="P303" i="1" s="1"/>
  <c r="H304" i="1"/>
  <c r="P304" i="1" s="1"/>
  <c r="Q304" i="1" s="1"/>
  <c r="R304" i="1" s="1"/>
  <c r="H305" i="1"/>
  <c r="H306" i="1"/>
  <c r="H307" i="1"/>
  <c r="P307" i="1" s="1"/>
  <c r="H308" i="1"/>
  <c r="P308" i="1" s="1"/>
  <c r="H309" i="1"/>
  <c r="H310" i="1"/>
  <c r="H311" i="1"/>
  <c r="P311" i="1" s="1"/>
  <c r="H312" i="1"/>
  <c r="P312" i="1" s="1"/>
  <c r="H313" i="1"/>
  <c r="H314" i="1"/>
  <c r="H315" i="1"/>
  <c r="P315" i="1" s="1"/>
  <c r="Q315" i="1" s="1"/>
  <c r="R315" i="1" s="1"/>
  <c r="H316" i="1"/>
  <c r="P316" i="1" s="1"/>
  <c r="H317" i="1"/>
  <c r="H318" i="1"/>
  <c r="H319" i="1"/>
  <c r="P319" i="1" s="1"/>
  <c r="Q319" i="1" s="1"/>
  <c r="R319" i="1" s="1"/>
  <c r="H320" i="1"/>
  <c r="P320" i="1" s="1"/>
  <c r="H321" i="1"/>
  <c r="H322" i="1"/>
  <c r="H323" i="1"/>
  <c r="P323" i="1" s="1"/>
  <c r="H324" i="1"/>
  <c r="P324" i="1" s="1"/>
  <c r="H325" i="1"/>
  <c r="H326" i="1"/>
  <c r="H327" i="1"/>
  <c r="P327" i="1" s="1"/>
  <c r="H328" i="1"/>
  <c r="P328" i="1" s="1"/>
  <c r="H329" i="1"/>
  <c r="H330" i="1"/>
  <c r="H331" i="1"/>
  <c r="P331" i="1" s="1"/>
  <c r="Q331" i="1" s="1"/>
  <c r="R331" i="1" s="1"/>
  <c r="H332" i="1"/>
  <c r="P332" i="1" s="1"/>
  <c r="H333" i="1"/>
  <c r="H334" i="1"/>
  <c r="H335" i="1"/>
  <c r="P335" i="1" s="1"/>
  <c r="Q335" i="1" s="1"/>
  <c r="R335" i="1" s="1"/>
  <c r="H336" i="1"/>
  <c r="P336" i="1" s="1"/>
  <c r="H337" i="1"/>
  <c r="H338" i="1"/>
  <c r="H339" i="1"/>
  <c r="P339" i="1" s="1"/>
  <c r="H340" i="1"/>
  <c r="P340" i="1" s="1"/>
  <c r="H341" i="1"/>
  <c r="H342" i="1"/>
  <c r="H343" i="1"/>
  <c r="P343" i="1" s="1"/>
  <c r="H344" i="1"/>
  <c r="P344" i="1" s="1"/>
  <c r="H345" i="1"/>
  <c r="H346" i="1"/>
  <c r="H347" i="1"/>
  <c r="P347" i="1" s="1"/>
  <c r="Q347" i="1" s="1"/>
  <c r="R347" i="1" s="1"/>
  <c r="H348" i="1"/>
  <c r="P348" i="1" s="1"/>
  <c r="H349" i="1"/>
  <c r="H350" i="1"/>
  <c r="H351" i="1"/>
  <c r="P351" i="1" s="1"/>
  <c r="Q351" i="1" s="1"/>
  <c r="R351" i="1" s="1"/>
  <c r="H352" i="1"/>
  <c r="P352" i="1" s="1"/>
  <c r="H353" i="1"/>
  <c r="H354" i="1"/>
  <c r="H355" i="1"/>
  <c r="P355" i="1" s="1"/>
  <c r="H356" i="1"/>
  <c r="P356" i="1" s="1"/>
  <c r="H357" i="1"/>
  <c r="H358" i="1"/>
  <c r="H359" i="1"/>
  <c r="P359" i="1" s="1"/>
  <c r="H360" i="1"/>
  <c r="P360" i="1" s="1"/>
  <c r="H361" i="1"/>
  <c r="H362" i="1"/>
  <c r="H363" i="1"/>
  <c r="P363" i="1" s="1"/>
  <c r="Q363" i="1" s="1"/>
  <c r="R363" i="1" s="1"/>
  <c r="H364" i="1"/>
  <c r="P364" i="1" s="1"/>
  <c r="H365" i="1"/>
  <c r="H366" i="1"/>
  <c r="H367" i="1"/>
  <c r="P367" i="1" s="1"/>
  <c r="Q367" i="1" s="1"/>
  <c r="R367" i="1" s="1"/>
  <c r="H368" i="1"/>
  <c r="P368" i="1" s="1"/>
  <c r="H369" i="1"/>
  <c r="H370" i="1"/>
  <c r="H371" i="1"/>
  <c r="P371" i="1" s="1"/>
  <c r="H372" i="1"/>
  <c r="P372" i="1" s="1"/>
  <c r="H373" i="1"/>
  <c r="H374" i="1"/>
  <c r="H375" i="1"/>
  <c r="P375" i="1" s="1"/>
  <c r="H376" i="1"/>
  <c r="P376" i="1" s="1"/>
  <c r="H377" i="1"/>
  <c r="H378" i="1"/>
  <c r="H379" i="1"/>
  <c r="P379" i="1" s="1"/>
  <c r="Q379" i="1" s="1"/>
  <c r="R379" i="1" s="1"/>
  <c r="H380" i="1"/>
  <c r="P380" i="1" s="1"/>
  <c r="H381" i="1"/>
  <c r="H382" i="1"/>
  <c r="H383" i="1"/>
  <c r="P383" i="1" s="1"/>
  <c r="Q383" i="1" s="1"/>
  <c r="R383" i="1" s="1"/>
  <c r="H384" i="1"/>
  <c r="P384" i="1" s="1"/>
  <c r="H385" i="1"/>
  <c r="H386" i="1"/>
  <c r="H387" i="1"/>
  <c r="P387" i="1" s="1"/>
  <c r="H388" i="1"/>
  <c r="P388" i="1" s="1"/>
  <c r="H389" i="1"/>
  <c r="H390" i="1"/>
  <c r="H391" i="1"/>
  <c r="P391" i="1" s="1"/>
  <c r="H392" i="1"/>
  <c r="P392" i="1" s="1"/>
  <c r="H393" i="1"/>
  <c r="H394" i="1"/>
  <c r="H395" i="1"/>
  <c r="P395" i="1" s="1"/>
  <c r="Q395" i="1" s="1"/>
  <c r="R395" i="1" s="1"/>
  <c r="H396" i="1"/>
  <c r="P396" i="1" s="1"/>
  <c r="H397" i="1"/>
  <c r="H398" i="1"/>
  <c r="H399" i="1"/>
  <c r="P399" i="1" s="1"/>
  <c r="Q399" i="1" s="1"/>
  <c r="R399" i="1" s="1"/>
  <c r="H400" i="1"/>
  <c r="P400" i="1" s="1"/>
  <c r="H401" i="1"/>
  <c r="H402" i="1"/>
  <c r="H403" i="1"/>
  <c r="P403" i="1" s="1"/>
  <c r="H404" i="1"/>
  <c r="P404" i="1" s="1"/>
  <c r="H405" i="1"/>
  <c r="H406" i="1"/>
  <c r="H407" i="1"/>
  <c r="P407" i="1" s="1"/>
  <c r="H408" i="1"/>
  <c r="P408" i="1" s="1"/>
  <c r="H409" i="1"/>
  <c r="H410" i="1"/>
  <c r="H411" i="1"/>
  <c r="P411" i="1" s="1"/>
  <c r="Q411" i="1" s="1"/>
  <c r="R411" i="1" s="1"/>
  <c r="H412" i="1"/>
  <c r="P412" i="1" s="1"/>
  <c r="H413" i="1"/>
  <c r="H414" i="1"/>
  <c r="H415" i="1"/>
  <c r="P415" i="1" s="1"/>
  <c r="Q415" i="1" s="1"/>
  <c r="R415" i="1" s="1"/>
  <c r="H416" i="1"/>
  <c r="P416" i="1" s="1"/>
  <c r="H417" i="1"/>
  <c r="H418" i="1"/>
  <c r="H419" i="1"/>
  <c r="P419" i="1" s="1"/>
  <c r="H420" i="1"/>
  <c r="P420" i="1" s="1"/>
  <c r="H421" i="1"/>
  <c r="H422" i="1"/>
  <c r="H423" i="1"/>
  <c r="P423" i="1" s="1"/>
  <c r="H424" i="1"/>
  <c r="P424" i="1" s="1"/>
  <c r="H425" i="1"/>
  <c r="H426" i="1"/>
  <c r="H427" i="1"/>
  <c r="P427" i="1" s="1"/>
  <c r="Q427" i="1" s="1"/>
  <c r="R427" i="1" s="1"/>
  <c r="H428" i="1"/>
  <c r="P428" i="1" s="1"/>
  <c r="H429" i="1"/>
  <c r="H430" i="1"/>
  <c r="H431" i="1"/>
  <c r="P431" i="1" s="1"/>
  <c r="Q431" i="1" s="1"/>
  <c r="R431" i="1" s="1"/>
  <c r="H432" i="1"/>
  <c r="P432" i="1" s="1"/>
  <c r="H433" i="1"/>
  <c r="H434" i="1"/>
  <c r="H435" i="1"/>
  <c r="P435" i="1" s="1"/>
  <c r="H436" i="1"/>
  <c r="P436" i="1" s="1"/>
  <c r="H437" i="1"/>
  <c r="H438" i="1"/>
  <c r="H439" i="1"/>
  <c r="P439" i="1" s="1"/>
  <c r="H440" i="1"/>
  <c r="P440" i="1" s="1"/>
  <c r="H441" i="1"/>
  <c r="H442" i="1"/>
  <c r="H443" i="1"/>
  <c r="P443" i="1" s="1"/>
  <c r="Q443" i="1" s="1"/>
  <c r="R443" i="1" s="1"/>
  <c r="H444" i="1"/>
  <c r="P444" i="1" s="1"/>
  <c r="H445" i="1"/>
  <c r="H446" i="1"/>
  <c r="H447" i="1"/>
  <c r="P447" i="1" s="1"/>
  <c r="Q447" i="1" s="1"/>
  <c r="R447" i="1" s="1"/>
  <c r="H448" i="1"/>
  <c r="P448" i="1" s="1"/>
  <c r="H449" i="1"/>
  <c r="H450" i="1"/>
  <c r="H451" i="1"/>
  <c r="P451" i="1" s="1"/>
  <c r="H452" i="1"/>
  <c r="P452" i="1" s="1"/>
  <c r="H453" i="1"/>
  <c r="H454" i="1"/>
  <c r="H455" i="1"/>
  <c r="P455" i="1" s="1"/>
  <c r="H456" i="1"/>
  <c r="P456" i="1" s="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4" i="1"/>
  <c r="F5" i="4" l="1"/>
  <c r="Q606" i="1"/>
  <c r="R606" i="1" s="1"/>
  <c r="Q598" i="1"/>
  <c r="R598" i="1" s="1"/>
  <c r="Q590" i="1"/>
  <c r="R590" i="1" s="1"/>
  <c r="Q582" i="1"/>
  <c r="R582" i="1" s="1"/>
  <c r="Q578" i="1"/>
  <c r="R578" i="1" s="1"/>
  <c r="Q570" i="1"/>
  <c r="R570" i="1" s="1"/>
  <c r="Q566" i="1"/>
  <c r="R566" i="1" s="1"/>
  <c r="Q562" i="1"/>
  <c r="R562" i="1" s="1"/>
  <c r="Q558" i="1"/>
  <c r="R558" i="1" s="1"/>
  <c r="Q550" i="1"/>
  <c r="R550" i="1" s="1"/>
  <c r="Q546" i="1"/>
  <c r="R546" i="1" s="1"/>
  <c r="Q542" i="1"/>
  <c r="R542" i="1" s="1"/>
  <c r="Q538" i="1"/>
  <c r="R538" i="1" s="1"/>
  <c r="Q534" i="1"/>
  <c r="R534" i="1" s="1"/>
  <c r="Q530" i="1"/>
  <c r="R530" i="1" s="1"/>
  <c r="Q526" i="1"/>
  <c r="R526" i="1" s="1"/>
  <c r="Q522" i="1"/>
  <c r="R522" i="1" s="1"/>
  <c r="Q518" i="1"/>
  <c r="R518" i="1" s="1"/>
  <c r="Q514" i="1"/>
  <c r="R514" i="1" s="1"/>
  <c r="Q510" i="1"/>
  <c r="R510" i="1" s="1"/>
  <c r="Q506" i="1"/>
  <c r="R506" i="1" s="1"/>
  <c r="Q502" i="1"/>
  <c r="R502" i="1" s="1"/>
  <c r="Q498" i="1"/>
  <c r="R498" i="1" s="1"/>
  <c r="Q494" i="1"/>
  <c r="R494" i="1" s="1"/>
  <c r="Q490" i="1"/>
  <c r="R490" i="1" s="1"/>
  <c r="Q486" i="1"/>
  <c r="R486" i="1" s="1"/>
  <c r="Q482" i="1"/>
  <c r="R482" i="1" s="1"/>
  <c r="Q478" i="1"/>
  <c r="R478" i="1" s="1"/>
  <c r="Q474" i="1"/>
  <c r="R474" i="1" s="1"/>
  <c r="Q470" i="1"/>
  <c r="R470" i="1" s="1"/>
  <c r="Q466" i="1"/>
  <c r="R466" i="1" s="1"/>
  <c r="Q458" i="1"/>
  <c r="R458" i="1" s="1"/>
  <c r="P458" i="1"/>
  <c r="P454" i="1"/>
  <c r="Q454" i="1" s="1"/>
  <c r="R454" i="1" s="1"/>
  <c r="Q450" i="1"/>
  <c r="R450" i="1" s="1"/>
  <c r="P450" i="1"/>
  <c r="P446" i="1"/>
  <c r="Q446" i="1" s="1"/>
  <c r="R446" i="1" s="1"/>
  <c r="Q442" i="1"/>
  <c r="R442" i="1" s="1"/>
  <c r="P442" i="1"/>
  <c r="P438" i="1"/>
  <c r="Q438" i="1" s="1"/>
  <c r="R438" i="1" s="1"/>
  <c r="Q434" i="1"/>
  <c r="R434" i="1" s="1"/>
  <c r="P434" i="1"/>
  <c r="P430" i="1"/>
  <c r="Q430" i="1" s="1"/>
  <c r="R430" i="1" s="1"/>
  <c r="Q426" i="1"/>
  <c r="R426" i="1" s="1"/>
  <c r="P426" i="1"/>
  <c r="P422" i="1"/>
  <c r="Q422" i="1" s="1"/>
  <c r="R422" i="1" s="1"/>
  <c r="Q418" i="1"/>
  <c r="R418" i="1" s="1"/>
  <c r="P418" i="1"/>
  <c r="P414" i="1"/>
  <c r="Q414" i="1" s="1"/>
  <c r="R414" i="1" s="1"/>
  <c r="P410" i="1"/>
  <c r="Q410" i="1" s="1"/>
  <c r="R410" i="1" s="1"/>
  <c r="P406" i="1"/>
  <c r="Q406" i="1" s="1"/>
  <c r="R406" i="1" s="1"/>
  <c r="P402" i="1"/>
  <c r="Q402" i="1" s="1"/>
  <c r="R402" i="1" s="1"/>
  <c r="P398" i="1"/>
  <c r="Q398" i="1" s="1"/>
  <c r="R398" i="1" s="1"/>
  <c r="P394" i="1"/>
  <c r="Q394" i="1" s="1"/>
  <c r="R394" i="1" s="1"/>
  <c r="P390" i="1"/>
  <c r="Q390" i="1" s="1"/>
  <c r="R390" i="1" s="1"/>
  <c r="P386" i="1"/>
  <c r="Q386" i="1" s="1"/>
  <c r="R386" i="1" s="1"/>
  <c r="Q382" i="1"/>
  <c r="R382" i="1" s="1"/>
  <c r="P382" i="1"/>
  <c r="P374" i="1"/>
  <c r="Q374" i="1" s="1"/>
  <c r="R374" i="1" s="1"/>
  <c r="Q366" i="1"/>
  <c r="R366" i="1" s="1"/>
  <c r="P366" i="1"/>
  <c r="P358" i="1"/>
  <c r="Q358" i="1" s="1"/>
  <c r="R358" i="1" s="1"/>
  <c r="Q350" i="1"/>
  <c r="R350" i="1" s="1"/>
  <c r="P350" i="1"/>
  <c r="P342" i="1"/>
  <c r="Q342" i="1" s="1"/>
  <c r="R342" i="1" s="1"/>
  <c r="Q330" i="1"/>
  <c r="R330" i="1" s="1"/>
  <c r="P330" i="1"/>
  <c r="P322" i="1"/>
  <c r="Q322" i="1" s="1"/>
  <c r="R322" i="1" s="1"/>
  <c r="Q310" i="1"/>
  <c r="R310" i="1" s="1"/>
  <c r="P310" i="1"/>
  <c r="P298" i="1"/>
  <c r="Q298" i="1" s="1"/>
  <c r="R298" i="1" s="1"/>
  <c r="P246" i="1"/>
  <c r="Q246" i="1" s="1"/>
  <c r="R246" i="1" s="1"/>
  <c r="P230" i="1"/>
  <c r="P102" i="1"/>
  <c r="P82" i="1"/>
  <c r="P18" i="1"/>
  <c r="Q18" i="1" s="1"/>
  <c r="R18" i="1" s="1"/>
  <c r="Q694" i="1"/>
  <c r="R694" i="1" s="1"/>
  <c r="Q690" i="1"/>
  <c r="R690" i="1" s="1"/>
  <c r="Q678" i="1"/>
  <c r="R678" i="1" s="1"/>
  <c r="Q674" i="1"/>
  <c r="R674" i="1" s="1"/>
  <c r="Q662" i="1"/>
  <c r="R662" i="1" s="1"/>
  <c r="Q658" i="1"/>
  <c r="R658" i="1" s="1"/>
  <c r="Q646" i="1"/>
  <c r="R646" i="1" s="1"/>
  <c r="Q638" i="1"/>
  <c r="R638" i="1" s="1"/>
  <c r="Q634" i="1"/>
  <c r="R634" i="1" s="1"/>
  <c r="Q630" i="1"/>
  <c r="R630" i="1" s="1"/>
  <c r="Q626" i="1"/>
  <c r="R626" i="1" s="1"/>
  <c r="Q622" i="1"/>
  <c r="R622" i="1" s="1"/>
  <c r="Q618" i="1"/>
  <c r="R618" i="1" s="1"/>
  <c r="Q614" i="1"/>
  <c r="R614" i="1" s="1"/>
  <c r="Q610" i="1"/>
  <c r="R610" i="1" s="1"/>
  <c r="Q602" i="1"/>
  <c r="R602" i="1" s="1"/>
  <c r="Q594" i="1"/>
  <c r="R594" i="1" s="1"/>
  <c r="Q586" i="1"/>
  <c r="R586" i="1" s="1"/>
  <c r="Q574" i="1"/>
  <c r="R574" i="1" s="1"/>
  <c r="Q554" i="1"/>
  <c r="R554" i="1" s="1"/>
  <c r="P378" i="1"/>
  <c r="Q378" i="1" s="1"/>
  <c r="R378" i="1" s="1"/>
  <c r="P370" i="1"/>
  <c r="Q370" i="1" s="1"/>
  <c r="R370" i="1" s="1"/>
  <c r="P362" i="1"/>
  <c r="Q362" i="1" s="1"/>
  <c r="R362" i="1" s="1"/>
  <c r="P354" i="1"/>
  <c r="Q354" i="1" s="1"/>
  <c r="R354" i="1" s="1"/>
  <c r="P346" i="1"/>
  <c r="Q346" i="1" s="1"/>
  <c r="R346" i="1" s="1"/>
  <c r="P338" i="1"/>
  <c r="Q338" i="1" s="1"/>
  <c r="R338" i="1" s="1"/>
  <c r="P334" i="1"/>
  <c r="Q334" i="1" s="1"/>
  <c r="R334" i="1" s="1"/>
  <c r="P326" i="1"/>
  <c r="Q326" i="1" s="1"/>
  <c r="R326" i="1" s="1"/>
  <c r="P318" i="1"/>
  <c r="Q318" i="1" s="1"/>
  <c r="R318" i="1" s="1"/>
  <c r="P314" i="1"/>
  <c r="Q314" i="1" s="1"/>
  <c r="R314" i="1" s="1"/>
  <c r="P306" i="1"/>
  <c r="Q306" i="1" s="1"/>
  <c r="R306" i="1" s="1"/>
  <c r="P302" i="1"/>
  <c r="Q302" i="1" s="1"/>
  <c r="R302" i="1" s="1"/>
  <c r="P294" i="1"/>
  <c r="Q294" i="1" s="1"/>
  <c r="R294" i="1" s="1"/>
  <c r="H4" i="4"/>
  <c r="H6" i="4" s="1"/>
  <c r="P122" i="1"/>
  <c r="Q122" i="1" s="1"/>
  <c r="R122" i="1" s="1"/>
  <c r="P114" i="1"/>
  <c r="Q114" i="1" s="1"/>
  <c r="R114" i="1" s="1"/>
  <c r="Q102" i="1"/>
  <c r="R102" i="1" s="1"/>
  <c r="Q94" i="1"/>
  <c r="R94" i="1" s="1"/>
  <c r="P94" i="1"/>
  <c r="Q86" i="1"/>
  <c r="R86" i="1" s="1"/>
  <c r="P86" i="1"/>
  <c r="Q78" i="1"/>
  <c r="R78" i="1" s="1"/>
  <c r="P78" i="1"/>
  <c r="P66" i="1"/>
  <c r="Q66" i="1" s="1"/>
  <c r="R66" i="1" s="1"/>
  <c r="P58" i="1"/>
  <c r="Q58" i="1" s="1"/>
  <c r="R58" i="1" s="1"/>
  <c r="P50" i="1"/>
  <c r="Q50" i="1" s="1"/>
  <c r="R50" i="1" s="1"/>
  <c r="P42" i="1"/>
  <c r="Q42" i="1" s="1"/>
  <c r="R42" i="1" s="1"/>
  <c r="P34" i="1"/>
  <c r="Q34" i="1" s="1"/>
  <c r="R34" i="1" s="1"/>
  <c r="P26" i="1"/>
  <c r="Q26" i="1" s="1"/>
  <c r="R26" i="1" s="1"/>
  <c r="P10" i="1"/>
  <c r="Q10" i="1" s="1"/>
  <c r="R10" i="1" s="1"/>
  <c r="Q161" i="1"/>
  <c r="R161" i="1" s="1"/>
  <c r="P369" i="1"/>
  <c r="Q369" i="1" s="1"/>
  <c r="R369" i="1" s="1"/>
  <c r="P357" i="1"/>
  <c r="Q353" i="1"/>
  <c r="R353" i="1" s="1"/>
  <c r="P353" i="1"/>
  <c r="P345" i="1"/>
  <c r="P337" i="1"/>
  <c r="Q337" i="1" s="1"/>
  <c r="R337" i="1" s="1"/>
  <c r="P329" i="1"/>
  <c r="P317" i="1"/>
  <c r="Q317" i="1" s="1"/>
  <c r="R317" i="1" s="1"/>
  <c r="P309" i="1"/>
  <c r="P301" i="1"/>
  <c r="Q301" i="1" s="1"/>
  <c r="R301" i="1" s="1"/>
  <c r="P293" i="1"/>
  <c r="P285" i="1"/>
  <c r="Q285" i="1" s="1"/>
  <c r="R285" i="1" s="1"/>
  <c r="P277" i="1"/>
  <c r="P261" i="1"/>
  <c r="P249" i="1"/>
  <c r="P237" i="1"/>
  <c r="Q237" i="1" s="1"/>
  <c r="R237" i="1" s="1"/>
  <c r="P229" i="1"/>
  <c r="P221" i="1"/>
  <c r="P213" i="1"/>
  <c r="P205" i="1"/>
  <c r="P197" i="1"/>
  <c r="Q189" i="1"/>
  <c r="R189" i="1" s="1"/>
  <c r="P189" i="1"/>
  <c r="P177" i="1"/>
  <c r="P141" i="1"/>
  <c r="Q141" i="1" s="1"/>
  <c r="R141" i="1" s="1"/>
  <c r="P133" i="1"/>
  <c r="Q133" i="1" s="1"/>
  <c r="R133" i="1" s="1"/>
  <c r="P125" i="1"/>
  <c r="P117" i="1"/>
  <c r="P113" i="1"/>
  <c r="Q113" i="1" s="1"/>
  <c r="R113" i="1" s="1"/>
  <c r="P105" i="1"/>
  <c r="P93" i="1"/>
  <c r="Q93" i="1" s="1"/>
  <c r="R93" i="1" s="1"/>
  <c r="P85" i="1"/>
  <c r="P77" i="1"/>
  <c r="P69" i="1"/>
  <c r="P53" i="1"/>
  <c r="P45" i="1"/>
  <c r="P37" i="1"/>
  <c r="P29" i="1"/>
  <c r="P21" i="1"/>
  <c r="P5" i="1"/>
  <c r="Q168" i="1"/>
  <c r="R168" i="1" s="1"/>
  <c r="Q160" i="1"/>
  <c r="R160" i="1" s="1"/>
  <c r="Q140" i="1"/>
  <c r="R140" i="1" s="1"/>
  <c r="Q120" i="1"/>
  <c r="R120" i="1" s="1"/>
  <c r="Q112" i="1"/>
  <c r="R112" i="1" s="1"/>
  <c r="Q92" i="1"/>
  <c r="R92" i="1" s="1"/>
  <c r="Q64" i="1"/>
  <c r="R64" i="1" s="1"/>
  <c r="H5" i="4"/>
  <c r="Q290" i="1"/>
  <c r="R290" i="1" s="1"/>
  <c r="P290" i="1"/>
  <c r="P286" i="1"/>
  <c r="Q286" i="1" s="1"/>
  <c r="R286" i="1" s="1"/>
  <c r="Q282" i="1"/>
  <c r="R282" i="1" s="1"/>
  <c r="P282" i="1"/>
  <c r="Q274" i="1"/>
  <c r="R274" i="1" s="1"/>
  <c r="P274" i="1"/>
  <c r="P270" i="1"/>
  <c r="Q270" i="1" s="1"/>
  <c r="R270" i="1" s="1"/>
  <c r="Q266" i="1"/>
  <c r="R266" i="1" s="1"/>
  <c r="P266" i="1"/>
  <c r="P258" i="1"/>
  <c r="Q258" i="1" s="1"/>
  <c r="R258" i="1" s="1"/>
  <c r="Q254" i="1"/>
  <c r="R254" i="1" s="1"/>
  <c r="P254" i="1"/>
  <c r="P250" i="1"/>
  <c r="Q250" i="1" s="1"/>
  <c r="R250" i="1" s="1"/>
  <c r="Q242" i="1"/>
  <c r="R242" i="1" s="1"/>
  <c r="P242" i="1"/>
  <c r="P238" i="1"/>
  <c r="Q238" i="1" s="1"/>
  <c r="R238" i="1" s="1"/>
  <c r="Q234" i="1"/>
  <c r="R234" i="1" s="1"/>
  <c r="P234" i="1"/>
  <c r="Q230" i="1"/>
  <c r="R230" i="1" s="1"/>
  <c r="Q226" i="1"/>
  <c r="R226" i="1" s="1"/>
  <c r="P226" i="1"/>
  <c r="P222" i="1"/>
  <c r="Q222" i="1" s="1"/>
  <c r="R222" i="1" s="1"/>
  <c r="P218" i="1"/>
  <c r="Q218" i="1" s="1"/>
  <c r="R218" i="1" s="1"/>
  <c r="P210" i="1"/>
  <c r="Q210" i="1" s="1"/>
  <c r="R210" i="1" s="1"/>
  <c r="Q206" i="1"/>
  <c r="R206" i="1" s="1"/>
  <c r="P206" i="1"/>
  <c r="P202" i="1"/>
  <c r="Q202" i="1" s="1"/>
  <c r="R202" i="1" s="1"/>
  <c r="Q198" i="1"/>
  <c r="R198" i="1" s="1"/>
  <c r="Q194" i="1"/>
  <c r="R194" i="1" s="1"/>
  <c r="P194" i="1"/>
  <c r="P190" i="1"/>
  <c r="Q190" i="1" s="1"/>
  <c r="R190" i="1" s="1"/>
  <c r="Q186" i="1"/>
  <c r="R186" i="1" s="1"/>
  <c r="P186" i="1"/>
  <c r="P182" i="1"/>
  <c r="Q182" i="1" s="1"/>
  <c r="R182" i="1" s="1"/>
  <c r="Q178" i="1"/>
  <c r="R178" i="1" s="1"/>
  <c r="P178" i="1"/>
  <c r="P174" i="1"/>
  <c r="Q174" i="1" s="1"/>
  <c r="R174" i="1" s="1"/>
  <c r="P170" i="1"/>
  <c r="Q170" i="1" s="1"/>
  <c r="R170" i="1" s="1"/>
  <c r="P166" i="1"/>
  <c r="Q166" i="1" s="1"/>
  <c r="R166" i="1" s="1"/>
  <c r="Q162" i="1"/>
  <c r="R162" i="1" s="1"/>
  <c r="P162" i="1"/>
  <c r="P158" i="1"/>
  <c r="Q158" i="1" s="1"/>
  <c r="R158" i="1" s="1"/>
  <c r="Q154" i="1"/>
  <c r="R154" i="1" s="1"/>
  <c r="P154" i="1"/>
  <c r="P150" i="1"/>
  <c r="Q150" i="1" s="1"/>
  <c r="R150" i="1" s="1"/>
  <c r="Q146" i="1"/>
  <c r="R146" i="1" s="1"/>
  <c r="P146" i="1"/>
  <c r="P142" i="1"/>
  <c r="Q142" i="1" s="1"/>
  <c r="R142" i="1" s="1"/>
  <c r="Q138" i="1"/>
  <c r="R138" i="1" s="1"/>
  <c r="P138" i="1"/>
  <c r="P130" i="1"/>
  <c r="Q130" i="1" s="1"/>
  <c r="R130" i="1" s="1"/>
  <c r="Q126" i="1"/>
  <c r="R126" i="1" s="1"/>
  <c r="P126" i="1"/>
  <c r="Q118" i="1"/>
  <c r="R118" i="1" s="1"/>
  <c r="Q110" i="1"/>
  <c r="R110" i="1" s="1"/>
  <c r="P110" i="1"/>
  <c r="P106" i="1"/>
  <c r="Q106" i="1" s="1"/>
  <c r="R106" i="1" s="1"/>
  <c r="Q98" i="1"/>
  <c r="R98" i="1" s="1"/>
  <c r="P98" i="1"/>
  <c r="P90" i="1"/>
  <c r="Q90" i="1" s="1"/>
  <c r="R90" i="1" s="1"/>
  <c r="Q82" i="1"/>
  <c r="R82" i="1" s="1"/>
  <c r="Q74" i="1"/>
  <c r="R74" i="1" s="1"/>
  <c r="P74" i="1"/>
  <c r="P70" i="1"/>
  <c r="Q70" i="1" s="1"/>
  <c r="R70" i="1" s="1"/>
  <c r="Q62" i="1"/>
  <c r="R62" i="1" s="1"/>
  <c r="P62" i="1"/>
  <c r="P54" i="1"/>
  <c r="Q54" i="1" s="1"/>
  <c r="R54" i="1" s="1"/>
  <c r="Q46" i="1"/>
  <c r="R46" i="1" s="1"/>
  <c r="P46" i="1"/>
  <c r="P38" i="1"/>
  <c r="Q38" i="1" s="1"/>
  <c r="R38" i="1" s="1"/>
  <c r="Q30" i="1"/>
  <c r="R30" i="1" s="1"/>
  <c r="P30" i="1"/>
  <c r="P22" i="1"/>
  <c r="Q22" i="1" s="1"/>
  <c r="R22" i="1" s="1"/>
  <c r="Q14" i="1"/>
  <c r="R14" i="1" s="1"/>
  <c r="P14" i="1"/>
  <c r="P6" i="1"/>
  <c r="Q6" i="1" s="1"/>
  <c r="R6" i="1" s="1"/>
  <c r="Q85" i="1"/>
  <c r="R85" i="1" s="1"/>
  <c r="Q641" i="1"/>
  <c r="R641" i="1" s="1"/>
  <c r="Q625" i="1"/>
  <c r="R625" i="1" s="1"/>
  <c r="Q609" i="1"/>
  <c r="R609" i="1" s="1"/>
  <c r="Q593" i="1"/>
  <c r="R593" i="1" s="1"/>
  <c r="Q577" i="1"/>
  <c r="R577" i="1" s="1"/>
  <c r="Q561" i="1"/>
  <c r="R561" i="1" s="1"/>
  <c r="Q545" i="1"/>
  <c r="R545" i="1" s="1"/>
  <c r="Q529" i="1"/>
  <c r="R529" i="1" s="1"/>
  <c r="Q513" i="1"/>
  <c r="R513" i="1" s="1"/>
  <c r="Q497" i="1"/>
  <c r="R497" i="1" s="1"/>
  <c r="Q481" i="1"/>
  <c r="R481" i="1" s="1"/>
  <c r="Q465" i="1"/>
  <c r="R465" i="1" s="1"/>
  <c r="P457" i="1"/>
  <c r="P453" i="1"/>
  <c r="Q449" i="1"/>
  <c r="R449" i="1" s="1"/>
  <c r="P449" i="1"/>
  <c r="P445" i="1"/>
  <c r="P441" i="1"/>
  <c r="P437" i="1"/>
  <c r="Q433" i="1"/>
  <c r="R433" i="1" s="1"/>
  <c r="P433" i="1"/>
  <c r="P429" i="1"/>
  <c r="P425" i="1"/>
  <c r="Q425" i="1" s="1"/>
  <c r="R425" i="1" s="1"/>
  <c r="P421" i="1"/>
  <c r="P417" i="1"/>
  <c r="Q417" i="1" s="1"/>
  <c r="R417" i="1" s="1"/>
  <c r="P413" i="1"/>
  <c r="P409" i="1"/>
  <c r="P405" i="1"/>
  <c r="P401" i="1"/>
  <c r="Q401" i="1" s="1"/>
  <c r="R401" i="1" s="1"/>
  <c r="P397" i="1"/>
  <c r="P393" i="1"/>
  <c r="P389" i="1"/>
  <c r="Q385" i="1"/>
  <c r="R385" i="1" s="1"/>
  <c r="P385" i="1"/>
  <c r="P381" i="1"/>
  <c r="P377" i="1"/>
  <c r="P373" i="1"/>
  <c r="P365" i="1"/>
  <c r="P361" i="1"/>
  <c r="P349" i="1"/>
  <c r="P341" i="1"/>
  <c r="Q341" i="1" s="1"/>
  <c r="R341" i="1" s="1"/>
  <c r="P333" i="1"/>
  <c r="P325" i="1"/>
  <c r="P321" i="1"/>
  <c r="Q321" i="1" s="1"/>
  <c r="R321" i="1" s="1"/>
  <c r="P313" i="1"/>
  <c r="P305" i="1"/>
  <c r="P297" i="1"/>
  <c r="P281" i="1"/>
  <c r="P269" i="1"/>
  <c r="Q269" i="1" s="1"/>
  <c r="R269" i="1" s="1"/>
  <c r="P265" i="1"/>
  <c r="P253" i="1"/>
  <c r="Q253" i="1" s="1"/>
  <c r="R253" i="1" s="1"/>
  <c r="P245" i="1"/>
  <c r="P233" i="1"/>
  <c r="Q233" i="1" s="1"/>
  <c r="R233" i="1" s="1"/>
  <c r="P217" i="1"/>
  <c r="P201" i="1"/>
  <c r="P185" i="1"/>
  <c r="P169" i="1"/>
  <c r="P161" i="1"/>
  <c r="P153" i="1"/>
  <c r="Q153" i="1" s="1"/>
  <c r="R153" i="1" s="1"/>
  <c r="P145" i="1"/>
  <c r="P137" i="1"/>
  <c r="P129" i="1"/>
  <c r="P121" i="1"/>
  <c r="P109" i="1"/>
  <c r="Q109" i="1" s="1"/>
  <c r="R109" i="1" s="1"/>
  <c r="P101" i="1"/>
  <c r="P97" i="1"/>
  <c r="P89" i="1"/>
  <c r="P81" i="1"/>
  <c r="P73" i="1"/>
  <c r="P65" i="1"/>
  <c r="P57" i="1"/>
  <c r="Q57" i="1" s="1"/>
  <c r="R57" i="1" s="1"/>
  <c r="P49" i="1"/>
  <c r="P41" i="1"/>
  <c r="P33" i="1"/>
  <c r="P25" i="1"/>
  <c r="Q25" i="1" s="1"/>
  <c r="R25" i="1" s="1"/>
  <c r="P17" i="1"/>
  <c r="G5" i="4" s="1"/>
  <c r="P13" i="1"/>
  <c r="Q13" i="1" s="1"/>
  <c r="R13" i="1" s="1"/>
  <c r="P9" i="1"/>
  <c r="P4" i="1"/>
  <c r="Q4" i="1" s="1"/>
  <c r="R4" i="1" s="1"/>
  <c r="Q700" i="1"/>
  <c r="R700" i="1" s="1"/>
  <c r="Q696" i="1"/>
  <c r="R696" i="1" s="1"/>
  <c r="Q692" i="1"/>
  <c r="R692" i="1" s="1"/>
  <c r="Q688" i="1"/>
  <c r="R688" i="1" s="1"/>
  <c r="Q684" i="1"/>
  <c r="R684" i="1" s="1"/>
  <c r="Q680" i="1"/>
  <c r="R680" i="1" s="1"/>
  <c r="Q676" i="1"/>
  <c r="R676" i="1" s="1"/>
  <c r="Q672" i="1"/>
  <c r="R672" i="1" s="1"/>
  <c r="Q668" i="1"/>
  <c r="R668" i="1" s="1"/>
  <c r="Q664" i="1"/>
  <c r="R664" i="1" s="1"/>
  <c r="Q660" i="1"/>
  <c r="R660" i="1" s="1"/>
  <c r="Q656" i="1"/>
  <c r="R656" i="1" s="1"/>
  <c r="Q652" i="1"/>
  <c r="R652" i="1" s="1"/>
  <c r="Q648" i="1"/>
  <c r="R648" i="1" s="1"/>
  <c r="P296" i="1"/>
  <c r="Q296" i="1" s="1"/>
  <c r="R296" i="1" s="1"/>
  <c r="Q288" i="1"/>
  <c r="R288" i="1" s="1"/>
  <c r="P288" i="1"/>
  <c r="P280" i="1"/>
  <c r="Q280" i="1" s="1"/>
  <c r="R280" i="1" s="1"/>
  <c r="Q268" i="1"/>
  <c r="R268" i="1" s="1"/>
  <c r="Q252" i="1"/>
  <c r="R252" i="1" s="1"/>
  <c r="P248" i="1"/>
  <c r="Q248" i="1" s="1"/>
  <c r="R248" i="1" s="1"/>
  <c r="Q240" i="1"/>
  <c r="R240" i="1" s="1"/>
  <c r="P240" i="1"/>
  <c r="P232" i="1"/>
  <c r="Q232" i="1" s="1"/>
  <c r="R232" i="1" s="1"/>
  <c r="Q224" i="1"/>
  <c r="R224" i="1" s="1"/>
  <c r="P224" i="1"/>
  <c r="Q204" i="1"/>
  <c r="R204" i="1" s="1"/>
  <c r="Q192" i="1"/>
  <c r="R192" i="1" s="1"/>
  <c r="P192" i="1"/>
  <c r="P184" i="1"/>
  <c r="Q184" i="1" s="1"/>
  <c r="R184" i="1" s="1"/>
  <c r="Q176" i="1"/>
  <c r="R176" i="1" s="1"/>
  <c r="P176" i="1"/>
  <c r="P156" i="1"/>
  <c r="Q156" i="1" s="1"/>
  <c r="R156" i="1" s="1"/>
  <c r="Q128" i="1"/>
  <c r="R128" i="1" s="1"/>
  <c r="P128" i="1"/>
  <c r="P88" i="1"/>
  <c r="Q88" i="1" s="1"/>
  <c r="R88" i="1" s="1"/>
  <c r="Q60" i="1"/>
  <c r="R60" i="1" s="1"/>
  <c r="P60" i="1"/>
  <c r="P40" i="1"/>
  <c r="Q40" i="1" s="1"/>
  <c r="R40" i="1" s="1"/>
  <c r="Q32" i="1"/>
  <c r="R32" i="1" s="1"/>
  <c r="P32" i="1"/>
  <c r="P24" i="1"/>
  <c r="Q24" i="1" s="1"/>
  <c r="R24" i="1" s="1"/>
  <c r="Q12" i="1"/>
  <c r="R12" i="1" s="1"/>
  <c r="P12" i="1"/>
  <c r="F4" i="4"/>
  <c r="P262" i="1"/>
  <c r="Q262" i="1" s="1"/>
  <c r="R262" i="1" s="1"/>
  <c r="P220" i="1"/>
  <c r="Q220" i="1" s="1"/>
  <c r="R220" i="1" s="1"/>
  <c r="P198" i="1"/>
  <c r="P134" i="1"/>
  <c r="Q134" i="1" s="1"/>
  <c r="R134" i="1" s="1"/>
  <c r="P278" i="1"/>
  <c r="Q278" i="1" s="1"/>
  <c r="R278" i="1" s="1"/>
  <c r="P214" i="1"/>
  <c r="Q214" i="1" s="1"/>
  <c r="R214" i="1" s="1"/>
  <c r="P118" i="1"/>
  <c r="Q455" i="1"/>
  <c r="R455" i="1" s="1"/>
  <c r="Q451" i="1"/>
  <c r="R451" i="1" s="1"/>
  <c r="Q439" i="1"/>
  <c r="R439" i="1" s="1"/>
  <c r="Q435" i="1"/>
  <c r="R435" i="1" s="1"/>
  <c r="Q423" i="1"/>
  <c r="R423" i="1" s="1"/>
  <c r="Q419" i="1"/>
  <c r="R419" i="1" s="1"/>
  <c r="Q407" i="1"/>
  <c r="R407" i="1" s="1"/>
  <c r="Q403" i="1"/>
  <c r="R403" i="1" s="1"/>
  <c r="Q391" i="1"/>
  <c r="R391" i="1" s="1"/>
  <c r="Q387" i="1"/>
  <c r="R387" i="1" s="1"/>
  <c r="Q375" i="1"/>
  <c r="R375" i="1" s="1"/>
  <c r="Q371" i="1"/>
  <c r="R371" i="1" s="1"/>
  <c r="Q359" i="1"/>
  <c r="R359" i="1" s="1"/>
  <c r="Q355" i="1"/>
  <c r="R355" i="1" s="1"/>
  <c r="Q343" i="1"/>
  <c r="R343" i="1" s="1"/>
  <c r="Q339" i="1"/>
  <c r="R339" i="1" s="1"/>
  <c r="Q327" i="1"/>
  <c r="R327" i="1" s="1"/>
  <c r="Q323" i="1"/>
  <c r="R323" i="1" s="1"/>
  <c r="Q311" i="1"/>
  <c r="R311" i="1" s="1"/>
  <c r="Q307" i="1"/>
  <c r="R307" i="1" s="1"/>
  <c r="Q303" i="1"/>
  <c r="R303" i="1" s="1"/>
  <c r="Q299" i="1"/>
  <c r="R299" i="1" s="1"/>
  <c r="Q295" i="1"/>
  <c r="R295" i="1" s="1"/>
  <c r="Q703" i="1"/>
  <c r="R703" i="1" s="1"/>
  <c r="Q699" i="1"/>
  <c r="R699" i="1" s="1"/>
  <c r="Q695" i="1"/>
  <c r="R695" i="1" s="1"/>
  <c r="Q691" i="1"/>
  <c r="R691" i="1" s="1"/>
  <c r="Q687" i="1"/>
  <c r="R687" i="1" s="1"/>
  <c r="Q683" i="1"/>
  <c r="R683" i="1" s="1"/>
  <c r="Q679" i="1"/>
  <c r="R679" i="1" s="1"/>
  <c r="Q675" i="1"/>
  <c r="R675" i="1" s="1"/>
  <c r="Q671" i="1"/>
  <c r="R671" i="1" s="1"/>
  <c r="Q667" i="1"/>
  <c r="R667" i="1" s="1"/>
  <c r="Q663" i="1"/>
  <c r="R663" i="1" s="1"/>
  <c r="Q659" i="1"/>
  <c r="R659" i="1" s="1"/>
  <c r="Q655" i="1"/>
  <c r="R655" i="1" s="1"/>
  <c r="Q651" i="1"/>
  <c r="R651" i="1" s="1"/>
  <c r="Q647" i="1"/>
  <c r="R647" i="1" s="1"/>
  <c r="Q643" i="1"/>
  <c r="R643" i="1" s="1"/>
  <c r="Q631" i="1"/>
  <c r="R631" i="1" s="1"/>
  <c r="Q627" i="1"/>
  <c r="R627" i="1" s="1"/>
  <c r="Q615" i="1"/>
  <c r="R615" i="1" s="1"/>
  <c r="Q611" i="1"/>
  <c r="R611" i="1" s="1"/>
  <c r="Q599" i="1"/>
  <c r="R599" i="1" s="1"/>
  <c r="Q595" i="1"/>
  <c r="R595" i="1" s="1"/>
  <c r="Q583" i="1"/>
  <c r="R583" i="1" s="1"/>
  <c r="Q579" i="1"/>
  <c r="R579" i="1" s="1"/>
  <c r="Q567" i="1"/>
  <c r="R567" i="1" s="1"/>
  <c r="Q563" i="1"/>
  <c r="R563" i="1" s="1"/>
  <c r="Q551" i="1"/>
  <c r="R551" i="1" s="1"/>
  <c r="Q547" i="1"/>
  <c r="R547" i="1" s="1"/>
  <c r="Q535" i="1"/>
  <c r="R535" i="1" s="1"/>
  <c r="Q531" i="1"/>
  <c r="R531" i="1" s="1"/>
  <c r="Q519" i="1"/>
  <c r="R519" i="1" s="1"/>
  <c r="Q515" i="1"/>
  <c r="R515" i="1" s="1"/>
  <c r="Q503" i="1"/>
  <c r="R503" i="1" s="1"/>
  <c r="Q499" i="1"/>
  <c r="R499" i="1" s="1"/>
  <c r="Q487" i="1"/>
  <c r="R487" i="1" s="1"/>
  <c r="Q483" i="1"/>
  <c r="R483" i="1" s="1"/>
  <c r="Q471" i="1"/>
  <c r="R471" i="1" s="1"/>
  <c r="Q467" i="1"/>
  <c r="R467" i="1" s="1"/>
  <c r="G4" i="4"/>
  <c r="Q291" i="1"/>
  <c r="R291" i="1" s="1"/>
  <c r="Q287" i="1"/>
  <c r="R287" i="1" s="1"/>
  <c r="Q283" i="1"/>
  <c r="R283" i="1" s="1"/>
  <c r="Q279" i="1"/>
  <c r="R279" i="1" s="1"/>
  <c r="Q275" i="1"/>
  <c r="R275" i="1" s="1"/>
  <c r="Q271" i="1"/>
  <c r="R271" i="1" s="1"/>
  <c r="Q267" i="1"/>
  <c r="R267" i="1" s="1"/>
  <c r="Q263" i="1"/>
  <c r="R263" i="1" s="1"/>
  <c r="Q259" i="1"/>
  <c r="R259" i="1" s="1"/>
  <c r="Q255" i="1"/>
  <c r="R255" i="1" s="1"/>
  <c r="Q251" i="1"/>
  <c r="R251" i="1" s="1"/>
  <c r="Q247" i="1"/>
  <c r="R247" i="1" s="1"/>
  <c r="Q243" i="1"/>
  <c r="R243" i="1" s="1"/>
  <c r="Q239" i="1"/>
  <c r="R239" i="1" s="1"/>
  <c r="Q235" i="1"/>
  <c r="R235" i="1" s="1"/>
  <c r="Q231" i="1"/>
  <c r="R231" i="1" s="1"/>
  <c r="Q227" i="1"/>
  <c r="R227" i="1" s="1"/>
  <c r="Q223" i="1"/>
  <c r="R223" i="1" s="1"/>
  <c r="Q219" i="1"/>
  <c r="R219" i="1" s="1"/>
  <c r="Q215" i="1"/>
  <c r="R215" i="1" s="1"/>
  <c r="Q211" i="1"/>
  <c r="R211" i="1" s="1"/>
  <c r="Q207" i="1"/>
  <c r="R207" i="1" s="1"/>
  <c r="Q203" i="1"/>
  <c r="R203" i="1" s="1"/>
  <c r="Q199" i="1"/>
  <c r="R199" i="1" s="1"/>
  <c r="Q195" i="1"/>
  <c r="R195" i="1" s="1"/>
  <c r="Q191" i="1"/>
  <c r="R191" i="1" s="1"/>
  <c r="Q187" i="1"/>
  <c r="R187" i="1" s="1"/>
  <c r="Q183" i="1"/>
  <c r="R183" i="1" s="1"/>
  <c r="Q179" i="1"/>
  <c r="R179" i="1" s="1"/>
  <c r="Q175" i="1"/>
  <c r="R175" i="1" s="1"/>
  <c r="Q171" i="1"/>
  <c r="R171" i="1" s="1"/>
  <c r="Q167" i="1"/>
  <c r="R167" i="1" s="1"/>
  <c r="Q163" i="1"/>
  <c r="R163" i="1" s="1"/>
  <c r="Q159" i="1"/>
  <c r="R159" i="1" s="1"/>
  <c r="Q155" i="1"/>
  <c r="R155" i="1" s="1"/>
  <c r="Q147" i="1"/>
  <c r="R147" i="1" s="1"/>
  <c r="Q143" i="1"/>
  <c r="R143" i="1" s="1"/>
  <c r="Q139" i="1"/>
  <c r="R139" i="1" s="1"/>
  <c r="Q135" i="1"/>
  <c r="R135" i="1" s="1"/>
  <c r="Q127" i="1"/>
  <c r="R127" i="1" s="1"/>
  <c r="Q123" i="1"/>
  <c r="R123" i="1" s="1"/>
  <c r="Q119" i="1"/>
  <c r="R119" i="1" s="1"/>
  <c r="Q115" i="1"/>
  <c r="R115" i="1" s="1"/>
  <c r="Q111" i="1"/>
  <c r="R111" i="1" s="1"/>
  <c r="Q107" i="1"/>
  <c r="R107" i="1" s="1"/>
  <c r="Q103" i="1"/>
  <c r="R103" i="1" s="1"/>
  <c r="Q99" i="1"/>
  <c r="R99" i="1" s="1"/>
  <c r="Q95" i="1"/>
  <c r="R95" i="1" s="1"/>
  <c r="Q91" i="1"/>
  <c r="R91" i="1" s="1"/>
  <c r="Q87" i="1"/>
  <c r="R87" i="1" s="1"/>
  <c r="Q83" i="1"/>
  <c r="R83" i="1" s="1"/>
  <c r="Q79" i="1"/>
  <c r="R79" i="1" s="1"/>
  <c r="Q75" i="1"/>
  <c r="R75" i="1" s="1"/>
  <c r="Q67" i="1"/>
  <c r="R67" i="1" s="1"/>
  <c r="Q63" i="1"/>
  <c r="R63" i="1" s="1"/>
  <c r="Q59" i="1"/>
  <c r="R59" i="1" s="1"/>
  <c r="Q55" i="1"/>
  <c r="R55" i="1" s="1"/>
  <c r="Q51" i="1"/>
  <c r="R51" i="1" s="1"/>
  <c r="Q47" i="1"/>
  <c r="R47" i="1" s="1"/>
  <c r="Q43" i="1"/>
  <c r="R43" i="1" s="1"/>
  <c r="Q39" i="1"/>
  <c r="R39" i="1" s="1"/>
  <c r="Q35" i="1"/>
  <c r="R35" i="1" s="1"/>
  <c r="Q31" i="1"/>
  <c r="R31" i="1" s="1"/>
  <c r="Q27" i="1"/>
  <c r="R27" i="1" s="1"/>
  <c r="Q23" i="1"/>
  <c r="R23" i="1" s="1"/>
  <c r="Q19" i="1"/>
  <c r="R19" i="1" s="1"/>
  <c r="Q11" i="1"/>
  <c r="R11" i="1" s="1"/>
  <c r="Q7" i="1"/>
  <c r="R7" i="1" s="1"/>
  <c r="Q701" i="1"/>
  <c r="R701" i="1" s="1"/>
  <c r="Q697" i="1"/>
  <c r="R697" i="1" s="1"/>
  <c r="Q693" i="1"/>
  <c r="R693" i="1" s="1"/>
  <c r="Q689" i="1"/>
  <c r="R689" i="1" s="1"/>
  <c r="Q685" i="1"/>
  <c r="R685" i="1" s="1"/>
  <c r="Q681" i="1"/>
  <c r="R681" i="1" s="1"/>
  <c r="Q677" i="1"/>
  <c r="R677" i="1" s="1"/>
  <c r="Q673" i="1"/>
  <c r="R673" i="1" s="1"/>
  <c r="Q669" i="1"/>
  <c r="R669" i="1" s="1"/>
  <c r="Q665" i="1"/>
  <c r="R665" i="1" s="1"/>
  <c r="Q661" i="1"/>
  <c r="R661" i="1" s="1"/>
  <c r="Q657" i="1"/>
  <c r="R657" i="1" s="1"/>
  <c r="Q653" i="1"/>
  <c r="R653" i="1" s="1"/>
  <c r="Q649" i="1"/>
  <c r="R649" i="1" s="1"/>
  <c r="Q645" i="1"/>
  <c r="R645" i="1" s="1"/>
  <c r="Q637" i="1"/>
  <c r="R637" i="1" s="1"/>
  <c r="Q633" i="1"/>
  <c r="R633" i="1" s="1"/>
  <c r="Q629" i="1"/>
  <c r="R629" i="1" s="1"/>
  <c r="Q621" i="1"/>
  <c r="R621" i="1" s="1"/>
  <c r="Q617" i="1"/>
  <c r="R617" i="1" s="1"/>
  <c r="Q613" i="1"/>
  <c r="R613" i="1" s="1"/>
  <c r="Q605" i="1"/>
  <c r="R605" i="1" s="1"/>
  <c r="Q601" i="1"/>
  <c r="R601" i="1" s="1"/>
  <c r="Q597" i="1"/>
  <c r="R597" i="1" s="1"/>
  <c r="Q589" i="1"/>
  <c r="R589" i="1" s="1"/>
  <c r="Q585" i="1"/>
  <c r="R585" i="1" s="1"/>
  <c r="Q581" i="1"/>
  <c r="R581" i="1" s="1"/>
  <c r="Q573" i="1"/>
  <c r="R573" i="1" s="1"/>
  <c r="Q569" i="1"/>
  <c r="R569" i="1" s="1"/>
  <c r="Q565" i="1"/>
  <c r="R565" i="1" s="1"/>
  <c r="Q557" i="1"/>
  <c r="R557" i="1" s="1"/>
  <c r="Q553" i="1"/>
  <c r="R553" i="1" s="1"/>
  <c r="Q549" i="1"/>
  <c r="R549" i="1" s="1"/>
  <c r="Q541" i="1"/>
  <c r="R541" i="1" s="1"/>
  <c r="Q537" i="1"/>
  <c r="R537" i="1" s="1"/>
  <c r="Q533" i="1"/>
  <c r="R533" i="1" s="1"/>
  <c r="Q525" i="1"/>
  <c r="R525" i="1" s="1"/>
  <c r="Q521" i="1"/>
  <c r="R521" i="1" s="1"/>
  <c r="Q517" i="1"/>
  <c r="R517" i="1" s="1"/>
  <c r="Q509" i="1"/>
  <c r="R509" i="1" s="1"/>
  <c r="Q505" i="1"/>
  <c r="R505" i="1" s="1"/>
  <c r="Q501" i="1"/>
  <c r="R501" i="1" s="1"/>
  <c r="Q493" i="1"/>
  <c r="R493" i="1" s="1"/>
  <c r="Q489" i="1"/>
  <c r="R489" i="1" s="1"/>
  <c r="Q485" i="1"/>
  <c r="R485" i="1" s="1"/>
  <c r="Q477" i="1"/>
  <c r="R477" i="1" s="1"/>
  <c r="Q473" i="1"/>
  <c r="R473" i="1" s="1"/>
  <c r="Q469" i="1"/>
  <c r="R469" i="1" s="1"/>
  <c r="Q461" i="1"/>
  <c r="R461" i="1" s="1"/>
  <c r="Q457" i="1"/>
  <c r="R457" i="1" s="1"/>
  <c r="Q453" i="1"/>
  <c r="R453" i="1" s="1"/>
  <c r="Q445" i="1"/>
  <c r="R445" i="1" s="1"/>
  <c r="Q441" i="1"/>
  <c r="R441" i="1" s="1"/>
  <c r="Q437" i="1"/>
  <c r="R437" i="1" s="1"/>
  <c r="Q429" i="1"/>
  <c r="R429" i="1" s="1"/>
  <c r="Q421" i="1"/>
  <c r="R421" i="1" s="1"/>
  <c r="Q413" i="1"/>
  <c r="R413" i="1" s="1"/>
  <c r="Q409" i="1"/>
  <c r="R409" i="1" s="1"/>
  <c r="Q405" i="1"/>
  <c r="R405" i="1" s="1"/>
  <c r="Q397" i="1"/>
  <c r="R397" i="1" s="1"/>
  <c r="Q393" i="1"/>
  <c r="R393" i="1" s="1"/>
  <c r="Q389" i="1"/>
  <c r="R389" i="1" s="1"/>
  <c r="Q381" i="1"/>
  <c r="R381" i="1" s="1"/>
  <c r="Q377" i="1"/>
  <c r="R377" i="1" s="1"/>
  <c r="Q373" i="1"/>
  <c r="R373" i="1" s="1"/>
  <c r="Q365" i="1"/>
  <c r="R365" i="1" s="1"/>
  <c r="Q361" i="1"/>
  <c r="R361" i="1" s="1"/>
  <c r="Q357" i="1"/>
  <c r="R357" i="1" s="1"/>
  <c r="Q349" i="1"/>
  <c r="R349" i="1" s="1"/>
  <c r="Q345" i="1"/>
  <c r="R345" i="1" s="1"/>
  <c r="Q333" i="1"/>
  <c r="R333" i="1" s="1"/>
  <c r="Q329" i="1"/>
  <c r="R329" i="1" s="1"/>
  <c r="Q325" i="1"/>
  <c r="R325" i="1" s="1"/>
  <c r="Q313" i="1"/>
  <c r="R313" i="1" s="1"/>
  <c r="Q309" i="1"/>
  <c r="R309" i="1" s="1"/>
  <c r="Q305" i="1"/>
  <c r="R305" i="1" s="1"/>
  <c r="Q297" i="1"/>
  <c r="R297" i="1" s="1"/>
  <c r="Q293" i="1"/>
  <c r="R293" i="1" s="1"/>
  <c r="Q289" i="1"/>
  <c r="R289" i="1" s="1"/>
  <c r="Q281" i="1"/>
  <c r="R281" i="1" s="1"/>
  <c r="Q277" i="1"/>
  <c r="R277" i="1" s="1"/>
  <c r="Q273" i="1"/>
  <c r="R273" i="1" s="1"/>
  <c r="Q265" i="1"/>
  <c r="R265" i="1" s="1"/>
  <c r="Q261" i="1"/>
  <c r="R261" i="1" s="1"/>
  <c r="Q257" i="1"/>
  <c r="R257" i="1" s="1"/>
  <c r="Q249" i="1"/>
  <c r="R249" i="1" s="1"/>
  <c r="Q245" i="1"/>
  <c r="R245" i="1" s="1"/>
  <c r="Q241" i="1"/>
  <c r="R241" i="1" s="1"/>
  <c r="Q229" i="1"/>
  <c r="R229" i="1" s="1"/>
  <c r="Q225" i="1"/>
  <c r="R225" i="1" s="1"/>
  <c r="Q221" i="1"/>
  <c r="R221" i="1" s="1"/>
  <c r="Q217" i="1"/>
  <c r="R217" i="1" s="1"/>
  <c r="Q213" i="1"/>
  <c r="R213" i="1" s="1"/>
  <c r="Q205" i="1"/>
  <c r="R205" i="1" s="1"/>
  <c r="Q201" i="1"/>
  <c r="R201" i="1" s="1"/>
  <c r="Q197" i="1"/>
  <c r="R197" i="1" s="1"/>
  <c r="Q193" i="1"/>
  <c r="R193" i="1" s="1"/>
  <c r="Q185" i="1"/>
  <c r="R185" i="1" s="1"/>
  <c r="Q177" i="1"/>
  <c r="R177" i="1" s="1"/>
  <c r="Q173" i="1"/>
  <c r="R173" i="1" s="1"/>
  <c r="Q169" i="1"/>
  <c r="R169" i="1" s="1"/>
  <c r="Q165" i="1"/>
  <c r="R165" i="1" s="1"/>
  <c r="Q157" i="1"/>
  <c r="R157" i="1" s="1"/>
  <c r="Q149" i="1"/>
  <c r="R149" i="1" s="1"/>
  <c r="Q145" i="1"/>
  <c r="R145" i="1" s="1"/>
  <c r="Q137" i="1"/>
  <c r="R137" i="1" s="1"/>
  <c r="Q129" i="1"/>
  <c r="R129" i="1" s="1"/>
  <c r="Q125" i="1"/>
  <c r="R125" i="1" s="1"/>
  <c r="Q121" i="1"/>
  <c r="R121" i="1" s="1"/>
  <c r="Q117" i="1"/>
  <c r="R117" i="1" s="1"/>
  <c r="Q105" i="1"/>
  <c r="R105" i="1" s="1"/>
  <c r="Q101" i="1"/>
  <c r="R101" i="1" s="1"/>
  <c r="Q97" i="1"/>
  <c r="R97" i="1" s="1"/>
  <c r="Q89" i="1"/>
  <c r="R89" i="1" s="1"/>
  <c r="Q81" i="1"/>
  <c r="R81" i="1" s="1"/>
  <c r="Q77" i="1"/>
  <c r="R77" i="1" s="1"/>
  <c r="Q69" i="1"/>
  <c r="R69" i="1" s="1"/>
  <c r="Q61" i="1"/>
  <c r="R61" i="1" s="1"/>
  <c r="Q53" i="1"/>
  <c r="R53" i="1" s="1"/>
  <c r="Q49" i="1"/>
  <c r="R49" i="1" s="1"/>
  <c r="Q45" i="1"/>
  <c r="R45" i="1" s="1"/>
  <c r="Q33" i="1"/>
  <c r="R33" i="1" s="1"/>
  <c r="Q21" i="1"/>
  <c r="R21" i="1" s="1"/>
  <c r="Q17" i="1"/>
  <c r="R17" i="1" s="1"/>
  <c r="Q5" i="1"/>
  <c r="R5" i="1" s="1"/>
  <c r="Q73" i="1"/>
  <c r="R73" i="1" s="1"/>
  <c r="Q65" i="1"/>
  <c r="R65" i="1" s="1"/>
  <c r="Q41" i="1"/>
  <c r="R41" i="1" s="1"/>
  <c r="Q37" i="1"/>
  <c r="R37" i="1" s="1"/>
  <c r="Q29" i="1"/>
  <c r="R29" i="1" s="1"/>
  <c r="Q9" i="1"/>
  <c r="R9" i="1" s="1"/>
  <c r="Q644" i="1"/>
  <c r="R644" i="1" s="1"/>
  <c r="Q640" i="1"/>
  <c r="R640" i="1" s="1"/>
  <c r="Q636" i="1"/>
  <c r="R636" i="1" s="1"/>
  <c r="Q632" i="1"/>
  <c r="R632" i="1" s="1"/>
  <c r="Q628" i="1"/>
  <c r="R628" i="1" s="1"/>
  <c r="Q624" i="1"/>
  <c r="R624" i="1" s="1"/>
  <c r="Q620" i="1"/>
  <c r="R620" i="1" s="1"/>
  <c r="Q616" i="1"/>
  <c r="R616" i="1" s="1"/>
  <c r="Q612" i="1"/>
  <c r="R612" i="1" s="1"/>
  <c r="Q608" i="1"/>
  <c r="R608" i="1" s="1"/>
  <c r="Q604" i="1"/>
  <c r="R604" i="1" s="1"/>
  <c r="Q600" i="1"/>
  <c r="R600" i="1" s="1"/>
  <c r="Q596" i="1"/>
  <c r="R596" i="1" s="1"/>
  <c r="Q592" i="1"/>
  <c r="R592" i="1" s="1"/>
  <c r="Q588" i="1"/>
  <c r="R588" i="1" s="1"/>
  <c r="Q584" i="1"/>
  <c r="R584" i="1" s="1"/>
  <c r="Q580" i="1"/>
  <c r="R580" i="1" s="1"/>
  <c r="Q576" i="1"/>
  <c r="R576" i="1" s="1"/>
  <c r="Q572" i="1"/>
  <c r="R572" i="1" s="1"/>
  <c r="Q568" i="1"/>
  <c r="R568" i="1" s="1"/>
  <c r="Q564" i="1"/>
  <c r="R564" i="1" s="1"/>
  <c r="Q560" i="1"/>
  <c r="R560" i="1" s="1"/>
  <c r="Q556" i="1"/>
  <c r="R556" i="1" s="1"/>
  <c r="Q552" i="1"/>
  <c r="R552" i="1" s="1"/>
  <c r="Q548" i="1"/>
  <c r="R548" i="1" s="1"/>
  <c r="Q544" i="1"/>
  <c r="R544" i="1" s="1"/>
  <c r="Q540" i="1"/>
  <c r="R540" i="1" s="1"/>
  <c r="Q536" i="1"/>
  <c r="R536" i="1" s="1"/>
  <c r="Q532" i="1"/>
  <c r="R532" i="1" s="1"/>
  <c r="Q528" i="1"/>
  <c r="R528" i="1" s="1"/>
  <c r="Q524" i="1"/>
  <c r="R524" i="1" s="1"/>
  <c r="Q520" i="1"/>
  <c r="R520" i="1" s="1"/>
  <c r="Q516" i="1"/>
  <c r="R516" i="1" s="1"/>
  <c r="Q512" i="1"/>
  <c r="R512" i="1" s="1"/>
  <c r="Q508" i="1"/>
  <c r="R508" i="1" s="1"/>
  <c r="Q504" i="1"/>
  <c r="R504" i="1" s="1"/>
  <c r="Q500" i="1"/>
  <c r="R500" i="1" s="1"/>
  <c r="Q496" i="1"/>
  <c r="R496" i="1" s="1"/>
  <c r="Q492" i="1"/>
  <c r="R492" i="1" s="1"/>
  <c r="Q488" i="1"/>
  <c r="R488" i="1" s="1"/>
  <c r="Q484" i="1"/>
  <c r="R484" i="1" s="1"/>
  <c r="Q480" i="1"/>
  <c r="R480" i="1" s="1"/>
  <c r="Q476" i="1"/>
  <c r="R476" i="1" s="1"/>
  <c r="Q472" i="1"/>
  <c r="R472" i="1" s="1"/>
  <c r="Q468" i="1"/>
  <c r="R468" i="1" s="1"/>
  <c r="Q464" i="1"/>
  <c r="R464" i="1" s="1"/>
  <c r="Q460" i="1"/>
  <c r="R460" i="1" s="1"/>
  <c r="Q456" i="1"/>
  <c r="R456" i="1" s="1"/>
  <c r="Q452" i="1"/>
  <c r="R452" i="1" s="1"/>
  <c r="Q448" i="1"/>
  <c r="R448" i="1" s="1"/>
  <c r="Q444" i="1"/>
  <c r="R444" i="1" s="1"/>
  <c r="Q440" i="1"/>
  <c r="R440" i="1" s="1"/>
  <c r="Q436" i="1"/>
  <c r="R436" i="1" s="1"/>
  <c r="Q432" i="1"/>
  <c r="R432" i="1" s="1"/>
  <c r="Q428" i="1"/>
  <c r="R428" i="1" s="1"/>
  <c r="Q424" i="1"/>
  <c r="R424" i="1" s="1"/>
  <c r="Q420" i="1"/>
  <c r="R420" i="1" s="1"/>
  <c r="Q416" i="1"/>
  <c r="R416" i="1" s="1"/>
  <c r="Q412" i="1"/>
  <c r="R412" i="1" s="1"/>
  <c r="Q408" i="1"/>
  <c r="R408" i="1" s="1"/>
  <c r="Q404" i="1"/>
  <c r="R404" i="1" s="1"/>
  <c r="Q400" i="1"/>
  <c r="R400" i="1" s="1"/>
  <c r="Q396" i="1"/>
  <c r="R396" i="1" s="1"/>
  <c r="Q392" i="1"/>
  <c r="R392" i="1" s="1"/>
  <c r="Q388" i="1"/>
  <c r="R388" i="1" s="1"/>
  <c r="Q384" i="1"/>
  <c r="R384" i="1" s="1"/>
  <c r="Q380" i="1"/>
  <c r="R380" i="1" s="1"/>
  <c r="Q376" i="1"/>
  <c r="R376" i="1" s="1"/>
  <c r="Q372" i="1"/>
  <c r="R372" i="1" s="1"/>
  <c r="Q368" i="1"/>
  <c r="R368" i="1" s="1"/>
  <c r="Q364" i="1"/>
  <c r="R364" i="1" s="1"/>
  <c r="Q360" i="1"/>
  <c r="R360" i="1" s="1"/>
  <c r="Q356" i="1"/>
  <c r="R356" i="1" s="1"/>
  <c r="Q352" i="1"/>
  <c r="R352" i="1" s="1"/>
  <c r="Q348" i="1"/>
  <c r="R348" i="1" s="1"/>
  <c r="Q344" i="1"/>
  <c r="R344" i="1" s="1"/>
  <c r="Q340" i="1"/>
  <c r="R340" i="1" s="1"/>
  <c r="Q336" i="1"/>
  <c r="R336" i="1" s="1"/>
  <c r="Q332" i="1"/>
  <c r="R332" i="1" s="1"/>
  <c r="Q328" i="1"/>
  <c r="R328" i="1" s="1"/>
  <c r="Q324" i="1"/>
  <c r="R324" i="1" s="1"/>
  <c r="Q320" i="1"/>
  <c r="R320" i="1" s="1"/>
  <c r="Q316" i="1"/>
  <c r="R316" i="1" s="1"/>
  <c r="Q312" i="1"/>
  <c r="R312" i="1" s="1"/>
  <c r="Q308" i="1"/>
  <c r="R308" i="1" s="1"/>
  <c r="Q300" i="1"/>
  <c r="R300" i="1" s="1"/>
  <c r="Q292" i="1"/>
  <c r="R292" i="1" s="1"/>
  <c r="Q276" i="1"/>
  <c r="R276" i="1" s="1"/>
  <c r="Q272" i="1"/>
  <c r="R272" i="1" s="1"/>
  <c r="Q264" i="1"/>
  <c r="R264" i="1" s="1"/>
  <c r="Q260" i="1"/>
  <c r="R260" i="1" s="1"/>
  <c r="Q244" i="1"/>
  <c r="R244" i="1" s="1"/>
  <c r="Q236" i="1"/>
  <c r="R236" i="1" s="1"/>
  <c r="Q228" i="1"/>
  <c r="R228" i="1" s="1"/>
  <c r="Q212" i="1"/>
  <c r="R212" i="1" s="1"/>
  <c r="Q208" i="1"/>
  <c r="R208" i="1" s="1"/>
  <c r="Q200" i="1"/>
  <c r="R200" i="1" s="1"/>
  <c r="Q196" i="1"/>
  <c r="R196" i="1" s="1"/>
  <c r="Q180" i="1"/>
  <c r="R180" i="1" s="1"/>
  <c r="Q172" i="1"/>
  <c r="R172" i="1" s="1"/>
  <c r="Q164" i="1"/>
  <c r="R164" i="1" s="1"/>
  <c r="Q148" i="1"/>
  <c r="R148" i="1" s="1"/>
  <c r="Q144" i="1"/>
  <c r="R144" i="1" s="1"/>
  <c r="Q136" i="1"/>
  <c r="R136" i="1" s="1"/>
  <c r="Q132" i="1"/>
  <c r="R132" i="1" s="1"/>
  <c r="Q116" i="1"/>
  <c r="R116" i="1" s="1"/>
  <c r="Q108" i="1"/>
  <c r="R108" i="1" s="1"/>
  <c r="Q100" i="1"/>
  <c r="R100" i="1" s="1"/>
  <c r="Q84" i="1"/>
  <c r="R84" i="1" s="1"/>
  <c r="Q80" i="1"/>
  <c r="R80" i="1" s="1"/>
  <c r="Q72" i="1"/>
  <c r="R72" i="1" s="1"/>
  <c r="Q68" i="1"/>
  <c r="R68" i="1" s="1"/>
  <c r="Q52" i="1"/>
  <c r="R52" i="1" s="1"/>
  <c r="Q44" i="1"/>
  <c r="R44" i="1" s="1"/>
  <c r="Q36" i="1"/>
  <c r="R36" i="1" s="1"/>
  <c r="Q20" i="1"/>
  <c r="R20" i="1" s="1"/>
  <c r="Q16" i="1"/>
  <c r="R16" i="1" s="1"/>
  <c r="Q8" i="1"/>
  <c r="R8" i="1" s="1"/>
  <c r="F6" i="4" l="1"/>
  <c r="G6" i="4"/>
</calcChain>
</file>

<file path=xl/sharedStrings.xml><?xml version="1.0" encoding="utf-8"?>
<sst xmlns="http://schemas.openxmlformats.org/spreadsheetml/2006/main" count="4915" uniqueCount="1406">
  <si>
    <t>Data description: Sales data to perform sales and profit analysis in dfifferent countries</t>
  </si>
  <si>
    <t>Product</t>
  </si>
  <si>
    <t>Discount Band</t>
  </si>
  <si>
    <t>Units Sold</t>
  </si>
  <si>
    <t>Manufacturing Price</t>
  </si>
  <si>
    <t>Sale Price</t>
  </si>
  <si>
    <t>Gross Sales</t>
  </si>
  <si>
    <t>Sales</t>
  </si>
  <si>
    <t>COGS</t>
  </si>
  <si>
    <t>Date(dd/mm/yyyy)</t>
  </si>
  <si>
    <t>None</t>
  </si>
  <si>
    <t xml:space="preserve"> $5,29,550.00 </t>
  </si>
  <si>
    <t xml:space="preserve"> $3,93,380.00 </t>
  </si>
  <si>
    <t xml:space="preserve"> $3,33,187.50 </t>
  </si>
  <si>
    <t xml:space="preserve"> $3,19,860.00 </t>
  </si>
  <si>
    <t xml:space="preserve"> $2,87,400.00 </t>
  </si>
  <si>
    <t xml:space="preserve"> $2,39,500.00 </t>
  </si>
  <si>
    <t xml:space="preserve"> $3,52,100.00 </t>
  </si>
  <si>
    <t xml:space="preserve"> $2,61,560.00 </t>
  </si>
  <si>
    <t xml:space="preserve"> $2,36,400.00 </t>
  </si>
  <si>
    <t xml:space="preserve"> $1,97,000.00 </t>
  </si>
  <si>
    <t xml:space="preserve"> $6,03,750.00 </t>
  </si>
  <si>
    <t xml:space="preserve"> $4,48,500.00 </t>
  </si>
  <si>
    <t xml:space="preserve"> $2,25,500.00 </t>
  </si>
  <si>
    <t xml:space="preserve"> $2,16,480.00 </t>
  </si>
  <si>
    <t xml:space="preserve"> $3,52,625.00 </t>
  </si>
  <si>
    <t xml:space="preserve"> $3,38,520.00 </t>
  </si>
  <si>
    <t xml:space="preserve"> $6,00,300.00 </t>
  </si>
  <si>
    <t xml:space="preserve"> $5,00,250.00 </t>
  </si>
  <si>
    <t xml:space="preserve"> $5,34,450.00 </t>
  </si>
  <si>
    <t xml:space="preserve"> $3,97,020.00 </t>
  </si>
  <si>
    <t xml:space="preserve"> $6,45,300.00 </t>
  </si>
  <si>
    <t xml:space="preserve"> $5,37,750.00 </t>
  </si>
  <si>
    <t xml:space="preserve"> $9,62,500.00 </t>
  </si>
  <si>
    <t xml:space="preserve"> $7,15,000.00 </t>
  </si>
  <si>
    <t xml:space="preserve"> $5,27,437.50 </t>
  </si>
  <si>
    <t xml:space="preserve"> $5,06,340.00 </t>
  </si>
  <si>
    <t>Low</t>
  </si>
  <si>
    <t>$276.15</t>
  </si>
  <si>
    <t>$344.40</t>
  </si>
  <si>
    <t>$72.10</t>
  </si>
  <si>
    <t>$44.73</t>
  </si>
  <si>
    <t>$92.82</t>
  </si>
  <si>
    <t>$222.96</t>
  </si>
  <si>
    <t xml:space="preserve"> $4,23,500.00 </t>
  </si>
  <si>
    <t>$4,235.00</t>
  </si>
  <si>
    <t xml:space="preserve"> $4,19,265.00 </t>
  </si>
  <si>
    <t xml:space="preserve"> $3,14,600.00 </t>
  </si>
  <si>
    <t>$177.03</t>
  </si>
  <si>
    <t>$173.40</t>
  </si>
  <si>
    <t>$412.50</t>
  </si>
  <si>
    <t>$320.52</t>
  </si>
  <si>
    <t>$91.92</t>
  </si>
  <si>
    <t xml:space="preserve"> $1,48,200.00 </t>
  </si>
  <si>
    <t>$1,482.00</t>
  </si>
  <si>
    <t xml:space="preserve"> $1,46,718.00 </t>
  </si>
  <si>
    <t xml:space="preserve"> $1,23,500.00 </t>
  </si>
  <si>
    <t xml:space="preserve"> $4,88,950.00 </t>
  </si>
  <si>
    <t>$4,889.50</t>
  </si>
  <si>
    <t xml:space="preserve"> $4,84,060.50 </t>
  </si>
  <si>
    <t xml:space="preserve"> $3,63,220.00 </t>
  </si>
  <si>
    <t xml:space="preserve"> $7,54,250.00 </t>
  </si>
  <si>
    <t>$7,542.50</t>
  </si>
  <si>
    <t xml:space="preserve"> $7,46,707.50 </t>
  </si>
  <si>
    <t xml:space="preserve"> $5,60,300.00 </t>
  </si>
  <si>
    <t>$332.10</t>
  </si>
  <si>
    <t xml:space="preserve"> $6,90,300.00 </t>
  </si>
  <si>
    <t>$6,903.00</t>
  </si>
  <si>
    <t xml:space="preserve"> $6,83,397.00 </t>
  </si>
  <si>
    <t xml:space="preserve"> $5,75,250.00 </t>
  </si>
  <si>
    <t>$275.10</t>
  </si>
  <si>
    <t>$128.10</t>
  </si>
  <si>
    <t xml:space="preserve"> $7,49,400.00 </t>
  </si>
  <si>
    <t>$7,494.00</t>
  </si>
  <si>
    <t xml:space="preserve"> $7,41,906.00 </t>
  </si>
  <si>
    <t xml:space="preserve"> $6,24,500.00 </t>
  </si>
  <si>
    <t>$828.75</t>
  </si>
  <si>
    <t>$227.10</t>
  </si>
  <si>
    <t>$314.48</t>
  </si>
  <si>
    <t>$908.75</t>
  </si>
  <si>
    <t>$983.75</t>
  </si>
  <si>
    <t xml:space="preserve"> $2,27,875.00 </t>
  </si>
  <si>
    <t>$2,278.75</t>
  </si>
  <si>
    <t xml:space="preserve"> $2,25,596.25 </t>
  </si>
  <si>
    <t xml:space="preserve"> $2,18,760.00 </t>
  </si>
  <si>
    <t>$112.05</t>
  </si>
  <si>
    <t xml:space="preserve"> $8,71,500.00 </t>
  </si>
  <si>
    <t>$8,715.00</t>
  </si>
  <si>
    <t xml:space="preserve"> $8,62,785.00 </t>
  </si>
  <si>
    <t xml:space="preserve"> $7,26,250.00 </t>
  </si>
  <si>
    <t>$772.80</t>
  </si>
  <si>
    <t>$25.34</t>
  </si>
  <si>
    <t xml:space="preserve"> $1,15,375.00 </t>
  </si>
  <si>
    <t>$1,153.75</t>
  </si>
  <si>
    <t xml:space="preserve"> $1,14,221.25 </t>
  </si>
  <si>
    <t xml:space="preserve"> $1,10,760.00 </t>
  </si>
  <si>
    <t>$146.44</t>
  </si>
  <si>
    <t>$18.41</t>
  </si>
  <si>
    <t xml:space="preserve"> $3,30,225.00 </t>
  </si>
  <si>
    <t>$3,302.25</t>
  </si>
  <si>
    <t xml:space="preserve"> $3,26,922.75 </t>
  </si>
  <si>
    <t xml:space="preserve"> $2,45,310.00 </t>
  </si>
  <si>
    <t xml:space="preserve"> $2,95,800.00 </t>
  </si>
  <si>
    <t>$2,958.00</t>
  </si>
  <si>
    <t xml:space="preserve"> $2,92,842.00 </t>
  </si>
  <si>
    <t xml:space="preserve"> $2,46,500.00 </t>
  </si>
  <si>
    <t xml:space="preserve"> $2,18,000.00 </t>
  </si>
  <si>
    <t>$2,180.00</t>
  </si>
  <si>
    <t xml:space="preserve"> $2,15,820.00 </t>
  </si>
  <si>
    <t xml:space="preserve"> $2,09,280.00 </t>
  </si>
  <si>
    <t>$238.68</t>
  </si>
  <si>
    <t>$48.15</t>
  </si>
  <si>
    <t>$1,856.25</t>
  </si>
  <si>
    <t>$310.80</t>
  </si>
  <si>
    <t>$1,284.00</t>
  </si>
  <si>
    <t>$300.30</t>
  </si>
  <si>
    <t xml:space="preserve"> $9,98,200.00 </t>
  </si>
  <si>
    <t>$19,964.00</t>
  </si>
  <si>
    <t xml:space="preserve"> $9,78,236.00 </t>
  </si>
  <si>
    <t xml:space="preserve"> $7,41,520.00 </t>
  </si>
  <si>
    <t>$274.08</t>
  </si>
  <si>
    <t>$626.40</t>
  </si>
  <si>
    <t>$165.60</t>
  </si>
  <si>
    <t xml:space="preserve"> $2,07,500.00 </t>
  </si>
  <si>
    <t>$4,150.00</t>
  </si>
  <si>
    <t xml:space="preserve"> $2,03,350.00 </t>
  </si>
  <si>
    <t xml:space="preserve"> $1,99,200.00 </t>
  </si>
  <si>
    <t>$708.90</t>
  </si>
  <si>
    <t xml:space="preserve"> $2,75,400.00 </t>
  </si>
  <si>
    <t>$5,508.00</t>
  </si>
  <si>
    <t xml:space="preserve"> $2,69,892.00 </t>
  </si>
  <si>
    <t xml:space="preserve"> $2,29,500.00 </t>
  </si>
  <si>
    <t xml:space="preserve"> $5,18,400.00 </t>
  </si>
  <si>
    <t>$10,368.00</t>
  </si>
  <si>
    <t xml:space="preserve"> $5,08,032.00 </t>
  </si>
  <si>
    <t xml:space="preserve"> $4,32,000.00 </t>
  </si>
  <si>
    <t>$1,655.00</t>
  </si>
  <si>
    <t xml:space="preserve"> $1,01,125.00 </t>
  </si>
  <si>
    <t>$2,022.50</t>
  </si>
  <si>
    <t xml:space="preserve"> $2,68,125.00 </t>
  </si>
  <si>
    <t>$5,362.50</t>
  </si>
  <si>
    <t xml:space="preserve"> $2,62,762.50 </t>
  </si>
  <si>
    <t xml:space="preserve"> $2,57,400.00 </t>
  </si>
  <si>
    <t>$428.40</t>
  </si>
  <si>
    <t xml:space="preserve"> $5,74,800.00 </t>
  </si>
  <si>
    <t>$11,496.00</t>
  </si>
  <si>
    <t xml:space="preserve"> $5,63,304.00 </t>
  </si>
  <si>
    <t xml:space="preserve"> $4,79,000.00 </t>
  </si>
  <si>
    <t xml:space="preserve"> $3,41,125.00 </t>
  </si>
  <si>
    <t>$6,822.50</t>
  </si>
  <si>
    <t xml:space="preserve"> $3,34,302.50 </t>
  </si>
  <si>
    <t xml:space="preserve"> $3,27,480.00 </t>
  </si>
  <si>
    <t>$577.50</t>
  </si>
  <si>
    <t>$281.82</t>
  </si>
  <si>
    <t>$253.20</t>
  </si>
  <si>
    <t>$260.16</t>
  </si>
  <si>
    <t xml:space="preserve"> $10,38,100.00 </t>
  </si>
  <si>
    <t>$20,762.00</t>
  </si>
  <si>
    <t xml:space="preserve"> $10,17,338.00 </t>
  </si>
  <si>
    <t xml:space="preserve"> $7,71,160.00 </t>
  </si>
  <si>
    <t xml:space="preserve"> $10,06,950.00 </t>
  </si>
  <si>
    <t>$20,139.00</t>
  </si>
  <si>
    <t xml:space="preserve"> $9,86,811.00 </t>
  </si>
  <si>
    <t xml:space="preserve"> $7,48,020.00 </t>
  </si>
  <si>
    <t>$217.60</t>
  </si>
  <si>
    <t>$1,862.00</t>
  </si>
  <si>
    <t xml:space="preserve"> $6,79,000.00 </t>
  </si>
  <si>
    <t>$13,580.00</t>
  </si>
  <si>
    <t xml:space="preserve"> $6,65,420.00 </t>
  </si>
  <si>
    <t xml:space="preserve"> $5,04,400.00 </t>
  </si>
  <si>
    <t>$1,554.00</t>
  </si>
  <si>
    <t xml:space="preserve"> $3,30,300.00 </t>
  </si>
  <si>
    <t>$6,606.00</t>
  </si>
  <si>
    <t xml:space="preserve"> $3,23,694.00 </t>
  </si>
  <si>
    <t xml:space="preserve"> $2,75,250.00 </t>
  </si>
  <si>
    <t xml:space="preserve"> $2,84,500.00 </t>
  </si>
  <si>
    <t>$5,690.00</t>
  </si>
  <si>
    <t xml:space="preserve"> $2,78,810.00 </t>
  </si>
  <si>
    <t xml:space="preserve"> $2,73,120.00 </t>
  </si>
  <si>
    <t>$494.40</t>
  </si>
  <si>
    <t>$376.40</t>
  </si>
  <si>
    <t xml:space="preserve"> $5,30,437.50 </t>
  </si>
  <si>
    <t>$15,913.13</t>
  </si>
  <si>
    <t xml:space="preserve"> $5,14,524.38 </t>
  </si>
  <si>
    <t xml:space="preserve"> $5,09,220.00 </t>
  </si>
  <si>
    <t>$1,548.00</t>
  </si>
  <si>
    <t xml:space="preserve"> $2,06,700.00 </t>
  </si>
  <si>
    <t>$6,201.00</t>
  </si>
  <si>
    <t xml:space="preserve"> $2,00,499.00 </t>
  </si>
  <si>
    <t xml:space="preserve"> $1,72,250.00 </t>
  </si>
  <si>
    <t>$700.92</t>
  </si>
  <si>
    <t>$326.88</t>
  </si>
  <si>
    <t>$411.18</t>
  </si>
  <si>
    <t>$684.36</t>
  </si>
  <si>
    <t>$114.24</t>
  </si>
  <si>
    <t xml:space="preserve"> $6,28,950.00 </t>
  </si>
  <si>
    <t>$18,868.50</t>
  </si>
  <si>
    <t xml:space="preserve"> $6,10,081.50 </t>
  </si>
  <si>
    <t xml:space="preserve"> $4,67,220.00 </t>
  </si>
  <si>
    <t xml:space="preserve"> $1,60,875.00 </t>
  </si>
  <si>
    <t>$4,826.25</t>
  </si>
  <si>
    <t xml:space="preserve"> $1,56,048.75 </t>
  </si>
  <si>
    <t xml:space="preserve"> $1,54,440.00 </t>
  </si>
  <si>
    <t xml:space="preserve"> $2,13,250.00 </t>
  </si>
  <si>
    <t>$6,397.50</t>
  </si>
  <si>
    <t xml:space="preserve"> $2,06,852.50 </t>
  </si>
  <si>
    <t xml:space="preserve"> $2,04,720.00 </t>
  </si>
  <si>
    <t xml:space="preserve"> $7,30,350.00 </t>
  </si>
  <si>
    <t>$21,910.50</t>
  </si>
  <si>
    <t xml:space="preserve"> $7,08,439.50 </t>
  </si>
  <si>
    <t xml:space="preserve"> $6,08,625.00 </t>
  </si>
  <si>
    <t xml:space="preserve"> $2,21,750.00 </t>
  </si>
  <si>
    <t>$6,652.50</t>
  </si>
  <si>
    <t xml:space="preserve"> $2,15,097.50 </t>
  </si>
  <si>
    <t xml:space="preserve"> $2,12,880.00 </t>
  </si>
  <si>
    <t xml:space="preserve"> $1,96,250.00 </t>
  </si>
  <si>
    <t>$5,887.50</t>
  </si>
  <si>
    <t xml:space="preserve"> $1,90,362.50 </t>
  </si>
  <si>
    <t xml:space="preserve"> $1,88,400.00 </t>
  </si>
  <si>
    <t>$493.02</t>
  </si>
  <si>
    <t xml:space="preserve"> $2,51,125.00 </t>
  </si>
  <si>
    <t>$7,533.75</t>
  </si>
  <si>
    <t xml:space="preserve"> $2,43,591.25 </t>
  </si>
  <si>
    <t xml:space="preserve"> $2,41,080.00 </t>
  </si>
  <si>
    <t>$875.25</t>
  </si>
  <si>
    <t xml:space="preserve"> $8,53,200.00 </t>
  </si>
  <si>
    <t>$25,596.00</t>
  </si>
  <si>
    <t xml:space="preserve"> $8,27,604.00 </t>
  </si>
  <si>
    <t xml:space="preserve"> $7,11,000.00 </t>
  </si>
  <si>
    <t>$689.76</t>
  </si>
  <si>
    <t xml:space="preserve"> $5,62,200.00 </t>
  </si>
  <si>
    <t>$16,866.00</t>
  </si>
  <si>
    <t xml:space="preserve"> $5,45,334.00 </t>
  </si>
  <si>
    <t xml:space="preserve"> $4,68,500.00 </t>
  </si>
  <si>
    <t xml:space="preserve"> $5,74,700.00 </t>
  </si>
  <si>
    <t>$17,241.00</t>
  </si>
  <si>
    <t xml:space="preserve"> $5,57,459.00 </t>
  </si>
  <si>
    <t xml:space="preserve"> $4,26,920.00 </t>
  </si>
  <si>
    <t>$498.60</t>
  </si>
  <si>
    <t>$369.60</t>
  </si>
  <si>
    <t>$2,310.30</t>
  </si>
  <si>
    <t>$892.44</t>
  </si>
  <si>
    <t>$1,218.60</t>
  </si>
  <si>
    <t>$1,356.60</t>
  </si>
  <si>
    <t>$588.80</t>
  </si>
  <si>
    <t>$798.28</t>
  </si>
  <si>
    <t xml:space="preserve"> $6,06,300.00 </t>
  </si>
  <si>
    <t>$24,252.00</t>
  </si>
  <si>
    <t xml:space="preserve"> $5,82,048.00 </t>
  </si>
  <si>
    <t xml:space="preserve"> $5,05,250.00 </t>
  </si>
  <si>
    <t>$3,836.00</t>
  </si>
  <si>
    <t>$1,180.20</t>
  </si>
  <si>
    <t xml:space="preserve"> $5,57,700.00 </t>
  </si>
  <si>
    <t>$22,308.00</t>
  </si>
  <si>
    <t xml:space="preserve"> $5,35,392.00 </t>
  </si>
  <si>
    <t xml:space="preserve"> $4,64,750.00 </t>
  </si>
  <si>
    <t xml:space="preserve"> $1,42,250.00 </t>
  </si>
  <si>
    <t xml:space="preserve"> $1,36,560.00 </t>
  </si>
  <si>
    <t>$1,190.28</t>
  </si>
  <si>
    <t>$3,975.00</t>
  </si>
  <si>
    <t xml:space="preserve"> $4,24,350.00 </t>
  </si>
  <si>
    <t>$16,974.00</t>
  </si>
  <si>
    <t xml:space="preserve"> $4,07,376.00 </t>
  </si>
  <si>
    <t xml:space="preserve"> $3,53,625.00 </t>
  </si>
  <si>
    <t xml:space="preserve"> $8,75,400.00 </t>
  </si>
  <si>
    <t>$35,016.00</t>
  </si>
  <si>
    <t xml:space="preserve"> $8,40,384.00 </t>
  </si>
  <si>
    <t xml:space="preserve"> $7,29,500.00 </t>
  </si>
  <si>
    <t xml:space="preserve"> $12,07,500.00 </t>
  </si>
  <si>
    <t>$48,300.00</t>
  </si>
  <si>
    <t xml:space="preserve"> $11,59,200.00 </t>
  </si>
  <si>
    <t xml:space="preserve"> $8,97,000.00 </t>
  </si>
  <si>
    <t xml:space="preserve"> $3,73,500.00 </t>
  </si>
  <si>
    <t>$14,940.00</t>
  </si>
  <si>
    <t xml:space="preserve"> $3,58,560.00 </t>
  </si>
  <si>
    <t>$130.80</t>
  </si>
  <si>
    <t>$1,659.20</t>
  </si>
  <si>
    <t>$844.80</t>
  </si>
  <si>
    <t>$402.60</t>
  </si>
  <si>
    <t>$908.40</t>
  </si>
  <si>
    <t>$703.20</t>
  </si>
  <si>
    <t>$2,116.80</t>
  </si>
  <si>
    <t xml:space="preserve"> $7,61,950.00 </t>
  </si>
  <si>
    <t>$30,478.00</t>
  </si>
  <si>
    <t xml:space="preserve"> $7,31,472.00 </t>
  </si>
  <si>
    <t xml:space="preserve"> $5,66,020.00 </t>
  </si>
  <si>
    <t>$415.68</t>
  </si>
  <si>
    <t xml:space="preserve"> $1,22,150.00 </t>
  </si>
  <si>
    <t>$4,886.00</t>
  </si>
  <si>
    <t xml:space="preserve"> $1,17,264.00 </t>
  </si>
  <si>
    <t xml:space="preserve"> $6,52,750.00 </t>
  </si>
  <si>
    <t>$26,110.00</t>
  </si>
  <si>
    <t xml:space="preserve"> $6,26,640.00 </t>
  </si>
  <si>
    <t xml:space="preserve"> $4,84,900.00 </t>
  </si>
  <si>
    <t xml:space="preserve"> $1,34,250.00 </t>
  </si>
  <si>
    <t>$5,370.00</t>
  </si>
  <si>
    <t xml:space="preserve"> $1,28,880.00 </t>
  </si>
  <si>
    <t xml:space="preserve"> $6,67,450.00 </t>
  </si>
  <si>
    <t>$26,698.00</t>
  </si>
  <si>
    <t xml:space="preserve"> $6,40,752.00 </t>
  </si>
  <si>
    <t xml:space="preserve"> $4,95,820.00 </t>
  </si>
  <si>
    <t xml:space="preserve"> $6,22,300.00 </t>
  </si>
  <si>
    <t>$24,892.00</t>
  </si>
  <si>
    <t xml:space="preserve"> $5,97,408.00 </t>
  </si>
  <si>
    <t xml:space="preserve"> $4,62,280.00 </t>
  </si>
  <si>
    <t>Medium</t>
  </si>
  <si>
    <t>$405.65</t>
  </si>
  <si>
    <t>$480.20</t>
  </si>
  <si>
    <t>$822.15</t>
  </si>
  <si>
    <t>$941.15</t>
  </si>
  <si>
    <t>$1,458.60</t>
  </si>
  <si>
    <t>$589.05</t>
  </si>
  <si>
    <t>$673.80</t>
  </si>
  <si>
    <t>$1,119.00</t>
  </si>
  <si>
    <t>$669.60</t>
  </si>
  <si>
    <t>$1,563.00</t>
  </si>
  <si>
    <t xml:space="preserve"> $2,97,300.00 </t>
  </si>
  <si>
    <t>$14,865.00</t>
  </si>
  <si>
    <t xml:space="preserve"> $2,82,435.00 </t>
  </si>
  <si>
    <t xml:space="preserve"> $2,47,750.00 </t>
  </si>
  <si>
    <t>$355.60</t>
  </si>
  <si>
    <t>$2,093.25</t>
  </si>
  <si>
    <t>$199.50</t>
  </si>
  <si>
    <t>$870.45</t>
  </si>
  <si>
    <t xml:space="preserve"> $4,84,575.00 </t>
  </si>
  <si>
    <t>$24,228.75</t>
  </si>
  <si>
    <t xml:space="preserve"> $4,60,346.25 </t>
  </si>
  <si>
    <t xml:space="preserve"> $3,59,970.00 </t>
  </si>
  <si>
    <t xml:space="preserve"> $4,53,375.00 </t>
  </si>
  <si>
    <t>$22,668.75</t>
  </si>
  <si>
    <t xml:space="preserve"> $4,30,706.25 </t>
  </si>
  <si>
    <t xml:space="preserve"> $4,35,240.00 </t>
  </si>
  <si>
    <t xml:space="preserve"> $2,52,000.00 </t>
  </si>
  <si>
    <t>$12,600.00</t>
  </si>
  <si>
    <t xml:space="preserve"> $2,39,400.00 </t>
  </si>
  <si>
    <t xml:space="preserve"> $1,87,200.00 </t>
  </si>
  <si>
    <t>$1,405.20</t>
  </si>
  <si>
    <t xml:space="preserve"> $3,30,000.00 </t>
  </si>
  <si>
    <t>$16,500.00</t>
  </si>
  <si>
    <t xml:space="preserve"> $3,13,500.00 </t>
  </si>
  <si>
    <t xml:space="preserve"> $2,75,000.00 </t>
  </si>
  <si>
    <t>$1,303.00</t>
  </si>
  <si>
    <t xml:space="preserve"> $3,74,000.00 </t>
  </si>
  <si>
    <t>$18,700.00</t>
  </si>
  <si>
    <t xml:space="preserve"> $3,55,300.00 </t>
  </si>
  <si>
    <t xml:space="preserve"> $3,59,040.00 </t>
  </si>
  <si>
    <t xml:space="preserve"> $2,98,125.00 </t>
  </si>
  <si>
    <t>$14,906.25</t>
  </si>
  <si>
    <t xml:space="preserve"> $2,83,218.75 </t>
  </si>
  <si>
    <t xml:space="preserve"> $2,86,200.00 </t>
  </si>
  <si>
    <t xml:space="preserve"> $4,82,100.00 </t>
  </si>
  <si>
    <t>$24,105.00</t>
  </si>
  <si>
    <t xml:space="preserve"> $4,57,995.00 </t>
  </si>
  <si>
    <t xml:space="preserve"> $4,01,750.00 </t>
  </si>
  <si>
    <t>$814.45</t>
  </si>
  <si>
    <t xml:space="preserve"> $2,10,700.00 </t>
  </si>
  <si>
    <t>$10,535.00</t>
  </si>
  <si>
    <t xml:space="preserve"> $2,00,165.00 </t>
  </si>
  <si>
    <t xml:space="preserve"> $1,56,520.00 </t>
  </si>
  <si>
    <t>$1,965.00</t>
  </si>
  <si>
    <t xml:space="preserve"> $4,29,800.00 </t>
  </si>
  <si>
    <t>$21,490.00</t>
  </si>
  <si>
    <t xml:space="preserve"> $4,08,310.00 </t>
  </si>
  <si>
    <t xml:space="preserve"> $3,19,280.00 </t>
  </si>
  <si>
    <t>$1,389.00</t>
  </si>
  <si>
    <t xml:space="preserve"> $1,07,625.00 </t>
  </si>
  <si>
    <t>$5,381.25</t>
  </si>
  <si>
    <t xml:space="preserve"> $1,02,243.75 </t>
  </si>
  <si>
    <t xml:space="preserve"> $1,03,320.00 </t>
  </si>
  <si>
    <t>$4,400.00</t>
  </si>
  <si>
    <t>$1,802.00</t>
  </si>
  <si>
    <t>$2,663.00</t>
  </si>
  <si>
    <t>$747.60</t>
  </si>
  <si>
    <t>$1,587.00</t>
  </si>
  <si>
    <t>$416.25</t>
  </si>
  <si>
    <t>$2,145.75</t>
  </si>
  <si>
    <t xml:space="preserve"> $1,00,875.00 </t>
  </si>
  <si>
    <t>$5,043.75</t>
  </si>
  <si>
    <t>$2,832.00</t>
  </si>
  <si>
    <t>$1,579.00</t>
  </si>
  <si>
    <t>$1,033.00</t>
  </si>
  <si>
    <t xml:space="preserve"> $3,75,000.00 </t>
  </si>
  <si>
    <t>$18,750.00</t>
  </si>
  <si>
    <t xml:space="preserve"> $3,56,250.00 </t>
  </si>
  <si>
    <t xml:space="preserve"> $3,12,500.00 </t>
  </si>
  <si>
    <t>$1,265.00</t>
  </si>
  <si>
    <t>$2,297.00</t>
  </si>
  <si>
    <t xml:space="preserve"> $4,72,500.00 </t>
  </si>
  <si>
    <t>$23,625.00</t>
  </si>
  <si>
    <t xml:space="preserve"> $4,48,875.00 </t>
  </si>
  <si>
    <t xml:space="preserve"> $3,51,000.00 </t>
  </si>
  <si>
    <t xml:space="preserve"> $1,93,200.00 </t>
  </si>
  <si>
    <t>$9,660.00</t>
  </si>
  <si>
    <t xml:space="preserve"> $1,83,540.00 </t>
  </si>
  <si>
    <t xml:space="preserve"> $1,43,520.00 </t>
  </si>
  <si>
    <t>$3,420.90</t>
  </si>
  <si>
    <t>$1,341.00</t>
  </si>
  <si>
    <t>$2,559.60</t>
  </si>
  <si>
    <t>$404.64</t>
  </si>
  <si>
    <t>$1,655.28</t>
  </si>
  <si>
    <t>$1,827.00</t>
  </si>
  <si>
    <t>$110.46</t>
  </si>
  <si>
    <t xml:space="preserve"> $1,10,875.00 </t>
  </si>
  <si>
    <t xml:space="preserve"> $1,04,222.50 </t>
  </si>
  <si>
    <t xml:space="preserve"> $1,06,440.00 </t>
  </si>
  <si>
    <t xml:space="preserve"> $3,43,000.00 </t>
  </si>
  <si>
    <t>$20,580.00</t>
  </si>
  <si>
    <t xml:space="preserve"> $3,22,420.00 </t>
  </si>
  <si>
    <t xml:space="preserve"> $2,54,800.00 </t>
  </si>
  <si>
    <t xml:space="preserve"> $5,11,000.00 </t>
  </si>
  <si>
    <t>$30,660.00</t>
  </si>
  <si>
    <t xml:space="preserve"> $4,80,340.00 </t>
  </si>
  <si>
    <t xml:space="preserve"> $3,79,600.00 </t>
  </si>
  <si>
    <t>$589.26</t>
  </si>
  <si>
    <t>$1,960.56</t>
  </si>
  <si>
    <t xml:space="preserve"> $5,23,600.00 </t>
  </si>
  <si>
    <t>$31,416.00</t>
  </si>
  <si>
    <t xml:space="preserve"> $4,92,184.00 </t>
  </si>
  <si>
    <t xml:space="preserve"> $3,88,960.00 </t>
  </si>
  <si>
    <t xml:space="preserve"> $2,54,450.00 </t>
  </si>
  <si>
    <t>$15,267.00</t>
  </si>
  <si>
    <t xml:space="preserve"> $2,39,183.00 </t>
  </si>
  <si>
    <t xml:space="preserve"> $1,89,020.00 </t>
  </si>
  <si>
    <t xml:space="preserve"> $1,19,000.00 </t>
  </si>
  <si>
    <t>$7,140.00</t>
  </si>
  <si>
    <t xml:space="preserve"> $1,11,860.00 </t>
  </si>
  <si>
    <t xml:space="preserve"> $1,14,240.00 </t>
  </si>
  <si>
    <t xml:space="preserve"> $3,44,375.00 </t>
  </si>
  <si>
    <t>$20,662.50</t>
  </si>
  <si>
    <t xml:space="preserve"> $3,23,712.50 </t>
  </si>
  <si>
    <t xml:space="preserve"> $3,30,600.00 </t>
  </si>
  <si>
    <t>$1,377.00</t>
  </si>
  <si>
    <t>$629.16</t>
  </si>
  <si>
    <t xml:space="preserve"> $3,66,300.00 </t>
  </si>
  <si>
    <t>$21,978.00</t>
  </si>
  <si>
    <t xml:space="preserve"> $3,44,322.00 </t>
  </si>
  <si>
    <t xml:space="preserve"> $3,05,250.00 </t>
  </si>
  <si>
    <t xml:space="preserve"> $7,26,600.00 </t>
  </si>
  <si>
    <t>$43,596.00</t>
  </si>
  <si>
    <t xml:space="preserve"> $6,83,004.00 </t>
  </si>
  <si>
    <t xml:space="preserve"> $5,39,760.00 </t>
  </si>
  <si>
    <t>$1,347.60</t>
  </si>
  <si>
    <t xml:space="preserve"> $7,30,800.00 </t>
  </si>
  <si>
    <t>$43,848.00</t>
  </si>
  <si>
    <t xml:space="preserve"> $6,86,952.00 </t>
  </si>
  <si>
    <t xml:space="preserve"> $6,09,000.00 </t>
  </si>
  <si>
    <t xml:space="preserve"> $2,48,437.50 </t>
  </si>
  <si>
    <t xml:space="preserve"> $2,33,531.25 </t>
  </si>
  <si>
    <t xml:space="preserve"> $2,38,500.00 </t>
  </si>
  <si>
    <t xml:space="preserve"> $5,87,650.00 </t>
  </si>
  <si>
    <t>$35,259.00</t>
  </si>
  <si>
    <t xml:space="preserve"> $5,52,391.00 </t>
  </si>
  <si>
    <t xml:space="preserve"> $4,36,540.00 </t>
  </si>
  <si>
    <t>$2,108.40</t>
  </si>
  <si>
    <t>$1,978.20</t>
  </si>
  <si>
    <t>$1,568.70</t>
  </si>
  <si>
    <t>$1,037.70</t>
  </si>
  <si>
    <t>$1,201.20</t>
  </si>
  <si>
    <t>$559.86</t>
  </si>
  <si>
    <t>$610.68</t>
  </si>
  <si>
    <t>$1,582.56</t>
  </si>
  <si>
    <t>$2,567.60</t>
  </si>
  <si>
    <t>$1,965.60</t>
  </si>
  <si>
    <t>$1,967.28</t>
  </si>
  <si>
    <t>$505.19</t>
  </si>
  <si>
    <t>$1,325.10</t>
  </si>
  <si>
    <t>$556.15</t>
  </si>
  <si>
    <t>$268.03</t>
  </si>
  <si>
    <t>$775.18</t>
  </si>
  <si>
    <t>$1,460.34</t>
  </si>
  <si>
    <t>$1,860.60</t>
  </si>
  <si>
    <t xml:space="preserve"> $6,16,350.00 </t>
  </si>
  <si>
    <t>$43,144.50</t>
  </si>
  <si>
    <t xml:space="preserve"> $5,73,205.50 </t>
  </si>
  <si>
    <t xml:space="preserve"> $4,57,860.00 </t>
  </si>
  <si>
    <t xml:space="preserve"> $1,34,400.00 </t>
  </si>
  <si>
    <t>$9,408.00</t>
  </si>
  <si>
    <t xml:space="preserve"> $1,24,992.00 </t>
  </si>
  <si>
    <t xml:space="preserve"> $1,12,000.00 </t>
  </si>
  <si>
    <t xml:space="preserve"> $6,54,300.00 </t>
  </si>
  <si>
    <t>$45,801.00</t>
  </si>
  <si>
    <t xml:space="preserve"> $6,08,499.00 </t>
  </si>
  <si>
    <t xml:space="preserve"> $5,45,250.00 </t>
  </si>
  <si>
    <t>$2,766.40</t>
  </si>
  <si>
    <t>$21,875.00</t>
  </si>
  <si>
    <t xml:space="preserve"> $2,90,625.00 </t>
  </si>
  <si>
    <t xml:space="preserve"> $3,00,000.00 </t>
  </si>
  <si>
    <t xml:space="preserve"> $5,10,600.00 </t>
  </si>
  <si>
    <t>$35,742.00</t>
  </si>
  <si>
    <t xml:space="preserve"> $4,74,858.00 </t>
  </si>
  <si>
    <t xml:space="preserve"> $4,25,500.00 </t>
  </si>
  <si>
    <t xml:space="preserve"> $4,39,125.00 </t>
  </si>
  <si>
    <t>$30,738.75</t>
  </si>
  <si>
    <t xml:space="preserve"> $4,08,386.25 </t>
  </si>
  <si>
    <t xml:space="preserve"> $4,21,560.00 </t>
  </si>
  <si>
    <t>$2,206.05</t>
  </si>
  <si>
    <t>$3,077.55</t>
  </si>
  <si>
    <t>$2,149.00</t>
  </si>
  <si>
    <t xml:space="preserve"> $3,36,900.00 </t>
  </si>
  <si>
    <t>$23,583.00</t>
  </si>
  <si>
    <t xml:space="preserve"> $3,13,317.00 </t>
  </si>
  <si>
    <t xml:space="preserve"> $2,80,750.00 </t>
  </si>
  <si>
    <t xml:space="preserve"> $4,21,200.00 </t>
  </si>
  <si>
    <t>$29,484.00</t>
  </si>
  <si>
    <t xml:space="preserve"> $3,91,716.00 </t>
  </si>
  <si>
    <t>$2,320.92</t>
  </si>
  <si>
    <t>$1,041.25</t>
  </si>
  <si>
    <t xml:space="preserve"> $4,97,700.00 </t>
  </si>
  <si>
    <t>$34,839.00</t>
  </si>
  <si>
    <t xml:space="preserve"> $4,62,861.00 </t>
  </si>
  <si>
    <t xml:space="preserve"> $4,14,750.00 </t>
  </si>
  <si>
    <t>$852.60</t>
  </si>
  <si>
    <t xml:space="preserve"> $2,60,875.00 </t>
  </si>
  <si>
    <t>$18,261.25</t>
  </si>
  <si>
    <t xml:space="preserve"> $2,42,613.75 </t>
  </si>
  <si>
    <t xml:space="preserve"> $2,50,440.00 </t>
  </si>
  <si>
    <t>$1,989.40</t>
  </si>
  <si>
    <t xml:space="preserve"> $4,11,600.00 </t>
  </si>
  <si>
    <t>$28,812.00</t>
  </si>
  <si>
    <t xml:space="preserve"> $3,82,788.00 </t>
  </si>
  <si>
    <t>$823.20</t>
  </si>
  <si>
    <t>$2,725.38</t>
  </si>
  <si>
    <t xml:space="preserve"> $2,87,700.00 </t>
  </si>
  <si>
    <t xml:space="preserve"> $2,67,561.00 </t>
  </si>
  <si>
    <t xml:space="preserve"> $2,39,750.00 </t>
  </si>
  <si>
    <t xml:space="preserve"> $8,24,100.00 </t>
  </si>
  <si>
    <t>$57,687.00</t>
  </si>
  <si>
    <t xml:space="preserve"> $7,66,413.00 </t>
  </si>
  <si>
    <t xml:space="preserve"> $6,86,750.00 </t>
  </si>
  <si>
    <t xml:space="preserve"> $2,05,625.00 </t>
  </si>
  <si>
    <t>$14,393.75</t>
  </si>
  <si>
    <t xml:space="preserve"> $1,91,231.25 </t>
  </si>
  <si>
    <t xml:space="preserve"> $1,97,400.00 </t>
  </si>
  <si>
    <t xml:space="preserve"> $10,06,600.00 </t>
  </si>
  <si>
    <t>$70,462.00</t>
  </si>
  <si>
    <t xml:space="preserve"> $9,36,138.00 </t>
  </si>
  <si>
    <t xml:space="preserve"> $7,47,760.00 </t>
  </si>
  <si>
    <t xml:space="preserve"> $1,24,250.00 </t>
  </si>
  <si>
    <t>$8,697.50</t>
  </si>
  <si>
    <t xml:space="preserve"> $1,15,552.50 </t>
  </si>
  <si>
    <t xml:space="preserve"> $1,19,280.00 </t>
  </si>
  <si>
    <t>$1,565.20</t>
  </si>
  <si>
    <t>$273.28</t>
  </si>
  <si>
    <t>$2,051.20</t>
  </si>
  <si>
    <t>$143.92</t>
  </si>
  <si>
    <t xml:space="preserve"> $1,92,500.00 </t>
  </si>
  <si>
    <t>$15,400.00</t>
  </si>
  <si>
    <t xml:space="preserve"> $1,77,100.00 </t>
  </si>
  <si>
    <t xml:space="preserve"> $1,84,800.00 </t>
  </si>
  <si>
    <t>$588.00</t>
  </si>
  <si>
    <t xml:space="preserve"> $4,76,700.00 </t>
  </si>
  <si>
    <t>$38,136.00</t>
  </si>
  <si>
    <t xml:space="preserve"> $4,38,564.00 </t>
  </si>
  <si>
    <t xml:space="preserve"> $3,54,120.00 </t>
  </si>
  <si>
    <t>$3,001.20</t>
  </si>
  <si>
    <t>$1,132.80</t>
  </si>
  <si>
    <t>$1,032.00</t>
  </si>
  <si>
    <t xml:space="preserve"> $4,68,600.00 </t>
  </si>
  <si>
    <t>$37,488.00</t>
  </si>
  <si>
    <t xml:space="preserve"> $4,31,112.00 </t>
  </si>
  <si>
    <t xml:space="preserve"> $3,90,500.00 </t>
  </si>
  <si>
    <t xml:space="preserve"> $3,84,900.00 </t>
  </si>
  <si>
    <t>$30,792.00</t>
  </si>
  <si>
    <t xml:space="preserve"> $3,54,108.00 </t>
  </si>
  <si>
    <t xml:space="preserve"> $3,20,750.00 </t>
  </si>
  <si>
    <t>$853.20</t>
  </si>
  <si>
    <t xml:space="preserve"> $1,39,250.00 </t>
  </si>
  <si>
    <t>$11,140.00</t>
  </si>
  <si>
    <t xml:space="preserve"> $1,28,110.00 </t>
  </si>
  <si>
    <t xml:space="preserve"> $1,33,680.00 </t>
  </si>
  <si>
    <t>$705.04</t>
  </si>
  <si>
    <t>$613.20</t>
  </si>
  <si>
    <t>$2,185.60</t>
  </si>
  <si>
    <t xml:space="preserve"> $7,38,000.00 </t>
  </si>
  <si>
    <t>$59,040.00</t>
  </si>
  <si>
    <t xml:space="preserve"> $6,78,960.00 </t>
  </si>
  <si>
    <t xml:space="preserve"> $6,15,000.00 </t>
  </si>
  <si>
    <t>$379.68</t>
  </si>
  <si>
    <t>$894.88</t>
  </si>
  <si>
    <t>$1,349.04</t>
  </si>
  <si>
    <t>$3,094.40</t>
  </si>
  <si>
    <t>$4,788.80</t>
  </si>
  <si>
    <t xml:space="preserve"> $7,51,100.00 </t>
  </si>
  <si>
    <t>$60,088.00</t>
  </si>
  <si>
    <t xml:space="preserve"> $6,91,012.00 </t>
  </si>
  <si>
    <t xml:space="preserve"> $5,57,960.00 </t>
  </si>
  <si>
    <t>$1,089.76</t>
  </si>
  <si>
    <t>$574.08</t>
  </si>
  <si>
    <t>$1,627.92</t>
  </si>
  <si>
    <t>$1,309.28</t>
  </si>
  <si>
    <t xml:space="preserve"> $1,15,800.00 </t>
  </si>
  <si>
    <t>$9,264.00</t>
  </si>
  <si>
    <t xml:space="preserve"> $1,06,536.00 </t>
  </si>
  <si>
    <t xml:space="preserve"> $1,90,500.00 </t>
  </si>
  <si>
    <t>$15,240.00</t>
  </si>
  <si>
    <t xml:space="preserve"> $1,75,260.00 </t>
  </si>
  <si>
    <t xml:space="preserve"> $1,58,750.00 </t>
  </si>
  <si>
    <t xml:space="preserve"> $2,01,075.00 </t>
  </si>
  <si>
    <t>$16,086.00</t>
  </si>
  <si>
    <t xml:space="preserve"> $1,84,989.00 </t>
  </si>
  <si>
    <t xml:space="preserve"> $1,49,370.00 </t>
  </si>
  <si>
    <t xml:space="preserve"> $1,33,350.00 </t>
  </si>
  <si>
    <t>$10,668.00</t>
  </si>
  <si>
    <t xml:space="preserve"> $1,22,682.00 </t>
  </si>
  <si>
    <t xml:space="preserve"> $1,47,700.00 </t>
  </si>
  <si>
    <t>$11,816.00</t>
  </si>
  <si>
    <t xml:space="preserve"> $1,35,884.00 </t>
  </si>
  <si>
    <t xml:space="preserve"> $1,09,720.00 </t>
  </si>
  <si>
    <t xml:space="preserve"> $6,40,200.00 </t>
  </si>
  <si>
    <t>$51,216.00</t>
  </si>
  <si>
    <t xml:space="preserve"> $5,88,984.00 </t>
  </si>
  <si>
    <t xml:space="preserve"> $5,33,500.00 </t>
  </si>
  <si>
    <t xml:space="preserve"> $2,42,400.00 </t>
  </si>
  <si>
    <t>$19,392.00</t>
  </si>
  <si>
    <t xml:space="preserve"> $2,23,008.00 </t>
  </si>
  <si>
    <t xml:space="preserve"> $2,02,000.00 </t>
  </si>
  <si>
    <t>$2,432.00</t>
  </si>
  <si>
    <t>$1,320.00</t>
  </si>
  <si>
    <t>$698.40</t>
  </si>
  <si>
    <t xml:space="preserve"> $3,28,200.00 </t>
  </si>
  <si>
    <t>$29,538.00</t>
  </si>
  <si>
    <t xml:space="preserve"> $2,98,662.00 </t>
  </si>
  <si>
    <t xml:space="preserve"> $2,73,500.00 </t>
  </si>
  <si>
    <t>$396.36</t>
  </si>
  <si>
    <t xml:space="preserve"> $11,40,750.00 </t>
  </si>
  <si>
    <t xml:space="preserve"> $1,02,667.50 </t>
  </si>
  <si>
    <t xml:space="preserve"> $10,38,082.50 </t>
  </si>
  <si>
    <t xml:space="preserve"> $9,50,625.00 </t>
  </si>
  <si>
    <t xml:space="preserve"> $5,83,100.00 </t>
  </si>
  <si>
    <t>$52,479.00</t>
  </si>
  <si>
    <t xml:space="preserve"> $5,30,621.00 </t>
  </si>
  <si>
    <t xml:space="preserve"> $4,33,160.00 </t>
  </si>
  <si>
    <t>$8,694.00</t>
  </si>
  <si>
    <t>$2,506.68</t>
  </si>
  <si>
    <t xml:space="preserve"> $2,32,125.00 </t>
  </si>
  <si>
    <t>$20,891.25</t>
  </si>
  <si>
    <t xml:space="preserve"> $2,11,233.75 </t>
  </si>
  <si>
    <t xml:space="preserve"> $2,22,840.00 </t>
  </si>
  <si>
    <t>$1,014.93</t>
  </si>
  <si>
    <t xml:space="preserve"> $3,49,625.00 </t>
  </si>
  <si>
    <t>$31,466.25</t>
  </si>
  <si>
    <t xml:space="preserve"> $3,18,158.75 </t>
  </si>
  <si>
    <t xml:space="preserve"> $3,35,640.00 </t>
  </si>
  <si>
    <t xml:space="preserve"> $1,00,200.00 </t>
  </si>
  <si>
    <t>$9,018.00</t>
  </si>
  <si>
    <t xml:space="preserve"> $7,69,500.00 </t>
  </si>
  <si>
    <t>$69,255.00</t>
  </si>
  <si>
    <t xml:space="preserve"> $7,00,245.00 </t>
  </si>
  <si>
    <t xml:space="preserve"> $6,41,250.00 </t>
  </si>
  <si>
    <t xml:space="preserve"> $8,45,950.00 </t>
  </si>
  <si>
    <t>$76,135.50</t>
  </si>
  <si>
    <t xml:space="preserve"> $7,69,814.50 </t>
  </si>
  <si>
    <t xml:space="preserve"> $6,28,420.00 </t>
  </si>
  <si>
    <t>$4,961.25</t>
  </si>
  <si>
    <t>$1,656.45</t>
  </si>
  <si>
    <t xml:space="preserve"> $3,97,200.00 </t>
  </si>
  <si>
    <t>$35,748.00</t>
  </si>
  <si>
    <t xml:space="preserve"> $3,61,452.00 </t>
  </si>
  <si>
    <t xml:space="preserve"> $3,31,000.00 </t>
  </si>
  <si>
    <t>$1,917.00</t>
  </si>
  <si>
    <t>$330.75</t>
  </si>
  <si>
    <t xml:space="preserve"> $11,38,050.00 </t>
  </si>
  <si>
    <t xml:space="preserve"> $1,02,424.50 </t>
  </si>
  <si>
    <t xml:space="preserve"> $10,35,625.50 </t>
  </si>
  <si>
    <t xml:space="preserve"> $9,48,375.00 </t>
  </si>
  <si>
    <t xml:space="preserve"> $4,57,450.00 </t>
  </si>
  <si>
    <t>$41,170.50</t>
  </si>
  <si>
    <t xml:space="preserve"> $4,16,279.50 </t>
  </si>
  <si>
    <t xml:space="preserve"> $3,39,820.00 </t>
  </si>
  <si>
    <t>$6,378.75</t>
  </si>
  <si>
    <t xml:space="preserve"> $2,63,750.00 </t>
  </si>
  <si>
    <t>$23,737.50</t>
  </si>
  <si>
    <t xml:space="preserve"> $2,40,012.50 </t>
  </si>
  <si>
    <t xml:space="preserve"> $2,53,200.00 </t>
  </si>
  <si>
    <t xml:space="preserve"> $4,44,150.00 </t>
  </si>
  <si>
    <t>$39,973.50</t>
  </si>
  <si>
    <t xml:space="preserve"> $4,04,176.50 </t>
  </si>
  <si>
    <t xml:space="preserve"> $3,29,940.00 </t>
  </si>
  <si>
    <t>$2,112.48</t>
  </si>
  <si>
    <t xml:space="preserve"> $7,97,700.00 </t>
  </si>
  <si>
    <t>$71,793.00</t>
  </si>
  <si>
    <t xml:space="preserve"> $7,25,907.00 </t>
  </si>
  <si>
    <t xml:space="preserve"> $6,64,750.00 </t>
  </si>
  <si>
    <t xml:space="preserve"> $4,73,025.00 </t>
  </si>
  <si>
    <t>$42,572.25</t>
  </si>
  <si>
    <t xml:space="preserve"> $4,30,452.75 </t>
  </si>
  <si>
    <t xml:space="preserve"> $3,51,390.00 </t>
  </si>
  <si>
    <t>$950.40</t>
  </si>
  <si>
    <t xml:space="preserve"> $5,60,100.00 </t>
  </si>
  <si>
    <t>$50,409.00</t>
  </si>
  <si>
    <t xml:space="preserve"> $5,09,691.00 </t>
  </si>
  <si>
    <t xml:space="preserve"> $4,66,750.00 </t>
  </si>
  <si>
    <t>$2,412.72</t>
  </si>
  <si>
    <t xml:space="preserve"> $1,09,625.00 </t>
  </si>
  <si>
    <t>$9,866.25</t>
  </si>
  <si>
    <t xml:space="preserve"> $1,05,240.00 </t>
  </si>
  <si>
    <t xml:space="preserve"> $7,24,850.00 </t>
  </si>
  <si>
    <t>$65,236.50</t>
  </si>
  <si>
    <t xml:space="preserve"> $6,59,613.50 </t>
  </si>
  <si>
    <t xml:space="preserve"> $5,38,460.00 </t>
  </si>
  <si>
    <t>$1,309.50</t>
  </si>
  <si>
    <t>$3,049.20</t>
  </si>
  <si>
    <t>$1,193.40</t>
  </si>
  <si>
    <t>$515.97</t>
  </si>
  <si>
    <t>$1,706.40</t>
  </si>
  <si>
    <t>$328.23</t>
  </si>
  <si>
    <t>$1,751.40</t>
  </si>
  <si>
    <t>$1,868.40</t>
  </si>
  <si>
    <t>$226.80</t>
  </si>
  <si>
    <t>$2,124.36</t>
  </si>
  <si>
    <t>$3,547.80</t>
  </si>
  <si>
    <t>$4,827.60</t>
  </si>
  <si>
    <t>$2,201.18</t>
  </si>
  <si>
    <t>$330.48</t>
  </si>
  <si>
    <t>High</t>
  </si>
  <si>
    <t>$463.20</t>
  </si>
  <si>
    <t>$1,629.60</t>
  </si>
  <si>
    <t xml:space="preserve"> $4,30,687.50 </t>
  </si>
  <si>
    <t>$43,068.75</t>
  </si>
  <si>
    <t xml:space="preserve"> $3,87,618.75 </t>
  </si>
  <si>
    <t xml:space="preserve"> $4,13,460.00 </t>
  </si>
  <si>
    <t xml:space="preserve"> $1,85,250.00 </t>
  </si>
  <si>
    <t>$18,525.00</t>
  </si>
  <si>
    <t xml:space="preserve"> $1,66,725.00 </t>
  </si>
  <si>
    <t xml:space="preserve"> $1,77,840.00 </t>
  </si>
  <si>
    <t xml:space="preserve"> $8,09,550.00 </t>
  </si>
  <si>
    <t>$80,955.00</t>
  </si>
  <si>
    <t xml:space="preserve"> $7,28,595.00 </t>
  </si>
  <si>
    <t xml:space="preserve"> $6,01,380.00 </t>
  </si>
  <si>
    <t>$22,550.00</t>
  </si>
  <si>
    <t xml:space="preserve"> $2,02,950.00 </t>
  </si>
  <si>
    <t>$3,108.00</t>
  </si>
  <si>
    <t>$3,908.00</t>
  </si>
  <si>
    <t xml:space="preserve"> $1,77,300.00 </t>
  </si>
  <si>
    <t>$17,730.00</t>
  </si>
  <si>
    <t xml:space="preserve"> $1,59,570.00 </t>
  </si>
  <si>
    <t xml:space="preserve"> $1,47,750.00 </t>
  </si>
  <si>
    <t>$3,250.50</t>
  </si>
  <si>
    <t>$482.00</t>
  </si>
  <si>
    <t>$1,021.50</t>
  </si>
  <si>
    <t>$765.00</t>
  </si>
  <si>
    <t>$1,185.00</t>
  </si>
  <si>
    <t xml:space="preserve"> $2,23,650.00 </t>
  </si>
  <si>
    <t>$22,365.00</t>
  </si>
  <si>
    <t xml:space="preserve"> $2,01,285.00 </t>
  </si>
  <si>
    <t xml:space="preserve"> $1,66,140.00 </t>
  </si>
  <si>
    <t xml:space="preserve"> $1,99,500.00 </t>
  </si>
  <si>
    <t>$19,950.00</t>
  </si>
  <si>
    <t xml:space="preserve"> $1,79,550.00 </t>
  </si>
  <si>
    <t xml:space="preserve"> $1,91,520.00 </t>
  </si>
  <si>
    <t xml:space="preserve"> $6,88,200.00 </t>
  </si>
  <si>
    <t>$68,820.00</t>
  </si>
  <si>
    <t xml:space="preserve"> $6,19,380.00 </t>
  </si>
  <si>
    <t xml:space="preserve"> $5,73,500.00 </t>
  </si>
  <si>
    <t>$1,865.50</t>
  </si>
  <si>
    <t>$23,950.00</t>
  </si>
  <si>
    <t xml:space="preserve"> $2,15,550.00 </t>
  </si>
  <si>
    <t xml:space="preserve"> $2,29,920.00 </t>
  </si>
  <si>
    <t xml:space="preserve"> $2,55,900.00 </t>
  </si>
  <si>
    <t>$25,590.00</t>
  </si>
  <si>
    <t xml:space="preserve"> $2,30,310.00 </t>
  </si>
  <si>
    <t>$4,262.50</t>
  </si>
  <si>
    <t>$961.50</t>
  </si>
  <si>
    <t xml:space="preserve"> $9,82,450.00 </t>
  </si>
  <si>
    <t>$98,245.00</t>
  </si>
  <si>
    <t xml:space="preserve"> $8,84,205.00 </t>
  </si>
  <si>
    <t xml:space="preserve"> $7,29,820.00 </t>
  </si>
  <si>
    <t xml:space="preserve"> $1,29,600.00 </t>
  </si>
  <si>
    <t>$12,960.00</t>
  </si>
  <si>
    <t xml:space="preserve"> $1,16,640.00 </t>
  </si>
  <si>
    <t xml:space="preserve"> $1,08,000.00 </t>
  </si>
  <si>
    <t xml:space="preserve"> $3,16,125.00 </t>
  </si>
  <si>
    <t>$31,612.50</t>
  </si>
  <si>
    <t xml:space="preserve"> $2,84,512.50 </t>
  </si>
  <si>
    <t xml:space="preserve"> $3,03,480.00 </t>
  </si>
  <si>
    <t xml:space="preserve"> $6,54,500.00 </t>
  </si>
  <si>
    <t>$65,450.00</t>
  </si>
  <si>
    <t xml:space="preserve"> $5,89,050.00 </t>
  </si>
  <si>
    <t xml:space="preserve"> $4,86,200.00 </t>
  </si>
  <si>
    <t>$7,237.50</t>
  </si>
  <si>
    <t xml:space="preserve"> $7,84,000.00 </t>
  </si>
  <si>
    <t>$78,400.00</t>
  </si>
  <si>
    <t xml:space="preserve"> $7,05,600.00 </t>
  </si>
  <si>
    <t xml:space="preserve"> $5,82,400.00 </t>
  </si>
  <si>
    <t xml:space="preserve"> $8,97,900.00 </t>
  </si>
  <si>
    <t>$89,790.00</t>
  </si>
  <si>
    <t xml:space="preserve"> $8,08,110.00 </t>
  </si>
  <si>
    <t xml:space="preserve"> $7,48,250.00 </t>
  </si>
  <si>
    <t>$4,224.60</t>
  </si>
  <si>
    <t>$4,078.00</t>
  </si>
  <si>
    <t>$3,088.80</t>
  </si>
  <si>
    <t xml:space="preserve"> $2,47,450.00 </t>
  </si>
  <si>
    <t>$24,745.00</t>
  </si>
  <si>
    <t xml:space="preserve"> $2,22,705.00 </t>
  </si>
  <si>
    <t xml:space="preserve"> $1,83,820.00 </t>
  </si>
  <si>
    <t>$1,581.36</t>
  </si>
  <si>
    <t>$1,949.64</t>
  </si>
  <si>
    <t>$633.60</t>
  </si>
  <si>
    <t>$623.04</t>
  </si>
  <si>
    <t>$1,215.83</t>
  </si>
  <si>
    <t>$1,326.60</t>
  </si>
  <si>
    <t>$5,279.18</t>
  </si>
  <si>
    <t>$2,556.84</t>
  </si>
  <si>
    <t xml:space="preserve"> $2,77,200.00 </t>
  </si>
  <si>
    <t>$30,492.00</t>
  </si>
  <si>
    <t xml:space="preserve"> $2,46,708.00 </t>
  </si>
  <si>
    <t xml:space="preserve"> $2,05,920.00 </t>
  </si>
  <si>
    <t xml:space="preserve"> $8,43,300.00 </t>
  </si>
  <si>
    <t>$92,763.00</t>
  </si>
  <si>
    <t xml:space="preserve"> $7,50,537.00 </t>
  </si>
  <si>
    <t xml:space="preserve"> $7,02,750.00 </t>
  </si>
  <si>
    <t xml:space="preserve"> $3,05,125.00 </t>
  </si>
  <si>
    <t>$33,563.75</t>
  </si>
  <si>
    <t xml:space="preserve"> $2,71,561.25 </t>
  </si>
  <si>
    <t xml:space="preserve"> $2,92,920.00 </t>
  </si>
  <si>
    <t>$2,574.00</t>
  </si>
  <si>
    <t>$2,083.62</t>
  </si>
  <si>
    <t xml:space="preserve"> $2,68,100.00 </t>
  </si>
  <si>
    <t>$29,491.00</t>
  </si>
  <si>
    <t xml:space="preserve"> $2,38,609.00 </t>
  </si>
  <si>
    <t xml:space="preserve"> $1,99,160.00 </t>
  </si>
  <si>
    <t>$6,582.40</t>
  </si>
  <si>
    <t>$3,559.05</t>
  </si>
  <si>
    <t xml:space="preserve"> $2,61,900.00 </t>
  </si>
  <si>
    <t>$28,809.00</t>
  </si>
  <si>
    <t xml:space="preserve"> $2,33,091.00 </t>
  </si>
  <si>
    <t xml:space="preserve"> $2,18,250.00 </t>
  </si>
  <si>
    <t>$2,468.40</t>
  </si>
  <si>
    <t xml:space="preserve"> $7,36,575.00 </t>
  </si>
  <si>
    <t>$81,023.25</t>
  </si>
  <si>
    <t xml:space="preserve"> $6,55,551.75 </t>
  </si>
  <si>
    <t xml:space="preserve"> $5,47,170.00 </t>
  </si>
  <si>
    <t>$5,314.32</t>
  </si>
  <si>
    <t>$3,201.66</t>
  </si>
  <si>
    <t>$5,266.80</t>
  </si>
  <si>
    <t>$3,273.60</t>
  </si>
  <si>
    <t xml:space="preserve"> $4,09,800.00 </t>
  </si>
  <si>
    <t>$45,078.00</t>
  </si>
  <si>
    <t xml:space="preserve"> $3,64,722.00 </t>
  </si>
  <si>
    <t xml:space="preserve"> $3,41,500.00 </t>
  </si>
  <si>
    <t>$6,171.00</t>
  </si>
  <si>
    <t>$1,080.75</t>
  </si>
  <si>
    <t xml:space="preserve"> $1,20,400.00 </t>
  </si>
  <si>
    <t>$13,244.00</t>
  </si>
  <si>
    <t xml:space="preserve"> $1,07,156.00 </t>
  </si>
  <si>
    <t>$1,392.16</t>
  </si>
  <si>
    <t>$2,288.88</t>
  </si>
  <si>
    <t>$7,617.50</t>
  </si>
  <si>
    <t>$6,457.00</t>
  </si>
  <si>
    <t xml:space="preserve"> $3,95,625.00 </t>
  </si>
  <si>
    <t>$43,518.75</t>
  </si>
  <si>
    <t xml:space="preserve"> $3,52,106.25 </t>
  </si>
  <si>
    <t xml:space="preserve"> $3,79,800.00 </t>
  </si>
  <si>
    <t>$5,783.80</t>
  </si>
  <si>
    <t xml:space="preserve"> $1,79,125.00 </t>
  </si>
  <si>
    <t>$19,703.75</t>
  </si>
  <si>
    <t xml:space="preserve"> $1,59,421.25 </t>
  </si>
  <si>
    <t xml:space="preserve"> $1,71,960.00 </t>
  </si>
  <si>
    <t xml:space="preserve"> $1,18,375.00 </t>
  </si>
  <si>
    <t>$13,021.25</t>
  </si>
  <si>
    <t xml:space="preserve"> $1,05,353.75 </t>
  </si>
  <si>
    <t xml:space="preserve"> $1,13,640.00 </t>
  </si>
  <si>
    <t>$292.60</t>
  </si>
  <si>
    <t xml:space="preserve"> $3,10,100.00 </t>
  </si>
  <si>
    <t>$37,212.00</t>
  </si>
  <si>
    <t xml:space="preserve"> $2,72,888.00 </t>
  </si>
  <si>
    <t xml:space="preserve"> $2,30,360.00 </t>
  </si>
  <si>
    <t xml:space="preserve"> $3,02,000.00 </t>
  </si>
  <si>
    <t>$36,240.00</t>
  </si>
  <si>
    <t xml:space="preserve"> $2,65,760.00 </t>
  </si>
  <si>
    <t xml:space="preserve"> $2,89,920.00 </t>
  </si>
  <si>
    <t xml:space="preserve"> $2,69,500.00 </t>
  </si>
  <si>
    <t>$32,340.00</t>
  </si>
  <si>
    <t xml:space="preserve"> $2,37,160.00 </t>
  </si>
  <si>
    <t xml:space="preserve"> $2,58,720.00 </t>
  </si>
  <si>
    <t>$4,840.20</t>
  </si>
  <si>
    <t xml:space="preserve"> $5,31,900.00 </t>
  </si>
  <si>
    <t>$63,828.00</t>
  </si>
  <si>
    <t xml:space="preserve"> $4,68,072.00 </t>
  </si>
  <si>
    <t xml:space="preserve"> $4,43,250.00 </t>
  </si>
  <si>
    <t>$2,032.80</t>
  </si>
  <si>
    <t>$2,296.56</t>
  </si>
  <si>
    <t>$4,116.00</t>
  </si>
  <si>
    <t xml:space="preserve"> $3,55,800.00 </t>
  </si>
  <si>
    <t>$42,696.00</t>
  </si>
  <si>
    <t xml:space="preserve"> $3,13,104.00 </t>
  </si>
  <si>
    <t xml:space="preserve"> $2,96,500.00 </t>
  </si>
  <si>
    <t xml:space="preserve"> $10,48,500.00 </t>
  </si>
  <si>
    <t xml:space="preserve"> $1,25,820.00 </t>
  </si>
  <si>
    <t xml:space="preserve"> $9,22,680.00 </t>
  </si>
  <si>
    <t xml:space="preserve"> $8,73,750.00 </t>
  </si>
  <si>
    <t>$2,172.00</t>
  </si>
  <si>
    <t xml:space="preserve"> $5,57,900.00 </t>
  </si>
  <si>
    <t>$66,948.00</t>
  </si>
  <si>
    <t xml:space="preserve"> $4,90,952.00 </t>
  </si>
  <si>
    <t xml:space="preserve"> $4,14,440.00 </t>
  </si>
  <si>
    <t xml:space="preserve"> $4,07,700.00 </t>
  </si>
  <si>
    <t>$48,924.00</t>
  </si>
  <si>
    <t xml:space="preserve"> $3,58,776.00 </t>
  </si>
  <si>
    <t xml:space="preserve"> $3,39,750.00 </t>
  </si>
  <si>
    <t xml:space="preserve"> $6,45,000.00 </t>
  </si>
  <si>
    <t>$77,400.00</t>
  </si>
  <si>
    <t xml:space="preserve"> $5,67,600.00 </t>
  </si>
  <si>
    <t xml:space="preserve"> $5,37,500.00 </t>
  </si>
  <si>
    <t xml:space="preserve"> $4,18,950.00 </t>
  </si>
  <si>
    <t>$50,274.00</t>
  </si>
  <si>
    <t xml:space="preserve"> $3,68,676.00 </t>
  </si>
  <si>
    <t xml:space="preserve"> $3,11,220.00 </t>
  </si>
  <si>
    <t>$684.00</t>
  </si>
  <si>
    <t>$2,959.20</t>
  </si>
  <si>
    <t xml:space="preserve"> $4,88,250.00 </t>
  </si>
  <si>
    <t>$58,590.00</t>
  </si>
  <si>
    <t xml:space="preserve"> $4,29,660.00 </t>
  </si>
  <si>
    <t xml:space="preserve"> $3,62,700.00 </t>
  </si>
  <si>
    <t xml:space="preserve"> $3,45,100.00 </t>
  </si>
  <si>
    <t>$41,412.00</t>
  </si>
  <si>
    <t xml:space="preserve"> $3,03,688.00 </t>
  </si>
  <si>
    <t xml:space="preserve"> $2,56,360.00 </t>
  </si>
  <si>
    <t>$3,036.96</t>
  </si>
  <si>
    <t>$6,974.10</t>
  </si>
  <si>
    <t xml:space="preserve"> $2,18,050.00 </t>
  </si>
  <si>
    <t>$26,166.00</t>
  </si>
  <si>
    <t xml:space="preserve"> $1,91,884.00 </t>
  </si>
  <si>
    <t xml:space="preserve"> $1,61,980.00 </t>
  </si>
  <si>
    <t xml:space="preserve"> $2,98,375.00 </t>
  </si>
  <si>
    <t>$35,805.00</t>
  </si>
  <si>
    <t xml:space="preserve"> $2,62,570.00 </t>
  </si>
  <si>
    <t xml:space="preserve"> $2,86,440.00 </t>
  </si>
  <si>
    <t>$11,340.00</t>
  </si>
  <si>
    <t>$2,874.06</t>
  </si>
  <si>
    <t>$4,586.40</t>
  </si>
  <si>
    <t>$6,051.60</t>
  </si>
  <si>
    <t>$3,831.84</t>
  </si>
  <si>
    <t>$3,674.40</t>
  </si>
  <si>
    <t>$1,252.44</t>
  </si>
  <si>
    <t>$3,975.84</t>
  </si>
  <si>
    <t>$5,005.65</t>
  </si>
  <si>
    <t xml:space="preserve"> $3,23,050.00 </t>
  </si>
  <si>
    <t>$41,996.50</t>
  </si>
  <si>
    <t xml:space="preserve"> $2,81,053.50 </t>
  </si>
  <si>
    <t xml:space="preserve"> $2,39,980.00 </t>
  </si>
  <si>
    <t xml:space="preserve"> $6,26,500.00 </t>
  </si>
  <si>
    <t>$81,445.00</t>
  </si>
  <si>
    <t xml:space="preserve"> $5,45,055.00 </t>
  </si>
  <si>
    <t xml:space="preserve"> $4,65,400.00 </t>
  </si>
  <si>
    <t>$1,149.20</t>
  </si>
  <si>
    <t xml:space="preserve"> $3,43,875.00 </t>
  </si>
  <si>
    <t>$44,703.75</t>
  </si>
  <si>
    <t xml:space="preserve"> $2,99,171.25 </t>
  </si>
  <si>
    <t xml:space="preserve"> $2,55,450.00 </t>
  </si>
  <si>
    <t>$1,181.18</t>
  </si>
  <si>
    <t>$942.24</t>
  </si>
  <si>
    <t>$5,863.00</t>
  </si>
  <si>
    <t>$3,247.40</t>
  </si>
  <si>
    <t>$1,309.04</t>
  </si>
  <si>
    <t xml:space="preserve"> $2,42,100.00 </t>
  </si>
  <si>
    <t>$31,473.00</t>
  </si>
  <si>
    <t xml:space="preserve"> $2,10,627.00 </t>
  </si>
  <si>
    <t xml:space="preserve"> $2,01,750.00 </t>
  </si>
  <si>
    <t>$6,866.60</t>
  </si>
  <si>
    <t>$7,040.80</t>
  </si>
  <si>
    <t xml:space="preserve"> $9,21,200.00 </t>
  </si>
  <si>
    <t xml:space="preserve"> $1,19,756.00 </t>
  </si>
  <si>
    <t xml:space="preserve"> $8,01,444.00 </t>
  </si>
  <si>
    <t xml:space="preserve"> $6,84,320.00 </t>
  </si>
  <si>
    <t xml:space="preserve"> $1,97,875.00 </t>
  </si>
  <si>
    <t>$25,723.75</t>
  </si>
  <si>
    <t xml:space="preserve"> $1,72,151.25 </t>
  </si>
  <si>
    <t xml:space="preserve"> $1,89,960.00 </t>
  </si>
  <si>
    <t>$890.76</t>
  </si>
  <si>
    <t>$2,453.36</t>
  </si>
  <si>
    <t>$3,051.75</t>
  </si>
  <si>
    <t xml:space="preserve"> $1,24,950.00 </t>
  </si>
  <si>
    <t>$16,243.50</t>
  </si>
  <si>
    <t xml:space="preserve"> $1,08,706.50 </t>
  </si>
  <si>
    <t>$1,580.28</t>
  </si>
  <si>
    <t>$7,795.13</t>
  </si>
  <si>
    <t>$1,082.90</t>
  </si>
  <si>
    <t>$1,287.00</t>
  </si>
  <si>
    <t>$639.60</t>
  </si>
  <si>
    <t xml:space="preserve"> $7,81,500.00 </t>
  </si>
  <si>
    <t xml:space="preserve"> $1,01,595.00 </t>
  </si>
  <si>
    <t xml:space="preserve"> $6,79,905.00 </t>
  </si>
  <si>
    <t xml:space="preserve"> $6,51,250.00 </t>
  </si>
  <si>
    <t xml:space="preserve"> $2,07,375.00 </t>
  </si>
  <si>
    <t>$26,958.75</t>
  </si>
  <si>
    <t xml:space="preserve"> $1,80,416.25 </t>
  </si>
  <si>
    <t xml:space="preserve"> $1,99,080.00 </t>
  </si>
  <si>
    <t>$2,761.20</t>
  </si>
  <si>
    <t>$7,221.20</t>
  </si>
  <si>
    <t>$4,880.40</t>
  </si>
  <si>
    <t>$2,936.08</t>
  </si>
  <si>
    <t>$274.40</t>
  </si>
  <si>
    <t>$287.14</t>
  </si>
  <si>
    <t>$583.80</t>
  </si>
  <si>
    <t>$6,798.40</t>
  </si>
  <si>
    <t>$3,710.70</t>
  </si>
  <si>
    <t>$2,340.24</t>
  </si>
  <si>
    <t>$3,385.20</t>
  </si>
  <si>
    <t xml:space="preserve"> $2,40,300.00 </t>
  </si>
  <si>
    <t>$33,642.00</t>
  </si>
  <si>
    <t xml:space="preserve"> $2,06,658.00 </t>
  </si>
  <si>
    <t xml:space="preserve"> $2,00,250.00 </t>
  </si>
  <si>
    <t xml:space="preserve"> $1,27,875.00 </t>
  </si>
  <si>
    <t>$17,902.50</t>
  </si>
  <si>
    <t xml:space="preserve"> $1,09,972.50 </t>
  </si>
  <si>
    <t xml:space="preserve"> $1,22,760.00 </t>
  </si>
  <si>
    <t xml:space="preserve"> $4,48,800.00 </t>
  </si>
  <si>
    <t>$62,832.00</t>
  </si>
  <si>
    <t xml:space="preserve"> $3,85,968.00 </t>
  </si>
  <si>
    <t xml:space="preserve"> $3,03,000.00 </t>
  </si>
  <si>
    <t>$42,420.00</t>
  </si>
  <si>
    <t xml:space="preserve"> $2,60,580.00 </t>
  </si>
  <si>
    <t xml:space="preserve"> $2,52,500.00 </t>
  </si>
  <si>
    <t>$3,177.30</t>
  </si>
  <si>
    <t>$4,830.00</t>
  </si>
  <si>
    <t>$49,367.50</t>
  </si>
  <si>
    <t xml:space="preserve"> $3,03,257.50 </t>
  </si>
  <si>
    <t xml:space="preserve"> $7,79,625.00 </t>
  </si>
  <si>
    <t xml:space="preserve"> $1,09,147.50 </t>
  </si>
  <si>
    <t xml:space="preserve"> $6,70,477.50 </t>
  </si>
  <si>
    <t xml:space="preserve"> $5,79,150.00 </t>
  </si>
  <si>
    <t xml:space="preserve"> $4,19,650.00 </t>
  </si>
  <si>
    <t>$58,751.00</t>
  </si>
  <si>
    <t xml:space="preserve"> $3,60,899.00 </t>
  </si>
  <si>
    <t xml:space="preserve"> $3,11,740.00 </t>
  </si>
  <si>
    <t>$9,800.00</t>
  </si>
  <si>
    <t>$380.24</t>
  </si>
  <si>
    <t>$1,692.46</t>
  </si>
  <si>
    <t>$728.00</t>
  </si>
  <si>
    <t>$5,187.00</t>
  </si>
  <si>
    <t>$3,660.30</t>
  </si>
  <si>
    <t>$4,895.52</t>
  </si>
  <si>
    <t>$1,696.38</t>
  </si>
  <si>
    <t xml:space="preserve"> $2,45,000.00 </t>
  </si>
  <si>
    <t>$34,300.00</t>
  </si>
  <si>
    <t xml:space="preserve"> $1,82,000.00 </t>
  </si>
  <si>
    <t>$3,732.96</t>
  </si>
  <si>
    <t xml:space="preserve"> $4,11,950.00 </t>
  </si>
  <si>
    <t>$57,673.00</t>
  </si>
  <si>
    <t xml:space="preserve"> $3,54,277.00 </t>
  </si>
  <si>
    <t xml:space="preserve"> $3,06,020.00 </t>
  </si>
  <si>
    <t xml:space="preserve"> $6,72,700.00 </t>
  </si>
  <si>
    <t>$94,178.00</t>
  </si>
  <si>
    <t xml:space="preserve"> $5,78,522.00 </t>
  </si>
  <si>
    <t xml:space="preserve"> $4,99,720.00 </t>
  </si>
  <si>
    <t xml:space="preserve"> $1,96,875.00 </t>
  </si>
  <si>
    <t>$27,562.50</t>
  </si>
  <si>
    <t xml:space="preserve"> $1,69,312.50 </t>
  </si>
  <si>
    <t xml:space="preserve"> $1,89,000.00 </t>
  </si>
  <si>
    <t>$1,696.80</t>
  </si>
  <si>
    <t xml:space="preserve"> $6,34,680.00 </t>
  </si>
  <si>
    <t>$11,298.00</t>
  </si>
  <si>
    <t xml:space="preserve"> $7,60,800.00 </t>
  </si>
  <si>
    <t xml:space="preserve"> $1,06,512.00 </t>
  </si>
  <si>
    <t xml:space="preserve"> $6,54,288.00 </t>
  </si>
  <si>
    <t xml:space="preserve"> $6,34,000.00 </t>
  </si>
  <si>
    <t>$2,844.94</t>
  </si>
  <si>
    <t xml:space="preserve"> $7,62,300.00 </t>
  </si>
  <si>
    <t xml:space="preserve"> $1,06,722.00 </t>
  </si>
  <si>
    <t xml:space="preserve"> $6,55,578.00 </t>
  </si>
  <si>
    <t xml:space="preserve"> $6,35,250.00 </t>
  </si>
  <si>
    <t xml:space="preserve"> $4,48,350.00 </t>
  </si>
  <si>
    <t>$62,769.00</t>
  </si>
  <si>
    <t xml:space="preserve"> $3,85,581.00 </t>
  </si>
  <si>
    <t xml:space="preserve"> $3,33,060.00 </t>
  </si>
  <si>
    <t xml:space="preserve"> $2,66,400.00 </t>
  </si>
  <si>
    <t>$37,296.00</t>
  </si>
  <si>
    <t xml:space="preserve"> $2,29,104.00 </t>
  </si>
  <si>
    <t xml:space="preserve"> $2,22,000.00 </t>
  </si>
  <si>
    <t xml:space="preserve"> $3,55,500.00 </t>
  </si>
  <si>
    <t>$49,770.00</t>
  </si>
  <si>
    <t xml:space="preserve"> $3,05,730.00 </t>
  </si>
  <si>
    <t xml:space="preserve"> $3,41,280.00 </t>
  </si>
  <si>
    <t>$4,158.00</t>
  </si>
  <si>
    <t>$3,927.00</t>
  </si>
  <si>
    <t xml:space="preserve"> $1,46,750.00 </t>
  </si>
  <si>
    <t>$22,012.50</t>
  </si>
  <si>
    <t xml:space="preserve"> $1,24,737.50 </t>
  </si>
  <si>
    <t xml:space="preserve"> $1,40,880.00 </t>
  </si>
  <si>
    <t xml:space="preserve"> $3,45,875.00 </t>
  </si>
  <si>
    <t>$51,881.25</t>
  </si>
  <si>
    <t xml:space="preserve"> $2,93,993.75 </t>
  </si>
  <si>
    <t xml:space="preserve"> $3,32,040.00 </t>
  </si>
  <si>
    <t xml:space="preserve"> $1,35,625.00 </t>
  </si>
  <si>
    <t>$20,343.75</t>
  </si>
  <si>
    <t xml:space="preserve"> $1,15,281.25 </t>
  </si>
  <si>
    <t xml:space="preserve"> $1,30,200.00 </t>
  </si>
  <si>
    <t xml:space="preserve"> $1,63,800.00 </t>
  </si>
  <si>
    <t>$24,570.00</t>
  </si>
  <si>
    <t xml:space="preserve"> $1,39,230.00 </t>
  </si>
  <si>
    <t xml:space="preserve"> $1,36,500.00 </t>
  </si>
  <si>
    <t>$3,474.00</t>
  </si>
  <si>
    <t>$3,631.50</t>
  </si>
  <si>
    <t>$2,661.75</t>
  </si>
  <si>
    <t xml:space="preserve"> $9,97,850.00 </t>
  </si>
  <si>
    <t xml:space="preserve"> $1,49,677.50 </t>
  </si>
  <si>
    <t xml:space="preserve"> $8,48,172.50 </t>
  </si>
  <si>
    <t xml:space="preserve"> $7,41,260.00 </t>
  </si>
  <si>
    <t>$5,757.75</t>
  </si>
  <si>
    <t>$801.00</t>
  </si>
  <si>
    <t>$2,643.75</t>
  </si>
  <si>
    <t xml:space="preserve"> $7,02,450.00 </t>
  </si>
  <si>
    <t xml:space="preserve"> $1,05,367.50 </t>
  </si>
  <si>
    <t xml:space="preserve"> $5,97,082.50 </t>
  </si>
  <si>
    <t xml:space="preserve"> $5,21,820.00 </t>
  </si>
  <si>
    <t xml:space="preserve"> $7,52,850.00 </t>
  </si>
  <si>
    <t xml:space="preserve"> $1,12,927.50 </t>
  </si>
  <si>
    <t xml:space="preserve"> $6,39,922.50 </t>
  </si>
  <si>
    <t xml:space="preserve"> $5,59,260.00 </t>
  </si>
  <si>
    <t>$1,645.20</t>
  </si>
  <si>
    <t>$879.00</t>
  </si>
  <si>
    <t>$900.00</t>
  </si>
  <si>
    <t>$6,358.50</t>
  </si>
  <si>
    <t>$12,431.25</t>
  </si>
  <si>
    <t xml:space="preserve"> $7,72,200.00 </t>
  </si>
  <si>
    <t xml:space="preserve"> $1,15,830.00 </t>
  </si>
  <si>
    <t xml:space="preserve"> $6,56,370.00 </t>
  </si>
  <si>
    <t xml:space="preserve"> $6,43,500.00 </t>
  </si>
  <si>
    <t xml:space="preserve"> $3,04,750.00 </t>
  </si>
  <si>
    <t>$45,712.50</t>
  </si>
  <si>
    <t xml:space="preserve"> $2,59,037.50 </t>
  </si>
  <si>
    <t xml:space="preserve"> $2,92,560.00 </t>
  </si>
  <si>
    <t>$2,596.50</t>
  </si>
  <si>
    <t>$1,107.00</t>
  </si>
  <si>
    <t xml:space="preserve"> $3,69,250.00 </t>
  </si>
  <si>
    <t>$55,387.50</t>
  </si>
  <si>
    <t xml:space="preserve"> $3,13,862.50 </t>
  </si>
  <si>
    <t xml:space="preserve"> $3,54,480.00 </t>
  </si>
  <si>
    <t>$10,350.00</t>
  </si>
  <si>
    <t xml:space="preserve"> $7,42,500.00 </t>
  </si>
  <si>
    <t xml:space="preserve"> $1,11,375.00 </t>
  </si>
  <si>
    <t xml:space="preserve"> $6,31,125.00 </t>
  </si>
  <si>
    <t xml:space="preserve"> $6,18,750.00 </t>
  </si>
  <si>
    <t>$1,436.40</t>
  </si>
  <si>
    <t>$759.15</t>
  </si>
  <si>
    <t>$3,250.80</t>
  </si>
  <si>
    <t>Sl#</t>
  </si>
  <si>
    <t>Country</t>
  </si>
  <si>
    <t>Continent</t>
  </si>
  <si>
    <t>Afghanistan</t>
  </si>
  <si>
    <t>Asia</t>
  </si>
  <si>
    <t>Armenia</t>
  </si>
  <si>
    <t>Azerbaijan</t>
  </si>
  <si>
    <t>Bahrain</t>
  </si>
  <si>
    <t>Bangladesh</t>
  </si>
  <si>
    <t>Bhutan</t>
  </si>
  <si>
    <t>Brunei</t>
  </si>
  <si>
    <t>Cambodia</t>
  </si>
  <si>
    <t>China</t>
  </si>
  <si>
    <t>Cyprus</t>
  </si>
  <si>
    <t>Georgia</t>
  </si>
  <si>
    <t>India</t>
  </si>
  <si>
    <t>Indonesia</t>
  </si>
  <si>
    <t>Iran</t>
  </si>
  <si>
    <t>Iraq</t>
  </si>
  <si>
    <t>Israel</t>
  </si>
  <si>
    <t>Japan</t>
  </si>
  <si>
    <t>Jordan</t>
  </si>
  <si>
    <t>Kazakhstan</t>
  </si>
  <si>
    <t>Kuwait</t>
  </si>
  <si>
    <t>Kyrgyzstan</t>
  </si>
  <si>
    <t>Laos</t>
  </si>
  <si>
    <t>Lebanon</t>
  </si>
  <si>
    <t>Malaysia</t>
  </si>
  <si>
    <t>Maldives</t>
  </si>
  <si>
    <t>Mongolia</t>
  </si>
  <si>
    <t>Myanmar (Burma)</t>
  </si>
  <si>
    <t>Nepal</t>
  </si>
  <si>
    <t>North Korea</t>
  </si>
  <si>
    <t>Oman</t>
  </si>
  <si>
    <t>Pakistan</t>
  </si>
  <si>
    <t>Palestine</t>
  </si>
  <si>
    <t>Philippines</t>
  </si>
  <si>
    <t>Qatar</t>
  </si>
  <si>
    <t>Russia</t>
  </si>
  <si>
    <t>Saudi Arabia</t>
  </si>
  <si>
    <t>Singapore</t>
  </si>
  <si>
    <t>South Korea</t>
  </si>
  <si>
    <t>Sri Lanka</t>
  </si>
  <si>
    <t>Syria</t>
  </si>
  <si>
    <t>Taiwan</t>
  </si>
  <si>
    <t>Tajikistan</t>
  </si>
  <si>
    <t>Thailand</t>
  </si>
  <si>
    <t>Timor-Leste</t>
  </si>
  <si>
    <t>Turkey</t>
  </si>
  <si>
    <t>Turkmenistan</t>
  </si>
  <si>
    <t>United Arab Emirates</t>
  </si>
  <si>
    <t>Uzbekistan</t>
  </si>
  <si>
    <t>Vietnam</t>
  </si>
  <si>
    <t>Yemen</t>
  </si>
  <si>
    <t>Algeria</t>
  </si>
  <si>
    <t>Africa</t>
  </si>
  <si>
    <t>Angola</t>
  </si>
  <si>
    <t>Benin</t>
  </si>
  <si>
    <t>Botswana</t>
  </si>
  <si>
    <t>Burkina Faso</t>
  </si>
  <si>
    <t>Burundi</t>
  </si>
  <si>
    <t>Cabo Verde</t>
  </si>
  <si>
    <t>Cameroon</t>
  </si>
  <si>
    <t>Central African Republic</t>
  </si>
  <si>
    <t>Chad</t>
  </si>
  <si>
    <t>Comoros</t>
  </si>
  <si>
    <t>Democratic Republic of the Congo</t>
  </si>
  <si>
    <t>Republic of the Congo</t>
  </si>
  <si>
    <t>Djibouti</t>
  </si>
  <si>
    <t>Egypt</t>
  </si>
  <si>
    <t>Equatorial Guinea</t>
  </si>
  <si>
    <t>Ethiopia</t>
  </si>
  <si>
    <t>Gabon</t>
  </si>
  <si>
    <t>Gambia</t>
  </si>
  <si>
    <t>Ghana</t>
  </si>
  <si>
    <t>Guinea</t>
  </si>
  <si>
    <t>Guinea-Bissau</t>
  </si>
  <si>
    <t>Ivory Coast</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</si>
  <si>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</si>
  <si>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</si>
  <si>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</si>
  <si>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</si>
  <si>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</si>
  <si>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</si>
  <si>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</si>
  <si>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</si>
  <si>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</si>
  <si>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</si>
  <si>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</si>
  <si>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</si>
  <si>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</si>
  <si>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</si>
  <si>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</si>
  <si>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</si>
  <si>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</si>
  <si>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</si>
  <si>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</si>
  <si>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</si>
  <si>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</si>
  <si>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</si>
  <si>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Sudan</t>
  </si>
  <si>
    <t>Tanzania</t>
  </si>
  <si>
    <t>Togo</t>
  </si>
  <si>
    <t>Tunisia</t>
  </si>
  <si>
    <t>Uganda</t>
  </si>
  <si>
    <t>Zambia</t>
  </si>
  <si>
    <t>Zimbabwe</t>
  </si>
  <si>
    <t>Albania</t>
  </si>
  <si>
    <t>Europe</t>
  </si>
  <si>
    <t>Andorra</t>
  </si>
  <si>
    <t>Austria</t>
  </si>
  <si>
    <t>Belarus</t>
  </si>
  <si>
    <t>Belgium</t>
  </si>
  <si>
    <t>Bosnia and Herzegovina</t>
  </si>
  <si>
    <t>Bulgaria</t>
  </si>
  <si>
    <t>Croatia</t>
  </si>
  <si>
    <t>Czechia</t>
  </si>
  <si>
    <t>Denmark</t>
  </si>
  <si>
    <t>Estonia</t>
  </si>
  <si>
    <t>Finland</t>
  </si>
  <si>
    <t>France</t>
  </si>
  <si>
    <t>Germany</t>
  </si>
  <si>
    <t>Greece</t>
  </si>
  <si>
    <t>Hungary</t>
  </si>
  <si>
    <t>Iceland</t>
  </si>
  <si>
    <t>Ireland</t>
  </si>
  <si>
    <t>Italy</t>
  </si>
  <si>
    <t>Kosovo</t>
  </si>
  <si>
    <t>Latvia</t>
  </si>
  <si>
    <t>Liechtenstein</t>
  </si>
  <si>
    <t>Lithuania</t>
  </si>
  <si>
    <t>Luxembourg</t>
  </si>
  <si>
    <t>Malta</t>
  </si>
  <si>
    <t>Moldova</t>
  </si>
  <si>
    <t>Monaco</t>
  </si>
  <si>
    <t>Montenegro</t>
  </si>
  <si>
    <t>Netherlands</t>
  </si>
  <si>
    <t>North Macedonia</t>
  </si>
  <si>
    <t>Norway</t>
  </si>
  <si>
    <t>Poland</t>
  </si>
  <si>
    <t>Portugal</t>
  </si>
  <si>
    <t>Romania</t>
  </si>
  <si>
    <t>San Marino</t>
  </si>
  <si>
    <t>Serbia</t>
  </si>
  <si>
    <t>Slovakia</t>
  </si>
  <si>
    <t>Slovenia</t>
  </si>
  <si>
    <t>Spain</t>
  </si>
  <si>
    <t>Sweden</t>
  </si>
  <si>
    <t>Switzerland</t>
  </si>
  <si>
    <t>Ukraine</t>
  </si>
  <si>
    <t>United Kingdom</t>
  </si>
  <si>
    <t>Vatican City (Holy See)</t>
  </si>
  <si>
    <t>Antigua and Barbuda</t>
  </si>
  <si>
    <t>North America</t>
  </si>
  <si>
    <t>Bahamas</t>
  </si>
  <si>
    <t>Barbados</t>
  </si>
  <si>
    <t>Belize</t>
  </si>
  <si>
    <t>Canada</t>
  </si>
  <si>
    <t>Costa Rica</t>
  </si>
  <si>
    <t>Cuba</t>
  </si>
  <si>
    <t>Dominica</t>
  </si>
  <si>
    <t>Dominican Republic</t>
  </si>
  <si>
    <t>El Salvador</t>
  </si>
  <si>
    <t>Grenada</t>
  </si>
  <si>
    <t>Guatemala</t>
  </si>
  <si>
    <t>Haiti</t>
  </si>
  <si>
    <t>Honduras</t>
  </si>
  <si>
    <t>Jamaica</t>
  </si>
  <si>
    <t>Mexico</t>
  </si>
  <si>
    <t>Nicaragua</t>
  </si>
  <si>
    <t>Panama</t>
  </si>
  <si>
    <t>Saint Kitts and Nevis</t>
  </si>
  <si>
    <t>Saint Lucia</t>
  </si>
  <si>
    <t>Saint Vincent and the Grenadines</t>
  </si>
  <si>
    <t>Trinidad and Tobago</t>
  </si>
  <si>
    <t>United States of America</t>
  </si>
  <si>
    <t>Australia</t>
  </si>
  <si>
    <t>Oceania</t>
  </si>
  <si>
    <t>Fiji</t>
  </si>
  <si>
    <t>Kiribati</t>
  </si>
  <si>
    <t>Marshall Islands</t>
  </si>
  <si>
    <t>Micronesia</t>
  </si>
  <si>
    <t>Nauru</t>
  </si>
  <si>
    <t>New Zealand</t>
  </si>
  <si>
    <t>Palau</t>
  </si>
  <si>
    <t>Papua New Guinea</t>
  </si>
  <si>
    <t>Samoa</t>
  </si>
  <si>
    <t>Solomon Islands</t>
  </si>
  <si>
    <t>Tonga</t>
  </si>
  <si>
    <t>Tuvalu</t>
  </si>
  <si>
    <t>Vanuatu</t>
  </si>
  <si>
    <t>Argentina</t>
  </si>
  <si>
    <t>South America</t>
  </si>
  <si>
    <t>Bolivia</t>
  </si>
  <si>
    <t>Brazil</t>
  </si>
  <si>
    <t>Chile</t>
  </si>
  <si>
    <t>Colombia</t>
  </si>
  <si>
    <t>Ecuador</t>
  </si>
  <si>
    <t>Guyana</t>
  </si>
  <si>
    <t>Paraguay</t>
  </si>
  <si>
    <t>Peru</t>
  </si>
  <si>
    <t>Suriname</t>
  </si>
  <si>
    <t>Uruguay</t>
  </si>
  <si>
    <t>Venezuela</t>
  </si>
  <si>
    <t>Discount</t>
  </si>
  <si>
    <t>Government</t>
  </si>
  <si>
    <t>Carretera</t>
  </si>
  <si>
    <t>Midmarket</t>
  </si>
  <si>
    <t>Montana</t>
  </si>
  <si>
    <t>Channel Partners</t>
  </si>
  <si>
    <t>Enterprise</t>
  </si>
  <si>
    <t>Small Business</t>
  </si>
  <si>
    <t>Paseo</t>
  </si>
  <si>
    <t>Velo</t>
  </si>
  <si>
    <t>VTT</t>
  </si>
  <si>
    <t>Amarilla</t>
  </si>
  <si>
    <t xml:space="preserve">sales </t>
  </si>
  <si>
    <t>0</t>
  </si>
  <si>
    <t xml:space="preserve">Profit </t>
  </si>
  <si>
    <t xml:space="preserve">Profit Ratio </t>
  </si>
  <si>
    <t>PR&gt;20</t>
  </si>
  <si>
    <t xml:space="preserve">Market </t>
  </si>
  <si>
    <t>Gross sales2</t>
  </si>
  <si>
    <t>COGS3</t>
  </si>
  <si>
    <t xml:space="preserve">total profit </t>
  </si>
  <si>
    <t>total sales after discount</t>
  </si>
  <si>
    <t>total units sold</t>
  </si>
  <si>
    <t>Row Labels</t>
  </si>
  <si>
    <t>Grand Total</t>
  </si>
  <si>
    <t>Count of Gross Sales</t>
  </si>
  <si>
    <t>Column1</t>
  </si>
  <si>
    <t xml:space="preserve">Sum of Profit </t>
  </si>
  <si>
    <t xml:space="preserve">Sum of Profit Ratio </t>
  </si>
  <si>
    <t xml:space="preserve">Sum of sales </t>
  </si>
  <si>
    <t>Segment</t>
  </si>
  <si>
    <t>2013</t>
  </si>
  <si>
    <t>2014</t>
  </si>
  <si>
    <t>Sum of Units Sold</t>
  </si>
  <si>
    <t>Sum of Sales</t>
  </si>
  <si>
    <t>Sum of Gross Sales</t>
  </si>
  <si>
    <t>Sum of sales 2</t>
  </si>
  <si>
    <t>Sum of Sale Price</t>
  </si>
  <si>
    <t xml:space="preserve">in 2013 </t>
  </si>
  <si>
    <t xml:space="preserve">in 2014 </t>
  </si>
  <si>
    <t xml:space="preserve">in coming years </t>
  </si>
  <si>
    <t xml:space="preserve">discount </t>
  </si>
  <si>
    <t xml:space="preserve">high </t>
  </si>
  <si>
    <t xml:space="preserve">when there is no discount sales in lowest </t>
  </si>
  <si>
    <t>highest when discount is high</t>
  </si>
  <si>
    <t xml:space="preserve">lowest when no discount </t>
  </si>
  <si>
    <t>profit is higesht when discount is medium</t>
  </si>
  <si>
    <t>so if we keep the discount band as medium, profit will be high</t>
  </si>
  <si>
    <t>sales is high when discount is high</t>
  </si>
  <si>
    <t>top 2 selling products are Paseo and VTT in both years.</t>
  </si>
  <si>
    <t>paseo</t>
  </si>
  <si>
    <t>vtt</t>
  </si>
  <si>
    <t>velo</t>
  </si>
  <si>
    <t>montana</t>
  </si>
  <si>
    <t>vel</t>
  </si>
  <si>
    <t>profit</t>
  </si>
  <si>
    <t>sales</t>
  </si>
  <si>
    <t>pas</t>
  </si>
  <si>
    <t>so with discount higest selling and profitable products are VTT and Montana in both years</t>
  </si>
  <si>
    <t>small bus</t>
  </si>
  <si>
    <t>gover</t>
  </si>
  <si>
    <t>enterprise</t>
  </si>
  <si>
    <t>govn</t>
  </si>
  <si>
    <t xml:space="preserve">small </t>
  </si>
  <si>
    <t>so with discount higest selling and profitable segments are govnt and small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</si>
</sst>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6" x14ac:knownFonts="1">
    <font>
      <sz val="10"/>
      <color rgb="FF000000"/>
      <name val="Arial"/>
    </font>
    <font>
      <sz val="10"/>
      <name val="Arial"/>
    </font>
    <font>
      <sz val="8"/>
      <name val="Arial"/>
    </font>
    <font>
      <sz val="10"/>
      <color rgb="FF000000"/>
      <name val="Arial"/>
      <family val="2"/>
    </font>
    <font>
      <sz val="10"/>
      <color rgb="FFFF0000"/>
      <name val="Arial"/>
      <family val="2"/>
    </font>
    <font>
      <sz val="10"/>
      <color rgb="FF000000"/>
      <name val="Gill Sans Nova Ultra Bold"/>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xf numFmtId="4" fontId="1" fillId="0" borderId="0" xfId="0" applyNumberFormat="1" applyFont="1" applyAlignment="1"/>
    <xf numFmtId="49" fontId="1" fillId="0" borderId="0" xfId="0" applyNumberFormat="1" applyFont="1" applyAlignment="1"/>
    <xf numFmtId="14" fontId="1" fillId="0" borderId="0" xfId="0" applyNumberFormat="1" applyFont="1" applyAlignment="1"/>
    <xf numFmtId="4" fontId="1" fillId="0" borderId="0" xfId="0" applyNumberFormat="1" applyFont="1"/>
    <xf numFmtId="49" fontId="1" fillId="0" borderId="0" xfId="0" applyNumberFormat="1" applyFont="1"/>
    <xf numFmtId="0" fontId="1" fillId="0" borderId="0" xfId="0" applyFont="1" applyAlignment="1"/>
    <xf numFmtId="2" fontId="1" fillId="0" borderId="0" xfId="0" applyNumberFormat="1" applyFont="1" applyAlignment="1"/>
    <xf numFmtId="164" fontId="0" fillId="0" borderId="0" xfId="0" applyNumberFormat="1" applyFont="1" applyAlignment="1"/>
    <xf numFmtId="2" fontId="0" fillId="0" borderId="0" xfId="0" applyNumberFormat="1" applyFont="1" applyAlignment="1"/>
    <xf numFmtId="2" fontId="1" fillId="0" borderId="0" xfId="0" applyNumberFormat="1" applyFo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0" fillId="2" borderId="0" xfId="0" applyFont="1" applyFill="1" applyAlignment="1"/>
    <xf numFmtId="0" fontId="0" fillId="2" borderId="0" xfId="0" applyFont="1" applyFill="1" applyAlignment="1">
      <alignment horizontal="left"/>
    </xf>
    <xf numFmtId="0" fontId="0" fillId="2" borderId="0" xfId="0" applyNumberFormat="1" applyFont="1" applyFill="1" applyAlignment="1"/>
    <xf numFmtId="0" fontId="0" fillId="0" borderId="0" xfId="0" applyFont="1" applyAlignment="1">
      <alignment horizontal="left" indent="1"/>
    </xf>
    <xf numFmtId="10" fontId="0" fillId="0" borderId="0" xfId="0" applyNumberFormat="1" applyFont="1" applyAlignment="1"/>
    <xf numFmtId="1" fontId="0"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cellXfs>
  <cellStyles count="1">
    <cellStyle name="Normal" xfId="0" builtinId="0"/>
  </cellStyles>
  <dxfs count="63">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9" formatCode="m/d/yyyy"/>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9" formatCode="m/d/yyyy"/>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4" formatCode="#,##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2" formatCode="0.00"/>
      <alignment horizontal="general" vertical="bottom" textRotation="0" wrapText="0" indent="0" justifyLastLine="0" shrinkToFit="0" readingOrder="0"/>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 (1).xlsx]Sheet2!PivotTable16</c:name>
    <c:fmtId val="2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Sheet2!$I$3</c:f>
              <c:strCache>
                <c:ptCount val="1"/>
                <c:pt idx="0">
                  <c:v>Total</c:v>
                </c:pt>
              </c:strCache>
            </c:strRef>
          </c:tx>
          <c:spPr>
            <a:solidFill>
              <a:schemeClr val="accent1"/>
            </a:solidFill>
            <a:ln>
              <a:noFill/>
            </a:ln>
            <a:effectLst/>
          </c:spPr>
          <c:invertIfNegative val="0"/>
          <c:cat>
            <c:strRef>
              <c:f>Sheet2!$H$4:$H$7</c:f>
              <c:strCache>
                <c:ptCount val="3"/>
                <c:pt idx="0">
                  <c:v>Enterprise</c:v>
                </c:pt>
                <c:pt idx="1">
                  <c:v>Government</c:v>
                </c:pt>
                <c:pt idx="2">
                  <c:v>Small Business</c:v>
                </c:pt>
              </c:strCache>
            </c:strRef>
          </c:cat>
          <c:val>
            <c:numRef>
              <c:f>Sheet2!$I$4:$I$7</c:f>
              <c:numCache>
                <c:formatCode>General</c:formatCode>
                <c:ptCount val="3"/>
                <c:pt idx="0">
                  <c:v>3967491.25</c:v>
                </c:pt>
                <c:pt idx="1">
                  <c:v>10741236.52</c:v>
                </c:pt>
                <c:pt idx="2">
                  <c:v>9177549</c:v>
                </c:pt>
              </c:numCache>
            </c:numRef>
          </c:val>
          <c:extLst>
            <c:ext xmlns:c16="http://schemas.microsoft.com/office/drawing/2014/chart" uri="{C3380CC4-5D6E-409C-BE32-E72D297353CC}">
              <c16:uniqueId val="{00000000-3D76-4101-A6DB-1F0707E92A24}"/>
            </c:ext>
          </c:extLst>
        </c:ser>
        <c:dLbls>
          <c:showLegendKey val="0"/>
          <c:showVal val="0"/>
          <c:showCatName val="0"/>
          <c:showSerName val="0"/>
          <c:showPercent val="0"/>
          <c:showBubbleSize val="0"/>
        </c:dLbls>
        <c:gapWidth val="219"/>
        <c:overlap val="-27"/>
        <c:axId val="1616840912"/>
        <c:axId val="1616840080"/>
      </c:barChart>
      <c:catAx>
        <c:axId val="161684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840080"/>
        <c:crosses val="autoZero"/>
        <c:auto val="1"/>
        <c:lblAlgn val="ctr"/>
        <c:lblOffset val="100"/>
        <c:noMultiLvlLbl val="0"/>
      </c:catAx>
      <c:valAx>
        <c:axId val="1616840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84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 (1).xlsx]Sheet2!PivotTable14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Sheet2!$G$30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099-47F2-9214-9D4E9E4AA15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099-47F2-9214-9D4E9E4AA15E}"/>
              </c:ext>
            </c:extLst>
          </c:dPt>
          <c:cat>
            <c:strRef>
              <c:f>Sheet2!$F$31:$F$33</c:f>
              <c:strCache>
                <c:ptCount val="2"/>
                <c:pt idx="0">
                  <c:v>Europe</c:v>
                </c:pt>
                <c:pt idx="1">
                  <c:v>North America</c:v>
                </c:pt>
              </c:strCache>
            </c:strRef>
          </c:cat>
          <c:val>
            <c:numRef>
              <c:f>Sheet2!$G$31:$G$33</c:f>
              <c:numCache>
                <c:formatCode>General</c:formatCode>
                <c:ptCount val="2"/>
                <c:pt idx="0">
                  <c:v>442425</c:v>
                </c:pt>
                <c:pt idx="1">
                  <c:v>683381</c:v>
                </c:pt>
              </c:numCache>
            </c:numRef>
          </c:val>
          <c:extLst>
            <c:ext xmlns:c16="http://schemas.microsoft.com/office/drawing/2014/chart" uri="{C3380CC4-5D6E-409C-BE32-E72D297353CC}">
              <c16:uniqueId val="{00000004-B099-47F2-9214-9D4E9E4AA15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 (1).xlsx]Sheet2!PivotTable15</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pieChart>
        <c:varyColors val="1"/>
        <c:ser>
          <c:idx val="0"/>
          <c:order val="0"/>
          <c:tx>
            <c:strRef>
              <c:f>Sheet2!$B$31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900-4623-B3A2-6AB7F702F1D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900-4623-B3A2-6AB7F702F1D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0CF-46AF-B3A7-C8D409B451F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0CF-46AF-B3A7-C8D409B451F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0CF-46AF-B3A7-C8D409B451FD}"/>
              </c:ext>
            </c:extLst>
          </c:dPt>
          <c:cat>
            <c:strRef>
              <c:f>Sheet2!$A$32:$A$37</c:f>
              <c:strCache>
                <c:ptCount val="5"/>
                <c:pt idx="0">
                  <c:v>Channel Partners</c:v>
                </c:pt>
                <c:pt idx="1">
                  <c:v>Enterprise</c:v>
                </c:pt>
                <c:pt idx="2">
                  <c:v>Government</c:v>
                </c:pt>
                <c:pt idx="3">
                  <c:v>Midmarket</c:v>
                </c:pt>
                <c:pt idx="4">
                  <c:v>Small Business</c:v>
                </c:pt>
              </c:strCache>
            </c:strRef>
          </c:cat>
          <c:val>
            <c:numRef>
              <c:f>Sheet2!$B$32:$B$37</c:f>
              <c:numCache>
                <c:formatCode>General</c:formatCode>
                <c:ptCount val="5"/>
                <c:pt idx="0">
                  <c:v>1800593.6399999994</c:v>
                </c:pt>
                <c:pt idx="1">
                  <c:v>19611694.379999999</c:v>
                </c:pt>
                <c:pt idx="2">
                  <c:v>52504260.680000037</c:v>
                </c:pt>
                <c:pt idx="3">
                  <c:v>2381883.0900000003</c:v>
                </c:pt>
                <c:pt idx="4">
                  <c:v>42427918.5</c:v>
                </c:pt>
              </c:numCache>
            </c:numRef>
          </c:val>
          <c:extLst>
            <c:ext xmlns:c16="http://schemas.microsoft.com/office/drawing/2014/chart" uri="{C3380CC4-5D6E-409C-BE32-E72D297353CC}">
              <c16:uniqueId val="{00000004-D900-4623-B3A2-6AB7F702F1D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 (1).xlsx]Sheet2!PivotTable11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Sheet2!$F$22</c:f>
              <c:strCache>
                <c:ptCount val="1"/>
                <c:pt idx="0">
                  <c:v>Sum of Units Sold</c:v>
                </c:pt>
              </c:strCache>
            </c:strRef>
          </c:tx>
          <c:spPr>
            <a:solidFill>
              <a:schemeClr val="accent1"/>
            </a:solidFill>
            <a:ln>
              <a:noFill/>
            </a:ln>
            <a:effectLst/>
          </c:spPr>
          <c:invertIfNegative val="0"/>
          <c:cat>
            <c:strRef>
              <c:f>Sheet2!$E$23:$E$25</c:f>
              <c:strCache>
                <c:ptCount val="2"/>
                <c:pt idx="0">
                  <c:v>2013</c:v>
                </c:pt>
                <c:pt idx="1">
                  <c:v>2014</c:v>
                </c:pt>
              </c:strCache>
            </c:strRef>
          </c:cat>
          <c:val>
            <c:numRef>
              <c:f>Sheet2!$F$23:$F$25</c:f>
              <c:numCache>
                <c:formatCode>General</c:formatCode>
                <c:ptCount val="2"/>
                <c:pt idx="0">
                  <c:v>42134</c:v>
                </c:pt>
                <c:pt idx="1">
                  <c:v>123460</c:v>
                </c:pt>
              </c:numCache>
            </c:numRef>
          </c:val>
          <c:extLst>
            <c:ext xmlns:c16="http://schemas.microsoft.com/office/drawing/2014/chart" uri="{C3380CC4-5D6E-409C-BE32-E72D297353CC}">
              <c16:uniqueId val="{00000000-20E0-46A6-A50C-7EFBF91FDE38}"/>
            </c:ext>
          </c:extLst>
        </c:ser>
        <c:ser>
          <c:idx val="1"/>
          <c:order val="1"/>
          <c:tx>
            <c:strRef>
              <c:f>Sheet2!$G$22</c:f>
              <c:strCache>
                <c:ptCount val="1"/>
                <c:pt idx="0">
                  <c:v>Sum of Sale Price</c:v>
                </c:pt>
              </c:strCache>
            </c:strRef>
          </c:tx>
          <c:spPr>
            <a:solidFill>
              <a:schemeClr val="accent2"/>
            </a:solidFill>
            <a:ln>
              <a:noFill/>
            </a:ln>
            <a:effectLst/>
          </c:spPr>
          <c:invertIfNegative val="0"/>
          <c:cat>
            <c:strRef>
              <c:f>Sheet2!$E$23:$E$25</c:f>
              <c:strCache>
                <c:ptCount val="2"/>
                <c:pt idx="0">
                  <c:v>2013</c:v>
                </c:pt>
                <c:pt idx="1">
                  <c:v>2014</c:v>
                </c:pt>
              </c:strCache>
            </c:strRef>
          </c:cat>
          <c:val>
            <c:numRef>
              <c:f>Sheet2!$G$23:$G$25</c:f>
              <c:numCache>
                <c:formatCode>General</c:formatCode>
                <c:ptCount val="2"/>
                <c:pt idx="0">
                  <c:v>4010</c:v>
                </c:pt>
                <c:pt idx="1">
                  <c:v>12030</c:v>
                </c:pt>
              </c:numCache>
            </c:numRef>
          </c:val>
          <c:extLst>
            <c:ext xmlns:c16="http://schemas.microsoft.com/office/drawing/2014/chart" uri="{C3380CC4-5D6E-409C-BE32-E72D297353CC}">
              <c16:uniqueId val="{00000001-9865-4C8A-8B10-FEB2D1E2F992}"/>
            </c:ext>
          </c:extLst>
        </c:ser>
        <c:dLbls>
          <c:showLegendKey val="0"/>
          <c:showVal val="0"/>
          <c:showCatName val="0"/>
          <c:showSerName val="0"/>
          <c:showPercent val="0"/>
          <c:showBubbleSize val="0"/>
        </c:dLbls>
        <c:gapWidth val="219"/>
        <c:overlap val="-27"/>
        <c:axId val="250744352"/>
        <c:axId val="250751424"/>
      </c:barChart>
      <c:catAx>
        <c:axId val="250744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751424"/>
        <c:crosses val="autoZero"/>
        <c:auto val="1"/>
        <c:lblAlgn val="ctr"/>
        <c:lblOffset val="100"/>
        <c:noMultiLvlLbl val="0"/>
      </c:catAx>
      <c:valAx>
        <c:axId val="250751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744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 (1).xlsx]Sheet2!PivotTable16</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Sheet2!$I$3</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Sheet2!$H$4:$H$7</c:f>
              <c:strCache>
                <c:ptCount val="3"/>
                <c:pt idx="0">
                  <c:v>Enterprise</c:v>
                </c:pt>
                <c:pt idx="1">
                  <c:v>Government</c:v>
                </c:pt>
                <c:pt idx="2">
                  <c:v>Small Business</c:v>
                </c:pt>
              </c:strCache>
            </c:strRef>
          </c:cat>
          <c:val>
            <c:numRef>
              <c:f>Sheet2!$I$4:$I$7</c:f>
              <c:numCache>
                <c:formatCode>General</c:formatCode>
                <c:ptCount val="3"/>
                <c:pt idx="0">
                  <c:v>3967491.25</c:v>
                </c:pt>
                <c:pt idx="1">
                  <c:v>10741236.52</c:v>
                </c:pt>
                <c:pt idx="2">
                  <c:v>9177549</c:v>
                </c:pt>
              </c:numCache>
            </c:numRef>
          </c:val>
          <c:extLst>
            <c:ext xmlns:c16="http://schemas.microsoft.com/office/drawing/2014/chart" uri="{C3380CC4-5D6E-409C-BE32-E72D297353CC}">
              <c16:uniqueId val="{00000000-2919-4869-A8CF-AC79C52EB0C7}"/>
            </c:ext>
          </c:extLst>
        </c:ser>
        <c:dLbls>
          <c:dLblPos val="outEnd"/>
          <c:showLegendKey val="0"/>
          <c:showVal val="1"/>
          <c:showCatName val="0"/>
          <c:showSerName val="0"/>
          <c:showPercent val="0"/>
          <c:showBubbleSize val="0"/>
        </c:dLbls>
        <c:gapWidth val="219"/>
        <c:overlap val="-27"/>
        <c:axId val="1616840912"/>
        <c:axId val="1616840080"/>
      </c:barChart>
      <c:catAx>
        <c:axId val="161684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840080"/>
        <c:crosses val="autoZero"/>
        <c:auto val="1"/>
        <c:lblAlgn val="ctr"/>
        <c:lblOffset val="100"/>
        <c:noMultiLvlLbl val="0"/>
      </c:catAx>
      <c:valAx>
        <c:axId val="16168400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84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 (1).xlsx]Sheet2!PivotTable11</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4">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w="19050">
            <a:solidFill>
              <a:schemeClr val="lt1"/>
            </a:solidFill>
          </a:ln>
          <a:effectLst/>
        </c:spPr>
      </c:pivotFmt>
      <c:pivotFmt>
        <c:idx val="6"/>
        <c:spPr>
          <a:solidFill>
            <a:srgbClr val="FFC000"/>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Sheet2!$F$22</c:f>
              <c:strCache>
                <c:ptCount val="1"/>
                <c:pt idx="0">
                  <c:v>Sum of Units Sold</c:v>
                </c:pt>
              </c:strCache>
            </c:strRef>
          </c:tx>
          <c:spPr>
            <a:solidFill>
              <a:schemeClr val="accent4">
                <a:lumMod val="75000"/>
              </a:schemeClr>
            </a:solidFill>
          </c:spPr>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1-5551-4840-8925-D73A16206823}"/>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5551-4840-8925-D73A162068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Sheet2!$E$23:$E$25</c:f>
              <c:strCache>
                <c:ptCount val="2"/>
                <c:pt idx="0">
                  <c:v>2013</c:v>
                </c:pt>
                <c:pt idx="1">
                  <c:v>2014</c:v>
                </c:pt>
              </c:strCache>
            </c:strRef>
          </c:cat>
          <c:val>
            <c:numRef>
              <c:f>Sheet2!$F$23:$F$25</c:f>
              <c:numCache>
                <c:formatCode>General</c:formatCode>
                <c:ptCount val="2"/>
                <c:pt idx="0">
                  <c:v>42134</c:v>
                </c:pt>
                <c:pt idx="1">
                  <c:v>123460</c:v>
                </c:pt>
              </c:numCache>
            </c:numRef>
          </c:val>
          <c:extLst>
            <c:ext xmlns:c16="http://schemas.microsoft.com/office/drawing/2014/chart" uri="{C3380CC4-5D6E-409C-BE32-E72D297353CC}">
              <c16:uniqueId val="{00000004-5551-4840-8925-D73A16206823}"/>
            </c:ext>
          </c:extLst>
        </c:ser>
        <c:ser>
          <c:idx val="1"/>
          <c:order val="1"/>
          <c:tx>
            <c:strRef>
              <c:f>Sheet2!$G$22</c:f>
              <c:strCache>
                <c:ptCount val="1"/>
                <c:pt idx="0">
                  <c:v>Sum of Sale Price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7504-433E-B41A-95329C1A8AD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7504-433E-B41A-95329C1A8AD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Sheet2!$E$23:$E$25</c:f>
              <c:strCache>
                <c:ptCount val="2"/>
                <c:pt idx="0">
                  <c:v>2013</c:v>
                </c:pt>
                <c:pt idx="1">
                  <c:v>2014</c:v>
                </c:pt>
              </c:strCache>
            </c:strRef>
          </c:cat>
          <c:val>
            <c:numRef>
              <c:f>Sheet2!$G$23:$G$25</c:f>
              <c:numCache>
                <c:formatCode>General</c:formatCode>
                <c:ptCount val="2"/>
                <c:pt idx="0">
                  <c:v>4010</c:v>
                </c:pt>
                <c:pt idx="1">
                  <c:v>12030</c:v>
                </c:pt>
              </c:numCache>
            </c:numRef>
          </c:val>
          <c:extLst>
            <c:ext xmlns:c16="http://schemas.microsoft.com/office/drawing/2014/chart" uri="{C3380CC4-5D6E-409C-BE32-E72D297353CC}">
              <c16:uniqueId val="{00000005-8C7C-47A0-8FC0-58D3413A8DA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 (1).xlsx]Sheet2!PivotTable6</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8"/>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1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1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1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1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0.19998191808347998"/>
          <c:y val="9.4117690652010491E-2"/>
          <c:w val="0.55653589906211953"/>
          <c:h val="0.79883362613878006"/>
        </c:manualLayout>
      </c:layout>
      <c:barChart>
        <c:barDir val="col"/>
        <c:grouping val="clustered"/>
        <c:varyColors val="0"/>
        <c:ser>
          <c:idx val="0"/>
          <c:order val="0"/>
          <c:tx>
            <c:strRef>
              <c:f>Sheet2!$E$3</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Sheet2!$D$4:$D$5</c:f>
              <c:strCache>
                <c:ptCount val="1"/>
                <c:pt idx="0">
                  <c:v>North America</c:v>
                </c:pt>
              </c:strCache>
            </c:strRef>
          </c:cat>
          <c:val>
            <c:numRef>
              <c:f>Sheet2!$E$4:$E$5</c:f>
              <c:numCache>
                <c:formatCode>General</c:formatCode>
                <c:ptCount val="1"/>
                <c:pt idx="0">
                  <c:v>23886276.769999996</c:v>
                </c:pt>
              </c:numCache>
            </c:numRef>
          </c:val>
          <c:extLst>
            <c:ext xmlns:c16="http://schemas.microsoft.com/office/drawing/2014/chart" uri="{C3380CC4-5D6E-409C-BE32-E72D297353CC}">
              <c16:uniqueId val="{00000000-297E-4419-BA2D-539AA711DBB4}"/>
            </c:ext>
          </c:extLst>
        </c:ser>
        <c:dLbls>
          <c:showLegendKey val="0"/>
          <c:showVal val="0"/>
          <c:showCatName val="0"/>
          <c:showSerName val="0"/>
          <c:showPercent val="0"/>
          <c:showBubbleSize val="0"/>
        </c:dLbls>
        <c:gapWidth val="219"/>
        <c:overlap val="-27"/>
        <c:axId val="1155950736"/>
        <c:axId val="1155942416"/>
      </c:barChart>
      <c:catAx>
        <c:axId val="115595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942416"/>
        <c:crosses val="autoZero"/>
        <c:auto val="1"/>
        <c:lblAlgn val="ctr"/>
        <c:lblOffset val="100"/>
        <c:noMultiLvlLbl val="0"/>
      </c:catAx>
      <c:valAx>
        <c:axId val="11559424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95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 (1).xlsx]Sheet2!PivotTable10</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4">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w="19050">
            <a:solidFill>
              <a:schemeClr val="lt1"/>
            </a:solidFill>
          </a:ln>
          <a:effectLst/>
        </c:spPr>
      </c:pivotFmt>
      <c:pivotFmt>
        <c:idx val="6"/>
        <c:spPr>
          <a:solidFill>
            <a:srgbClr val="FFC000"/>
          </a:solidFill>
          <a:ln w="19050">
            <a:solidFill>
              <a:schemeClr val="lt1"/>
            </a:solidFill>
          </a:ln>
          <a:effectLst/>
        </c:spPr>
      </c:pivotFmt>
      <c:pivotFmt>
        <c:idx val="7"/>
        <c:spPr>
          <a:solidFill>
            <a:srgbClr val="FFC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w="19050">
            <a:solidFill>
              <a:schemeClr val="lt1"/>
            </a:solidFill>
          </a:ln>
          <a:effectLst/>
        </c:spPr>
      </c:pivotFmt>
      <c:pivotFmt>
        <c:idx val="9"/>
        <c:spPr>
          <a:solidFill>
            <a:srgbClr val="FFC000"/>
          </a:solidFill>
          <a:ln w="19050">
            <a:solidFill>
              <a:schemeClr val="lt1"/>
            </a:solidFill>
          </a:ln>
          <a:effectLst/>
        </c:spPr>
      </c:pivotFmt>
    </c:pivotFmts>
    <c:plotArea>
      <c:layout/>
      <c:pieChart>
        <c:varyColors val="1"/>
        <c:ser>
          <c:idx val="0"/>
          <c:order val="0"/>
          <c:tx>
            <c:strRef>
              <c:f>Sheet2!$B$20</c:f>
              <c:strCache>
                <c:ptCount val="1"/>
                <c:pt idx="0">
                  <c:v>Total</c:v>
                </c:pt>
              </c:strCache>
            </c:strRef>
          </c:tx>
          <c:spPr>
            <a:solidFill>
              <a:srgbClr val="FFC000"/>
            </a:solidFill>
          </c:spPr>
          <c:dPt>
            <c:idx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6-1731-4C2F-B492-C9CB44584453}"/>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8F0B-4BBB-8301-ED05A5C83546}"/>
              </c:ext>
            </c:extLst>
          </c:dPt>
          <c:cat>
            <c:strRef>
              <c:f>Sheet2!$A$21:$A$23</c:f>
              <c:strCache>
                <c:ptCount val="2"/>
                <c:pt idx="0">
                  <c:v>2013</c:v>
                </c:pt>
                <c:pt idx="1">
                  <c:v>2014</c:v>
                </c:pt>
              </c:strCache>
            </c:strRef>
          </c:cat>
          <c:val>
            <c:numRef>
              <c:f>Sheet2!$B$21:$B$23</c:f>
              <c:numCache>
                <c:formatCode>General</c:formatCode>
                <c:ptCount val="2"/>
                <c:pt idx="0">
                  <c:v>680.47179487179483</c:v>
                </c:pt>
                <c:pt idx="1">
                  <c:v>1933.1391150719196</c:v>
                </c:pt>
              </c:numCache>
            </c:numRef>
          </c:val>
          <c:extLst>
            <c:ext xmlns:c16="http://schemas.microsoft.com/office/drawing/2014/chart" uri="{C3380CC4-5D6E-409C-BE32-E72D297353CC}">
              <c16:uniqueId val="{00000005-1731-4C2F-B492-C9CB4458445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 (1).xlsx]Sheet2!PivotTable21</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836379397529437"/>
          <c:y val="5.7894712849269434E-2"/>
          <c:w val="0.75142815863613388"/>
          <c:h val="0.73456248049627815"/>
        </c:manualLayout>
      </c:layout>
      <c:barChart>
        <c:barDir val="col"/>
        <c:grouping val="clustered"/>
        <c:varyColors val="0"/>
        <c:ser>
          <c:idx val="0"/>
          <c:order val="0"/>
          <c:tx>
            <c:strRef>
              <c:f>Sheet2!$B$41</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Sheet2!$A$42:$A$46</c:f>
              <c:strCache>
                <c:ptCount val="4"/>
                <c:pt idx="0">
                  <c:v>Channel Partners</c:v>
                </c:pt>
                <c:pt idx="1">
                  <c:v>Government</c:v>
                </c:pt>
                <c:pt idx="2">
                  <c:v>Midmarket</c:v>
                </c:pt>
                <c:pt idx="3">
                  <c:v>Small Business</c:v>
                </c:pt>
              </c:strCache>
            </c:strRef>
          </c:cat>
          <c:val>
            <c:numRef>
              <c:f>Sheet2!$B$42:$B$46</c:f>
              <c:numCache>
                <c:formatCode>General</c:formatCode>
                <c:ptCount val="4"/>
                <c:pt idx="0">
                  <c:v>88856.76</c:v>
                </c:pt>
                <c:pt idx="1">
                  <c:v>401587.19999999995</c:v>
                </c:pt>
                <c:pt idx="2">
                  <c:v>62035.28</c:v>
                </c:pt>
                <c:pt idx="3">
                  <c:v>87921</c:v>
                </c:pt>
              </c:numCache>
            </c:numRef>
          </c:val>
          <c:extLst>
            <c:ext xmlns:c16="http://schemas.microsoft.com/office/drawing/2014/chart" uri="{C3380CC4-5D6E-409C-BE32-E72D297353CC}">
              <c16:uniqueId val="{00000000-7260-4E6A-B9CC-2C8524D0BF4B}"/>
            </c:ext>
          </c:extLst>
        </c:ser>
        <c:dLbls>
          <c:showLegendKey val="0"/>
          <c:showVal val="0"/>
          <c:showCatName val="0"/>
          <c:showSerName val="0"/>
          <c:showPercent val="0"/>
          <c:showBubbleSize val="0"/>
        </c:dLbls>
        <c:gapWidth val="219"/>
        <c:overlap val="-27"/>
        <c:axId val="1616849648"/>
        <c:axId val="1616838416"/>
      </c:barChart>
      <c:catAx>
        <c:axId val="161684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838416"/>
        <c:crosses val="autoZero"/>
        <c:auto val="1"/>
        <c:lblAlgn val="ctr"/>
        <c:lblOffset val="100"/>
        <c:noMultiLvlLbl val="0"/>
      </c:catAx>
      <c:valAx>
        <c:axId val="16168384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849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 (1).xlsx]Sheet2!PivotTable3</c:name>
    <c:fmtId val="22"/>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43598317333621"/>
          <c:y val="4.4116967331233319E-2"/>
          <c:w val="0.73102513213245601"/>
          <c:h val="0.82234673388005564"/>
        </c:manualLayout>
      </c:layout>
      <c:barChart>
        <c:barDir val="col"/>
        <c:grouping val="clustered"/>
        <c:varyColors val="0"/>
        <c:ser>
          <c:idx val="0"/>
          <c:order val="0"/>
          <c:tx>
            <c:strRef>
              <c:f>Sheet2!$B$12</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Sheet2!$A$13:$A$15</c:f>
              <c:strCache>
                <c:ptCount val="2"/>
                <c:pt idx="0">
                  <c:v>Europe</c:v>
                </c:pt>
                <c:pt idx="1">
                  <c:v>North America</c:v>
                </c:pt>
              </c:strCache>
            </c:strRef>
          </c:cat>
          <c:val>
            <c:numRef>
              <c:f>Sheet2!$B$13:$B$15</c:f>
              <c:numCache>
                <c:formatCode>General</c:formatCode>
                <c:ptCount val="2"/>
                <c:pt idx="0">
                  <c:v>960940.09999999986</c:v>
                </c:pt>
                <c:pt idx="1">
                  <c:v>2427926.6399999992</c:v>
                </c:pt>
              </c:numCache>
            </c:numRef>
          </c:val>
          <c:extLst>
            <c:ext xmlns:c16="http://schemas.microsoft.com/office/drawing/2014/chart" uri="{C3380CC4-5D6E-409C-BE32-E72D297353CC}">
              <c16:uniqueId val="{00000000-36E5-4640-9281-718FE64E1168}"/>
            </c:ext>
          </c:extLst>
        </c:ser>
        <c:dLbls>
          <c:dLblPos val="outEnd"/>
          <c:showLegendKey val="0"/>
          <c:showVal val="1"/>
          <c:showCatName val="0"/>
          <c:showSerName val="0"/>
          <c:showPercent val="0"/>
          <c:showBubbleSize val="0"/>
        </c:dLbls>
        <c:gapWidth val="219"/>
        <c:overlap val="-27"/>
        <c:axId val="1155951152"/>
        <c:axId val="1155933264"/>
      </c:barChart>
      <c:catAx>
        <c:axId val="1155951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933264"/>
        <c:crosses val="autoZero"/>
        <c:auto val="1"/>
        <c:lblAlgn val="ctr"/>
        <c:lblOffset val="100"/>
        <c:noMultiLvlLbl val="0"/>
      </c:catAx>
      <c:valAx>
        <c:axId val="11559332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951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 (1).xlsx]Sheet2!PivotTable5</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42231230997115"/>
          <c:y val="5.3097352532555576E-2"/>
          <c:w val="0.61118484446869881"/>
          <c:h val="0.8184162523052404"/>
        </c:manualLayout>
      </c:layout>
      <c:barChart>
        <c:barDir val="col"/>
        <c:grouping val="clustered"/>
        <c:varyColors val="0"/>
        <c:ser>
          <c:idx val="0"/>
          <c:order val="0"/>
          <c:tx>
            <c:strRef>
              <c:f>Sheet2!$H$12</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Sheet2!$G$13:$G$16</c:f>
              <c:strCache>
                <c:ptCount val="3"/>
                <c:pt idx="0">
                  <c:v>Montana</c:v>
                </c:pt>
                <c:pt idx="1">
                  <c:v>Paseo</c:v>
                </c:pt>
                <c:pt idx="2">
                  <c:v>Velo</c:v>
                </c:pt>
              </c:strCache>
            </c:strRef>
          </c:cat>
          <c:val>
            <c:numRef>
              <c:f>Sheet2!$H$13:$H$16</c:f>
              <c:numCache>
                <c:formatCode>General</c:formatCode>
                <c:ptCount val="3"/>
                <c:pt idx="0">
                  <c:v>515038</c:v>
                </c:pt>
                <c:pt idx="1">
                  <c:v>312290</c:v>
                </c:pt>
                <c:pt idx="2">
                  <c:v>270843</c:v>
                </c:pt>
              </c:numCache>
            </c:numRef>
          </c:val>
          <c:extLst>
            <c:ext xmlns:c16="http://schemas.microsoft.com/office/drawing/2014/chart" uri="{C3380CC4-5D6E-409C-BE32-E72D297353CC}">
              <c16:uniqueId val="{00000000-DC68-46F9-8BA1-087C4118D617}"/>
            </c:ext>
          </c:extLst>
        </c:ser>
        <c:dLbls>
          <c:dLblPos val="outEnd"/>
          <c:showLegendKey val="0"/>
          <c:showVal val="1"/>
          <c:showCatName val="0"/>
          <c:showSerName val="0"/>
          <c:showPercent val="0"/>
          <c:showBubbleSize val="0"/>
        </c:dLbls>
        <c:gapWidth val="219"/>
        <c:overlap val="-27"/>
        <c:axId val="250145968"/>
        <c:axId val="250143472"/>
      </c:barChart>
      <c:catAx>
        <c:axId val="250145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143472"/>
        <c:crosses val="autoZero"/>
        <c:auto val="1"/>
        <c:lblAlgn val="ctr"/>
        <c:lblOffset val="100"/>
        <c:noMultiLvlLbl val="0"/>
      </c:catAx>
      <c:valAx>
        <c:axId val="2501434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145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 (1).xlsx]Sheet2!PivotTable18</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460629759468994"/>
          <c:y val="9.7461913351946386E-2"/>
          <c:w val="0.64336817198895302"/>
          <c:h val="0.79168571218902239"/>
        </c:manualLayout>
      </c:layout>
      <c:barChart>
        <c:barDir val="col"/>
        <c:grouping val="clustered"/>
        <c:varyColors val="0"/>
        <c:ser>
          <c:idx val="0"/>
          <c:order val="0"/>
          <c:tx>
            <c:strRef>
              <c:f>Sheet2!$N$7</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Sheet2!$M$8:$M$11</c:f>
              <c:strCache>
                <c:ptCount val="3"/>
                <c:pt idx="0">
                  <c:v>Montana</c:v>
                </c:pt>
                <c:pt idx="1">
                  <c:v>Paseo</c:v>
                </c:pt>
                <c:pt idx="2">
                  <c:v>Velo</c:v>
                </c:pt>
              </c:strCache>
            </c:strRef>
          </c:cat>
          <c:val>
            <c:numRef>
              <c:f>Sheet2!$N$8:$N$11</c:f>
              <c:numCache>
                <c:formatCode>General</c:formatCode>
                <c:ptCount val="3"/>
                <c:pt idx="0">
                  <c:v>97404.12</c:v>
                </c:pt>
                <c:pt idx="1">
                  <c:v>190294.6</c:v>
                </c:pt>
                <c:pt idx="2">
                  <c:v>88234.239999999991</c:v>
                </c:pt>
              </c:numCache>
            </c:numRef>
          </c:val>
          <c:extLst>
            <c:ext xmlns:c16="http://schemas.microsoft.com/office/drawing/2014/chart" uri="{C3380CC4-5D6E-409C-BE32-E72D297353CC}">
              <c16:uniqueId val="{00000000-A480-4E9E-B27E-87084CD880DF}"/>
            </c:ext>
          </c:extLst>
        </c:ser>
        <c:dLbls>
          <c:dLblPos val="outEnd"/>
          <c:showLegendKey val="0"/>
          <c:showVal val="1"/>
          <c:showCatName val="0"/>
          <c:showSerName val="0"/>
          <c:showPercent val="0"/>
          <c:showBubbleSize val="0"/>
        </c:dLbls>
        <c:gapWidth val="219"/>
        <c:overlap val="-27"/>
        <c:axId val="1269147312"/>
        <c:axId val="1269155632"/>
      </c:barChart>
      <c:catAx>
        <c:axId val="1269147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155632"/>
        <c:crosses val="autoZero"/>
        <c:auto val="1"/>
        <c:lblAlgn val="ctr"/>
        <c:lblOffset val="100"/>
        <c:noMultiLvlLbl val="0"/>
      </c:catAx>
      <c:valAx>
        <c:axId val="12691556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147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 (1).xlsx]Sheet5!PivotTable3</c:name>
    <c:fmtId val="2"/>
  </c:pivotSource>
  <c:chart>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pivotFmt>
      <c:pivotFmt>
        <c:idx val="1"/>
        <c:spPr>
          <a:solidFill>
            <a:schemeClr val="accent2"/>
          </a:solidFill>
          <a:ln>
            <a:noFill/>
          </a:ln>
          <a:effectLst/>
        </c:spPr>
        <c:marker>
          <c:symbol val="circle"/>
          <c:size val="5"/>
          <c:spPr>
            <a:solidFill>
              <a:schemeClr val="accent2"/>
            </a:solidFill>
            <a:ln w="9525">
              <a:solidFill>
                <a:schemeClr val="accent2"/>
              </a:solidFill>
            </a:ln>
            <a:effectLst/>
          </c:spPr>
        </c:marker>
      </c:pivotFmt>
      <c:pivotFmt>
        <c:idx val="2"/>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c:f>
              <c:strCache>
                <c:ptCount val="1"/>
                <c:pt idx="0">
                  <c:v>Sum of sales 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Sheet5!$A$4:$A$9</c:f>
              <c:strCache>
                <c:ptCount val="5"/>
                <c:pt idx="0">
                  <c:v>Channel Partners</c:v>
                </c:pt>
                <c:pt idx="1">
                  <c:v>Enterprise</c:v>
                </c:pt>
                <c:pt idx="2">
                  <c:v>Government</c:v>
                </c:pt>
                <c:pt idx="3">
                  <c:v>Midmarket</c:v>
                </c:pt>
                <c:pt idx="4">
                  <c:v>Small Business</c:v>
                </c:pt>
              </c:strCache>
            </c:strRef>
          </c:cat>
          <c:val>
            <c:numRef>
              <c:f>Sheet5!$B$4:$B$9</c:f>
              <c:numCache>
                <c:formatCode>0</c:formatCode>
                <c:ptCount val="5"/>
                <c:pt idx="0">
                  <c:v>88279.02</c:v>
                </c:pt>
                <c:pt idx="1">
                  <c:v>516750</c:v>
                </c:pt>
                <c:pt idx="2">
                  <c:v>3438734.55</c:v>
                </c:pt>
                <c:pt idx="3">
                  <c:v>195010.94999999998</c:v>
                </c:pt>
                <c:pt idx="4">
                  <c:v>2989968</c:v>
                </c:pt>
              </c:numCache>
            </c:numRef>
          </c:val>
          <c:smooth val="0"/>
          <c:extLst>
            <c:ext xmlns:c16="http://schemas.microsoft.com/office/drawing/2014/chart" uri="{C3380CC4-5D6E-409C-BE32-E72D297353CC}">
              <c16:uniqueId val="{00000000-1F5F-4995-9661-8F34C82762D7}"/>
            </c:ext>
          </c:extLst>
        </c:ser>
        <c:ser>
          <c:idx val="1"/>
          <c:order val="1"/>
          <c:tx>
            <c:strRef>
              <c:f>Sheet5!$C$3</c:f>
              <c:strCache>
                <c:ptCount val="1"/>
                <c:pt idx="0">
                  <c:v>Sum of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Sheet5!$A$4:$A$9</c:f>
              <c:strCache>
                <c:ptCount val="5"/>
                <c:pt idx="0">
                  <c:v>Channel Partners</c:v>
                </c:pt>
                <c:pt idx="1">
                  <c:v>Enterprise</c:v>
                </c:pt>
                <c:pt idx="2">
                  <c:v>Government</c:v>
                </c:pt>
                <c:pt idx="3">
                  <c:v>Midmarket</c:v>
                </c:pt>
                <c:pt idx="4">
                  <c:v>Small Business</c:v>
                </c:pt>
              </c:strCache>
            </c:strRef>
          </c:cat>
          <c:val>
            <c:numRef>
              <c:f>Sheet5!$C$4:$C$9</c:f>
              <c:numCache>
                <c:formatCode>General</c:formatCode>
                <c:ptCount val="5"/>
                <c:pt idx="0">
                  <c:v>71212.5</c:v>
                </c:pt>
                <c:pt idx="1">
                  <c:v>21862.5</c:v>
                </c:pt>
                <c:pt idx="2">
                  <c:v>997928</c:v>
                </c:pt>
                <c:pt idx="3">
                  <c:v>69835</c:v>
                </c:pt>
                <c:pt idx="4">
                  <c:v>538100</c:v>
                </c:pt>
              </c:numCache>
            </c:numRef>
          </c:val>
          <c:smooth val="0"/>
          <c:extLst>
            <c:ext xmlns:c16="http://schemas.microsoft.com/office/drawing/2014/chart" uri="{C3380CC4-5D6E-409C-BE32-E72D297353CC}">
              <c16:uniqueId val="{00000001-1F5F-4995-9661-8F34C82762D7}"/>
            </c:ext>
          </c:extLst>
        </c:ser>
        <c:dLbls>
          <c:showLegendKey val="0"/>
          <c:showVal val="0"/>
          <c:showCatName val="0"/>
          <c:showSerName val="0"/>
          <c:showPercent val="0"/>
          <c:showBubbleSize val="0"/>
        </c:dLbls>
        <c:marker val="1"/>
        <c:smooth val="0"/>
        <c:axId val="1858273072"/>
        <c:axId val="1858277648"/>
      </c:lineChart>
      <c:catAx>
        <c:axId val="1858273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8277648"/>
        <c:crosses val="autoZero"/>
        <c:auto val="1"/>
        <c:lblAlgn val="ctr"/>
        <c:lblOffset val="100"/>
        <c:noMultiLvlLbl val="0"/>
      </c:catAx>
      <c:valAx>
        <c:axId val="18582776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8273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 (1).xlsx]Sheet5!PivotTable3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017499006348629"/>
          <c:y val="2.5428331875182269E-2"/>
          <c:w val="0.58953776412327719"/>
          <c:h val="0.74770851560221641"/>
        </c:manualLayout>
      </c:layout>
      <c:lineChart>
        <c:grouping val="standard"/>
        <c:varyColors val="0"/>
        <c:ser>
          <c:idx val="0"/>
          <c:order val="0"/>
          <c:tx>
            <c:strRef>
              <c:f>Sheet5!$B$3</c:f>
              <c:strCache>
                <c:ptCount val="1"/>
                <c:pt idx="0">
                  <c:v>Sum of sales 2</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Sheet5!$A$4:$A$9</c:f>
              <c:strCache>
                <c:ptCount val="5"/>
                <c:pt idx="0">
                  <c:v>Channel Partners</c:v>
                </c:pt>
                <c:pt idx="1">
                  <c:v>Enterprise</c:v>
                </c:pt>
                <c:pt idx="2">
                  <c:v>Government</c:v>
                </c:pt>
                <c:pt idx="3">
                  <c:v>Midmarket</c:v>
                </c:pt>
                <c:pt idx="4">
                  <c:v>Small Business</c:v>
                </c:pt>
              </c:strCache>
            </c:strRef>
          </c:cat>
          <c:val>
            <c:numRef>
              <c:f>Sheet5!$B$4:$B$9</c:f>
              <c:numCache>
                <c:formatCode>0</c:formatCode>
                <c:ptCount val="5"/>
                <c:pt idx="0">
                  <c:v>88279.02</c:v>
                </c:pt>
                <c:pt idx="1">
                  <c:v>516750</c:v>
                </c:pt>
                <c:pt idx="2">
                  <c:v>3438734.55</c:v>
                </c:pt>
                <c:pt idx="3">
                  <c:v>195010.94999999998</c:v>
                </c:pt>
                <c:pt idx="4">
                  <c:v>2989968</c:v>
                </c:pt>
              </c:numCache>
            </c:numRef>
          </c:val>
          <c:smooth val="0"/>
          <c:extLst>
            <c:ext xmlns:c16="http://schemas.microsoft.com/office/drawing/2014/chart" uri="{C3380CC4-5D6E-409C-BE32-E72D297353CC}">
              <c16:uniqueId val="{00000000-9667-436F-9C0E-5ED290EC96BB}"/>
            </c:ext>
          </c:extLst>
        </c:ser>
        <c:ser>
          <c:idx val="1"/>
          <c:order val="1"/>
          <c:tx>
            <c:strRef>
              <c:f>Sheet5!$C$3</c:f>
              <c:strCache>
                <c:ptCount val="1"/>
                <c:pt idx="0">
                  <c:v>Sum of Profit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Sheet5!$A$4:$A$9</c:f>
              <c:strCache>
                <c:ptCount val="5"/>
                <c:pt idx="0">
                  <c:v>Channel Partners</c:v>
                </c:pt>
                <c:pt idx="1">
                  <c:v>Enterprise</c:v>
                </c:pt>
                <c:pt idx="2">
                  <c:v>Government</c:v>
                </c:pt>
                <c:pt idx="3">
                  <c:v>Midmarket</c:v>
                </c:pt>
                <c:pt idx="4">
                  <c:v>Small Business</c:v>
                </c:pt>
              </c:strCache>
            </c:strRef>
          </c:cat>
          <c:val>
            <c:numRef>
              <c:f>Sheet5!$C$4:$C$9</c:f>
              <c:numCache>
                <c:formatCode>General</c:formatCode>
                <c:ptCount val="5"/>
                <c:pt idx="0">
                  <c:v>71212.5</c:v>
                </c:pt>
                <c:pt idx="1">
                  <c:v>21862.5</c:v>
                </c:pt>
                <c:pt idx="2">
                  <c:v>997928</c:v>
                </c:pt>
                <c:pt idx="3">
                  <c:v>69835</c:v>
                </c:pt>
                <c:pt idx="4">
                  <c:v>538100</c:v>
                </c:pt>
              </c:numCache>
            </c:numRef>
          </c:val>
          <c:smooth val="0"/>
          <c:extLst>
            <c:ext xmlns:c16="http://schemas.microsoft.com/office/drawing/2014/chart" uri="{C3380CC4-5D6E-409C-BE32-E72D297353CC}">
              <c16:uniqueId val="{00000001-9667-436F-9C0E-5ED290EC96BB}"/>
            </c:ext>
          </c:extLst>
        </c:ser>
        <c:dLbls>
          <c:showLegendKey val="0"/>
          <c:showVal val="0"/>
          <c:showCatName val="0"/>
          <c:showSerName val="0"/>
          <c:showPercent val="0"/>
          <c:showBubbleSize val="0"/>
        </c:dLbls>
        <c:marker val="1"/>
        <c:smooth val="0"/>
        <c:axId val="1858273072"/>
        <c:axId val="1858277648"/>
      </c:lineChart>
      <c:catAx>
        <c:axId val="1858273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8277648"/>
        <c:crosses val="autoZero"/>
        <c:auto val="1"/>
        <c:lblAlgn val="ctr"/>
        <c:lblOffset val="100"/>
        <c:noMultiLvlLbl val="0"/>
      </c:catAx>
      <c:valAx>
        <c:axId val="18582776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8273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 (1).xlsx]Sheet5!PivotTable5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Sheet5!$B$36</c:f>
              <c:strCache>
                <c:ptCount val="1"/>
                <c:pt idx="0">
                  <c:v>Sum of Profit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Sheet5!$A$37:$A$63</c:f>
              <c:multiLvlStrCache>
                <c:ptCount val="21"/>
                <c:lvl>
                  <c:pt idx="0">
                    <c:v>Carretera</c:v>
                  </c:pt>
                  <c:pt idx="1">
                    <c:v>VTT</c:v>
                  </c:pt>
                  <c:pt idx="2">
                    <c:v>Paseo</c:v>
                  </c:pt>
                  <c:pt idx="3">
                    <c:v>Velo</c:v>
                  </c:pt>
                  <c:pt idx="4">
                    <c:v>Amarilla</c:v>
                  </c:pt>
                  <c:pt idx="5">
                    <c:v>Montana</c:v>
                  </c:pt>
                  <c:pt idx="6">
                    <c:v>VTT</c:v>
                  </c:pt>
                  <c:pt idx="7">
                    <c:v>Velo</c:v>
                  </c:pt>
                  <c:pt idx="8">
                    <c:v>Paseo</c:v>
                  </c:pt>
                  <c:pt idx="9">
                    <c:v>Carretera</c:v>
                  </c:pt>
                  <c:pt idx="10">
                    <c:v>Montana</c:v>
                  </c:pt>
                  <c:pt idx="11">
                    <c:v>Amarilla</c:v>
                  </c:pt>
                  <c:pt idx="12">
                    <c:v>Paseo</c:v>
                  </c:pt>
                  <c:pt idx="13">
                    <c:v>Carretera</c:v>
                  </c:pt>
                  <c:pt idx="14">
                    <c:v>VTT</c:v>
                  </c:pt>
                  <c:pt idx="15">
                    <c:v>Montana</c:v>
                  </c:pt>
                  <c:pt idx="16">
                    <c:v>Paseo</c:v>
                  </c:pt>
                  <c:pt idx="17">
                    <c:v>VTT</c:v>
                  </c:pt>
                  <c:pt idx="18">
                    <c:v>Carretera</c:v>
                  </c:pt>
                  <c:pt idx="19">
                    <c:v>Velo</c:v>
                  </c:pt>
                  <c:pt idx="20">
                    <c:v>Montana</c:v>
                  </c:pt>
                </c:lvl>
                <c:lvl>
                  <c:pt idx="0">
                    <c:v>Government</c:v>
                  </c:pt>
                  <c:pt idx="6">
                    <c:v>Small Business</c:v>
                  </c:pt>
                  <c:pt idx="11">
                    <c:v>Enterprise</c:v>
                  </c:pt>
                  <c:pt idx="13">
                    <c:v>Midmarket</c:v>
                  </c:pt>
                  <c:pt idx="17">
                    <c:v>Channel Partners</c:v>
                  </c:pt>
                </c:lvl>
              </c:multiLvlStrCache>
            </c:multiLvlStrRef>
          </c:cat>
          <c:val>
            <c:numRef>
              <c:f>Sheet5!$B$37:$B$63</c:f>
              <c:numCache>
                <c:formatCode>General</c:formatCode>
                <c:ptCount val="21"/>
                <c:pt idx="0">
                  <c:v>6</c:v>
                </c:pt>
                <c:pt idx="1">
                  <c:v>5</c:v>
                </c:pt>
                <c:pt idx="2">
                  <c:v>4</c:v>
                </c:pt>
                <c:pt idx="3">
                  <c:v>3</c:v>
                </c:pt>
                <c:pt idx="4">
                  <c:v>2</c:v>
                </c:pt>
                <c:pt idx="5">
                  <c:v>1</c:v>
                </c:pt>
                <c:pt idx="6">
                  <c:v>5</c:v>
                </c:pt>
                <c:pt idx="7">
                  <c:v>4</c:v>
                </c:pt>
                <c:pt idx="8">
                  <c:v>3</c:v>
                </c:pt>
                <c:pt idx="9">
                  <c:v>2</c:v>
                </c:pt>
                <c:pt idx="10">
                  <c:v>1</c:v>
                </c:pt>
                <c:pt idx="11">
                  <c:v>2</c:v>
                </c:pt>
                <c:pt idx="12">
                  <c:v>1</c:v>
                </c:pt>
                <c:pt idx="13">
                  <c:v>4</c:v>
                </c:pt>
                <c:pt idx="14">
                  <c:v>3</c:v>
                </c:pt>
                <c:pt idx="15">
                  <c:v>2</c:v>
                </c:pt>
                <c:pt idx="16">
                  <c:v>1</c:v>
                </c:pt>
                <c:pt idx="17">
                  <c:v>4</c:v>
                </c:pt>
                <c:pt idx="18">
                  <c:v>3</c:v>
                </c:pt>
                <c:pt idx="19">
                  <c:v>2</c:v>
                </c:pt>
                <c:pt idx="20">
                  <c:v>1</c:v>
                </c:pt>
              </c:numCache>
            </c:numRef>
          </c:val>
          <c:extLst>
            <c:ext xmlns:c16="http://schemas.microsoft.com/office/drawing/2014/chart" uri="{C3380CC4-5D6E-409C-BE32-E72D297353CC}">
              <c16:uniqueId val="{00000000-8CD4-47A4-802B-7641671F6873}"/>
            </c:ext>
          </c:extLst>
        </c:ser>
        <c:ser>
          <c:idx val="1"/>
          <c:order val="1"/>
          <c:tx>
            <c:strRef>
              <c:f>Sheet5!$C$36</c:f>
              <c:strCache>
                <c:ptCount val="1"/>
                <c:pt idx="0">
                  <c:v>Sum of sales 2</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Sheet5!$A$37:$A$63</c:f>
              <c:multiLvlStrCache>
                <c:ptCount val="21"/>
                <c:lvl>
                  <c:pt idx="0">
                    <c:v>Carretera</c:v>
                  </c:pt>
                  <c:pt idx="1">
                    <c:v>VTT</c:v>
                  </c:pt>
                  <c:pt idx="2">
                    <c:v>Paseo</c:v>
                  </c:pt>
                  <c:pt idx="3">
                    <c:v>Velo</c:v>
                  </c:pt>
                  <c:pt idx="4">
                    <c:v>Amarilla</c:v>
                  </c:pt>
                  <c:pt idx="5">
                    <c:v>Montana</c:v>
                  </c:pt>
                  <c:pt idx="6">
                    <c:v>VTT</c:v>
                  </c:pt>
                  <c:pt idx="7">
                    <c:v>Velo</c:v>
                  </c:pt>
                  <c:pt idx="8">
                    <c:v>Paseo</c:v>
                  </c:pt>
                  <c:pt idx="9">
                    <c:v>Carretera</c:v>
                  </c:pt>
                  <c:pt idx="10">
                    <c:v>Montana</c:v>
                  </c:pt>
                  <c:pt idx="11">
                    <c:v>Amarilla</c:v>
                  </c:pt>
                  <c:pt idx="12">
                    <c:v>Paseo</c:v>
                  </c:pt>
                  <c:pt idx="13">
                    <c:v>Carretera</c:v>
                  </c:pt>
                  <c:pt idx="14">
                    <c:v>VTT</c:v>
                  </c:pt>
                  <c:pt idx="15">
                    <c:v>Montana</c:v>
                  </c:pt>
                  <c:pt idx="16">
                    <c:v>Paseo</c:v>
                  </c:pt>
                  <c:pt idx="17">
                    <c:v>VTT</c:v>
                  </c:pt>
                  <c:pt idx="18">
                    <c:v>Carretera</c:v>
                  </c:pt>
                  <c:pt idx="19">
                    <c:v>Velo</c:v>
                  </c:pt>
                  <c:pt idx="20">
                    <c:v>Montana</c:v>
                  </c:pt>
                </c:lvl>
                <c:lvl>
                  <c:pt idx="0">
                    <c:v>Government</c:v>
                  </c:pt>
                  <c:pt idx="6">
                    <c:v>Small Business</c:v>
                  </c:pt>
                  <c:pt idx="11">
                    <c:v>Enterprise</c:v>
                  </c:pt>
                  <c:pt idx="13">
                    <c:v>Midmarket</c:v>
                  </c:pt>
                  <c:pt idx="17">
                    <c:v>Channel Partners</c:v>
                  </c:pt>
                </c:lvl>
              </c:multiLvlStrCache>
            </c:multiLvlStrRef>
          </c:cat>
          <c:val>
            <c:numRef>
              <c:f>Sheet5!$C$37:$C$63</c:f>
              <c:numCache>
                <c:formatCode>General</c:formatCode>
                <c:ptCount val="21"/>
                <c:pt idx="0">
                  <c:v>6</c:v>
                </c:pt>
                <c:pt idx="1">
                  <c:v>5</c:v>
                </c:pt>
                <c:pt idx="2">
                  <c:v>4</c:v>
                </c:pt>
                <c:pt idx="3">
                  <c:v>3</c:v>
                </c:pt>
                <c:pt idx="4">
                  <c:v>2</c:v>
                </c:pt>
                <c:pt idx="5">
                  <c:v>1</c:v>
                </c:pt>
                <c:pt idx="6">
                  <c:v>5</c:v>
                </c:pt>
                <c:pt idx="7">
                  <c:v>4</c:v>
                </c:pt>
                <c:pt idx="8">
                  <c:v>3</c:v>
                </c:pt>
                <c:pt idx="9">
                  <c:v>2</c:v>
                </c:pt>
                <c:pt idx="10">
                  <c:v>1</c:v>
                </c:pt>
                <c:pt idx="11">
                  <c:v>2</c:v>
                </c:pt>
                <c:pt idx="12">
                  <c:v>1</c:v>
                </c:pt>
                <c:pt idx="13">
                  <c:v>4</c:v>
                </c:pt>
                <c:pt idx="14">
                  <c:v>3</c:v>
                </c:pt>
                <c:pt idx="15">
                  <c:v>2</c:v>
                </c:pt>
                <c:pt idx="16">
                  <c:v>1</c:v>
                </c:pt>
                <c:pt idx="17">
                  <c:v>4</c:v>
                </c:pt>
                <c:pt idx="18">
                  <c:v>3</c:v>
                </c:pt>
                <c:pt idx="19">
                  <c:v>2</c:v>
                </c:pt>
                <c:pt idx="20">
                  <c:v>1</c:v>
                </c:pt>
              </c:numCache>
            </c:numRef>
          </c:val>
          <c:extLst>
            <c:ext xmlns:c16="http://schemas.microsoft.com/office/drawing/2014/chart" uri="{C3380CC4-5D6E-409C-BE32-E72D297353CC}">
              <c16:uniqueId val="{00000001-8CD4-47A4-802B-7641671F6873}"/>
            </c:ext>
          </c:extLst>
        </c:ser>
        <c:dLbls>
          <c:dLblPos val="outEnd"/>
          <c:showLegendKey val="0"/>
          <c:showVal val="1"/>
          <c:showCatName val="0"/>
          <c:showSerName val="0"/>
          <c:showPercent val="0"/>
          <c:showBubbleSize val="0"/>
        </c:dLbls>
        <c:gapWidth val="219"/>
        <c:overlap val="-27"/>
        <c:axId val="1871705296"/>
        <c:axId val="1871689072"/>
      </c:barChart>
      <c:catAx>
        <c:axId val="1871705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689072"/>
        <c:crosses val="autoZero"/>
        <c:auto val="1"/>
        <c:lblAlgn val="ctr"/>
        <c:lblOffset val="100"/>
        <c:noMultiLvlLbl val="0"/>
      </c:catAx>
      <c:valAx>
        <c:axId val="18716890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705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hyperlink" Target="#PROFIT!A1"/><Relationship Id="rId7" Type="http://schemas.openxmlformats.org/officeDocument/2006/relationships/hyperlink" Target="#Conclusion!A1"/><Relationship Id="rId2" Type="http://schemas.openxmlformats.org/officeDocument/2006/relationships/hyperlink" Target="#SALES!A1"/><Relationship Id="rId1" Type="http://schemas.openxmlformats.org/officeDocument/2006/relationships/hyperlink" Target="#INTRODUCTION!A1"/><Relationship Id="rId6" Type="http://schemas.microsoft.com/office/2007/relationships/hdphoto" Target="../media/hdphoto1.wdp"/><Relationship Id="rId5" Type="http://schemas.openxmlformats.org/officeDocument/2006/relationships/image" Target="../media/image1.png"/><Relationship Id="rId4" Type="http://schemas.openxmlformats.org/officeDocument/2006/relationships/hyperlink" Target="#Findings!A1"/></Relationships>
</file>

<file path=xl/drawings/_rels/drawing4.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image" Target="../media/image3.svg"/><Relationship Id="rId7" Type="http://schemas.openxmlformats.org/officeDocument/2006/relationships/chart" Target="../charts/chart6.xml"/><Relationship Id="rId2" Type="http://schemas.openxmlformats.org/officeDocument/2006/relationships/image" Target="../media/image2.png"/><Relationship Id="rId1" Type="http://schemas.openxmlformats.org/officeDocument/2006/relationships/hyperlink" Target="#INTRODUCTION!A1"/><Relationship Id="rId6" Type="http://schemas.openxmlformats.org/officeDocument/2006/relationships/chart" Target="../charts/chart5.xml"/><Relationship Id="rId5" Type="http://schemas.openxmlformats.org/officeDocument/2006/relationships/hyperlink" Target="#Conclusion!A1"/><Relationship Id="rId4" Type="http://schemas.openxmlformats.org/officeDocument/2006/relationships/hyperlink" Target="#PROFIT!A1"/><Relationship Id="rId9" Type="http://schemas.openxmlformats.org/officeDocument/2006/relationships/hyperlink" Target="#Findings!A1"/></Relationships>
</file>

<file path=xl/drawings/_rels/drawing5.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hyperlink" Target="#Conclusion!A1"/><Relationship Id="rId7" Type="http://schemas.openxmlformats.org/officeDocument/2006/relationships/image" Target="../media/image3.svg"/><Relationship Id="rId2" Type="http://schemas.openxmlformats.org/officeDocument/2006/relationships/hyperlink" Target="#SALES!A1"/><Relationship Id="rId1" Type="http://schemas.openxmlformats.org/officeDocument/2006/relationships/hyperlink" Target="#INTRODUCTION!A1"/><Relationship Id="rId6" Type="http://schemas.openxmlformats.org/officeDocument/2006/relationships/image" Target="../media/image2.png"/><Relationship Id="rId5" Type="http://schemas.openxmlformats.org/officeDocument/2006/relationships/chart" Target="../charts/chart9.xml"/><Relationship Id="rId4" Type="http://schemas.openxmlformats.org/officeDocument/2006/relationships/chart" Target="../charts/chart8.xml"/><Relationship Id="rId9" Type="http://schemas.openxmlformats.org/officeDocument/2006/relationships/hyperlink" Target="#Findings!A1"/></Relationships>
</file>

<file path=xl/drawings/_rels/drawing6.xml.rels><?xml version="1.0" encoding="UTF-8" standalone="yes"?>
<Relationships xmlns="http://schemas.openxmlformats.org/package/2006/relationships"><Relationship Id="rId3" Type="http://schemas.openxmlformats.org/officeDocument/2006/relationships/hyperlink" Target="#PROFIT!A1"/><Relationship Id="rId7" Type="http://schemas.openxmlformats.org/officeDocument/2006/relationships/hyperlink" Target="#Conclusion!A1"/><Relationship Id="rId2" Type="http://schemas.openxmlformats.org/officeDocument/2006/relationships/hyperlink" Target="#SALES!A1"/><Relationship Id="rId1" Type="http://schemas.openxmlformats.org/officeDocument/2006/relationships/hyperlink" Target="#DASHBOARDS!A1"/><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3" Type="http://schemas.openxmlformats.org/officeDocument/2006/relationships/hyperlink" Target="#PROFIT!A1"/><Relationship Id="rId2" Type="http://schemas.openxmlformats.org/officeDocument/2006/relationships/hyperlink" Target="#SALES!A1"/><Relationship Id="rId1" Type="http://schemas.openxmlformats.org/officeDocument/2006/relationships/hyperlink" Target="#INTRODUCTION!A1"/><Relationship Id="rId4" Type="http://schemas.openxmlformats.org/officeDocument/2006/relationships/hyperlink" Target="#Findings!A1"/></Relationships>
</file>

<file path=xl/drawings/_rels/drawing8.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11</xdr:col>
      <xdr:colOff>257175</xdr:colOff>
      <xdr:row>27</xdr:row>
      <xdr:rowOff>155575</xdr:rowOff>
    </xdr:from>
    <xdr:to>
      <xdr:col>16</xdr:col>
      <xdr:colOff>187325</xdr:colOff>
      <xdr:row>45</xdr:row>
      <xdr:rowOff>41275</xdr:rowOff>
    </xdr:to>
    <xdr:graphicFrame macro="">
      <xdr:nvGraphicFramePr>
        <xdr:cNvPr id="21" name="Chart 20">
          <a:extLst>
            <a:ext uri="{FF2B5EF4-FFF2-40B4-BE49-F238E27FC236}">
              <a16:creationId xmlns:a16="http://schemas.microsoft.com/office/drawing/2014/main" id="{6EEDDEE1-EE7E-4B0D-9DB7-CA0B9191DC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0</xdr:colOff>
      <xdr:row>4</xdr:row>
      <xdr:rowOff>0</xdr:rowOff>
    </xdr:from>
    <xdr:to>
      <xdr:col>16</xdr:col>
      <xdr:colOff>336550</xdr:colOff>
      <xdr:row>16</xdr:row>
      <xdr:rowOff>0</xdr:rowOff>
    </xdr:to>
    <xdr:graphicFrame macro="">
      <xdr:nvGraphicFramePr>
        <xdr:cNvPr id="4" name="Chart 3">
          <a:extLst>
            <a:ext uri="{FF2B5EF4-FFF2-40B4-BE49-F238E27FC236}">
              <a16:creationId xmlns:a16="http://schemas.microsoft.com/office/drawing/2014/main" id="{530CE979-A34B-4E84-9A2C-875D5B6F1D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xdr:row>
      <xdr:rowOff>0</xdr:rowOff>
    </xdr:from>
    <xdr:to>
      <xdr:col>5</xdr:col>
      <xdr:colOff>590550</xdr:colOff>
      <xdr:row>16</xdr:row>
      <xdr:rowOff>44450</xdr:rowOff>
    </xdr:to>
    <xdr:graphicFrame macro="">
      <xdr:nvGraphicFramePr>
        <xdr:cNvPr id="7" name="Chart 6">
          <a:extLst>
            <a:ext uri="{FF2B5EF4-FFF2-40B4-BE49-F238E27FC236}">
              <a16:creationId xmlns:a16="http://schemas.microsoft.com/office/drawing/2014/main" id="{D5D47A3D-02B0-4A29-BB91-BD363A7384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16</xdr:row>
      <xdr:rowOff>57150</xdr:rowOff>
    </xdr:from>
    <xdr:to>
      <xdr:col>6</xdr:col>
      <xdr:colOff>139700</xdr:colOff>
      <xdr:row>28</xdr:row>
      <xdr:rowOff>25400</xdr:rowOff>
    </xdr:to>
    <xdr:graphicFrame macro="">
      <xdr:nvGraphicFramePr>
        <xdr:cNvPr id="8" name="Chart 7">
          <a:extLst>
            <a:ext uri="{FF2B5EF4-FFF2-40B4-BE49-F238E27FC236}">
              <a16:creationId xmlns:a16="http://schemas.microsoft.com/office/drawing/2014/main" id="{E9439FE5-1C02-44A8-8866-8FCAD6ABA8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603251</xdr:colOff>
      <xdr:row>1</xdr:row>
      <xdr:rowOff>10584</xdr:rowOff>
    </xdr:from>
    <xdr:to>
      <xdr:col>25</xdr:col>
      <xdr:colOff>169334</xdr:colOff>
      <xdr:row>40</xdr:row>
      <xdr:rowOff>112184</xdr:rowOff>
    </xdr:to>
    <xdr:sp macro="" textlink="">
      <xdr:nvSpPr>
        <xdr:cNvPr id="2" name="Rectangle: Rounded Corners 1">
          <a:extLst>
            <a:ext uri="{FF2B5EF4-FFF2-40B4-BE49-F238E27FC236}">
              <a16:creationId xmlns:a16="http://schemas.microsoft.com/office/drawing/2014/main" id="{C42CB0EE-AD0C-41C7-BDFA-97D181F0659D}"/>
            </a:ext>
          </a:extLst>
        </xdr:cNvPr>
        <xdr:cNvSpPr/>
      </xdr:nvSpPr>
      <xdr:spPr>
        <a:xfrm>
          <a:off x="1212851" y="169334"/>
          <a:ext cx="14196483" cy="6292850"/>
        </a:xfrm>
        <a:prstGeom prst="round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476249</xdr:colOff>
      <xdr:row>1</xdr:row>
      <xdr:rowOff>10583</xdr:rowOff>
    </xdr:from>
    <xdr:to>
      <xdr:col>25</xdr:col>
      <xdr:colOff>169333</xdr:colOff>
      <xdr:row>40</xdr:row>
      <xdr:rowOff>127000</xdr:rowOff>
    </xdr:to>
    <xdr:sp macro="" textlink="">
      <xdr:nvSpPr>
        <xdr:cNvPr id="3" name="Rectangle: Rounded Corners 2">
          <a:extLst>
            <a:ext uri="{FF2B5EF4-FFF2-40B4-BE49-F238E27FC236}">
              <a16:creationId xmlns:a16="http://schemas.microsoft.com/office/drawing/2014/main" id="{F545C1A7-1473-4049-A43A-8DF72A51E5EB}"/>
            </a:ext>
          </a:extLst>
        </xdr:cNvPr>
        <xdr:cNvSpPr/>
      </xdr:nvSpPr>
      <xdr:spPr>
        <a:xfrm>
          <a:off x="2931582" y="169333"/>
          <a:ext cx="12583584" cy="6307667"/>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800">
              <a:solidFill>
                <a:srgbClr val="002060"/>
              </a:solidFill>
              <a:effectLst/>
              <a:latin typeface="Algerian" panose="04020705040A02060702" pitchFamily="82" charset="0"/>
            </a:rPr>
            <a:t>Project :  Sales and Profit Analysis to understand the trend</a:t>
          </a:r>
          <a:r>
            <a:rPr lang="en-US" sz="2800" baseline="0">
              <a:solidFill>
                <a:srgbClr val="002060"/>
              </a:solidFill>
              <a:effectLst/>
              <a:latin typeface="Algerian" panose="04020705040A02060702" pitchFamily="82" charset="0"/>
            </a:rPr>
            <a:t>                in different countries</a:t>
          </a:r>
          <a:endParaRPr lang="en-US" sz="2800">
            <a:solidFill>
              <a:srgbClr val="002060"/>
            </a:solidFill>
            <a:effectLst/>
            <a:latin typeface="Algerian" panose="04020705040A02060702" pitchFamily="82" charset="0"/>
          </a:endParaRPr>
        </a:p>
      </xdr:txBody>
    </xdr:sp>
    <xdr:clientData/>
  </xdr:twoCellAnchor>
  <xdr:twoCellAnchor>
    <xdr:from>
      <xdr:col>1</xdr:col>
      <xdr:colOff>571502</xdr:colOff>
      <xdr:row>10</xdr:row>
      <xdr:rowOff>31750</xdr:rowOff>
    </xdr:from>
    <xdr:to>
      <xdr:col>4</xdr:col>
      <xdr:colOff>518584</xdr:colOff>
      <xdr:row>13</xdr:row>
      <xdr:rowOff>10583</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EDDFCAD7-EEC9-4FC4-BA5E-51F814F87010}"/>
            </a:ext>
          </a:extLst>
        </xdr:cNvPr>
        <xdr:cNvSpPr/>
      </xdr:nvSpPr>
      <xdr:spPr>
        <a:xfrm>
          <a:off x="1185335" y="1619250"/>
          <a:ext cx="1788582" cy="455083"/>
        </a:xfrm>
        <a:prstGeom prst="round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sz="2000" b="1" i="1" u="sng">
              <a:solidFill>
                <a:schemeClr val="bg1"/>
              </a:solidFill>
              <a:latin typeface="Elephant Pro" panose="00000500000000000000" pitchFamily="2" charset="0"/>
            </a:rPr>
            <a:t>Dashboards</a:t>
          </a:r>
        </a:p>
      </xdr:txBody>
    </xdr:sp>
    <xdr:clientData/>
  </xdr:twoCellAnchor>
  <xdr:twoCellAnchor>
    <xdr:from>
      <xdr:col>2</xdr:col>
      <xdr:colOff>158749</xdr:colOff>
      <xdr:row>13</xdr:row>
      <xdr:rowOff>63503</xdr:rowOff>
    </xdr:from>
    <xdr:to>
      <xdr:col>4</xdr:col>
      <xdr:colOff>222250</xdr:colOff>
      <xdr:row>16</xdr:row>
      <xdr:rowOff>95250</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0D94EE9F-91A5-445A-9BFE-EDCFA41B3720}"/>
            </a:ext>
          </a:extLst>
        </xdr:cNvPr>
        <xdr:cNvSpPr/>
      </xdr:nvSpPr>
      <xdr:spPr>
        <a:xfrm>
          <a:off x="1386416" y="2127253"/>
          <a:ext cx="1291167" cy="50799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1800" b="1" i="1"/>
            <a:t>SALES</a:t>
          </a:r>
        </a:p>
      </xdr:txBody>
    </xdr:sp>
    <xdr:clientData/>
  </xdr:twoCellAnchor>
  <xdr:twoCellAnchor>
    <xdr:from>
      <xdr:col>12</xdr:col>
      <xdr:colOff>306917</xdr:colOff>
      <xdr:row>15</xdr:row>
      <xdr:rowOff>105833</xdr:rowOff>
    </xdr:from>
    <xdr:to>
      <xdr:col>15</xdr:col>
      <xdr:colOff>412750</xdr:colOff>
      <xdr:row>18</xdr:row>
      <xdr:rowOff>84667</xdr:rowOff>
    </xdr:to>
    <xdr:sp macro="" textlink="">
      <xdr:nvSpPr>
        <xdr:cNvPr id="11" name="Rectangle 10">
          <a:extLst>
            <a:ext uri="{FF2B5EF4-FFF2-40B4-BE49-F238E27FC236}">
              <a16:creationId xmlns:a16="http://schemas.microsoft.com/office/drawing/2014/main" id="{BC6299E8-F83E-40D4-BA05-D948E68E018D}"/>
            </a:ext>
          </a:extLst>
        </xdr:cNvPr>
        <xdr:cNvSpPr/>
      </xdr:nvSpPr>
      <xdr:spPr>
        <a:xfrm>
          <a:off x="7622117" y="2487083"/>
          <a:ext cx="1934633" cy="45508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aseline="0"/>
            <a:t> </a:t>
          </a:r>
          <a:endParaRPr lang="en-US" sz="3200"/>
        </a:p>
      </xdr:txBody>
    </xdr:sp>
    <xdr:clientData/>
  </xdr:twoCellAnchor>
  <xdr:twoCellAnchor>
    <xdr:from>
      <xdr:col>7</xdr:col>
      <xdr:colOff>211666</xdr:colOff>
      <xdr:row>2</xdr:row>
      <xdr:rowOff>116417</xdr:rowOff>
    </xdr:from>
    <xdr:to>
      <xdr:col>23</xdr:col>
      <xdr:colOff>338665</xdr:colOff>
      <xdr:row>5</xdr:row>
      <xdr:rowOff>148167</xdr:rowOff>
    </xdr:to>
    <xdr:sp macro="" textlink="">
      <xdr:nvSpPr>
        <xdr:cNvPr id="17" name="Rectangle 16">
          <a:extLst>
            <a:ext uri="{FF2B5EF4-FFF2-40B4-BE49-F238E27FC236}">
              <a16:creationId xmlns:a16="http://schemas.microsoft.com/office/drawing/2014/main" id="{7664F43D-FB30-4691-9ADC-BD7E90400118}"/>
            </a:ext>
          </a:extLst>
        </xdr:cNvPr>
        <xdr:cNvSpPr/>
      </xdr:nvSpPr>
      <xdr:spPr>
        <a:xfrm>
          <a:off x="4478866" y="433917"/>
          <a:ext cx="9880599" cy="508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3200">
            <a:solidFill>
              <a:srgbClr val="FF0000"/>
            </a:solidFill>
          </a:endParaRPr>
        </a:p>
        <a:p>
          <a:pPr algn="l"/>
          <a:endParaRPr lang="en-US" sz="3200">
            <a:solidFill>
              <a:srgbClr val="FF0000"/>
            </a:solidFill>
          </a:endParaRPr>
        </a:p>
        <a:p>
          <a:pPr rtl="0"/>
          <a:r>
            <a:rPr lang="en-US" sz="1100" b="1" i="1" u="none" strike="noStrike">
              <a:solidFill>
                <a:schemeClr val="lt1"/>
              </a:solidFill>
              <a:effectLst/>
              <a:latin typeface="+mn-lt"/>
              <a:ea typeface="+mn-ea"/>
              <a:cs typeface="+mn-cs"/>
            </a:rPr>
            <a:t>Aim:</a:t>
          </a:r>
          <a:r>
            <a:rPr lang="en-US" sz="1100" b="1" i="0" u="none" strike="noStrike">
              <a:solidFill>
                <a:schemeClr val="lt1"/>
              </a:solidFill>
              <a:effectLst/>
              <a:latin typeface="+mn-lt"/>
              <a:ea typeface="+mn-ea"/>
              <a:cs typeface="+mn-cs"/>
            </a:rPr>
            <a:t> </a:t>
          </a:r>
          <a:r>
            <a:rPr lang="en-US" sz="1100" b="0" i="0" u="none" strike="noStrike">
              <a:solidFill>
                <a:schemeClr val="lt1"/>
              </a:solidFill>
              <a:effectLst/>
              <a:latin typeface="+mn-lt"/>
              <a:ea typeface="+mn-ea"/>
              <a:cs typeface="+mn-cs"/>
            </a:rPr>
            <a:t>Analyzing sales and profit of the company for different segments and markets, and understanding spending of consumers based on discounts offers.</a:t>
          </a:r>
          <a:endParaRPr lang="en-US" sz="3200" b="0">
            <a:effectLst/>
          </a:endParaRPr>
        </a:p>
        <a:p>
          <a:pPr rtl="0"/>
          <a:r>
            <a:rPr lang="en-US" sz="1100" b="0" i="0" u="none" strike="noStrike">
              <a:solidFill>
                <a:schemeClr val="lt1"/>
              </a:solidFill>
              <a:effectLst/>
              <a:latin typeface="+mn-lt"/>
              <a:ea typeface="+mn-ea"/>
              <a:cs typeface="+mn-cs"/>
            </a:rPr>
            <a:t> </a:t>
          </a:r>
          <a:r>
            <a:rPr lang="en-US" sz="1100" b="1" i="1" u="none" strike="noStrike">
              <a:solidFill>
                <a:schemeClr val="lt1"/>
              </a:solidFill>
              <a:effectLst/>
              <a:latin typeface="+mn-lt"/>
              <a:ea typeface="+mn-ea"/>
              <a:cs typeface="+mn-cs"/>
            </a:rPr>
            <a:t>Objectives:</a:t>
          </a:r>
          <a:r>
            <a:rPr lang="en-US" sz="1100" b="0" i="0" u="none" strike="noStrike">
              <a:solidFill>
                <a:schemeClr val="lt1"/>
              </a:solidFill>
              <a:effectLst/>
              <a:latin typeface="+mn-lt"/>
              <a:ea typeface="+mn-ea"/>
              <a:cs typeface="+mn-cs"/>
            </a:rPr>
            <a:t> </a:t>
          </a:r>
          <a:endParaRPr lang="en-US" sz="3200" b="0">
            <a:effectLst/>
          </a:endParaRPr>
        </a:p>
        <a:p>
          <a:pPr rtl="0" fontAlgn="base"/>
          <a:r>
            <a:rPr lang="en-US" sz="1100" b="0" i="0" u="none" strike="noStrike">
              <a:solidFill>
                <a:schemeClr val="lt1"/>
              </a:solidFill>
              <a:effectLst/>
              <a:latin typeface="+mn-lt"/>
              <a:ea typeface="+mn-ea"/>
              <a:cs typeface="+mn-cs"/>
            </a:rPr>
            <a:t>Visualize the sales trend with respect to the factors influencing it.</a:t>
          </a:r>
        </a:p>
        <a:p>
          <a:pPr rtl="0" fontAlgn="base"/>
          <a:r>
            <a:rPr lang="en-US" sz="1100" b="0" i="0" u="none" strike="noStrike">
              <a:solidFill>
                <a:schemeClr val="lt1"/>
              </a:solidFill>
              <a:effectLst/>
              <a:latin typeface="+mn-lt"/>
              <a:ea typeface="+mn-ea"/>
              <a:cs typeface="+mn-cs"/>
            </a:rPr>
            <a:t>Visualize the profit and profit ratio in different markets and segments.</a:t>
          </a:r>
        </a:p>
        <a:p>
          <a:pPr rtl="0" fontAlgn="base"/>
          <a:r>
            <a:rPr lang="en-US" sz="1100" b="0" i="0" u="none" strike="noStrike">
              <a:solidFill>
                <a:schemeClr val="lt1"/>
              </a:solidFill>
              <a:effectLst/>
              <a:latin typeface="+mn-lt"/>
              <a:ea typeface="+mn-ea"/>
              <a:cs typeface="+mn-cs"/>
            </a:rPr>
            <a:t>Create a dashboard to communicate actionable insights.</a:t>
          </a:r>
        </a:p>
        <a:p>
          <a:pPr algn="l"/>
          <a:endParaRPr lang="en-US" sz="3200"/>
        </a:p>
      </xdr:txBody>
    </xdr:sp>
    <xdr:clientData/>
  </xdr:twoCellAnchor>
  <xdr:twoCellAnchor>
    <xdr:from>
      <xdr:col>2</xdr:col>
      <xdr:colOff>175683</xdr:colOff>
      <xdr:row>17</xdr:row>
      <xdr:rowOff>148168</xdr:rowOff>
    </xdr:from>
    <xdr:to>
      <xdr:col>4</xdr:col>
      <xdr:colOff>211666</xdr:colOff>
      <xdr:row>20</xdr:row>
      <xdr:rowOff>137584</xdr:rowOff>
    </xdr:to>
    <xdr:sp macro="" textlink="">
      <xdr:nvSpPr>
        <xdr:cNvPr id="18" name="Rectangle: Rounded Corners 17">
          <a:hlinkClick xmlns:r="http://schemas.openxmlformats.org/officeDocument/2006/relationships" r:id="rId3"/>
          <a:extLst>
            <a:ext uri="{FF2B5EF4-FFF2-40B4-BE49-F238E27FC236}">
              <a16:creationId xmlns:a16="http://schemas.microsoft.com/office/drawing/2014/main" id="{7BA6D91B-46F5-4B5F-A2CA-767F7EEF0C84}"/>
            </a:ext>
          </a:extLst>
        </xdr:cNvPr>
        <xdr:cNvSpPr/>
      </xdr:nvSpPr>
      <xdr:spPr>
        <a:xfrm>
          <a:off x="1403350" y="2846918"/>
          <a:ext cx="1263649" cy="46566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2000" b="1" i="1" u="none"/>
            <a:t>PROFIT</a:t>
          </a:r>
        </a:p>
      </xdr:txBody>
    </xdr:sp>
    <xdr:clientData/>
  </xdr:twoCellAnchor>
  <xdr:twoCellAnchor>
    <xdr:from>
      <xdr:col>2</xdr:col>
      <xdr:colOff>154517</xdr:colOff>
      <xdr:row>22</xdr:row>
      <xdr:rowOff>52917</xdr:rowOff>
    </xdr:from>
    <xdr:to>
      <xdr:col>4</xdr:col>
      <xdr:colOff>211667</xdr:colOff>
      <xdr:row>25</xdr:row>
      <xdr:rowOff>84664</xdr:rowOff>
    </xdr:to>
    <xdr:sp macro="" textlink="">
      <xdr:nvSpPr>
        <xdr:cNvPr id="19" name="Rectangle: Rounded Corners 18">
          <a:hlinkClick xmlns:r="http://schemas.openxmlformats.org/officeDocument/2006/relationships" r:id="rId4"/>
          <a:extLst>
            <a:ext uri="{FF2B5EF4-FFF2-40B4-BE49-F238E27FC236}">
              <a16:creationId xmlns:a16="http://schemas.microsoft.com/office/drawing/2014/main" id="{50F3FB10-D2B1-43BC-8AAD-4E345E2B8110}"/>
            </a:ext>
          </a:extLst>
        </xdr:cNvPr>
        <xdr:cNvSpPr/>
      </xdr:nvSpPr>
      <xdr:spPr>
        <a:xfrm>
          <a:off x="1382184" y="3545417"/>
          <a:ext cx="1284816" cy="50799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1800" b="1" i="1"/>
            <a:t>FINDINGS</a:t>
          </a:r>
        </a:p>
      </xdr:txBody>
    </xdr:sp>
    <xdr:clientData/>
  </xdr:twoCellAnchor>
  <xdr:twoCellAnchor>
    <xdr:from>
      <xdr:col>5</xdr:col>
      <xdr:colOff>243416</xdr:colOff>
      <xdr:row>9</xdr:row>
      <xdr:rowOff>148167</xdr:rowOff>
    </xdr:from>
    <xdr:to>
      <xdr:col>24</xdr:col>
      <xdr:colOff>455083</xdr:colOff>
      <xdr:row>37</xdr:row>
      <xdr:rowOff>137583</xdr:rowOff>
    </xdr:to>
    <xdr:sp macro="" textlink="">
      <xdr:nvSpPr>
        <xdr:cNvPr id="6" name="Rectangle 5">
          <a:extLst>
            <a:ext uri="{FF2B5EF4-FFF2-40B4-BE49-F238E27FC236}">
              <a16:creationId xmlns:a16="http://schemas.microsoft.com/office/drawing/2014/main" id="{BB5BBA91-7729-4E74-A349-BBE5A957FA41}"/>
            </a:ext>
          </a:extLst>
        </xdr:cNvPr>
        <xdr:cNvSpPr/>
      </xdr:nvSpPr>
      <xdr:spPr>
        <a:xfrm>
          <a:off x="3312583" y="1576917"/>
          <a:ext cx="11874500" cy="4434416"/>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   </a:t>
          </a:r>
        </a:p>
        <a:p>
          <a:pPr algn="ctr"/>
          <a:endParaRPr lang="en-US" sz="1100"/>
        </a:p>
        <a:p>
          <a:pPr algn="ctr"/>
          <a:r>
            <a:rPr lang="en-US" sz="1800">
              <a:solidFill>
                <a:schemeClr val="bg2"/>
              </a:solidFill>
            </a:rPr>
            <a:t>Submitted by : Vinaya</a:t>
          </a:r>
          <a:r>
            <a:rPr lang="en-US" sz="1800" baseline="0">
              <a:solidFill>
                <a:schemeClr val="bg2"/>
              </a:solidFill>
            </a:rPr>
            <a:t> R Nayak , Datascience intern at AINE AI </a:t>
          </a:r>
        </a:p>
        <a:p>
          <a:pPr algn="ctr"/>
          <a:endParaRPr lang="en-US" sz="1800"/>
        </a:p>
        <a:p>
          <a:pPr algn="l"/>
          <a:r>
            <a:rPr lang="en-US" sz="1100"/>
            <a:t> </a:t>
          </a:r>
        </a:p>
        <a:p>
          <a:pPr algn="l"/>
          <a:r>
            <a:rPr lang="en-US" sz="2400" b="1">
              <a:solidFill>
                <a:schemeClr val="bg2">
                  <a:lumMod val="10000"/>
                </a:schemeClr>
              </a:solidFill>
            </a:rPr>
            <a:t>Aim</a:t>
          </a:r>
          <a:r>
            <a:rPr lang="en-US" sz="2400" b="1" baseline="0">
              <a:solidFill>
                <a:schemeClr val="bg2">
                  <a:lumMod val="10000"/>
                </a:schemeClr>
              </a:solidFill>
            </a:rPr>
            <a:t> :</a:t>
          </a:r>
          <a:endParaRPr lang="en-US" sz="1100" baseline="0"/>
        </a:p>
        <a:p>
          <a:pPr algn="l"/>
          <a:r>
            <a:rPr lang="en-US" sz="2000" i="1" baseline="0"/>
            <a:t>Analysing  sales and profit of the company for different segments and markets, and understanding spending  of consumers  based on discounts offers.</a:t>
          </a:r>
        </a:p>
        <a:p>
          <a:pPr algn="l"/>
          <a:endParaRPr lang="en-US" sz="2000" i="1" baseline="0"/>
        </a:p>
        <a:p>
          <a:pPr algn="l"/>
          <a:r>
            <a:rPr lang="en-US" sz="2400" b="1">
              <a:solidFill>
                <a:schemeClr val="bg2">
                  <a:lumMod val="10000"/>
                </a:schemeClr>
              </a:solidFill>
              <a:latin typeface="+mn-lt"/>
              <a:ea typeface="+mn-ea"/>
              <a:cs typeface="+mn-cs"/>
            </a:rPr>
            <a:t>Objectives</a:t>
          </a:r>
          <a:r>
            <a:rPr lang="en-US" sz="2400" b="1" baseline="0">
              <a:solidFill>
                <a:schemeClr val="bg2">
                  <a:lumMod val="10000"/>
                </a:schemeClr>
              </a:solidFill>
              <a:latin typeface="+mn-lt"/>
              <a:ea typeface="+mn-ea"/>
              <a:cs typeface="+mn-cs"/>
            </a:rPr>
            <a:t> :</a:t>
          </a:r>
          <a:endParaRPr lang="en-US" sz="2000" i="1" baseline="0"/>
        </a:p>
        <a:p>
          <a:pPr algn="l"/>
          <a:endParaRPr lang="en-US" sz="2000" i="1" baseline="0"/>
        </a:p>
        <a:p>
          <a:pPr rtl="0" fontAlgn="base"/>
          <a:r>
            <a:rPr lang="en-US" sz="2000" b="0" i="1" u="none" strike="noStrike">
              <a:solidFill>
                <a:schemeClr val="lt1"/>
              </a:solidFill>
              <a:effectLst/>
              <a:latin typeface="+mn-lt"/>
              <a:ea typeface="+mn-ea"/>
              <a:cs typeface="+mn-cs"/>
            </a:rPr>
            <a:t>1. Visualize the sales trend with respect to the factors influencing it.</a:t>
          </a:r>
        </a:p>
        <a:p>
          <a:pPr rtl="0" fontAlgn="base"/>
          <a:r>
            <a:rPr lang="en-US" sz="2000" b="0" i="1" u="none" strike="noStrike">
              <a:solidFill>
                <a:schemeClr val="lt1"/>
              </a:solidFill>
              <a:effectLst/>
              <a:latin typeface="+mn-lt"/>
              <a:ea typeface="+mn-ea"/>
              <a:cs typeface="+mn-cs"/>
            </a:rPr>
            <a:t>2. Visualize the profit and profit ratio in different markets and segments.</a:t>
          </a:r>
        </a:p>
        <a:p>
          <a:pPr rtl="0" fontAlgn="base"/>
          <a:r>
            <a:rPr lang="en-US" sz="2000" b="0" i="1" u="none" strike="noStrike">
              <a:solidFill>
                <a:schemeClr val="lt1"/>
              </a:solidFill>
              <a:effectLst/>
              <a:latin typeface="+mn-lt"/>
              <a:ea typeface="+mn-ea"/>
              <a:cs typeface="+mn-cs"/>
            </a:rPr>
            <a:t>3. Create a dashboard to communicate actionable insights.</a:t>
          </a:r>
        </a:p>
        <a:p>
          <a:pPr rtl="0" fontAlgn="base"/>
          <a:endParaRPr lang="en-US" sz="2000" b="0" i="1" u="none" strike="noStrike">
            <a:solidFill>
              <a:schemeClr val="lt1"/>
            </a:solidFill>
            <a:effectLst/>
            <a:latin typeface="+mn-lt"/>
            <a:ea typeface="+mn-ea"/>
            <a:cs typeface="+mn-cs"/>
          </a:endParaRPr>
        </a:p>
        <a:p>
          <a:pPr rtl="0" fontAlgn="base"/>
          <a:endParaRPr lang="en-US" sz="2000" b="0" i="1" u="none" strike="noStrike">
            <a:solidFill>
              <a:schemeClr val="lt1"/>
            </a:solidFill>
            <a:effectLst/>
            <a:latin typeface="+mn-lt"/>
            <a:ea typeface="+mn-ea"/>
            <a:cs typeface="+mn-cs"/>
          </a:endParaRPr>
        </a:p>
        <a:p>
          <a:pPr algn="l"/>
          <a:endParaRPr lang="en-US" sz="2000" i="1" baseline="0"/>
        </a:p>
      </xdr:txBody>
    </xdr:sp>
    <xdr:clientData/>
  </xdr:twoCellAnchor>
  <xdr:twoCellAnchor>
    <xdr:from>
      <xdr:col>0</xdr:col>
      <xdr:colOff>0</xdr:colOff>
      <xdr:row>0</xdr:row>
      <xdr:rowOff>0</xdr:rowOff>
    </xdr:from>
    <xdr:to>
      <xdr:col>0</xdr:col>
      <xdr:colOff>0</xdr:colOff>
      <xdr:row>3</xdr:row>
      <xdr:rowOff>127000</xdr:rowOff>
    </xdr:to>
    <xdr:sp macro="" textlink="">
      <xdr:nvSpPr>
        <xdr:cNvPr id="4097" name="Text Box 1">
          <a:extLst>
            <a:ext uri="{FF2B5EF4-FFF2-40B4-BE49-F238E27FC236}">
              <a16:creationId xmlns:a16="http://schemas.microsoft.com/office/drawing/2014/main" id="{302AA29A-D5ED-4575-9EB7-B58852076C88}"/>
            </a:ext>
          </a:extLst>
        </xdr:cNvPr>
        <xdr:cNvSpPr txBox="1">
          <a:spLocks noChangeArrowheads="1"/>
        </xdr:cNvSpPr>
      </xdr:nvSpPr>
      <xdr:spPr bwMode="auto">
        <a:xfrm flipH="1">
          <a:off x="0" y="0"/>
          <a:ext cx="0" cy="6032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endParaRPr lang="en-US" sz="1000" b="0" i="0" u="none" strike="noStrike" baseline="0">
            <a:solidFill>
              <a:srgbClr val="000000"/>
            </a:solidFill>
            <a:latin typeface="Arial"/>
            <a:cs typeface="Arial"/>
          </a:endParaRPr>
        </a:p>
      </xdr:txBody>
    </xdr:sp>
    <xdr:clientData/>
  </xdr:twoCellAnchor>
  <xdr:twoCellAnchor editAs="oneCell">
    <xdr:from>
      <xdr:col>19</xdr:col>
      <xdr:colOff>461435</xdr:colOff>
      <xdr:row>11</xdr:row>
      <xdr:rowOff>21169</xdr:rowOff>
    </xdr:from>
    <xdr:to>
      <xdr:col>20</xdr:col>
      <xdr:colOff>423333</xdr:colOff>
      <xdr:row>14</xdr:row>
      <xdr:rowOff>120651</xdr:rowOff>
    </xdr:to>
    <xdr:pic>
      <xdr:nvPicPr>
        <xdr:cNvPr id="26" name="Picture 25">
          <a:extLst>
            <a:ext uri="{FF2B5EF4-FFF2-40B4-BE49-F238E27FC236}">
              <a16:creationId xmlns:a16="http://schemas.microsoft.com/office/drawing/2014/main" id="{1436A1B6-03DE-4C03-8B1D-50A04DEE066A}"/>
            </a:ext>
          </a:extLst>
        </xdr:cNvPr>
        <xdr:cNvPicPr>
          <a:picLocks noChangeAspect="1"/>
        </xdr:cNvPicPr>
      </xdr:nvPicPr>
      <xdr:blipFill>
        <a:blip xmlns:r="http://schemas.openxmlformats.org/officeDocument/2006/relationships" r:embed="rId5" cstate="print">
          <a:clrChange>
            <a:clrFrom>
              <a:srgbClr val="F9F9F9"/>
            </a:clrFrom>
            <a:clrTo>
              <a:srgbClr val="F9F9F9">
                <a:alpha val="0"/>
              </a:srgbClr>
            </a:clrTo>
          </a:clrChange>
          <a:duotone>
            <a:prstClr val="black"/>
            <a:schemeClr val="accent6">
              <a:tint val="45000"/>
              <a:satMod val="400000"/>
            </a:schemeClr>
          </a:duotone>
          <a:extLst>
            <a:ext uri="{BEBA8EAE-BF5A-486C-A8C5-ECC9F3942E4B}">
              <a14:imgProps xmlns:a14="http://schemas.microsoft.com/office/drawing/2010/main">
                <a14:imgLayer r:embed="rId6">
                  <a14:imgEffect>
                    <a14:colorTemperature colorTemp="5300"/>
                  </a14:imgEffect>
                  <a14:imgEffect>
                    <a14:saturation sat="0"/>
                  </a14:imgEffect>
                </a14:imgLayer>
              </a14:imgProps>
            </a:ext>
            <a:ext uri="{28A0092B-C50C-407E-A947-70E740481C1C}">
              <a14:useLocalDpi xmlns:a14="http://schemas.microsoft.com/office/drawing/2010/main" val="0"/>
            </a:ext>
          </a:extLst>
        </a:blip>
        <a:stretch>
          <a:fillRect/>
        </a:stretch>
      </xdr:blipFill>
      <xdr:spPr>
        <a:xfrm>
          <a:off x="12124268" y="1767419"/>
          <a:ext cx="575732" cy="575732"/>
        </a:xfrm>
        <a:prstGeom prst="rect">
          <a:avLst/>
        </a:prstGeom>
        <a:solidFill>
          <a:schemeClr val="accent6">
            <a:lumMod val="75000"/>
          </a:schemeClr>
        </a:solidFill>
        <a:effectLst>
          <a:outerShdw blurRad="50800" dist="50800" dir="5400000" algn="ctr" rotWithShape="0">
            <a:schemeClr val="accent6">
              <a:lumMod val="75000"/>
            </a:schemeClr>
          </a:outerShdw>
        </a:effectLst>
      </xdr:spPr>
    </xdr:pic>
    <xdr:clientData/>
  </xdr:twoCellAnchor>
  <xdr:twoCellAnchor>
    <xdr:from>
      <xdr:col>2</xdr:col>
      <xdr:colOff>112184</xdr:colOff>
      <xdr:row>26</xdr:row>
      <xdr:rowOff>105834</xdr:rowOff>
    </xdr:from>
    <xdr:to>
      <xdr:col>4</xdr:col>
      <xdr:colOff>391584</xdr:colOff>
      <xdr:row>29</xdr:row>
      <xdr:rowOff>137581</xdr:rowOff>
    </xdr:to>
    <xdr:sp macro="" textlink="">
      <xdr:nvSpPr>
        <xdr:cNvPr id="13" name="Rectangle: Rounded Corners 12">
          <a:hlinkClick xmlns:r="http://schemas.openxmlformats.org/officeDocument/2006/relationships" r:id="rId7"/>
          <a:extLst>
            <a:ext uri="{FF2B5EF4-FFF2-40B4-BE49-F238E27FC236}">
              <a16:creationId xmlns:a16="http://schemas.microsoft.com/office/drawing/2014/main" id="{5A0D779B-C539-486D-93A1-74ABC2B3AB78}"/>
            </a:ext>
          </a:extLst>
        </xdr:cNvPr>
        <xdr:cNvSpPr/>
      </xdr:nvSpPr>
      <xdr:spPr>
        <a:xfrm>
          <a:off x="1339851" y="4233334"/>
          <a:ext cx="1507066" cy="50799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1800" b="1" i="1"/>
            <a:t>CONCLUSION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603251</xdr:colOff>
      <xdr:row>1</xdr:row>
      <xdr:rowOff>10584</xdr:rowOff>
    </xdr:from>
    <xdr:to>
      <xdr:col>24</xdr:col>
      <xdr:colOff>391583</xdr:colOff>
      <xdr:row>40</xdr:row>
      <xdr:rowOff>112184</xdr:rowOff>
    </xdr:to>
    <xdr:sp macro="" textlink="">
      <xdr:nvSpPr>
        <xdr:cNvPr id="2" name="Rectangle: Rounded Corners 1">
          <a:extLst>
            <a:ext uri="{FF2B5EF4-FFF2-40B4-BE49-F238E27FC236}">
              <a16:creationId xmlns:a16="http://schemas.microsoft.com/office/drawing/2014/main" id="{F3D84694-5913-452B-A43C-4F244252DE3F}"/>
            </a:ext>
          </a:extLst>
        </xdr:cNvPr>
        <xdr:cNvSpPr/>
      </xdr:nvSpPr>
      <xdr:spPr>
        <a:xfrm>
          <a:off x="1217084" y="169334"/>
          <a:ext cx="13906499" cy="6292850"/>
        </a:xfrm>
        <a:prstGeom prst="round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497415</xdr:colOff>
      <xdr:row>1</xdr:row>
      <xdr:rowOff>0</xdr:rowOff>
    </xdr:from>
    <xdr:to>
      <xdr:col>24</xdr:col>
      <xdr:colOff>391583</xdr:colOff>
      <xdr:row>40</xdr:row>
      <xdr:rowOff>116417</xdr:rowOff>
    </xdr:to>
    <xdr:sp macro="" textlink="">
      <xdr:nvSpPr>
        <xdr:cNvPr id="3" name="Rectangle: Rounded Corners 2">
          <a:extLst>
            <a:ext uri="{FF2B5EF4-FFF2-40B4-BE49-F238E27FC236}">
              <a16:creationId xmlns:a16="http://schemas.microsoft.com/office/drawing/2014/main" id="{845C036E-3203-458A-AFD3-C3A23491AADB}"/>
            </a:ext>
          </a:extLst>
        </xdr:cNvPr>
        <xdr:cNvSpPr/>
      </xdr:nvSpPr>
      <xdr:spPr>
        <a:xfrm>
          <a:off x="2952748" y="158750"/>
          <a:ext cx="12170835" cy="6307667"/>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lang="en-US">
            <a:solidFill>
              <a:srgbClr val="FF0000"/>
            </a:solidFill>
            <a:effectLst/>
          </a:endParaRPr>
        </a:p>
      </xdr:txBody>
    </xdr:sp>
    <xdr:clientData/>
  </xdr:twoCellAnchor>
  <xdr:twoCellAnchor>
    <xdr:from>
      <xdr:col>2</xdr:col>
      <xdr:colOff>1</xdr:colOff>
      <xdr:row>12</xdr:row>
      <xdr:rowOff>74084</xdr:rowOff>
    </xdr:from>
    <xdr:to>
      <xdr:col>4</xdr:col>
      <xdr:colOff>560917</xdr:colOff>
      <xdr:row>15</xdr:row>
      <xdr:rowOff>52917</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2E504AF4-92BB-4AA3-8F7B-1220056CD4B0}"/>
            </a:ext>
          </a:extLst>
        </xdr:cNvPr>
        <xdr:cNvSpPr/>
      </xdr:nvSpPr>
      <xdr:spPr>
        <a:xfrm>
          <a:off x="1227668" y="1979084"/>
          <a:ext cx="1788582" cy="455083"/>
        </a:xfrm>
        <a:prstGeom prst="round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sz="2000" b="1" i="1" u="sng">
              <a:solidFill>
                <a:schemeClr val="bg1"/>
              </a:solidFill>
              <a:latin typeface="Elephant Pro" panose="00000500000000000000" pitchFamily="2" charset="0"/>
            </a:rPr>
            <a:t>Dashboards</a:t>
          </a:r>
        </a:p>
      </xdr:txBody>
    </xdr:sp>
    <xdr:clientData/>
  </xdr:twoCellAnchor>
  <xdr:twoCellAnchor editAs="oneCell">
    <xdr:from>
      <xdr:col>14</xdr:col>
      <xdr:colOff>95250</xdr:colOff>
      <xdr:row>29</xdr:row>
      <xdr:rowOff>21166</xdr:rowOff>
    </xdr:from>
    <xdr:to>
      <xdr:col>23</xdr:col>
      <xdr:colOff>539750</xdr:colOff>
      <xdr:row>34</xdr:row>
      <xdr:rowOff>63500</xdr:rowOff>
    </xdr:to>
    <mc:AlternateContent xmlns:mc="http://schemas.openxmlformats.org/markup-compatibility/2006" xmlns:a14="http://schemas.microsoft.com/office/drawing/2010/main">
      <mc:Choice Requires="a14">
        <xdr:graphicFrame macro="">
          <xdr:nvGraphicFramePr>
            <xdr:cNvPr id="7" name="Discount Band 2">
              <a:extLst>
                <a:ext uri="{FF2B5EF4-FFF2-40B4-BE49-F238E27FC236}">
                  <a16:creationId xmlns:a16="http://schemas.microsoft.com/office/drawing/2014/main" id="{3FE21C24-AE59-41EE-814B-118D888B25B9}"/>
                </a:ext>
              </a:extLst>
            </xdr:cNvPr>
            <xdr:cNvGraphicFramePr/>
          </xdr:nvGraphicFramePr>
          <xdr:xfrm>
            <a:off x="0" y="0"/>
            <a:ext cx="0" cy="0"/>
          </xdr:xfrm>
          <a:graphic>
            <a:graphicData uri="http://schemas.microsoft.com/office/drawing/2010/slicer">
              <sle:slicer xmlns:sle="http://schemas.microsoft.com/office/drawing/2010/slicer" name="Discount Band 2"/>
            </a:graphicData>
          </a:graphic>
        </xdr:graphicFrame>
      </mc:Choice>
      <mc:Fallback xmlns="">
        <xdr:sp macro="" textlink="">
          <xdr:nvSpPr>
            <xdr:cNvPr id="0" name=""/>
            <xdr:cNvSpPr>
              <a:spLocks noTextEdit="1"/>
            </xdr:cNvSpPr>
          </xdr:nvSpPr>
          <xdr:spPr>
            <a:xfrm>
              <a:off x="8688917" y="4624916"/>
              <a:ext cx="5969000" cy="8360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264584</xdr:colOff>
      <xdr:row>29</xdr:row>
      <xdr:rowOff>1</xdr:rowOff>
    </xdr:from>
    <xdr:to>
      <xdr:col>14</xdr:col>
      <xdr:colOff>31750</xdr:colOff>
      <xdr:row>34</xdr:row>
      <xdr:rowOff>74085</xdr:rowOff>
    </xdr:to>
    <mc:AlternateContent xmlns:mc="http://schemas.openxmlformats.org/markup-compatibility/2006" xmlns:a14="http://schemas.microsoft.com/office/drawing/2010/main">
      <mc:Choice Requires="a14">
        <xdr:graphicFrame macro="">
          <xdr:nvGraphicFramePr>
            <xdr:cNvPr id="8" name="Country 2">
              <a:extLst>
                <a:ext uri="{FF2B5EF4-FFF2-40B4-BE49-F238E27FC236}">
                  <a16:creationId xmlns:a16="http://schemas.microsoft.com/office/drawing/2014/main" id="{623A4807-6E9A-4C2B-8ADF-564832058530}"/>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3333751" y="4603751"/>
              <a:ext cx="5291666" cy="8678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306917</xdr:colOff>
      <xdr:row>15</xdr:row>
      <xdr:rowOff>105833</xdr:rowOff>
    </xdr:from>
    <xdr:to>
      <xdr:col>15</xdr:col>
      <xdr:colOff>412750</xdr:colOff>
      <xdr:row>18</xdr:row>
      <xdr:rowOff>84667</xdr:rowOff>
    </xdr:to>
    <xdr:sp macro="" textlink="">
      <xdr:nvSpPr>
        <xdr:cNvPr id="9" name="Rectangle 8">
          <a:extLst>
            <a:ext uri="{FF2B5EF4-FFF2-40B4-BE49-F238E27FC236}">
              <a16:creationId xmlns:a16="http://schemas.microsoft.com/office/drawing/2014/main" id="{D20396B7-DC9D-479D-AD3F-EEA8F7CC7292}"/>
            </a:ext>
          </a:extLst>
        </xdr:cNvPr>
        <xdr:cNvSpPr/>
      </xdr:nvSpPr>
      <xdr:spPr>
        <a:xfrm>
          <a:off x="7622117" y="2487083"/>
          <a:ext cx="1934633" cy="45508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aseline="0"/>
            <a:t> </a:t>
          </a:r>
          <a:endParaRPr lang="en-US" sz="3200"/>
        </a:p>
      </xdr:txBody>
    </xdr:sp>
    <xdr:clientData/>
  </xdr:twoCellAnchor>
  <xdr:twoCellAnchor>
    <xdr:from>
      <xdr:col>4</xdr:col>
      <xdr:colOff>550334</xdr:colOff>
      <xdr:row>7</xdr:row>
      <xdr:rowOff>116416</xdr:rowOff>
    </xdr:from>
    <xdr:to>
      <xdr:col>11</xdr:col>
      <xdr:colOff>169333</xdr:colOff>
      <xdr:row>27</xdr:row>
      <xdr:rowOff>31749</xdr:rowOff>
    </xdr:to>
    <xdr:sp macro="" textlink="">
      <xdr:nvSpPr>
        <xdr:cNvPr id="10" name="Rectangle 9">
          <a:extLst>
            <a:ext uri="{FF2B5EF4-FFF2-40B4-BE49-F238E27FC236}">
              <a16:creationId xmlns:a16="http://schemas.microsoft.com/office/drawing/2014/main" id="{1EA68638-5EE2-4639-94CD-9C4F5508BA1D}"/>
            </a:ext>
          </a:extLst>
        </xdr:cNvPr>
        <xdr:cNvSpPr/>
      </xdr:nvSpPr>
      <xdr:spPr>
        <a:xfrm>
          <a:off x="3005667" y="1227666"/>
          <a:ext cx="3915833" cy="3090333"/>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a:t>Top 3 Segments</a:t>
          </a:r>
        </a:p>
      </xdr:txBody>
    </xdr:sp>
    <xdr:clientData/>
  </xdr:twoCellAnchor>
  <xdr:twoCellAnchor>
    <xdr:from>
      <xdr:col>11</xdr:col>
      <xdr:colOff>391582</xdr:colOff>
      <xdr:row>7</xdr:row>
      <xdr:rowOff>116417</xdr:rowOff>
    </xdr:from>
    <xdr:to>
      <xdr:col>17</xdr:col>
      <xdr:colOff>529166</xdr:colOff>
      <xdr:row>27</xdr:row>
      <xdr:rowOff>31750</xdr:rowOff>
    </xdr:to>
    <xdr:sp macro="" textlink="">
      <xdr:nvSpPr>
        <xdr:cNvPr id="11" name="Rectangle 10">
          <a:extLst>
            <a:ext uri="{FF2B5EF4-FFF2-40B4-BE49-F238E27FC236}">
              <a16:creationId xmlns:a16="http://schemas.microsoft.com/office/drawing/2014/main" id="{E05E579D-5CE7-4E38-9B37-5FF11893EAEE}"/>
            </a:ext>
          </a:extLst>
        </xdr:cNvPr>
        <xdr:cNvSpPr/>
      </xdr:nvSpPr>
      <xdr:spPr>
        <a:xfrm>
          <a:off x="7143749" y="1227667"/>
          <a:ext cx="3820584" cy="3090333"/>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a:t>Sum</a:t>
          </a:r>
          <a:r>
            <a:rPr lang="en-US" sz="2400" baseline="0"/>
            <a:t> of Units Sold</a:t>
          </a:r>
          <a:endParaRPr lang="en-US" sz="2400"/>
        </a:p>
      </xdr:txBody>
    </xdr:sp>
    <xdr:clientData/>
  </xdr:twoCellAnchor>
  <xdr:twoCellAnchor editAs="oneCell">
    <xdr:from>
      <xdr:col>10</xdr:col>
      <xdr:colOff>571501</xdr:colOff>
      <xdr:row>2</xdr:row>
      <xdr:rowOff>84667</xdr:rowOff>
    </xdr:from>
    <xdr:to>
      <xdr:col>11</xdr:col>
      <xdr:colOff>571500</xdr:colOff>
      <xdr:row>6</xdr:row>
      <xdr:rowOff>63500</xdr:rowOff>
    </xdr:to>
    <xdr:pic>
      <xdr:nvPicPr>
        <xdr:cNvPr id="14" name="Graphic 13" descr="Statistics outline">
          <a:extLst>
            <a:ext uri="{FF2B5EF4-FFF2-40B4-BE49-F238E27FC236}">
              <a16:creationId xmlns:a16="http://schemas.microsoft.com/office/drawing/2014/main" id="{06F6AD22-3C12-4757-B43D-5C70AEE3A54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709834" y="402167"/>
          <a:ext cx="613833" cy="613833"/>
        </a:xfrm>
        <a:prstGeom prst="rect">
          <a:avLst/>
        </a:prstGeom>
      </xdr:spPr>
    </xdr:pic>
    <xdr:clientData/>
  </xdr:twoCellAnchor>
  <xdr:twoCellAnchor>
    <xdr:from>
      <xdr:col>7</xdr:col>
      <xdr:colOff>211666</xdr:colOff>
      <xdr:row>2</xdr:row>
      <xdr:rowOff>116417</xdr:rowOff>
    </xdr:from>
    <xdr:to>
      <xdr:col>23</xdr:col>
      <xdr:colOff>338665</xdr:colOff>
      <xdr:row>5</xdr:row>
      <xdr:rowOff>148167</xdr:rowOff>
    </xdr:to>
    <xdr:sp macro="" textlink="">
      <xdr:nvSpPr>
        <xdr:cNvPr id="15" name="Rectangle 14">
          <a:extLst>
            <a:ext uri="{FF2B5EF4-FFF2-40B4-BE49-F238E27FC236}">
              <a16:creationId xmlns:a16="http://schemas.microsoft.com/office/drawing/2014/main" id="{5B8B1651-2288-4B71-80DD-C53EB34952AA}"/>
            </a:ext>
          </a:extLst>
        </xdr:cNvPr>
        <xdr:cNvSpPr/>
      </xdr:nvSpPr>
      <xdr:spPr>
        <a:xfrm>
          <a:off x="4478866" y="433917"/>
          <a:ext cx="9880599" cy="508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6" algn="l"/>
          <a:r>
            <a:rPr lang="en-US" sz="3200">
              <a:solidFill>
                <a:srgbClr val="002060"/>
              </a:solidFill>
              <a:latin typeface="Gill Sans Nova Ultra Bold" panose="020B0604020202020204" pitchFamily="34" charset="0"/>
              <a:ea typeface="DejaVu Math TeX Gyre" panose="02000503000000000000" pitchFamily="2" charset="0"/>
              <a:cs typeface="Aldhabi" panose="020B0604020202020204" pitchFamily="2" charset="-78"/>
            </a:rPr>
            <a:t>Sales</a:t>
          </a:r>
          <a:r>
            <a:rPr lang="en-US" sz="3200" baseline="0">
              <a:solidFill>
                <a:srgbClr val="002060"/>
              </a:solidFill>
              <a:latin typeface="Gill Sans Nova Ultra Bold" panose="020B0604020202020204" pitchFamily="34" charset="0"/>
              <a:ea typeface="DejaVu Math TeX Gyre" panose="02000503000000000000" pitchFamily="2" charset="0"/>
              <a:cs typeface="Aldhabi" panose="020B0604020202020204" pitchFamily="2" charset="-78"/>
            </a:rPr>
            <a:t> Analytics</a:t>
          </a:r>
          <a:endParaRPr lang="en-US" sz="3200">
            <a:solidFill>
              <a:srgbClr val="002060"/>
            </a:solidFill>
            <a:latin typeface="Gill Sans Nova Ultra Bold" panose="020B0604020202020204" pitchFamily="34" charset="0"/>
            <a:ea typeface="DejaVu Math TeX Gyre" panose="02000503000000000000" pitchFamily="2" charset="0"/>
            <a:cs typeface="Aldhabi" panose="020B0604020202020204" pitchFamily="2" charset="-78"/>
          </a:endParaRPr>
        </a:p>
      </xdr:txBody>
    </xdr:sp>
    <xdr:clientData/>
  </xdr:twoCellAnchor>
  <xdr:twoCellAnchor>
    <xdr:from>
      <xdr:col>2</xdr:col>
      <xdr:colOff>196850</xdr:colOff>
      <xdr:row>16</xdr:row>
      <xdr:rowOff>21168</xdr:rowOff>
    </xdr:from>
    <xdr:to>
      <xdr:col>4</xdr:col>
      <xdr:colOff>232833</xdr:colOff>
      <xdr:row>19</xdr:row>
      <xdr:rowOff>10584</xdr:rowOff>
    </xdr:to>
    <xdr:sp macro="" textlink="">
      <xdr:nvSpPr>
        <xdr:cNvPr id="16" name="Rectangle: Rounded Corners 15">
          <a:hlinkClick xmlns:r="http://schemas.openxmlformats.org/officeDocument/2006/relationships" r:id="rId4"/>
          <a:extLst>
            <a:ext uri="{FF2B5EF4-FFF2-40B4-BE49-F238E27FC236}">
              <a16:creationId xmlns:a16="http://schemas.microsoft.com/office/drawing/2014/main" id="{04803B82-820A-4A45-9B40-BF83115ABF04}"/>
            </a:ext>
          </a:extLst>
        </xdr:cNvPr>
        <xdr:cNvSpPr/>
      </xdr:nvSpPr>
      <xdr:spPr>
        <a:xfrm>
          <a:off x="1424517" y="2561168"/>
          <a:ext cx="1263649" cy="46566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2000" b="1" i="1" u="none"/>
            <a:t>PROFIT</a:t>
          </a:r>
        </a:p>
      </xdr:txBody>
    </xdr:sp>
    <xdr:clientData/>
  </xdr:twoCellAnchor>
  <xdr:twoCellAnchor>
    <xdr:from>
      <xdr:col>2</xdr:col>
      <xdr:colOff>122767</xdr:colOff>
      <xdr:row>20</xdr:row>
      <xdr:rowOff>105834</xdr:rowOff>
    </xdr:from>
    <xdr:to>
      <xdr:col>4</xdr:col>
      <xdr:colOff>391584</xdr:colOff>
      <xdr:row>23</xdr:row>
      <xdr:rowOff>137581</xdr:rowOff>
    </xdr:to>
    <xdr:sp macro="" textlink="">
      <xdr:nvSpPr>
        <xdr:cNvPr id="17" name="Rectangle: Rounded Corners 16">
          <a:hlinkClick xmlns:r="http://schemas.openxmlformats.org/officeDocument/2006/relationships" r:id="rId5"/>
          <a:extLst>
            <a:ext uri="{FF2B5EF4-FFF2-40B4-BE49-F238E27FC236}">
              <a16:creationId xmlns:a16="http://schemas.microsoft.com/office/drawing/2014/main" id="{948F9D66-2553-4DFF-ADDC-6AA23EC59D03}"/>
            </a:ext>
          </a:extLst>
        </xdr:cNvPr>
        <xdr:cNvSpPr/>
      </xdr:nvSpPr>
      <xdr:spPr>
        <a:xfrm>
          <a:off x="1350434" y="3280834"/>
          <a:ext cx="1496483" cy="50799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1800" b="1" i="1"/>
            <a:t>CONCLUSION</a:t>
          </a:r>
        </a:p>
      </xdr:txBody>
    </xdr:sp>
    <xdr:clientData/>
  </xdr:twoCellAnchor>
  <xdr:twoCellAnchor>
    <xdr:from>
      <xdr:col>18</xdr:col>
      <xdr:colOff>137582</xdr:colOff>
      <xdr:row>7</xdr:row>
      <xdr:rowOff>126999</xdr:rowOff>
    </xdr:from>
    <xdr:to>
      <xdr:col>24</xdr:col>
      <xdr:colOff>275166</xdr:colOff>
      <xdr:row>27</xdr:row>
      <xdr:rowOff>42332</xdr:rowOff>
    </xdr:to>
    <xdr:sp macro="" textlink="">
      <xdr:nvSpPr>
        <xdr:cNvPr id="18" name="Rectangle 17">
          <a:extLst>
            <a:ext uri="{FF2B5EF4-FFF2-40B4-BE49-F238E27FC236}">
              <a16:creationId xmlns:a16="http://schemas.microsoft.com/office/drawing/2014/main" id="{78F4E29E-8C59-44BB-B269-92F2360F898B}"/>
            </a:ext>
          </a:extLst>
        </xdr:cNvPr>
        <xdr:cNvSpPr/>
      </xdr:nvSpPr>
      <xdr:spPr>
        <a:xfrm>
          <a:off x="11186582" y="1238249"/>
          <a:ext cx="3820584" cy="3090333"/>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a:t>Total</a:t>
          </a:r>
          <a:r>
            <a:rPr lang="en-US" sz="2400" baseline="0"/>
            <a:t> Sales </a:t>
          </a:r>
          <a:endParaRPr lang="en-US" sz="2400"/>
        </a:p>
      </xdr:txBody>
    </xdr:sp>
    <xdr:clientData/>
  </xdr:twoCellAnchor>
  <xdr:twoCellAnchor editAs="oneCell">
    <xdr:from>
      <xdr:col>5</xdr:col>
      <xdr:colOff>529167</xdr:colOff>
      <xdr:row>34</xdr:row>
      <xdr:rowOff>116416</xdr:rowOff>
    </xdr:from>
    <xdr:to>
      <xdr:col>14</xdr:col>
      <xdr:colOff>381001</xdr:colOff>
      <xdr:row>40</xdr:row>
      <xdr:rowOff>63499</xdr:rowOff>
    </xdr:to>
    <mc:AlternateContent xmlns:mc="http://schemas.openxmlformats.org/markup-compatibility/2006" xmlns:a14="http://schemas.microsoft.com/office/drawing/2010/main">
      <mc:Choice Requires="a14">
        <xdr:graphicFrame macro="">
          <xdr:nvGraphicFramePr>
            <xdr:cNvPr id="24" name="Market">
              <a:extLst>
                <a:ext uri="{FF2B5EF4-FFF2-40B4-BE49-F238E27FC236}">
                  <a16:creationId xmlns:a16="http://schemas.microsoft.com/office/drawing/2014/main" id="{8C904C22-6D7A-4245-93EB-CE9AC2DF5A63}"/>
                </a:ext>
              </a:extLst>
            </xdr:cNvPr>
            <xdr:cNvGraphicFramePr/>
          </xdr:nvGraphicFramePr>
          <xdr:xfrm>
            <a:off x="0" y="0"/>
            <a:ext cx="0" cy="0"/>
          </xdr:xfrm>
          <a:graphic>
            <a:graphicData uri="http://schemas.microsoft.com/office/drawing/2010/slicer">
              <sle:slicer xmlns:sle="http://schemas.microsoft.com/office/drawing/2010/slicer" name="Market"/>
            </a:graphicData>
          </a:graphic>
        </xdr:graphicFrame>
      </mc:Choice>
      <mc:Fallback xmlns="">
        <xdr:sp macro="" textlink="">
          <xdr:nvSpPr>
            <xdr:cNvPr id="0" name=""/>
            <xdr:cNvSpPr>
              <a:spLocks noTextEdit="1"/>
            </xdr:cNvSpPr>
          </xdr:nvSpPr>
          <xdr:spPr>
            <a:xfrm>
              <a:off x="3598334" y="5513916"/>
              <a:ext cx="5376334" cy="8995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95249</xdr:colOff>
      <xdr:row>11</xdr:row>
      <xdr:rowOff>127000</xdr:rowOff>
    </xdr:from>
    <xdr:to>
      <xdr:col>10</xdr:col>
      <xdr:colOff>582084</xdr:colOff>
      <xdr:row>26</xdr:row>
      <xdr:rowOff>63499</xdr:rowOff>
    </xdr:to>
    <xdr:graphicFrame macro="">
      <xdr:nvGraphicFramePr>
        <xdr:cNvPr id="25" name="Chart 24">
          <a:extLst>
            <a:ext uri="{FF2B5EF4-FFF2-40B4-BE49-F238E27FC236}">
              <a16:creationId xmlns:a16="http://schemas.microsoft.com/office/drawing/2014/main" id="{8E435977-6F8E-4B60-996B-362A21B8BB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508000</xdr:colOff>
      <xdr:row>11</xdr:row>
      <xdr:rowOff>137583</xdr:rowOff>
    </xdr:from>
    <xdr:to>
      <xdr:col>17</xdr:col>
      <xdr:colOff>381000</xdr:colOff>
      <xdr:row>26</xdr:row>
      <xdr:rowOff>31750</xdr:rowOff>
    </xdr:to>
    <xdr:graphicFrame macro="">
      <xdr:nvGraphicFramePr>
        <xdr:cNvPr id="27" name="Chart 26">
          <a:extLst>
            <a:ext uri="{FF2B5EF4-FFF2-40B4-BE49-F238E27FC236}">
              <a16:creationId xmlns:a16="http://schemas.microsoft.com/office/drawing/2014/main" id="{7204DF57-43D1-4969-BEC9-B9BE23DCB1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14</xdr:col>
      <xdr:colOff>529164</xdr:colOff>
      <xdr:row>34</xdr:row>
      <xdr:rowOff>126999</xdr:rowOff>
    </xdr:from>
    <xdr:to>
      <xdr:col>23</xdr:col>
      <xdr:colOff>243415</xdr:colOff>
      <xdr:row>40</xdr:row>
      <xdr:rowOff>52917</xdr:rowOff>
    </xdr:to>
    <mc:AlternateContent xmlns:mc="http://schemas.openxmlformats.org/markup-compatibility/2006" xmlns:a14="http://schemas.microsoft.com/office/drawing/2010/main">
      <mc:Choice Requires="a14">
        <xdr:graphicFrame macro="">
          <xdr:nvGraphicFramePr>
            <xdr:cNvPr id="29" name="Market ">
              <a:extLst>
                <a:ext uri="{FF2B5EF4-FFF2-40B4-BE49-F238E27FC236}">
                  <a16:creationId xmlns:a16="http://schemas.microsoft.com/office/drawing/2014/main" id="{4343D1B8-D803-49D4-A883-225DC50C3064}"/>
                </a:ext>
              </a:extLst>
            </xdr:cNvPr>
            <xdr:cNvGraphicFramePr/>
          </xdr:nvGraphicFramePr>
          <xdr:xfrm>
            <a:off x="0" y="0"/>
            <a:ext cx="0" cy="0"/>
          </xdr:xfrm>
          <a:graphic>
            <a:graphicData uri="http://schemas.microsoft.com/office/drawing/2010/slicer">
              <sle:slicer xmlns:sle="http://schemas.microsoft.com/office/drawing/2010/slicer" name="Market "/>
            </a:graphicData>
          </a:graphic>
        </xdr:graphicFrame>
      </mc:Choice>
      <mc:Fallback xmlns="">
        <xdr:sp macro="" textlink="">
          <xdr:nvSpPr>
            <xdr:cNvPr id="0" name=""/>
            <xdr:cNvSpPr>
              <a:spLocks noTextEdit="1"/>
            </xdr:cNvSpPr>
          </xdr:nvSpPr>
          <xdr:spPr>
            <a:xfrm>
              <a:off x="9122831" y="5524499"/>
              <a:ext cx="5238751" cy="8784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391584</xdr:colOff>
      <xdr:row>12</xdr:row>
      <xdr:rowOff>10584</xdr:rowOff>
    </xdr:from>
    <xdr:to>
      <xdr:col>23</xdr:col>
      <xdr:colOff>264583</xdr:colOff>
      <xdr:row>25</xdr:row>
      <xdr:rowOff>105833</xdr:rowOff>
    </xdr:to>
    <xdr:graphicFrame macro="">
      <xdr:nvGraphicFramePr>
        <xdr:cNvPr id="21" name="Chart 20">
          <a:extLst>
            <a:ext uri="{FF2B5EF4-FFF2-40B4-BE49-F238E27FC236}">
              <a16:creationId xmlns:a16="http://schemas.microsoft.com/office/drawing/2014/main" id="{55754230-1B68-46DB-A7EC-37670DB285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84667</xdr:colOff>
      <xdr:row>24</xdr:row>
      <xdr:rowOff>127000</xdr:rowOff>
    </xdr:from>
    <xdr:to>
      <xdr:col>4</xdr:col>
      <xdr:colOff>364067</xdr:colOff>
      <xdr:row>27</xdr:row>
      <xdr:rowOff>158747</xdr:rowOff>
    </xdr:to>
    <xdr:sp macro="" textlink="">
      <xdr:nvSpPr>
        <xdr:cNvPr id="20" name="Rectangle: Rounded Corners 19">
          <a:hlinkClick xmlns:r="http://schemas.openxmlformats.org/officeDocument/2006/relationships" r:id="rId9"/>
          <a:extLst>
            <a:ext uri="{FF2B5EF4-FFF2-40B4-BE49-F238E27FC236}">
              <a16:creationId xmlns:a16="http://schemas.microsoft.com/office/drawing/2014/main" id="{48685400-5561-4DD1-82B5-7B11B60DEC86}"/>
            </a:ext>
          </a:extLst>
        </xdr:cNvPr>
        <xdr:cNvSpPr/>
      </xdr:nvSpPr>
      <xdr:spPr>
        <a:xfrm>
          <a:off x="1312334" y="3937000"/>
          <a:ext cx="1507066" cy="50799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1800" b="1" i="1"/>
            <a:t>FINDINGS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603251</xdr:colOff>
      <xdr:row>1</xdr:row>
      <xdr:rowOff>10584</xdr:rowOff>
    </xdr:from>
    <xdr:to>
      <xdr:col>25</xdr:col>
      <xdr:colOff>169334</xdr:colOff>
      <xdr:row>40</xdr:row>
      <xdr:rowOff>112184</xdr:rowOff>
    </xdr:to>
    <xdr:sp macro="" textlink="">
      <xdr:nvSpPr>
        <xdr:cNvPr id="2" name="Rectangle: Rounded Corners 1">
          <a:extLst>
            <a:ext uri="{FF2B5EF4-FFF2-40B4-BE49-F238E27FC236}">
              <a16:creationId xmlns:a16="http://schemas.microsoft.com/office/drawing/2014/main" id="{9C91A96F-711F-4D40-A932-8FF7D659C79F}"/>
            </a:ext>
          </a:extLst>
        </xdr:cNvPr>
        <xdr:cNvSpPr/>
      </xdr:nvSpPr>
      <xdr:spPr>
        <a:xfrm>
          <a:off x="1212851" y="169334"/>
          <a:ext cx="14196483" cy="6292850"/>
        </a:xfrm>
        <a:prstGeom prst="round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486832</xdr:colOff>
      <xdr:row>1</xdr:row>
      <xdr:rowOff>10583</xdr:rowOff>
    </xdr:from>
    <xdr:to>
      <xdr:col>25</xdr:col>
      <xdr:colOff>179916</xdr:colOff>
      <xdr:row>40</xdr:row>
      <xdr:rowOff>127000</xdr:rowOff>
    </xdr:to>
    <xdr:sp macro="" textlink="">
      <xdr:nvSpPr>
        <xdr:cNvPr id="3" name="Rectangle: Rounded Corners 2">
          <a:extLst>
            <a:ext uri="{FF2B5EF4-FFF2-40B4-BE49-F238E27FC236}">
              <a16:creationId xmlns:a16="http://schemas.microsoft.com/office/drawing/2014/main" id="{4A8737F9-AEAB-41E1-A6C5-374BB6E70C31}"/>
            </a:ext>
          </a:extLst>
        </xdr:cNvPr>
        <xdr:cNvSpPr/>
      </xdr:nvSpPr>
      <xdr:spPr>
        <a:xfrm>
          <a:off x="2942165" y="169333"/>
          <a:ext cx="12583584" cy="6307667"/>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lang="en-US">
            <a:effectLst/>
          </a:endParaRPr>
        </a:p>
      </xdr:txBody>
    </xdr:sp>
    <xdr:clientData/>
  </xdr:twoCellAnchor>
  <xdr:twoCellAnchor>
    <xdr:from>
      <xdr:col>1</xdr:col>
      <xdr:colOff>603252</xdr:colOff>
      <xdr:row>10</xdr:row>
      <xdr:rowOff>137583</xdr:rowOff>
    </xdr:from>
    <xdr:to>
      <xdr:col>4</xdr:col>
      <xdr:colOff>550334</xdr:colOff>
      <xdr:row>13</xdr:row>
      <xdr:rowOff>116416</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452CFAD1-D801-4922-805D-B51C42BCF795}"/>
            </a:ext>
          </a:extLst>
        </xdr:cNvPr>
        <xdr:cNvSpPr/>
      </xdr:nvSpPr>
      <xdr:spPr>
        <a:xfrm>
          <a:off x="1217085" y="1725083"/>
          <a:ext cx="1788582" cy="455083"/>
        </a:xfrm>
        <a:prstGeom prst="round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sz="2000" b="1" i="1" u="sng">
              <a:solidFill>
                <a:schemeClr val="bg1"/>
              </a:solidFill>
              <a:latin typeface="Elephant Pro" panose="020B0604020202020204" pitchFamily="2" charset="0"/>
            </a:rPr>
            <a:t>Dashboards</a:t>
          </a:r>
        </a:p>
      </xdr:txBody>
    </xdr:sp>
    <xdr:clientData/>
  </xdr:twoCellAnchor>
  <xdr:twoCellAnchor>
    <xdr:from>
      <xdr:col>2</xdr:col>
      <xdr:colOff>179916</xdr:colOff>
      <xdr:row>15</xdr:row>
      <xdr:rowOff>21170</xdr:rowOff>
    </xdr:from>
    <xdr:to>
      <xdr:col>4</xdr:col>
      <xdr:colOff>243417</xdr:colOff>
      <xdr:row>18</xdr:row>
      <xdr:rowOff>52917</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D3E83FDD-CCF1-46EC-BF5D-52265ED25633}"/>
            </a:ext>
          </a:extLst>
        </xdr:cNvPr>
        <xdr:cNvSpPr/>
      </xdr:nvSpPr>
      <xdr:spPr>
        <a:xfrm>
          <a:off x="1407583" y="2402420"/>
          <a:ext cx="1291167" cy="50799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1800" b="1" i="1"/>
            <a:t>SALES</a:t>
          </a:r>
        </a:p>
      </xdr:txBody>
    </xdr:sp>
    <xdr:clientData/>
  </xdr:twoCellAnchor>
  <xdr:twoCellAnchor>
    <xdr:from>
      <xdr:col>12</xdr:col>
      <xdr:colOff>306917</xdr:colOff>
      <xdr:row>15</xdr:row>
      <xdr:rowOff>105833</xdr:rowOff>
    </xdr:from>
    <xdr:to>
      <xdr:col>15</xdr:col>
      <xdr:colOff>412750</xdr:colOff>
      <xdr:row>18</xdr:row>
      <xdr:rowOff>84667</xdr:rowOff>
    </xdr:to>
    <xdr:sp macro="" textlink="">
      <xdr:nvSpPr>
        <xdr:cNvPr id="8" name="Rectangle 7">
          <a:extLst>
            <a:ext uri="{FF2B5EF4-FFF2-40B4-BE49-F238E27FC236}">
              <a16:creationId xmlns:a16="http://schemas.microsoft.com/office/drawing/2014/main" id="{E7D66E3F-08A1-4855-93A3-D4D369ABFD26}"/>
            </a:ext>
          </a:extLst>
        </xdr:cNvPr>
        <xdr:cNvSpPr/>
      </xdr:nvSpPr>
      <xdr:spPr>
        <a:xfrm>
          <a:off x="7622117" y="2487083"/>
          <a:ext cx="1934633" cy="45508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aseline="0"/>
            <a:t> </a:t>
          </a:r>
          <a:endParaRPr lang="en-US" sz="3200"/>
        </a:p>
      </xdr:txBody>
    </xdr:sp>
    <xdr:clientData/>
  </xdr:twoCellAnchor>
  <xdr:twoCellAnchor>
    <xdr:from>
      <xdr:col>5</xdr:col>
      <xdr:colOff>42333</xdr:colOff>
      <xdr:row>7</xdr:row>
      <xdr:rowOff>116416</xdr:rowOff>
    </xdr:from>
    <xdr:to>
      <xdr:col>11</xdr:col>
      <xdr:colOff>169333</xdr:colOff>
      <xdr:row>27</xdr:row>
      <xdr:rowOff>31749</xdr:rowOff>
    </xdr:to>
    <xdr:sp macro="" textlink="">
      <xdr:nvSpPr>
        <xdr:cNvPr id="9" name="Rectangle 8">
          <a:extLst>
            <a:ext uri="{FF2B5EF4-FFF2-40B4-BE49-F238E27FC236}">
              <a16:creationId xmlns:a16="http://schemas.microsoft.com/office/drawing/2014/main" id="{F4EEE473-614A-48D6-9446-12A909AAD2EB}"/>
            </a:ext>
          </a:extLst>
        </xdr:cNvPr>
        <xdr:cNvSpPr/>
      </xdr:nvSpPr>
      <xdr:spPr>
        <a:xfrm>
          <a:off x="3090333" y="1227666"/>
          <a:ext cx="3784600" cy="3090333"/>
        </a:xfrm>
        <a:prstGeom prst="rect">
          <a:avLst/>
        </a:prstGeom>
        <a:solidFill>
          <a:schemeClr val="accent6">
            <a:lumMod val="75000"/>
          </a:schemeClr>
        </a:solidFill>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a:t>Profitable</a:t>
          </a:r>
          <a:r>
            <a:rPr lang="en-US" sz="2400" baseline="0"/>
            <a:t> Segments</a:t>
          </a:r>
          <a:endParaRPr lang="en-US" sz="2400"/>
        </a:p>
      </xdr:txBody>
    </xdr:sp>
    <xdr:clientData/>
  </xdr:twoCellAnchor>
  <xdr:twoCellAnchor>
    <xdr:from>
      <xdr:col>11</xdr:col>
      <xdr:colOff>391582</xdr:colOff>
      <xdr:row>7</xdr:row>
      <xdr:rowOff>116417</xdr:rowOff>
    </xdr:from>
    <xdr:to>
      <xdr:col>17</xdr:col>
      <xdr:colOff>529166</xdr:colOff>
      <xdr:row>27</xdr:row>
      <xdr:rowOff>31750</xdr:rowOff>
    </xdr:to>
    <xdr:sp macro="" textlink="">
      <xdr:nvSpPr>
        <xdr:cNvPr id="10" name="Rectangle 9">
          <a:extLst>
            <a:ext uri="{FF2B5EF4-FFF2-40B4-BE49-F238E27FC236}">
              <a16:creationId xmlns:a16="http://schemas.microsoft.com/office/drawing/2014/main" id="{505F73B7-292A-40BE-8C83-675217EB087E}"/>
            </a:ext>
          </a:extLst>
        </xdr:cNvPr>
        <xdr:cNvSpPr/>
      </xdr:nvSpPr>
      <xdr:spPr>
        <a:xfrm>
          <a:off x="7097182" y="1227667"/>
          <a:ext cx="3795184" cy="3090333"/>
        </a:xfrm>
        <a:prstGeom prst="rect">
          <a:avLst/>
        </a:prstGeom>
        <a:solidFill>
          <a:schemeClr val="accent6">
            <a:lumMod val="75000"/>
          </a:schemeClr>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a:t>Yearwise</a:t>
          </a:r>
          <a:r>
            <a:rPr lang="en-US" sz="2400" baseline="0"/>
            <a:t> Profit Ratio </a:t>
          </a:r>
          <a:endParaRPr lang="en-US" sz="2400"/>
        </a:p>
      </xdr:txBody>
    </xdr:sp>
    <xdr:clientData/>
  </xdr:twoCellAnchor>
  <xdr:twoCellAnchor>
    <xdr:from>
      <xdr:col>7</xdr:col>
      <xdr:colOff>211666</xdr:colOff>
      <xdr:row>2</xdr:row>
      <xdr:rowOff>116417</xdr:rowOff>
    </xdr:from>
    <xdr:to>
      <xdr:col>23</xdr:col>
      <xdr:colOff>338665</xdr:colOff>
      <xdr:row>5</xdr:row>
      <xdr:rowOff>148167</xdr:rowOff>
    </xdr:to>
    <xdr:sp macro="" textlink="">
      <xdr:nvSpPr>
        <xdr:cNvPr id="12" name="Rectangle 11">
          <a:extLst>
            <a:ext uri="{FF2B5EF4-FFF2-40B4-BE49-F238E27FC236}">
              <a16:creationId xmlns:a16="http://schemas.microsoft.com/office/drawing/2014/main" id="{2F4C4658-361F-4540-B3E8-9622E29C37B0}"/>
            </a:ext>
          </a:extLst>
        </xdr:cNvPr>
        <xdr:cNvSpPr/>
      </xdr:nvSpPr>
      <xdr:spPr>
        <a:xfrm>
          <a:off x="4478866" y="433917"/>
          <a:ext cx="9880599" cy="508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200">
              <a:solidFill>
                <a:srgbClr val="002060"/>
              </a:solidFill>
              <a:latin typeface="Gill Sans Nova Ultra Bold" panose="020B0B02020104020203" pitchFamily="34" charset="0"/>
              <a:cs typeface="Aharoni" panose="02010803020104030203" pitchFamily="2" charset="-79"/>
            </a:rPr>
            <a:t>Profit Analytics</a:t>
          </a:r>
        </a:p>
      </xdr:txBody>
    </xdr:sp>
    <xdr:clientData/>
  </xdr:twoCellAnchor>
  <xdr:twoCellAnchor>
    <xdr:from>
      <xdr:col>2</xdr:col>
      <xdr:colOff>112183</xdr:colOff>
      <xdr:row>23</xdr:row>
      <xdr:rowOff>116416</xdr:rowOff>
    </xdr:from>
    <xdr:to>
      <xdr:col>4</xdr:col>
      <xdr:colOff>412750</xdr:colOff>
      <xdr:row>26</xdr:row>
      <xdr:rowOff>63499</xdr:rowOff>
    </xdr:to>
    <xdr:sp macro="" textlink="">
      <xdr:nvSpPr>
        <xdr:cNvPr id="14" name="Rectangle: Rounded Corners 13">
          <a:hlinkClick xmlns:r="http://schemas.openxmlformats.org/officeDocument/2006/relationships" r:id="rId3"/>
          <a:extLst>
            <a:ext uri="{FF2B5EF4-FFF2-40B4-BE49-F238E27FC236}">
              <a16:creationId xmlns:a16="http://schemas.microsoft.com/office/drawing/2014/main" id="{ED8A8118-196E-4E2B-8F70-5E3C9C89236E}"/>
            </a:ext>
          </a:extLst>
        </xdr:cNvPr>
        <xdr:cNvSpPr/>
      </xdr:nvSpPr>
      <xdr:spPr>
        <a:xfrm>
          <a:off x="1339850" y="3767666"/>
          <a:ext cx="1528233" cy="423333"/>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1800" b="1" i="1"/>
            <a:t>CONCLUSION</a:t>
          </a:r>
        </a:p>
      </xdr:txBody>
    </xdr:sp>
    <xdr:clientData/>
  </xdr:twoCellAnchor>
  <xdr:twoCellAnchor>
    <xdr:from>
      <xdr:col>18</xdr:col>
      <xdr:colOff>137582</xdr:colOff>
      <xdr:row>7</xdr:row>
      <xdr:rowOff>126999</xdr:rowOff>
    </xdr:from>
    <xdr:to>
      <xdr:col>24</xdr:col>
      <xdr:colOff>275166</xdr:colOff>
      <xdr:row>27</xdr:row>
      <xdr:rowOff>42332</xdr:rowOff>
    </xdr:to>
    <xdr:sp macro="" textlink="">
      <xdr:nvSpPr>
        <xdr:cNvPr id="15" name="Rectangle 14">
          <a:extLst>
            <a:ext uri="{FF2B5EF4-FFF2-40B4-BE49-F238E27FC236}">
              <a16:creationId xmlns:a16="http://schemas.microsoft.com/office/drawing/2014/main" id="{0D66127B-36E0-4DCC-926F-C3D5AF852979}"/>
            </a:ext>
          </a:extLst>
        </xdr:cNvPr>
        <xdr:cNvSpPr/>
      </xdr:nvSpPr>
      <xdr:spPr>
        <a:xfrm>
          <a:off x="11110382" y="1238249"/>
          <a:ext cx="3795184" cy="3090333"/>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a:t>Total Profit</a:t>
          </a:r>
        </a:p>
      </xdr:txBody>
    </xdr:sp>
    <xdr:clientData/>
  </xdr:twoCellAnchor>
  <xdr:twoCellAnchor>
    <xdr:from>
      <xdr:col>11</xdr:col>
      <xdr:colOff>450850</xdr:colOff>
      <xdr:row>11</xdr:row>
      <xdr:rowOff>105834</xdr:rowOff>
    </xdr:from>
    <xdr:to>
      <xdr:col>17</xdr:col>
      <xdr:colOff>306916</xdr:colOff>
      <xdr:row>26</xdr:row>
      <xdr:rowOff>10583</xdr:rowOff>
    </xdr:to>
    <xdr:graphicFrame macro="">
      <xdr:nvGraphicFramePr>
        <xdr:cNvPr id="22" name="Chart 21">
          <a:extLst>
            <a:ext uri="{FF2B5EF4-FFF2-40B4-BE49-F238E27FC236}">
              <a16:creationId xmlns:a16="http://schemas.microsoft.com/office/drawing/2014/main" id="{41485166-3BA1-427F-B6BD-24581E31E7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179916</xdr:colOff>
      <xdr:row>11</xdr:row>
      <xdr:rowOff>105833</xdr:rowOff>
    </xdr:from>
    <xdr:to>
      <xdr:col>10</xdr:col>
      <xdr:colOff>571500</xdr:colOff>
      <xdr:row>26</xdr:row>
      <xdr:rowOff>137584</xdr:rowOff>
    </xdr:to>
    <xdr:graphicFrame macro="">
      <xdr:nvGraphicFramePr>
        <xdr:cNvPr id="23" name="Chart 22">
          <a:extLst>
            <a:ext uri="{FF2B5EF4-FFF2-40B4-BE49-F238E27FC236}">
              <a16:creationId xmlns:a16="http://schemas.microsoft.com/office/drawing/2014/main" id="{5175D84A-49C8-4DB0-B6EB-B2C18955D7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11</xdr:col>
      <xdr:colOff>105832</xdr:colOff>
      <xdr:row>2</xdr:row>
      <xdr:rowOff>84666</xdr:rowOff>
    </xdr:from>
    <xdr:to>
      <xdr:col>12</xdr:col>
      <xdr:colOff>105832</xdr:colOff>
      <xdr:row>6</xdr:row>
      <xdr:rowOff>63499</xdr:rowOff>
    </xdr:to>
    <xdr:pic>
      <xdr:nvPicPr>
        <xdr:cNvPr id="24" name="Graphic 23" descr="Statistics outline">
          <a:extLst>
            <a:ext uri="{FF2B5EF4-FFF2-40B4-BE49-F238E27FC236}">
              <a16:creationId xmlns:a16="http://schemas.microsoft.com/office/drawing/2014/main" id="{1DC4D0C5-1F66-4D2D-8531-03A390CB5C7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6857999" y="402166"/>
          <a:ext cx="613833" cy="613833"/>
        </a:xfrm>
        <a:prstGeom prst="rect">
          <a:avLst/>
        </a:prstGeom>
      </xdr:spPr>
    </xdr:pic>
    <xdr:clientData/>
  </xdr:twoCellAnchor>
  <xdr:twoCellAnchor>
    <xdr:from>
      <xdr:col>18</xdr:col>
      <xdr:colOff>315382</xdr:colOff>
      <xdr:row>12</xdr:row>
      <xdr:rowOff>42333</xdr:rowOff>
    </xdr:from>
    <xdr:to>
      <xdr:col>23</xdr:col>
      <xdr:colOff>516466</xdr:colOff>
      <xdr:row>25</xdr:row>
      <xdr:rowOff>137585</xdr:rowOff>
    </xdr:to>
    <xdr:graphicFrame macro="">
      <xdr:nvGraphicFramePr>
        <xdr:cNvPr id="25" name="Chart 24">
          <a:extLst>
            <a:ext uri="{FF2B5EF4-FFF2-40B4-BE49-F238E27FC236}">
              <a16:creationId xmlns:a16="http://schemas.microsoft.com/office/drawing/2014/main" id="{5BD4C8A7-11F4-4E34-BB1D-1CFA5BA4E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5</xdr:col>
      <xdr:colOff>495297</xdr:colOff>
      <xdr:row>28</xdr:row>
      <xdr:rowOff>12699</xdr:rowOff>
    </xdr:from>
    <xdr:to>
      <xdr:col>14</xdr:col>
      <xdr:colOff>31748</xdr:colOff>
      <xdr:row>34</xdr:row>
      <xdr:rowOff>84666</xdr:rowOff>
    </xdr:to>
    <mc:AlternateContent xmlns:mc="http://schemas.openxmlformats.org/markup-compatibility/2006" xmlns:a14="http://schemas.microsoft.com/office/drawing/2010/main">
      <mc:Choice Requires="a14">
        <xdr:graphicFrame macro="">
          <xdr:nvGraphicFramePr>
            <xdr:cNvPr id="17" name="Country">
              <a:extLst>
                <a:ext uri="{FF2B5EF4-FFF2-40B4-BE49-F238E27FC236}">
                  <a16:creationId xmlns:a16="http://schemas.microsoft.com/office/drawing/2014/main" id="{E1C8DFFF-3705-4339-9697-7FE6B25A01C5}"/>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564464" y="4457699"/>
              <a:ext cx="5060951" cy="10244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10585</xdr:colOff>
      <xdr:row>28</xdr:row>
      <xdr:rowOff>12700</xdr:rowOff>
    </xdr:from>
    <xdr:to>
      <xdr:col>22</xdr:col>
      <xdr:colOff>402167</xdr:colOff>
      <xdr:row>34</xdr:row>
      <xdr:rowOff>74083</xdr:rowOff>
    </xdr:to>
    <mc:AlternateContent xmlns:mc="http://schemas.openxmlformats.org/markup-compatibility/2006" xmlns:a14="http://schemas.microsoft.com/office/drawing/2010/main">
      <mc:Choice Requires="a14">
        <xdr:graphicFrame macro="">
          <xdr:nvGraphicFramePr>
            <xdr:cNvPr id="18" name="Discount Band">
              <a:extLst>
                <a:ext uri="{FF2B5EF4-FFF2-40B4-BE49-F238E27FC236}">
                  <a16:creationId xmlns:a16="http://schemas.microsoft.com/office/drawing/2014/main" id="{80D757D0-589A-4406-81C1-50EA05793F92}"/>
                </a:ext>
              </a:extLst>
            </xdr:cNvPr>
            <xdr:cNvGraphicFramePr/>
          </xdr:nvGraphicFramePr>
          <xdr:xfrm>
            <a:off x="0" y="0"/>
            <a:ext cx="0" cy="0"/>
          </xdr:xfrm>
          <a:graphic>
            <a:graphicData uri="http://schemas.microsoft.com/office/drawing/2010/slicer">
              <sle:slicer xmlns:sle="http://schemas.microsoft.com/office/drawing/2010/slicer" name="Discount Band"/>
            </a:graphicData>
          </a:graphic>
        </xdr:graphicFrame>
      </mc:Choice>
      <mc:Fallback xmlns="">
        <xdr:sp macro="" textlink="">
          <xdr:nvSpPr>
            <xdr:cNvPr id="0" name=""/>
            <xdr:cNvSpPr>
              <a:spLocks noTextEdit="1"/>
            </xdr:cNvSpPr>
          </xdr:nvSpPr>
          <xdr:spPr>
            <a:xfrm>
              <a:off x="8604252" y="4457700"/>
              <a:ext cx="5302248" cy="10138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198965</xdr:colOff>
      <xdr:row>34</xdr:row>
      <xdr:rowOff>76201</xdr:rowOff>
    </xdr:from>
    <xdr:to>
      <xdr:col>17</xdr:col>
      <xdr:colOff>338664</xdr:colOff>
      <xdr:row>40</xdr:row>
      <xdr:rowOff>21168</xdr:rowOff>
    </xdr:to>
    <mc:AlternateContent xmlns:mc="http://schemas.openxmlformats.org/markup-compatibility/2006" xmlns:a14="http://schemas.microsoft.com/office/drawing/2010/main">
      <mc:Choice Requires="a14">
        <xdr:graphicFrame macro="">
          <xdr:nvGraphicFramePr>
            <xdr:cNvPr id="19" name="Product">
              <a:extLst>
                <a:ext uri="{FF2B5EF4-FFF2-40B4-BE49-F238E27FC236}">
                  <a16:creationId xmlns:a16="http://schemas.microsoft.com/office/drawing/2014/main" id="{8CDA833F-EA1C-4A5A-B02C-6B21AA3FCB8F}"/>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6337298" y="5473701"/>
              <a:ext cx="4436533" cy="8974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175683</xdr:colOff>
      <xdr:row>19</xdr:row>
      <xdr:rowOff>105836</xdr:rowOff>
    </xdr:from>
    <xdr:to>
      <xdr:col>4</xdr:col>
      <xdr:colOff>254000</xdr:colOff>
      <xdr:row>22</xdr:row>
      <xdr:rowOff>74084</xdr:rowOff>
    </xdr:to>
    <xdr:sp macro="" textlink="">
      <xdr:nvSpPr>
        <xdr:cNvPr id="20" name="Rectangle: Rounded Corners 19">
          <a:hlinkClick xmlns:r="http://schemas.openxmlformats.org/officeDocument/2006/relationships" r:id="rId9"/>
          <a:extLst>
            <a:ext uri="{FF2B5EF4-FFF2-40B4-BE49-F238E27FC236}">
              <a16:creationId xmlns:a16="http://schemas.microsoft.com/office/drawing/2014/main" id="{5C426535-5364-44AB-B897-3DE7046CCCF6}"/>
            </a:ext>
          </a:extLst>
        </xdr:cNvPr>
        <xdr:cNvSpPr/>
      </xdr:nvSpPr>
      <xdr:spPr>
        <a:xfrm>
          <a:off x="1403350" y="3122086"/>
          <a:ext cx="1305983" cy="444498"/>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1800" b="1" i="1"/>
            <a:t>FINDINGS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603251</xdr:colOff>
      <xdr:row>1</xdr:row>
      <xdr:rowOff>10584</xdr:rowOff>
    </xdr:from>
    <xdr:to>
      <xdr:col>25</xdr:col>
      <xdr:colOff>169334</xdr:colOff>
      <xdr:row>40</xdr:row>
      <xdr:rowOff>112184</xdr:rowOff>
    </xdr:to>
    <xdr:sp macro="" textlink="">
      <xdr:nvSpPr>
        <xdr:cNvPr id="2" name="Rectangle: Rounded Corners 1">
          <a:extLst>
            <a:ext uri="{FF2B5EF4-FFF2-40B4-BE49-F238E27FC236}">
              <a16:creationId xmlns:a16="http://schemas.microsoft.com/office/drawing/2014/main" id="{B8CDFA9C-6A47-467A-98CB-3FDDA0DC3141}"/>
            </a:ext>
          </a:extLst>
        </xdr:cNvPr>
        <xdr:cNvSpPr/>
      </xdr:nvSpPr>
      <xdr:spPr>
        <a:xfrm>
          <a:off x="1217084" y="169334"/>
          <a:ext cx="14298083" cy="6292850"/>
        </a:xfrm>
        <a:prstGeom prst="round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486832</xdr:colOff>
      <xdr:row>1</xdr:row>
      <xdr:rowOff>10583</xdr:rowOff>
    </xdr:from>
    <xdr:to>
      <xdr:col>25</xdr:col>
      <xdr:colOff>179916</xdr:colOff>
      <xdr:row>40</xdr:row>
      <xdr:rowOff>127000</xdr:rowOff>
    </xdr:to>
    <xdr:sp macro="" textlink="">
      <xdr:nvSpPr>
        <xdr:cNvPr id="3" name="Rectangle: Rounded Corners 2">
          <a:extLst>
            <a:ext uri="{FF2B5EF4-FFF2-40B4-BE49-F238E27FC236}">
              <a16:creationId xmlns:a16="http://schemas.microsoft.com/office/drawing/2014/main" id="{803608DD-2083-4639-A60B-91326E96D624}"/>
            </a:ext>
          </a:extLst>
        </xdr:cNvPr>
        <xdr:cNvSpPr/>
      </xdr:nvSpPr>
      <xdr:spPr>
        <a:xfrm>
          <a:off x="2942165" y="169333"/>
          <a:ext cx="12583584" cy="6307667"/>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lang="en-US">
            <a:effectLst/>
          </a:endParaRPr>
        </a:p>
      </xdr:txBody>
    </xdr:sp>
    <xdr:clientData/>
  </xdr:twoCellAnchor>
  <xdr:twoCellAnchor>
    <xdr:from>
      <xdr:col>2</xdr:col>
      <xdr:colOff>31751</xdr:colOff>
      <xdr:row>9</xdr:row>
      <xdr:rowOff>127000</xdr:rowOff>
    </xdr:from>
    <xdr:to>
      <xdr:col>4</xdr:col>
      <xdr:colOff>592667</xdr:colOff>
      <xdr:row>12</xdr:row>
      <xdr:rowOff>105833</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26A4B177-D164-4915-8810-CF72E355F71D}"/>
            </a:ext>
          </a:extLst>
        </xdr:cNvPr>
        <xdr:cNvSpPr/>
      </xdr:nvSpPr>
      <xdr:spPr>
        <a:xfrm>
          <a:off x="1250951" y="1555750"/>
          <a:ext cx="1780116" cy="455083"/>
        </a:xfrm>
        <a:prstGeom prst="round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sz="2000" b="1" i="1" u="sng">
              <a:solidFill>
                <a:schemeClr val="bg1"/>
              </a:solidFill>
              <a:latin typeface="Elephant Pro" panose="00000500000000000000" pitchFamily="2" charset="0"/>
            </a:rPr>
            <a:t>Dashboards</a:t>
          </a:r>
        </a:p>
      </xdr:txBody>
    </xdr:sp>
    <xdr:clientData/>
  </xdr:twoCellAnchor>
  <xdr:twoCellAnchor>
    <xdr:from>
      <xdr:col>2</xdr:col>
      <xdr:colOff>158749</xdr:colOff>
      <xdr:row>13</xdr:row>
      <xdr:rowOff>63503</xdr:rowOff>
    </xdr:from>
    <xdr:to>
      <xdr:col>4</xdr:col>
      <xdr:colOff>222250</xdr:colOff>
      <xdr:row>16</xdr:row>
      <xdr:rowOff>95250</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7CB92269-D61D-40D5-995A-5183FABD7D16}"/>
            </a:ext>
          </a:extLst>
        </xdr:cNvPr>
        <xdr:cNvSpPr/>
      </xdr:nvSpPr>
      <xdr:spPr>
        <a:xfrm>
          <a:off x="1377949" y="2127253"/>
          <a:ext cx="1282701" cy="50799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1800" b="1" i="1"/>
            <a:t>SALES</a:t>
          </a:r>
        </a:p>
      </xdr:txBody>
    </xdr:sp>
    <xdr:clientData/>
  </xdr:twoCellAnchor>
  <xdr:twoCellAnchor>
    <xdr:from>
      <xdr:col>12</xdr:col>
      <xdr:colOff>306917</xdr:colOff>
      <xdr:row>15</xdr:row>
      <xdr:rowOff>105833</xdr:rowOff>
    </xdr:from>
    <xdr:to>
      <xdr:col>15</xdr:col>
      <xdr:colOff>412750</xdr:colOff>
      <xdr:row>18</xdr:row>
      <xdr:rowOff>84667</xdr:rowOff>
    </xdr:to>
    <xdr:sp macro="" textlink="">
      <xdr:nvSpPr>
        <xdr:cNvPr id="9" name="Rectangle 8">
          <a:extLst>
            <a:ext uri="{FF2B5EF4-FFF2-40B4-BE49-F238E27FC236}">
              <a16:creationId xmlns:a16="http://schemas.microsoft.com/office/drawing/2014/main" id="{72BFFF2B-F5C6-4F6F-B602-2F4721881E2A}"/>
            </a:ext>
          </a:extLst>
        </xdr:cNvPr>
        <xdr:cNvSpPr/>
      </xdr:nvSpPr>
      <xdr:spPr>
        <a:xfrm>
          <a:off x="7622117" y="2487083"/>
          <a:ext cx="1934633" cy="45508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aseline="0"/>
            <a:t> </a:t>
          </a:r>
          <a:endParaRPr lang="en-US" sz="3200"/>
        </a:p>
      </xdr:txBody>
    </xdr:sp>
    <xdr:clientData/>
  </xdr:twoCellAnchor>
  <xdr:twoCellAnchor>
    <xdr:from>
      <xdr:col>4</xdr:col>
      <xdr:colOff>592667</xdr:colOff>
      <xdr:row>7</xdr:row>
      <xdr:rowOff>84666</xdr:rowOff>
    </xdr:from>
    <xdr:to>
      <xdr:col>10</xdr:col>
      <xdr:colOff>370417</xdr:colOff>
      <xdr:row>30</xdr:row>
      <xdr:rowOff>21166</xdr:rowOff>
    </xdr:to>
    <xdr:sp macro="" textlink="">
      <xdr:nvSpPr>
        <xdr:cNvPr id="10" name="Rectangle 9">
          <a:extLst>
            <a:ext uri="{FF2B5EF4-FFF2-40B4-BE49-F238E27FC236}">
              <a16:creationId xmlns:a16="http://schemas.microsoft.com/office/drawing/2014/main" id="{D326B025-39BD-46DA-A892-5CBFA7B4424E}"/>
            </a:ext>
          </a:extLst>
        </xdr:cNvPr>
        <xdr:cNvSpPr/>
      </xdr:nvSpPr>
      <xdr:spPr>
        <a:xfrm>
          <a:off x="3048000" y="1206499"/>
          <a:ext cx="3460750" cy="3587750"/>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a:t>Top 3 </a:t>
          </a:r>
          <a:r>
            <a:rPr lang="en-US" sz="2400" baseline="0"/>
            <a:t> Selling Products </a:t>
          </a:r>
          <a:endParaRPr lang="en-US" sz="2400"/>
        </a:p>
      </xdr:txBody>
    </xdr:sp>
    <xdr:clientData/>
  </xdr:twoCellAnchor>
  <xdr:twoCellAnchor>
    <xdr:from>
      <xdr:col>10</xdr:col>
      <xdr:colOff>592667</xdr:colOff>
      <xdr:row>7</xdr:row>
      <xdr:rowOff>84667</xdr:rowOff>
    </xdr:from>
    <xdr:to>
      <xdr:col>16</xdr:col>
      <xdr:colOff>486834</xdr:colOff>
      <xdr:row>30</xdr:row>
      <xdr:rowOff>10583</xdr:rowOff>
    </xdr:to>
    <xdr:sp macro="" textlink="">
      <xdr:nvSpPr>
        <xdr:cNvPr id="11" name="Rectangle 10">
          <a:extLst>
            <a:ext uri="{FF2B5EF4-FFF2-40B4-BE49-F238E27FC236}">
              <a16:creationId xmlns:a16="http://schemas.microsoft.com/office/drawing/2014/main" id="{A5D6E3BA-B0DD-400A-B7C9-2B79C6DFCB96}"/>
            </a:ext>
          </a:extLst>
        </xdr:cNvPr>
        <xdr:cNvSpPr/>
      </xdr:nvSpPr>
      <xdr:spPr>
        <a:xfrm>
          <a:off x="6731000" y="1195917"/>
          <a:ext cx="3577167" cy="3577166"/>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a:t>Top 3 </a:t>
          </a:r>
          <a:r>
            <a:rPr lang="en-US" sz="2400" baseline="0"/>
            <a:t> Profitable Products</a:t>
          </a:r>
          <a:r>
            <a:rPr lang="en-US" sz="2400"/>
            <a:t> </a:t>
          </a:r>
        </a:p>
      </xdr:txBody>
    </xdr:sp>
    <xdr:clientData/>
  </xdr:twoCellAnchor>
  <xdr:twoCellAnchor>
    <xdr:from>
      <xdr:col>7</xdr:col>
      <xdr:colOff>211666</xdr:colOff>
      <xdr:row>2</xdr:row>
      <xdr:rowOff>116417</xdr:rowOff>
    </xdr:from>
    <xdr:to>
      <xdr:col>23</xdr:col>
      <xdr:colOff>338665</xdr:colOff>
      <xdr:row>5</xdr:row>
      <xdr:rowOff>148167</xdr:rowOff>
    </xdr:to>
    <xdr:sp macro="" textlink="">
      <xdr:nvSpPr>
        <xdr:cNvPr id="15" name="Rectangle 14">
          <a:extLst>
            <a:ext uri="{FF2B5EF4-FFF2-40B4-BE49-F238E27FC236}">
              <a16:creationId xmlns:a16="http://schemas.microsoft.com/office/drawing/2014/main" id="{CB165966-62C1-4A1D-BC48-93B44E03393F}"/>
            </a:ext>
          </a:extLst>
        </xdr:cNvPr>
        <xdr:cNvSpPr/>
      </xdr:nvSpPr>
      <xdr:spPr>
        <a:xfrm>
          <a:off x="4478866" y="433917"/>
          <a:ext cx="9880599" cy="508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a:solidFill>
                <a:srgbClr val="002060"/>
              </a:solidFill>
              <a:latin typeface="Gill Sans Nova Ultra Bold" panose="020B0B02020104020203" pitchFamily="34" charset="0"/>
            </a:rPr>
            <a:t>                     Findings </a:t>
          </a:r>
        </a:p>
      </xdr:txBody>
    </xdr:sp>
    <xdr:clientData/>
  </xdr:twoCellAnchor>
  <xdr:twoCellAnchor>
    <xdr:from>
      <xdr:col>2</xdr:col>
      <xdr:colOff>175683</xdr:colOff>
      <xdr:row>17</xdr:row>
      <xdr:rowOff>148168</xdr:rowOff>
    </xdr:from>
    <xdr:to>
      <xdr:col>4</xdr:col>
      <xdr:colOff>211666</xdr:colOff>
      <xdr:row>20</xdr:row>
      <xdr:rowOff>137584</xdr:rowOff>
    </xdr:to>
    <xdr:sp macro="" textlink="">
      <xdr:nvSpPr>
        <xdr:cNvPr id="16" name="Rectangle: Rounded Corners 15">
          <a:hlinkClick xmlns:r="http://schemas.openxmlformats.org/officeDocument/2006/relationships" r:id="rId3"/>
          <a:extLst>
            <a:ext uri="{FF2B5EF4-FFF2-40B4-BE49-F238E27FC236}">
              <a16:creationId xmlns:a16="http://schemas.microsoft.com/office/drawing/2014/main" id="{EF2155EB-37FA-456B-B5DD-E707A9A8743C}"/>
            </a:ext>
          </a:extLst>
        </xdr:cNvPr>
        <xdr:cNvSpPr/>
      </xdr:nvSpPr>
      <xdr:spPr>
        <a:xfrm>
          <a:off x="1394883" y="2846918"/>
          <a:ext cx="1255183" cy="46566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2000" b="1" i="1" u="none"/>
            <a:t>PROFIT</a:t>
          </a:r>
        </a:p>
      </xdr:txBody>
    </xdr:sp>
    <xdr:clientData/>
  </xdr:twoCellAnchor>
  <xdr:twoCellAnchor>
    <xdr:from>
      <xdr:col>17</xdr:col>
      <xdr:colOff>148166</xdr:colOff>
      <xdr:row>7</xdr:row>
      <xdr:rowOff>95249</xdr:rowOff>
    </xdr:from>
    <xdr:to>
      <xdr:col>25</xdr:col>
      <xdr:colOff>31750</xdr:colOff>
      <xdr:row>30</xdr:row>
      <xdr:rowOff>42332</xdr:rowOff>
    </xdr:to>
    <xdr:sp macro="" textlink="">
      <xdr:nvSpPr>
        <xdr:cNvPr id="18" name="Rectangle 17">
          <a:extLst>
            <a:ext uri="{FF2B5EF4-FFF2-40B4-BE49-F238E27FC236}">
              <a16:creationId xmlns:a16="http://schemas.microsoft.com/office/drawing/2014/main" id="{8CE961AF-C10E-4F31-A15A-00EA7D4825C7}"/>
            </a:ext>
          </a:extLst>
        </xdr:cNvPr>
        <xdr:cNvSpPr/>
      </xdr:nvSpPr>
      <xdr:spPr>
        <a:xfrm>
          <a:off x="10583333" y="1206499"/>
          <a:ext cx="4794250" cy="3598333"/>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2400"/>
            <a:t>Segmentwise Sales</a:t>
          </a:r>
          <a:r>
            <a:rPr lang="en-US" sz="2400" baseline="0"/>
            <a:t> and Profit</a:t>
          </a:r>
          <a:r>
            <a:rPr lang="en-US" sz="2400"/>
            <a:t>  </a:t>
          </a:r>
        </a:p>
      </xdr:txBody>
    </xdr:sp>
    <xdr:clientData/>
  </xdr:twoCellAnchor>
  <xdr:twoCellAnchor>
    <xdr:from>
      <xdr:col>10</xdr:col>
      <xdr:colOff>599019</xdr:colOff>
      <xdr:row>10</xdr:row>
      <xdr:rowOff>137584</xdr:rowOff>
    </xdr:from>
    <xdr:to>
      <xdr:col>16</xdr:col>
      <xdr:colOff>349251</xdr:colOff>
      <xdr:row>28</xdr:row>
      <xdr:rowOff>52917</xdr:rowOff>
    </xdr:to>
    <xdr:graphicFrame macro="">
      <xdr:nvGraphicFramePr>
        <xdr:cNvPr id="21" name="Chart 20">
          <a:extLst>
            <a:ext uri="{FF2B5EF4-FFF2-40B4-BE49-F238E27FC236}">
              <a16:creationId xmlns:a16="http://schemas.microsoft.com/office/drawing/2014/main" id="{072C6A99-6373-4A46-BE4C-23A8DD334F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31750</xdr:colOff>
      <xdr:row>11</xdr:row>
      <xdr:rowOff>0</xdr:rowOff>
    </xdr:from>
    <xdr:to>
      <xdr:col>10</xdr:col>
      <xdr:colOff>296333</xdr:colOff>
      <xdr:row>28</xdr:row>
      <xdr:rowOff>74083</xdr:rowOff>
    </xdr:to>
    <xdr:graphicFrame macro="">
      <xdr:nvGraphicFramePr>
        <xdr:cNvPr id="22" name="Chart 21">
          <a:extLst>
            <a:ext uri="{FF2B5EF4-FFF2-40B4-BE49-F238E27FC236}">
              <a16:creationId xmlns:a16="http://schemas.microsoft.com/office/drawing/2014/main" id="{CE5B791B-916D-4764-AA86-55632E678D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285750</xdr:colOff>
      <xdr:row>10</xdr:row>
      <xdr:rowOff>74082</xdr:rowOff>
    </xdr:from>
    <xdr:to>
      <xdr:col>24</xdr:col>
      <xdr:colOff>391582</xdr:colOff>
      <xdr:row>29</xdr:row>
      <xdr:rowOff>10583</xdr:rowOff>
    </xdr:to>
    <xdr:graphicFrame macro="">
      <xdr:nvGraphicFramePr>
        <xdr:cNvPr id="23" name="Chart 22">
          <a:extLst>
            <a:ext uri="{FF2B5EF4-FFF2-40B4-BE49-F238E27FC236}">
              <a16:creationId xmlns:a16="http://schemas.microsoft.com/office/drawing/2014/main" id="{04487EBF-BEB4-485F-912F-FF1B4D641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12</xdr:col>
      <xdr:colOff>281518</xdr:colOff>
      <xdr:row>31</xdr:row>
      <xdr:rowOff>21168</xdr:rowOff>
    </xdr:from>
    <xdr:to>
      <xdr:col>15</xdr:col>
      <xdr:colOff>268818</xdr:colOff>
      <xdr:row>40</xdr:row>
      <xdr:rowOff>21168</xdr:rowOff>
    </xdr:to>
    <mc:AlternateContent xmlns:mc="http://schemas.openxmlformats.org/markup-compatibility/2006" xmlns:a14="http://schemas.microsoft.com/office/drawing/2010/main">
      <mc:Choice Requires="a14">
        <xdr:graphicFrame macro="">
          <xdr:nvGraphicFramePr>
            <xdr:cNvPr id="24" name="Years 1">
              <a:extLst>
                <a:ext uri="{FF2B5EF4-FFF2-40B4-BE49-F238E27FC236}">
                  <a16:creationId xmlns:a16="http://schemas.microsoft.com/office/drawing/2014/main" id="{52728B31-2827-41B3-B9AD-BEE15C746E3F}"/>
                </a:ext>
              </a:extLst>
            </xdr:cNvPr>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7647518" y="4942418"/>
              <a:ext cx="1828800" cy="1428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400048</xdr:colOff>
      <xdr:row>32</xdr:row>
      <xdr:rowOff>33867</xdr:rowOff>
    </xdr:from>
    <xdr:to>
      <xdr:col>12</xdr:col>
      <xdr:colOff>84666</xdr:colOff>
      <xdr:row>38</xdr:row>
      <xdr:rowOff>31750</xdr:rowOff>
    </xdr:to>
    <mc:AlternateContent xmlns:mc="http://schemas.openxmlformats.org/markup-compatibility/2006" xmlns:a14="http://schemas.microsoft.com/office/drawing/2010/main">
      <mc:Choice Requires="a14">
        <xdr:graphicFrame macro="">
          <xdr:nvGraphicFramePr>
            <xdr:cNvPr id="25" name="Discount Band 1">
              <a:extLst>
                <a:ext uri="{FF2B5EF4-FFF2-40B4-BE49-F238E27FC236}">
                  <a16:creationId xmlns:a16="http://schemas.microsoft.com/office/drawing/2014/main" id="{6793D2F4-9535-40C5-AB55-9F146DD79DF7}"/>
                </a:ext>
              </a:extLst>
            </xdr:cNvPr>
            <xdr:cNvGraphicFramePr/>
          </xdr:nvGraphicFramePr>
          <xdr:xfrm>
            <a:off x="0" y="0"/>
            <a:ext cx="0" cy="0"/>
          </xdr:xfrm>
          <a:graphic>
            <a:graphicData uri="http://schemas.microsoft.com/office/drawing/2010/slicer">
              <sle:slicer xmlns:sle="http://schemas.microsoft.com/office/drawing/2010/slicer" name="Discount Band 1"/>
            </a:graphicData>
          </a:graphic>
        </xdr:graphicFrame>
      </mc:Choice>
      <mc:Fallback xmlns="">
        <xdr:sp macro="" textlink="">
          <xdr:nvSpPr>
            <xdr:cNvPr id="0" name=""/>
            <xdr:cNvSpPr>
              <a:spLocks noTextEdit="1"/>
            </xdr:cNvSpPr>
          </xdr:nvSpPr>
          <xdr:spPr>
            <a:xfrm>
              <a:off x="3469215" y="5113867"/>
              <a:ext cx="3981451" cy="9503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527049</xdr:colOff>
      <xdr:row>31</xdr:row>
      <xdr:rowOff>139700</xdr:rowOff>
    </xdr:from>
    <xdr:to>
      <xdr:col>24</xdr:col>
      <xdr:colOff>105833</xdr:colOff>
      <xdr:row>37</xdr:row>
      <xdr:rowOff>137583</xdr:rowOff>
    </xdr:to>
    <mc:AlternateContent xmlns:mc="http://schemas.openxmlformats.org/markup-compatibility/2006" xmlns:a14="http://schemas.microsoft.com/office/drawing/2010/main">
      <mc:Choice Requires="a14">
        <xdr:graphicFrame macro="">
          <xdr:nvGraphicFramePr>
            <xdr:cNvPr id="26" name="Country 1">
              <a:extLst>
                <a:ext uri="{FF2B5EF4-FFF2-40B4-BE49-F238E27FC236}">
                  <a16:creationId xmlns:a16="http://schemas.microsoft.com/office/drawing/2014/main" id="{4DF389C5-8132-4C96-A213-F36FD4708BFE}"/>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9734549" y="5060950"/>
              <a:ext cx="5103284" cy="9503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154517</xdr:colOff>
      <xdr:row>21</xdr:row>
      <xdr:rowOff>127001</xdr:rowOff>
    </xdr:from>
    <xdr:to>
      <xdr:col>4</xdr:col>
      <xdr:colOff>433917</xdr:colOff>
      <xdr:row>24</xdr:row>
      <xdr:rowOff>158748</xdr:rowOff>
    </xdr:to>
    <xdr:sp macro="" textlink="">
      <xdr:nvSpPr>
        <xdr:cNvPr id="20" name="Rectangle: Rounded Corners 19">
          <a:hlinkClick xmlns:r="http://schemas.openxmlformats.org/officeDocument/2006/relationships" r:id="rId7"/>
          <a:extLst>
            <a:ext uri="{FF2B5EF4-FFF2-40B4-BE49-F238E27FC236}">
              <a16:creationId xmlns:a16="http://schemas.microsoft.com/office/drawing/2014/main" id="{ABFD34A9-A5AD-40AB-B4EC-884844A1D644}"/>
            </a:ext>
          </a:extLst>
        </xdr:cNvPr>
        <xdr:cNvSpPr/>
      </xdr:nvSpPr>
      <xdr:spPr>
        <a:xfrm>
          <a:off x="1382184" y="3460751"/>
          <a:ext cx="1507066" cy="50799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1800" b="1" i="1"/>
            <a:t>CONCLUSION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603251</xdr:colOff>
      <xdr:row>1</xdr:row>
      <xdr:rowOff>10584</xdr:rowOff>
    </xdr:from>
    <xdr:to>
      <xdr:col>25</xdr:col>
      <xdr:colOff>169334</xdr:colOff>
      <xdr:row>40</xdr:row>
      <xdr:rowOff>112184</xdr:rowOff>
    </xdr:to>
    <xdr:sp macro="" textlink="">
      <xdr:nvSpPr>
        <xdr:cNvPr id="2" name="Rectangle: Rounded Corners 1">
          <a:extLst>
            <a:ext uri="{FF2B5EF4-FFF2-40B4-BE49-F238E27FC236}">
              <a16:creationId xmlns:a16="http://schemas.microsoft.com/office/drawing/2014/main" id="{3B7CC3A7-F775-49B9-9664-B39E534F04D4}"/>
            </a:ext>
          </a:extLst>
        </xdr:cNvPr>
        <xdr:cNvSpPr/>
      </xdr:nvSpPr>
      <xdr:spPr>
        <a:xfrm>
          <a:off x="1212851" y="169334"/>
          <a:ext cx="14196483" cy="6292850"/>
        </a:xfrm>
        <a:prstGeom prst="round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476249</xdr:colOff>
      <xdr:row>1</xdr:row>
      <xdr:rowOff>10583</xdr:rowOff>
    </xdr:from>
    <xdr:to>
      <xdr:col>25</xdr:col>
      <xdr:colOff>169333</xdr:colOff>
      <xdr:row>40</xdr:row>
      <xdr:rowOff>127000</xdr:rowOff>
    </xdr:to>
    <xdr:sp macro="" textlink="">
      <xdr:nvSpPr>
        <xdr:cNvPr id="3" name="Rectangle: Rounded Corners 2">
          <a:extLst>
            <a:ext uri="{FF2B5EF4-FFF2-40B4-BE49-F238E27FC236}">
              <a16:creationId xmlns:a16="http://schemas.microsoft.com/office/drawing/2014/main" id="{34C7D0AB-D1F6-49EA-ABA3-4497D4D4CCA3}"/>
            </a:ext>
          </a:extLst>
        </xdr:cNvPr>
        <xdr:cNvSpPr/>
      </xdr:nvSpPr>
      <xdr:spPr>
        <a:xfrm>
          <a:off x="2931582" y="169333"/>
          <a:ext cx="12583584" cy="6307667"/>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2800">
              <a:solidFill>
                <a:srgbClr val="002060"/>
              </a:solidFill>
              <a:effectLst/>
              <a:latin typeface="Algerian" panose="04020705040A02060702" pitchFamily="82" charset="0"/>
            </a:rPr>
            <a:t>conclusion</a:t>
          </a:r>
          <a:r>
            <a:rPr lang="en-US" sz="2800" baseline="0">
              <a:solidFill>
                <a:srgbClr val="002060"/>
              </a:solidFill>
              <a:effectLst/>
              <a:latin typeface="Algerian" panose="04020705040A02060702" pitchFamily="82" charset="0"/>
            </a:rPr>
            <a:t> AND PREDICTIONS </a:t>
          </a:r>
          <a:endParaRPr lang="en-US" sz="2800">
            <a:solidFill>
              <a:srgbClr val="002060"/>
            </a:solidFill>
            <a:effectLst/>
            <a:latin typeface="Algerian" panose="04020705040A02060702" pitchFamily="82" charset="0"/>
          </a:endParaRPr>
        </a:p>
      </xdr:txBody>
    </xdr:sp>
    <xdr:clientData/>
  </xdr:twoCellAnchor>
  <xdr:twoCellAnchor>
    <xdr:from>
      <xdr:col>1</xdr:col>
      <xdr:colOff>571502</xdr:colOff>
      <xdr:row>10</xdr:row>
      <xdr:rowOff>31750</xdr:rowOff>
    </xdr:from>
    <xdr:to>
      <xdr:col>4</xdr:col>
      <xdr:colOff>518584</xdr:colOff>
      <xdr:row>13</xdr:row>
      <xdr:rowOff>10583</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5312B4B8-3E3C-4123-A57C-C3E739D486FC}"/>
            </a:ext>
          </a:extLst>
        </xdr:cNvPr>
        <xdr:cNvSpPr/>
      </xdr:nvSpPr>
      <xdr:spPr>
        <a:xfrm>
          <a:off x="1181102" y="1619250"/>
          <a:ext cx="1775882" cy="455083"/>
        </a:xfrm>
        <a:prstGeom prst="round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sz="2000" b="1" i="1" u="sng">
              <a:solidFill>
                <a:schemeClr val="bg1"/>
              </a:solidFill>
              <a:latin typeface="Elephant Pro" panose="00000500000000000000" pitchFamily="2" charset="0"/>
            </a:rPr>
            <a:t>Dashboards</a:t>
          </a:r>
        </a:p>
      </xdr:txBody>
    </xdr:sp>
    <xdr:clientData/>
  </xdr:twoCellAnchor>
  <xdr:twoCellAnchor>
    <xdr:from>
      <xdr:col>2</xdr:col>
      <xdr:colOff>158749</xdr:colOff>
      <xdr:row>13</xdr:row>
      <xdr:rowOff>63503</xdr:rowOff>
    </xdr:from>
    <xdr:to>
      <xdr:col>4</xdr:col>
      <xdr:colOff>222250</xdr:colOff>
      <xdr:row>16</xdr:row>
      <xdr:rowOff>95250</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7D970113-F400-46CA-B9D6-14CC4DA3B911}"/>
            </a:ext>
          </a:extLst>
        </xdr:cNvPr>
        <xdr:cNvSpPr/>
      </xdr:nvSpPr>
      <xdr:spPr>
        <a:xfrm>
          <a:off x="1377949" y="2127253"/>
          <a:ext cx="1282701" cy="50799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1800" b="1" i="1"/>
            <a:t>SALES</a:t>
          </a:r>
        </a:p>
      </xdr:txBody>
    </xdr:sp>
    <xdr:clientData/>
  </xdr:twoCellAnchor>
  <xdr:twoCellAnchor>
    <xdr:from>
      <xdr:col>12</xdr:col>
      <xdr:colOff>306917</xdr:colOff>
      <xdr:row>15</xdr:row>
      <xdr:rowOff>105833</xdr:rowOff>
    </xdr:from>
    <xdr:to>
      <xdr:col>15</xdr:col>
      <xdr:colOff>412750</xdr:colOff>
      <xdr:row>18</xdr:row>
      <xdr:rowOff>84667</xdr:rowOff>
    </xdr:to>
    <xdr:sp macro="" textlink="">
      <xdr:nvSpPr>
        <xdr:cNvPr id="6" name="Rectangle 5">
          <a:extLst>
            <a:ext uri="{FF2B5EF4-FFF2-40B4-BE49-F238E27FC236}">
              <a16:creationId xmlns:a16="http://schemas.microsoft.com/office/drawing/2014/main" id="{B3FE4028-A59D-4475-887E-EB4422097278}"/>
            </a:ext>
          </a:extLst>
        </xdr:cNvPr>
        <xdr:cNvSpPr/>
      </xdr:nvSpPr>
      <xdr:spPr>
        <a:xfrm>
          <a:off x="7622117" y="2487083"/>
          <a:ext cx="1934633" cy="45508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aseline="0"/>
            <a:t> </a:t>
          </a:r>
          <a:endParaRPr lang="en-US" sz="3200"/>
        </a:p>
      </xdr:txBody>
    </xdr:sp>
    <xdr:clientData/>
  </xdr:twoCellAnchor>
  <xdr:twoCellAnchor>
    <xdr:from>
      <xdr:col>7</xdr:col>
      <xdr:colOff>211666</xdr:colOff>
      <xdr:row>2</xdr:row>
      <xdr:rowOff>116417</xdr:rowOff>
    </xdr:from>
    <xdr:to>
      <xdr:col>23</xdr:col>
      <xdr:colOff>338665</xdr:colOff>
      <xdr:row>5</xdr:row>
      <xdr:rowOff>148167</xdr:rowOff>
    </xdr:to>
    <xdr:sp macro="" textlink="">
      <xdr:nvSpPr>
        <xdr:cNvPr id="7" name="Rectangle 6">
          <a:extLst>
            <a:ext uri="{FF2B5EF4-FFF2-40B4-BE49-F238E27FC236}">
              <a16:creationId xmlns:a16="http://schemas.microsoft.com/office/drawing/2014/main" id="{D03432A5-F751-4603-BB80-4E70AAC10596}"/>
            </a:ext>
          </a:extLst>
        </xdr:cNvPr>
        <xdr:cNvSpPr/>
      </xdr:nvSpPr>
      <xdr:spPr>
        <a:xfrm>
          <a:off x="4478866" y="433917"/>
          <a:ext cx="9880599" cy="508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3200">
            <a:solidFill>
              <a:srgbClr val="FF0000"/>
            </a:solidFill>
          </a:endParaRPr>
        </a:p>
        <a:p>
          <a:pPr algn="l"/>
          <a:endParaRPr lang="en-US" sz="3200">
            <a:solidFill>
              <a:srgbClr val="FF0000"/>
            </a:solidFill>
          </a:endParaRPr>
        </a:p>
        <a:p>
          <a:pPr rtl="0"/>
          <a:r>
            <a:rPr lang="en-US" sz="1100" b="1" i="1" u="none" strike="noStrike">
              <a:solidFill>
                <a:schemeClr val="lt1"/>
              </a:solidFill>
              <a:effectLst/>
              <a:latin typeface="+mn-lt"/>
              <a:ea typeface="+mn-ea"/>
              <a:cs typeface="+mn-cs"/>
            </a:rPr>
            <a:t>Aim:</a:t>
          </a:r>
          <a:r>
            <a:rPr lang="en-US" sz="1100" b="1" i="0" u="none" strike="noStrike">
              <a:solidFill>
                <a:schemeClr val="lt1"/>
              </a:solidFill>
              <a:effectLst/>
              <a:latin typeface="+mn-lt"/>
              <a:ea typeface="+mn-ea"/>
              <a:cs typeface="+mn-cs"/>
            </a:rPr>
            <a:t> </a:t>
          </a:r>
          <a:r>
            <a:rPr lang="en-US" sz="1100" b="0" i="0" u="none" strike="noStrike">
              <a:solidFill>
                <a:schemeClr val="lt1"/>
              </a:solidFill>
              <a:effectLst/>
              <a:latin typeface="+mn-lt"/>
              <a:ea typeface="+mn-ea"/>
              <a:cs typeface="+mn-cs"/>
            </a:rPr>
            <a:t>Analyzing sales and profit of the company for different segments and markets, and understanding spending of consumers based on discounts offers.</a:t>
          </a:r>
          <a:endParaRPr lang="en-US" sz="3200" b="0">
            <a:effectLst/>
          </a:endParaRPr>
        </a:p>
        <a:p>
          <a:pPr rtl="0"/>
          <a:r>
            <a:rPr lang="en-US" sz="1100" b="0" i="0" u="none" strike="noStrike">
              <a:solidFill>
                <a:schemeClr val="lt1"/>
              </a:solidFill>
              <a:effectLst/>
              <a:latin typeface="+mn-lt"/>
              <a:ea typeface="+mn-ea"/>
              <a:cs typeface="+mn-cs"/>
            </a:rPr>
            <a:t> </a:t>
          </a:r>
          <a:r>
            <a:rPr lang="en-US" sz="1100" b="1" i="1" u="none" strike="noStrike">
              <a:solidFill>
                <a:schemeClr val="lt1"/>
              </a:solidFill>
              <a:effectLst/>
              <a:latin typeface="+mn-lt"/>
              <a:ea typeface="+mn-ea"/>
              <a:cs typeface="+mn-cs"/>
            </a:rPr>
            <a:t>Objectives:</a:t>
          </a:r>
          <a:r>
            <a:rPr lang="en-US" sz="1100" b="0" i="0" u="none" strike="noStrike">
              <a:solidFill>
                <a:schemeClr val="lt1"/>
              </a:solidFill>
              <a:effectLst/>
              <a:latin typeface="+mn-lt"/>
              <a:ea typeface="+mn-ea"/>
              <a:cs typeface="+mn-cs"/>
            </a:rPr>
            <a:t> </a:t>
          </a:r>
          <a:endParaRPr lang="en-US" sz="3200" b="0">
            <a:effectLst/>
          </a:endParaRPr>
        </a:p>
        <a:p>
          <a:pPr rtl="0" fontAlgn="base"/>
          <a:r>
            <a:rPr lang="en-US" sz="1100" b="0" i="0" u="none" strike="noStrike">
              <a:solidFill>
                <a:schemeClr val="lt1"/>
              </a:solidFill>
              <a:effectLst/>
              <a:latin typeface="+mn-lt"/>
              <a:ea typeface="+mn-ea"/>
              <a:cs typeface="+mn-cs"/>
            </a:rPr>
            <a:t>Visualize the sales trend with respect to the factors influencing it.</a:t>
          </a:r>
        </a:p>
        <a:p>
          <a:pPr rtl="0" fontAlgn="base"/>
          <a:r>
            <a:rPr lang="en-US" sz="1100" b="0" i="0" u="none" strike="noStrike">
              <a:solidFill>
                <a:schemeClr val="lt1"/>
              </a:solidFill>
              <a:effectLst/>
              <a:latin typeface="+mn-lt"/>
              <a:ea typeface="+mn-ea"/>
              <a:cs typeface="+mn-cs"/>
            </a:rPr>
            <a:t>Visualize the profit and profit ratio in different markets and segments.</a:t>
          </a:r>
        </a:p>
        <a:p>
          <a:pPr rtl="0" fontAlgn="base"/>
          <a:r>
            <a:rPr lang="en-US" sz="1100" b="0" i="0" u="none" strike="noStrike">
              <a:solidFill>
                <a:schemeClr val="lt1"/>
              </a:solidFill>
              <a:effectLst/>
              <a:latin typeface="+mn-lt"/>
              <a:ea typeface="+mn-ea"/>
              <a:cs typeface="+mn-cs"/>
            </a:rPr>
            <a:t>Create a dashboard to communicate actionable insights.</a:t>
          </a:r>
        </a:p>
        <a:p>
          <a:pPr algn="l"/>
          <a:endParaRPr lang="en-US" sz="3200"/>
        </a:p>
      </xdr:txBody>
    </xdr:sp>
    <xdr:clientData/>
  </xdr:twoCellAnchor>
  <xdr:twoCellAnchor>
    <xdr:from>
      <xdr:col>2</xdr:col>
      <xdr:colOff>175683</xdr:colOff>
      <xdr:row>17</xdr:row>
      <xdr:rowOff>148168</xdr:rowOff>
    </xdr:from>
    <xdr:to>
      <xdr:col>4</xdr:col>
      <xdr:colOff>211666</xdr:colOff>
      <xdr:row>20</xdr:row>
      <xdr:rowOff>137584</xdr:rowOff>
    </xdr:to>
    <xdr:sp macro="" textlink="">
      <xdr:nvSpPr>
        <xdr:cNvPr id="8" name="Rectangle: Rounded Corners 7">
          <a:hlinkClick xmlns:r="http://schemas.openxmlformats.org/officeDocument/2006/relationships" r:id="rId3"/>
          <a:extLst>
            <a:ext uri="{FF2B5EF4-FFF2-40B4-BE49-F238E27FC236}">
              <a16:creationId xmlns:a16="http://schemas.microsoft.com/office/drawing/2014/main" id="{1D9AB5B7-71EA-4EE8-8ACF-F6EFB327DC17}"/>
            </a:ext>
          </a:extLst>
        </xdr:cNvPr>
        <xdr:cNvSpPr/>
      </xdr:nvSpPr>
      <xdr:spPr>
        <a:xfrm>
          <a:off x="1394883" y="2846918"/>
          <a:ext cx="1255183" cy="46566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2000" b="1" i="1" u="none"/>
            <a:t>PROFIT</a:t>
          </a:r>
        </a:p>
      </xdr:txBody>
    </xdr:sp>
    <xdr:clientData/>
  </xdr:twoCellAnchor>
  <xdr:twoCellAnchor>
    <xdr:from>
      <xdr:col>2</xdr:col>
      <xdr:colOff>154517</xdr:colOff>
      <xdr:row>22</xdr:row>
      <xdr:rowOff>52917</xdr:rowOff>
    </xdr:from>
    <xdr:to>
      <xdr:col>4</xdr:col>
      <xdr:colOff>433917</xdr:colOff>
      <xdr:row>25</xdr:row>
      <xdr:rowOff>84664</xdr:rowOff>
    </xdr:to>
    <xdr:sp macro="" textlink="">
      <xdr:nvSpPr>
        <xdr:cNvPr id="9" name="Rectangle: Rounded Corners 8">
          <a:hlinkClick xmlns:r="http://schemas.openxmlformats.org/officeDocument/2006/relationships" r:id="rId4"/>
          <a:extLst>
            <a:ext uri="{FF2B5EF4-FFF2-40B4-BE49-F238E27FC236}">
              <a16:creationId xmlns:a16="http://schemas.microsoft.com/office/drawing/2014/main" id="{423A4D18-5F11-402C-AD86-3BBBBC68D042}"/>
            </a:ext>
          </a:extLst>
        </xdr:cNvPr>
        <xdr:cNvSpPr/>
      </xdr:nvSpPr>
      <xdr:spPr>
        <a:xfrm>
          <a:off x="1373717" y="3545417"/>
          <a:ext cx="1498600" cy="50799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US" sz="1800" b="1" i="1"/>
            <a:t>FINDINGS</a:t>
          </a:r>
        </a:p>
      </xdr:txBody>
    </xdr:sp>
    <xdr:clientData/>
  </xdr:twoCellAnchor>
  <xdr:twoCellAnchor>
    <xdr:from>
      <xdr:col>5</xdr:col>
      <xdr:colOff>243416</xdr:colOff>
      <xdr:row>7</xdr:row>
      <xdr:rowOff>105833</xdr:rowOff>
    </xdr:from>
    <xdr:to>
      <xdr:col>24</xdr:col>
      <xdr:colOff>455083</xdr:colOff>
      <xdr:row>37</xdr:row>
      <xdr:rowOff>137583</xdr:rowOff>
    </xdr:to>
    <xdr:sp macro="" textlink="">
      <xdr:nvSpPr>
        <xdr:cNvPr id="10" name="Rectangle 9">
          <a:extLst>
            <a:ext uri="{FF2B5EF4-FFF2-40B4-BE49-F238E27FC236}">
              <a16:creationId xmlns:a16="http://schemas.microsoft.com/office/drawing/2014/main" id="{4896864A-0E0D-47F7-83CE-E1F0EB8578AB}"/>
            </a:ext>
          </a:extLst>
        </xdr:cNvPr>
        <xdr:cNvSpPr/>
      </xdr:nvSpPr>
      <xdr:spPr>
        <a:xfrm>
          <a:off x="3312583" y="1217083"/>
          <a:ext cx="11874500" cy="4794250"/>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   </a:t>
          </a:r>
        </a:p>
        <a:p>
          <a:pPr algn="ctr"/>
          <a:endParaRPr lang="en-US" sz="1100"/>
        </a:p>
        <a:p>
          <a:pPr algn="l"/>
          <a:r>
            <a:rPr lang="en-US" sz="3200" b="1" i="0" u="none" strike="noStrike">
              <a:solidFill>
                <a:schemeClr val="tx1"/>
              </a:solidFill>
              <a:effectLst/>
              <a:latin typeface="+mn-lt"/>
              <a:ea typeface="+mn-ea"/>
              <a:cs typeface="+mn-cs"/>
            </a:rPr>
            <a:t>Conclusion</a:t>
          </a:r>
          <a:r>
            <a:rPr lang="en-US" sz="3200" b="1" i="0" u="none" strike="noStrike" baseline="0">
              <a:solidFill>
                <a:schemeClr val="lt1"/>
              </a:solidFill>
              <a:effectLst/>
              <a:latin typeface="+mn-lt"/>
              <a:ea typeface="+mn-ea"/>
              <a:cs typeface="+mn-cs"/>
            </a:rPr>
            <a:t> </a:t>
          </a:r>
          <a:r>
            <a:rPr lang="en-US" sz="3200" b="1" i="0" u="none" strike="noStrike" baseline="0">
              <a:solidFill>
                <a:schemeClr val="tx1"/>
              </a:solidFill>
              <a:effectLst/>
              <a:latin typeface="+mn-lt"/>
              <a:ea typeface="+mn-ea"/>
              <a:cs typeface="+mn-cs"/>
            </a:rPr>
            <a:t>:</a:t>
          </a:r>
          <a:r>
            <a:rPr lang="en-US" sz="3200" b="1" i="0" u="none" strike="noStrike" baseline="0">
              <a:solidFill>
                <a:schemeClr val="lt1"/>
              </a:solidFill>
              <a:effectLst/>
              <a:latin typeface="+mn-lt"/>
              <a:ea typeface="+mn-ea"/>
              <a:cs typeface="+mn-cs"/>
            </a:rPr>
            <a:t> </a:t>
          </a:r>
        </a:p>
        <a:p>
          <a:pPr algn="l"/>
          <a:r>
            <a:rPr lang="en-US" sz="2400" b="0" i="1" u="none" strike="noStrike" baseline="0">
              <a:solidFill>
                <a:schemeClr val="lt1"/>
              </a:solidFill>
              <a:effectLst/>
              <a:latin typeface="+mn-lt"/>
              <a:ea typeface="+mn-ea"/>
              <a:cs typeface="+mn-cs"/>
            </a:rPr>
            <a:t>      </a:t>
          </a:r>
          <a:r>
            <a:rPr lang="en-US" sz="2400" b="0" i="1" u="none" strike="noStrike" baseline="0">
              <a:solidFill>
                <a:schemeClr val="bg1">
                  <a:lumMod val="75000"/>
                </a:schemeClr>
              </a:solidFill>
              <a:effectLst/>
              <a:latin typeface="+mn-lt"/>
              <a:ea typeface="+mn-ea"/>
              <a:cs typeface="+mn-cs"/>
            </a:rPr>
            <a:t>In  the years 2013 and 2014, the trend was :</a:t>
          </a:r>
          <a:endParaRPr lang="en-US" sz="2400" b="0" i="1" u="none" strike="noStrike" baseline="0">
            <a:solidFill>
              <a:schemeClr val="tx1"/>
            </a:solidFill>
            <a:effectLst/>
            <a:latin typeface="+mn-lt"/>
            <a:ea typeface="+mn-ea"/>
            <a:cs typeface="+mn-cs"/>
          </a:endParaRPr>
        </a:p>
        <a:p>
          <a:pPr algn="l"/>
          <a:r>
            <a:rPr lang="en-US" sz="2400" b="0" i="0" u="none" strike="noStrike">
              <a:solidFill>
                <a:schemeClr val="lt1"/>
              </a:solidFill>
              <a:effectLst/>
              <a:latin typeface="+mn-lt"/>
              <a:ea typeface="+mn-ea"/>
              <a:cs typeface="+mn-cs"/>
            </a:rPr>
            <a:t>	</a:t>
          </a:r>
          <a:r>
            <a:rPr lang="en-US" sz="2400" b="0" i="0" u="none" strike="noStrike">
              <a:solidFill>
                <a:schemeClr val="accent4">
                  <a:lumMod val="60000"/>
                  <a:lumOff val="40000"/>
                </a:schemeClr>
              </a:solidFill>
              <a:effectLst/>
              <a:latin typeface="+mn-lt"/>
              <a:ea typeface="+mn-ea"/>
              <a:cs typeface="+mn-cs"/>
            </a:rPr>
            <a:t>1. DISCOUNT</a:t>
          </a:r>
          <a:r>
            <a:rPr lang="en-US" sz="2400" b="0" i="0" u="none" strike="noStrike" baseline="0">
              <a:solidFill>
                <a:schemeClr val="accent4">
                  <a:lumMod val="60000"/>
                  <a:lumOff val="40000"/>
                </a:schemeClr>
              </a:solidFill>
              <a:effectLst/>
              <a:latin typeface="+mn-lt"/>
              <a:ea typeface="+mn-ea"/>
              <a:cs typeface="+mn-cs"/>
            </a:rPr>
            <a:t> BAND: MEDIUM :: PROFIT : HIGHEST</a:t>
          </a:r>
        </a:p>
        <a:p>
          <a:pPr algn="l"/>
          <a:r>
            <a:rPr lang="en-US" sz="2400" b="0" i="0" u="none" strike="noStrike" baseline="0">
              <a:solidFill>
                <a:schemeClr val="accent4">
                  <a:lumMod val="60000"/>
                  <a:lumOff val="40000"/>
                </a:schemeClr>
              </a:solidFill>
              <a:effectLst/>
              <a:latin typeface="+mn-lt"/>
              <a:ea typeface="+mn-ea"/>
              <a:cs typeface="+mn-cs"/>
            </a:rPr>
            <a:t>	2. </a:t>
          </a:r>
          <a:r>
            <a:rPr lang="en-US" sz="2400" b="0" i="0">
              <a:solidFill>
                <a:schemeClr val="accent4">
                  <a:lumMod val="60000"/>
                  <a:lumOff val="40000"/>
                </a:schemeClr>
              </a:solidFill>
              <a:effectLst/>
              <a:latin typeface="+mn-lt"/>
              <a:ea typeface="+mn-ea"/>
              <a:cs typeface="+mn-cs"/>
            </a:rPr>
            <a:t>DISCOUNT</a:t>
          </a:r>
          <a:r>
            <a:rPr lang="en-US" sz="2400" b="0" i="0" baseline="0">
              <a:solidFill>
                <a:schemeClr val="accent4">
                  <a:lumMod val="60000"/>
                  <a:lumOff val="40000"/>
                </a:schemeClr>
              </a:solidFill>
              <a:effectLst/>
              <a:latin typeface="+mn-lt"/>
              <a:ea typeface="+mn-ea"/>
              <a:cs typeface="+mn-cs"/>
            </a:rPr>
            <a:t> BAND: HIGH :: SALES : HIGHEST</a:t>
          </a:r>
        </a:p>
        <a:p>
          <a:pPr algn="l"/>
          <a:r>
            <a:rPr lang="en-US" sz="2400" b="0" i="0" u="none" strike="noStrike" baseline="0">
              <a:solidFill>
                <a:schemeClr val="accent4">
                  <a:lumMod val="60000"/>
                  <a:lumOff val="40000"/>
                </a:schemeClr>
              </a:solidFill>
              <a:effectLst/>
              <a:latin typeface="+mn-lt"/>
              <a:ea typeface="+mn-ea"/>
              <a:cs typeface="+mn-cs"/>
            </a:rPr>
            <a:t>	3. NO DISCOUNT =&gt; LOW SALES and PROFIT.</a:t>
          </a:r>
          <a:endParaRPr lang="en-US" sz="2400" b="0" i="0" u="none" strike="noStrike">
            <a:solidFill>
              <a:schemeClr val="accent4">
                <a:lumMod val="60000"/>
                <a:lumOff val="40000"/>
              </a:schemeClr>
            </a:solidFill>
            <a:effectLst/>
            <a:latin typeface="+mn-lt"/>
            <a:ea typeface="+mn-ea"/>
            <a:cs typeface="+mn-cs"/>
          </a:endParaRPr>
        </a:p>
        <a:p>
          <a:pPr algn="l"/>
          <a:endParaRPr lang="en-US" sz="2400" baseline="0"/>
        </a:p>
        <a:p>
          <a:pPr algn="l"/>
          <a:r>
            <a:rPr lang="en-US" sz="3200" b="1" baseline="0">
              <a:solidFill>
                <a:schemeClr val="tx1"/>
              </a:solidFill>
            </a:rPr>
            <a:t>Pediction :</a:t>
          </a:r>
        </a:p>
        <a:p>
          <a:pPr algn="l"/>
          <a:r>
            <a:rPr lang="en-US" sz="2400" baseline="0">
              <a:solidFill>
                <a:srgbClr val="FFC000"/>
              </a:solidFill>
            </a:rPr>
            <a:t>       </a:t>
          </a:r>
          <a:r>
            <a:rPr lang="en-US" sz="2400" b="1" baseline="0">
              <a:solidFill>
                <a:srgbClr val="FFC000"/>
              </a:solidFill>
            </a:rPr>
            <a:t>Keeping discount on products  will increase profit and sales. Also, to maximize the profit appropriate discount band is MEDIUM. </a:t>
          </a:r>
        </a:p>
        <a:p>
          <a:pPr algn="l"/>
          <a:r>
            <a:rPr lang="en-US" sz="2400" baseline="0"/>
            <a:t> </a:t>
          </a:r>
          <a:endParaRPr lang="en-US" sz="2000" baseline="0"/>
        </a:p>
        <a:p>
          <a:pPr algn="l"/>
          <a:endParaRPr lang="en-US" sz="2000"/>
        </a:p>
        <a:p>
          <a:pPr algn="l"/>
          <a:endParaRPr lang="en-US" sz="2000"/>
        </a:p>
        <a:p>
          <a:pPr algn="l"/>
          <a:endParaRPr lang="en-US" sz="2000"/>
        </a:p>
        <a:p>
          <a:pPr algn="l"/>
          <a:endParaRPr lang="en-US" sz="2000"/>
        </a:p>
        <a:p>
          <a:pPr algn="l"/>
          <a:endParaRPr lang="en-US" sz="2000"/>
        </a:p>
        <a:p>
          <a:pPr algn="l"/>
          <a:endParaRPr lang="en-US" sz="2000"/>
        </a:p>
        <a:p>
          <a:pPr algn="l"/>
          <a:endParaRPr lang="en-US" sz="2000"/>
        </a:p>
        <a:p>
          <a:pPr algn="l"/>
          <a:endParaRPr lang="en-US" sz="2000"/>
        </a:p>
        <a:p>
          <a:pPr algn="l"/>
          <a:endParaRPr lang="en-US" sz="2000" b="0" i="1" u="none" strike="noStrike">
            <a:solidFill>
              <a:schemeClr val="lt1"/>
            </a:solidFill>
            <a:effectLst/>
            <a:latin typeface="+mn-lt"/>
            <a:ea typeface="+mn-ea"/>
            <a:cs typeface="+mn-cs"/>
          </a:endParaRPr>
        </a:p>
        <a:p>
          <a:pPr algn="l"/>
          <a:r>
            <a:rPr lang="en-US" sz="2000" i="1" baseline="0"/>
            <a:t>cON</a:t>
          </a:r>
        </a:p>
      </xdr:txBody>
    </xdr:sp>
    <xdr:clientData/>
  </xdr:twoCellAnchor>
  <xdr:twoCellAnchor>
    <xdr:from>
      <xdr:col>0</xdr:col>
      <xdr:colOff>0</xdr:colOff>
      <xdr:row>0</xdr:row>
      <xdr:rowOff>0</xdr:rowOff>
    </xdr:from>
    <xdr:to>
      <xdr:col>0</xdr:col>
      <xdr:colOff>0</xdr:colOff>
      <xdr:row>3</xdr:row>
      <xdr:rowOff>127000</xdr:rowOff>
    </xdr:to>
    <xdr:sp macro="" textlink="">
      <xdr:nvSpPr>
        <xdr:cNvPr id="11" name="Text Box 1">
          <a:extLst>
            <a:ext uri="{FF2B5EF4-FFF2-40B4-BE49-F238E27FC236}">
              <a16:creationId xmlns:a16="http://schemas.microsoft.com/office/drawing/2014/main" id="{57FAE2C9-F702-40B7-8BC0-EBA564BDB383}"/>
            </a:ext>
          </a:extLst>
        </xdr:cNvPr>
        <xdr:cNvSpPr txBox="1">
          <a:spLocks noChangeArrowheads="1"/>
        </xdr:cNvSpPr>
      </xdr:nvSpPr>
      <xdr:spPr bwMode="auto">
        <a:xfrm flipH="1">
          <a:off x="0" y="0"/>
          <a:ext cx="0" cy="6032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857250</xdr:colOff>
      <xdr:row>18</xdr:row>
      <xdr:rowOff>41275</xdr:rowOff>
    </xdr:from>
    <xdr:to>
      <xdr:col>11</xdr:col>
      <xdr:colOff>76200</xdr:colOff>
      <xdr:row>35</xdr:row>
      <xdr:rowOff>85725</xdr:rowOff>
    </xdr:to>
    <xdr:graphicFrame macro="">
      <xdr:nvGraphicFramePr>
        <xdr:cNvPr id="2" name="Chart 1">
          <a:extLst>
            <a:ext uri="{FF2B5EF4-FFF2-40B4-BE49-F238E27FC236}">
              <a16:creationId xmlns:a16="http://schemas.microsoft.com/office/drawing/2014/main" id="{75AC635F-2845-4FB4-8F4E-65149FBE22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495300</xdr:colOff>
      <xdr:row>22</xdr:row>
      <xdr:rowOff>63500</xdr:rowOff>
    </xdr:from>
    <xdr:to>
      <xdr:col>10</xdr:col>
      <xdr:colOff>495300</xdr:colOff>
      <xdr:row>31</xdr:row>
      <xdr:rowOff>63500</xdr:rowOff>
    </xdr:to>
    <mc:AlternateContent xmlns:mc="http://schemas.openxmlformats.org/markup-compatibility/2006" xmlns:a14="http://schemas.microsoft.com/office/drawing/2010/main">
      <mc:Choice Requires="a14">
        <xdr:graphicFrame macro="">
          <xdr:nvGraphicFramePr>
            <xdr:cNvPr id="3" name="Years">
              <a:extLst>
                <a:ext uri="{FF2B5EF4-FFF2-40B4-BE49-F238E27FC236}">
                  <a16:creationId xmlns:a16="http://schemas.microsoft.com/office/drawing/2014/main" id="{2BA66B88-4189-4D7B-AAFA-968219DF689E}"/>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6604000" y="3556000"/>
              <a:ext cx="1828800" cy="1428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615950</xdr:colOff>
      <xdr:row>22</xdr:row>
      <xdr:rowOff>6350</xdr:rowOff>
    </xdr:from>
    <xdr:to>
      <xdr:col>7</xdr:col>
      <xdr:colOff>336550</xdr:colOff>
      <xdr:row>36</xdr:row>
      <xdr:rowOff>117472</xdr:rowOff>
    </xdr:to>
    <mc:AlternateContent xmlns:mc="http://schemas.openxmlformats.org/markup-compatibility/2006" xmlns:a14="http://schemas.microsoft.com/office/drawing/2010/main">
      <mc:Choice Requires="a14">
        <xdr:graphicFrame macro="">
          <xdr:nvGraphicFramePr>
            <xdr:cNvPr id="4" name="Discount Band 3">
              <a:extLst>
                <a:ext uri="{FF2B5EF4-FFF2-40B4-BE49-F238E27FC236}">
                  <a16:creationId xmlns:a16="http://schemas.microsoft.com/office/drawing/2014/main" id="{AB335D2A-D102-4A82-8979-48B7ACB52653}"/>
                </a:ext>
              </a:extLst>
            </xdr:cNvPr>
            <xdr:cNvGraphicFramePr/>
          </xdr:nvGraphicFramePr>
          <xdr:xfrm>
            <a:off x="0" y="0"/>
            <a:ext cx="0" cy="0"/>
          </xdr:xfrm>
          <a:graphic>
            <a:graphicData uri="http://schemas.microsoft.com/office/drawing/2010/slicer">
              <sle:slicer xmlns:sle="http://schemas.microsoft.com/office/drawing/2010/slicer" name="Discount Band 3"/>
            </a:graphicData>
          </a:graphic>
        </xdr:graphicFrame>
      </mc:Choice>
      <mc:Fallback xmlns="">
        <xdr:sp macro="" textlink="">
          <xdr:nvSpPr>
            <xdr:cNvPr id="0" name=""/>
            <xdr:cNvSpPr>
              <a:spLocks noTextEdit="1"/>
            </xdr:cNvSpPr>
          </xdr:nvSpPr>
          <xdr:spPr>
            <a:xfrm>
              <a:off x="4616450" y="3498850"/>
              <a:ext cx="1828800" cy="23336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44450</xdr:colOff>
      <xdr:row>33</xdr:row>
      <xdr:rowOff>66675</xdr:rowOff>
    </xdr:from>
    <xdr:to>
      <xdr:col>12</xdr:col>
      <xdr:colOff>349250</xdr:colOff>
      <xdr:row>50</xdr:row>
      <xdr:rowOff>111125</xdr:rowOff>
    </xdr:to>
    <xdr:graphicFrame macro="">
      <xdr:nvGraphicFramePr>
        <xdr:cNvPr id="5" name="Chart 4">
          <a:extLst>
            <a:ext uri="{FF2B5EF4-FFF2-40B4-BE49-F238E27FC236}">
              <a16:creationId xmlns:a16="http://schemas.microsoft.com/office/drawing/2014/main" id="{E74A2DED-E7C6-4D4E-9BA1-9B5E664398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aram Nayak, Vinaya" refreshedDate="44577.510066898147" createdVersion="6" refreshedVersion="6" minRefreshableVersion="3" recordCount="700" xr:uid="{76FF12ED-0FB2-4409-A337-7A7CD49F2DFC}">
  <cacheSource type="worksheet">
    <worksheetSource name="Table1"/>
  </cacheSource>
  <cacheFields count="21">
    <cacheField name="Gross Sales" numFmtId="2">
      <sharedItems containsMixedTypes="1" containsNumber="1" minValue="1799" maxValue="99375" count="550">
        <n v="32370"/>
        <n v="26420"/>
        <n v="32670"/>
        <n v="13320"/>
        <n v="37050"/>
        <s v=" $5,29,550.00 "/>
        <n v="13815"/>
        <n v="30216"/>
        <n v="37980"/>
        <n v="18540"/>
        <s v=" $3,33,187.50 "/>
        <s v=" $2,87,400.00 "/>
        <n v="15022"/>
        <n v="43125"/>
        <n v="9225"/>
        <n v="5840"/>
        <n v="14610"/>
        <s v=" $3,52,100.00 "/>
        <n v="4404"/>
        <n v="6181"/>
        <n v="8235"/>
        <s v=" $2,36,400.00 "/>
        <n v="37080"/>
        <n v="8001"/>
        <s v=" $6,03,750.00 "/>
        <n v="10944"/>
        <n v="32280"/>
        <n v="36340"/>
        <n v="10451"/>
        <s v=" $2,25,500.00 "/>
        <n v="25932"/>
        <s v=" $3,52,625.00 "/>
        <s v=" $6,00,300.00 "/>
        <n v="34056"/>
        <s v=" $5,34,450.00 "/>
        <s v=" $6,45,300.00 "/>
        <s v=" $9,62,500.00 "/>
        <n v="23436"/>
        <s v=" $5,27,437.50 "/>
        <n v="11802"/>
        <n v="25692"/>
        <n v="27615"/>
        <n v="34440"/>
        <n v="7210"/>
        <n v="4473"/>
        <n v="9282"/>
        <n v="22296"/>
        <s v=" $4,23,500.00 "/>
        <n v="17703"/>
        <n v="17340"/>
        <n v="41250"/>
        <n v="32052"/>
        <n v="9192"/>
        <s v=" $1,48,200.00 "/>
        <s v=" $4,88,950.00 "/>
        <s v=" $7,54,250.00 "/>
        <n v="33210"/>
        <s v=" $6,90,300.00 "/>
        <n v="27510"/>
        <n v="12810"/>
        <s v=" $7,49,400.00 "/>
        <n v="82875"/>
        <n v="22710"/>
        <n v="31447.5"/>
        <n v="90875"/>
        <n v="98375"/>
        <s v=" $2,27,875.00 "/>
        <n v="11205"/>
        <s v=" $8,71,500.00 "/>
        <n v="77280"/>
        <n v="2534"/>
        <s v=" $1,15,375.00 "/>
        <n v="14644"/>
        <n v="1841"/>
        <s v=" $3,30,225.00 "/>
        <s v=" $2,95,800.00 "/>
        <s v=" $2,18,000.00 "/>
        <n v="23868"/>
        <n v="4815"/>
        <n v="92812.5"/>
        <n v="15540"/>
        <n v="64200"/>
        <n v="15015"/>
        <s v=" $9,98,200.00 "/>
        <n v="13704"/>
        <n v="31320"/>
        <n v="8280"/>
        <s v=" $2,07,500.00 "/>
        <n v="35445"/>
        <s v=" $2,75,400.00 "/>
        <s v=" $5,18,400.00 "/>
        <n v="82750"/>
        <s v=" $1,01,125.00 "/>
        <s v=" $2,68,125.00 "/>
        <n v="21420"/>
        <s v=" $5,74,800.00 "/>
        <s v=" $3,41,125.00 "/>
        <n v="28875"/>
        <n v="14091"/>
        <n v="12660"/>
        <n v="13008"/>
        <s v=" $10,38,100.00 "/>
        <s v=" $10,06,950.00 "/>
        <n v="10880"/>
        <n v="93100"/>
        <s v=" $6,79,000.00 "/>
        <n v="77700"/>
        <s v=" $3,30,300.00 "/>
        <s v=" $2,84,500.00 "/>
        <n v="24720"/>
        <n v="18820"/>
        <s v=" $5,30,437.50 "/>
        <n v="51600"/>
        <s v=" $2,06,700.00 "/>
        <n v="23364"/>
        <n v="10896"/>
        <n v="13706"/>
        <n v="22812"/>
        <n v="3808"/>
        <s v=" $6,28,950.00 "/>
        <s v=" $1,60,875.00 "/>
        <s v=" $2,13,250.00 "/>
        <s v=" $7,30,350.00 "/>
        <s v=" $2,21,750.00 "/>
        <s v=" $1,96,250.00 "/>
        <n v="16434"/>
        <s v=" $2,51,125.00 "/>
        <n v="29175"/>
        <s v=" $8,53,200.00 "/>
        <n v="22992"/>
        <s v=" $5,62,200.00 "/>
        <s v=" $5,74,700.00 "/>
        <n v="16620"/>
        <n v="12320"/>
        <n v="77010"/>
        <n v="29748"/>
        <n v="30465"/>
        <n v="33915"/>
        <n v="14720"/>
        <n v="19957"/>
        <s v=" $6,06,300.00 "/>
        <n v="95900"/>
        <n v="29505"/>
        <s v=" $5,57,700.00 "/>
        <s v=" $1,42,250.00 "/>
        <n v="29757"/>
        <n v="99375"/>
        <s v=" $4,24,350.00 "/>
        <s v=" $8,75,400.00 "/>
        <s v=" $12,07,500.00 "/>
        <s v=" $3,73,500.00 "/>
        <n v="3270"/>
        <n v="41480"/>
        <n v="21120"/>
        <n v="10065"/>
        <n v="17580"/>
        <n v="52920"/>
        <s v=" $7,61,950.00 "/>
        <n v="10392"/>
        <s v=" $1,22,150.00 "/>
        <s v=" $6,52,750.00 "/>
        <s v=" $1,34,250.00 "/>
        <s v=" $6,67,450.00 "/>
        <s v=" $6,22,300.00 "/>
        <n v="8113"/>
        <n v="9604"/>
        <n v="16443"/>
        <n v="18823"/>
        <n v="29172"/>
        <n v="11781"/>
        <n v="13476"/>
        <n v="22380"/>
        <n v="13392"/>
        <n v="31260"/>
        <s v=" $2,97,300.00 "/>
        <n v="7112"/>
        <n v="41865"/>
        <n v="3990"/>
        <n v="17409"/>
        <s v=" $4,84,575.00 "/>
        <s v=" $4,53,375.00 "/>
        <s v=" $2,52,000.00 "/>
        <n v="28104"/>
        <s v=" $3,30,000.00 "/>
        <n v="26060"/>
        <s v=" $3,74,000.00 "/>
        <s v=" $2,98,125.00 "/>
        <s v=" $4,82,100.00 "/>
        <n v="16289"/>
        <s v=" $2,10,700.00 "/>
        <n v="39300"/>
        <s v=" $4,29,800.00 "/>
        <n v="27780"/>
        <s v=" $1,07,625.00 "/>
        <n v="88000"/>
        <n v="36040"/>
        <n v="53260"/>
        <n v="14952"/>
        <n v="31740"/>
        <n v="8325"/>
        <n v="42915"/>
        <s v=" $1,00,875.00 "/>
        <n v="56640"/>
        <n v="31580"/>
        <n v="20660"/>
        <s v=" $3,75,000.00 "/>
        <n v="25300"/>
        <n v="45940"/>
        <s v=" $4,72,500.00 "/>
        <s v=" $1,93,200.00 "/>
        <n v="57015"/>
        <n v="22350"/>
        <n v="42660"/>
        <n v="6744"/>
        <n v="27588"/>
        <n v="30450"/>
        <s v=" $1,10,875.00 "/>
        <s v=" $3,43,000.00 "/>
        <s v=" $5,11,000.00 "/>
        <n v="9821"/>
        <n v="32676"/>
        <s v=" $5,23,600.00 "/>
        <s v=" $2,54,450.00 "/>
        <s v=" $1,19,000.00 "/>
        <s v=" $3,44,375.00 "/>
        <n v="22950"/>
        <n v="10486"/>
        <s v=" $3,66,300.00 "/>
        <s v=" $7,26,600.00 "/>
        <n v="22460"/>
        <s v=" $7,30,800.00 "/>
        <s v=" $2,48,437.50 "/>
        <s v=" $5,87,650.00 "/>
        <n v="35140"/>
        <n v="32970"/>
        <n v="26145"/>
        <n v="17295"/>
        <n v="20020"/>
        <n v="9331"/>
        <n v="8724"/>
        <n v="22608"/>
        <n v="36680"/>
        <n v="28080"/>
        <n v="7217"/>
        <n v="18930"/>
        <n v="7945"/>
        <n v="3829"/>
        <n v="11074"/>
        <n v="20862"/>
        <n v="26580"/>
        <s v=" $6,16,350.00 "/>
        <s v=" $1,34,400.00 "/>
        <s v=" $6,54,300.00 "/>
        <n v="39520"/>
        <s v=" $3,12,500.00 "/>
        <s v=" $5,10,600.00 "/>
        <s v=" $4,39,125.00 "/>
        <n v="31515"/>
        <n v="43965"/>
        <n v="30700"/>
        <s v=" $3,36,900.00 "/>
        <s v=" $4,21,200.00 "/>
        <n v="33156"/>
        <n v="14875"/>
        <s v=" $4,97,700.00 "/>
        <n v="12180"/>
        <s v=" $2,60,875.00 "/>
        <n v="28420"/>
        <s v=" $4,11,600.00 "/>
        <n v="11760"/>
        <n v="38934"/>
        <s v=" $2,87,700.00 "/>
        <s v=" $8,24,100.00 "/>
        <s v=" $2,05,625.00 "/>
        <s v=" $10,06,600.00 "/>
        <s v=" $1,24,250.00 "/>
        <n v="22360"/>
        <n v="3416"/>
        <n v="25640"/>
        <n v="1799"/>
        <s v=" $1,92,500.00 "/>
        <n v="7350"/>
        <s v=" $4,76,700.00 "/>
        <n v="37515"/>
        <n v="14160"/>
        <n v="12900"/>
        <s v=" $4,68,600.00 "/>
        <s v=" $3,84,900.00 "/>
        <n v="10665"/>
        <s v=" $1,39,250.00 "/>
        <n v="8813"/>
        <n v="7665"/>
        <n v="27320"/>
        <s v=" $7,38,000.00 "/>
        <n v="4746"/>
        <n v="11186"/>
        <n v="16863"/>
        <n v="38680"/>
        <n v="59860"/>
        <s v=" $7,51,100.00 "/>
        <n v="13622"/>
        <n v="7176"/>
        <n v="20349"/>
        <n v="16366"/>
        <s v=" $1,15,800.00 "/>
        <s v=" $1,90,500.00 "/>
        <s v=" $2,01,075.00 "/>
        <s v=" $1,33,350.00 "/>
        <s v=" $1,47,700.00 "/>
        <s v=" $6,40,200.00 "/>
        <s v=" $2,42,400.00 "/>
        <n v="30400"/>
        <n v="16500"/>
        <n v="8730"/>
        <s v=" $3,28,200.00 "/>
        <s v=" $11,40,750.00 "/>
        <s v=" $5,83,100.00 "/>
        <n v="96600"/>
        <n v="27852"/>
        <s v=" $2,32,125.00 "/>
        <n v="11277"/>
        <s v=" $3,49,625.00 "/>
        <s v=" $1,00,200.00 "/>
        <s v=" $7,69,500.00 "/>
        <s v=" $8,45,950.00 "/>
        <n v="55125"/>
        <n v="18405"/>
        <s v=" $3,97,200.00 "/>
        <n v="21300"/>
        <n v="3675"/>
        <s v=" $11,38,050.00 "/>
        <s v=" $4,57,450.00 "/>
        <n v="70875"/>
        <s v=" $2,63,750.00 "/>
        <s v=" $4,44,150.00 "/>
        <n v="23472"/>
        <s v=" $7,97,700.00 "/>
        <s v=" $4,73,025.00 "/>
        <n v="10560"/>
        <s v=" $5,60,100.00 "/>
        <n v="26808"/>
        <s v=" $1,09,625.00 "/>
        <s v=" $7,24,850.00 "/>
        <n v="14550"/>
        <n v="33880"/>
        <n v="13260"/>
        <n v="5733"/>
        <n v="18960"/>
        <n v="3647"/>
        <n v="19460"/>
        <n v="20760"/>
        <n v="2520"/>
        <n v="23604"/>
        <n v="39420"/>
        <n v="53640"/>
        <n v="24457.5"/>
        <n v="3672"/>
        <n v="4632"/>
        <n v="16296"/>
        <s v=" $4,30,687.50 "/>
        <s v=" $1,85,250.00 "/>
        <s v=" $8,09,550.00 "/>
        <n v="31080"/>
        <n v="39080"/>
        <s v=" $1,77,300.00 "/>
        <n v="32505"/>
        <n v="4820"/>
        <n v="10215"/>
        <n v="7650"/>
        <n v="11850"/>
        <s v=" $2,23,650.00 "/>
        <s v=" $1,99,500.00 "/>
        <s v=" $6,88,200.00 "/>
        <n v="18655"/>
        <s v=" $2,39,500.00 "/>
        <s v=" $2,55,900.00 "/>
        <n v="42625"/>
        <n v="9615"/>
        <s v=" $9,82,450.00 "/>
        <s v=" $1,29,600.00 "/>
        <s v=" $3,16,125.00 "/>
        <s v=" $6,54,500.00 "/>
        <n v="72375"/>
        <s v=" $7,84,000.00 "/>
        <s v=" $8,97,900.00 "/>
        <n v="42246"/>
        <n v="40780"/>
        <n v="30888"/>
        <s v=" $2,47,450.00 "/>
        <n v="14376"/>
        <n v="17724"/>
        <n v="5760"/>
        <n v="5664"/>
        <n v="11053"/>
        <n v="12060"/>
        <n v="47992.5"/>
        <n v="23244"/>
        <s v=" $2,77,200.00 "/>
        <s v=" $8,43,300.00 "/>
        <s v=" $3,05,125.00 "/>
        <n v="23400"/>
        <n v="18942"/>
        <s v=" $2,68,100.00 "/>
        <n v="59840"/>
        <n v="32355"/>
        <s v=" $2,61,900.00 "/>
        <n v="22440"/>
        <s v=" $7,36,575.00 "/>
        <n v="48312"/>
        <n v="29106"/>
        <n v="47880"/>
        <n v="29760"/>
        <s v=" $4,09,800.00 "/>
        <n v="56100"/>
        <n v="9825"/>
        <s v=" $1,20,400.00 "/>
        <n v="12656"/>
        <n v="20808"/>
        <n v="69250"/>
        <n v="58700"/>
        <s v=" $3,95,625.00 "/>
        <n v="52580"/>
        <s v=" $1,79,125.00 "/>
        <s v=" $1,18,375.00 "/>
        <n v="2660"/>
        <s v=" $3,10,100.00 "/>
        <s v=" $3,02,000.00 "/>
        <s v=" $2,69,500.00 "/>
        <n v="40335"/>
        <n v="10155"/>
        <s v=" $5,31,900.00 "/>
        <n v="16940"/>
        <n v="19138"/>
        <n v="34300"/>
        <s v=" $3,55,800.00 "/>
        <s v=" $10,48,500.00 "/>
        <n v="18100"/>
        <s v=" $5,57,900.00 "/>
        <s v=" $4,07,700.00 "/>
        <s v=" $6,45,000.00 "/>
        <s v=" $4,18,950.00 "/>
        <n v="5700"/>
        <n v="24660"/>
        <s v=" $4,88,250.00 "/>
        <s v=" $3,45,100.00 "/>
        <n v="25308"/>
        <n v="58117.5"/>
        <s v=" $2,18,050.00 "/>
        <s v=" $2,98,375.00 "/>
        <n v="94500"/>
        <n v="23950.5"/>
        <n v="38220"/>
        <n v="50430"/>
        <n v="31932"/>
        <n v="30620"/>
        <n v="10437"/>
        <n v="33132"/>
        <n v="38505"/>
        <s v=" $3,23,050.00 "/>
        <s v=" $6,26,500.00 "/>
        <n v="8840"/>
        <s v=" $3,43,875.00 "/>
        <n v="9086"/>
        <n v="7248"/>
        <n v="45100"/>
        <n v="24980"/>
        <n v="10069.5"/>
        <s v=" $2,42,100.00 "/>
        <n v="52820"/>
        <n v="54160"/>
        <s v=" $9,21,200.00 "/>
        <s v=" $1,97,875.00 "/>
        <n v="6852"/>
        <n v="18872"/>
        <n v="23475"/>
        <s v=" $1,24,950.00 "/>
        <n v="12156"/>
        <n v="59962.5"/>
        <n v="8330"/>
        <n v="9900"/>
        <n v="4920"/>
        <s v=" $7,81,500.00 "/>
        <s v=" $2,07,375.00 "/>
        <n v="21240"/>
        <n v="51580"/>
        <n v="34860"/>
        <n v="20972"/>
        <n v="1960"/>
        <n v="2051"/>
        <n v="4170"/>
        <n v="48560"/>
        <n v="26505"/>
        <n v="16716"/>
        <n v="24180"/>
        <s v=" $2,40,300.00 "/>
        <s v=" $1,27,875.00 "/>
        <s v=" $4,48,800.00 "/>
        <s v=" $3,03,000.00 "/>
        <n v="22695"/>
        <n v="34500"/>
        <s v=" $7,79,625.00 "/>
        <s v=" $4,19,650.00 "/>
        <n v="70000"/>
        <n v="2716"/>
        <n v="12089"/>
        <n v="5200"/>
        <n v="34968"/>
        <n v="12117"/>
        <s v=" $2,45,000.00 "/>
        <n v="26664"/>
        <s v=" $4,11,950.00 "/>
        <s v=" $6,72,700.00 "/>
        <s v=" $1,96,875.00 "/>
        <n v="12120"/>
        <n v="80700"/>
        <s v=" $7,60,800.00 "/>
        <n v="20321"/>
        <s v=" $7,62,300.00 "/>
        <s v=" $4,48,350.00 "/>
        <s v=" $2,66,400.00 "/>
        <s v=" $3,55,500.00 "/>
        <n v="29700"/>
        <n v="28050"/>
        <s v=" $1,46,750.00 "/>
        <s v=" $3,45,875.00 "/>
        <s v=" $1,35,625.00 "/>
        <s v=" $1,63,800.00 "/>
        <n v="23160"/>
        <n v="24210"/>
        <n v="17745"/>
        <s v=" $9,97,850.00 "/>
        <n v="38385"/>
        <n v="5340"/>
        <n v="17625"/>
        <s v=" $7,02,450.00 "/>
        <s v=" $7,52,850.00 "/>
        <n v="10968"/>
        <n v="5860"/>
        <n v="6000"/>
        <n v="42390"/>
        <s v=" $7,72,200.00 "/>
        <s v=" $3,04,750.00 "/>
        <n v="17310"/>
        <n v="7380"/>
        <s v=" $3,69,250.00 "/>
        <n v="69000"/>
        <s v=" $7,42,500.00 "/>
        <n v="9576"/>
        <n v="5061"/>
        <n v="21672"/>
      </sharedItems>
    </cacheField>
    <cacheField name="Sales" numFmtId="4">
      <sharedItems containsMixedTypes="1" containsNumber="1" minValue="1655.08" maxValue="99758.75" count="559">
        <n v="32370"/>
        <n v="26420"/>
        <n v="32670"/>
        <n v="13320"/>
        <n v="37050"/>
        <s v=" $5,29,550.00 "/>
        <n v="13815"/>
        <n v="30216"/>
        <n v="37980"/>
        <n v="18540"/>
        <s v=" $3,33,187.50 "/>
        <s v=" $2,87,400.00 "/>
        <n v="15022"/>
        <n v="43125"/>
        <n v="9225"/>
        <n v="5840"/>
        <n v="14610"/>
        <s v=" $3,52,100.00 "/>
        <n v="4404"/>
        <n v="6181"/>
        <n v="8235"/>
        <s v=" $2,36,400.00 "/>
        <n v="37080"/>
        <n v="8001"/>
        <s v=" $6,03,750.00 "/>
        <n v="10944"/>
        <n v="32280"/>
        <n v="36340"/>
        <n v="10451"/>
        <s v=" $2,25,500.00 "/>
        <n v="25932"/>
        <s v=" $3,52,625.00 "/>
        <s v=" $6,00,300.00 "/>
        <n v="34056"/>
        <s v=" $5,34,450.00 "/>
        <s v=" $6,45,300.00 "/>
        <s v=" $9,62,500.00 "/>
        <n v="23436"/>
        <s v=" $5,27,437.50 "/>
        <n v="11802"/>
        <n v="25692"/>
        <n v="27338.85"/>
        <n v="34095.599999999999"/>
        <n v="7137.9"/>
        <n v="4428.2700000000004"/>
        <n v="9189.18"/>
        <n v="22073.040000000001"/>
        <s v=" $4,19,265.00 "/>
        <n v="17525.97"/>
        <n v="17166.599999999999"/>
        <n v="40837.5"/>
        <n v="31731.48"/>
        <n v="9100.08"/>
        <s v=" $1,46,718.00 "/>
        <s v=" $4,84,060.50 "/>
        <s v=" $7,46,707.50 "/>
        <n v="32877.9"/>
        <s v=" $6,83,397.00 "/>
        <n v="27234.9"/>
        <n v="12681.9"/>
        <s v=" $7,41,906.00 "/>
        <n v="82046.25"/>
        <n v="22482.9"/>
        <n v="31133.03"/>
        <n v="89966.25"/>
        <n v="97391.25"/>
        <s v=" $2,25,596.25 "/>
        <n v="11092.95"/>
        <s v=" $8,62,785.00 "/>
        <n v="76507.199999999997"/>
        <n v="2508.66"/>
        <s v=" $1,14,221.25 "/>
        <n v="14497.56"/>
        <n v="1822.59"/>
        <s v=" $3,26,922.75 "/>
        <s v=" $2,92,842.00 "/>
        <s v=" $2,15,820.00 "/>
        <n v="23629.32"/>
        <n v="4766.8500000000004"/>
        <n v="90956.25"/>
        <n v="15229.2"/>
        <n v="62916"/>
        <n v="14714.7"/>
        <s v=" $9,78,236.00 "/>
        <n v="13429.92"/>
        <n v="30693.599999999999"/>
        <n v="8114.4"/>
        <s v=" $2,03,350.00 "/>
        <n v="34736.1"/>
        <s v=" $2,69,892.00 "/>
        <s v=" $5,08,032.00 "/>
        <n v="81095"/>
        <n v="99102.5"/>
        <s v=" $2,62,762.50 "/>
        <n v="20991.599999999999"/>
        <s v=" $5,63,304.00 "/>
        <s v=" $3,34,302.50 "/>
        <n v="28297.5"/>
        <n v="13809.18"/>
        <n v="12406.8"/>
        <n v="12747.84"/>
        <s v=" $10,17,338.00 "/>
        <s v=" $9,86,811.00 "/>
        <n v="10662.4"/>
        <n v="91238"/>
        <s v=" $6,65,420.00 "/>
        <n v="76146"/>
        <s v=" $3,23,694.00 "/>
        <s v=" $2,78,810.00 "/>
        <n v="24225.599999999999"/>
        <n v="18443.599999999999"/>
        <s v=" $5,14,524.38 "/>
        <n v="50052"/>
        <s v=" $2,00,499.00 "/>
        <n v="22663.08"/>
        <n v="10569.12"/>
        <n v="13294.82"/>
        <n v="22127.64"/>
        <n v="3693.76"/>
        <s v=" $6,10,081.50 "/>
        <s v=" $1,56,048.75 "/>
        <s v=" $2,06,852.50 "/>
        <s v=" $7,08,439.50 "/>
        <s v=" $2,15,097.50 "/>
        <s v=" $1,90,362.50 "/>
        <n v="15940.98"/>
        <s v=" $2,43,591.25 "/>
        <n v="28299.75"/>
        <s v=" $8,27,604.00 "/>
        <n v="22302.240000000002"/>
        <s v=" $5,45,334.00 "/>
        <s v=" $5,57,459.00 "/>
        <n v="16121.4"/>
        <n v="11950.4"/>
        <n v="74699.7"/>
        <n v="28855.56"/>
        <n v="29246.400000000001"/>
        <n v="32558.400000000001"/>
        <n v="14131.2"/>
        <n v="19158.72"/>
        <s v=" $5,82,048.00 "/>
        <n v="92064"/>
        <n v="28324.799999999999"/>
        <s v=" $5,35,392.00 "/>
        <s v=" $1,36,560.00 "/>
        <n v="28566.720000000001"/>
        <n v="95400"/>
        <s v=" $4,07,376.00 "/>
        <s v=" $8,40,384.00 "/>
        <s v=" $11,59,200.00 "/>
        <s v=" $3,58,560.00 "/>
        <n v="3139.2"/>
        <n v="39820.800000000003"/>
        <n v="20275.2"/>
        <n v="9662.4"/>
        <n v="21801.599999999999"/>
        <n v="16876.8"/>
        <n v="50803.199999999997"/>
        <s v=" $7,31,472.00 "/>
        <n v="9976.32"/>
        <s v=" $1,17,264.00 "/>
        <s v=" $6,26,640.00 "/>
        <s v=" $1,28,880.00 "/>
        <s v=" $6,40,752.00 "/>
        <s v=" $5,97,408.00 "/>
        <n v="7707.35"/>
        <n v="9123.7999999999993"/>
        <n v="15620.85"/>
        <n v="17881.849999999999"/>
        <n v="27713.4"/>
        <n v="11191.95"/>
        <n v="12802.2"/>
        <n v="21261"/>
        <n v="12722.4"/>
        <n v="29697"/>
        <s v=" $2,82,435.00 "/>
        <n v="6756.4"/>
        <n v="39771.75"/>
        <n v="3790.5"/>
        <n v="16538.55"/>
        <s v=" $4,60,346.25 "/>
        <s v=" $4,30,706.25 "/>
        <s v=" $2,39,400.00 "/>
        <n v="26698.799999999999"/>
        <s v=" $3,13,500.00 "/>
        <n v="24757"/>
        <s v=" $3,55,300.00 "/>
        <s v=" $2,83,218.75 "/>
        <s v=" $4,57,995.00 "/>
        <n v="15474.55"/>
        <s v=" $2,00,165.00 "/>
        <n v="37335"/>
        <s v=" $4,08,310.00 "/>
        <n v="26391"/>
        <s v=" $1,02,243.75 "/>
        <n v="83600"/>
        <n v="34238"/>
        <n v="50597"/>
        <n v="14204.4"/>
        <n v="30153"/>
        <n v="7908.75"/>
        <n v="40769.25"/>
        <n v="95831.25"/>
        <n v="53808"/>
        <n v="30001"/>
        <n v="19627"/>
        <s v=" $3,56,250.00 "/>
        <n v="24035"/>
        <n v="43643"/>
        <s v=" $4,48,875.00 "/>
        <s v=" $1,83,540.00 "/>
        <n v="53594.1"/>
        <n v="21009"/>
        <n v="40100.400000000001"/>
        <n v="6339.36"/>
        <n v="25932.720000000001"/>
        <n v="28623"/>
        <n v="1730.54"/>
        <s v=" $1,04,222.50 "/>
        <s v=" $3,22,420.00 "/>
        <s v=" $4,80,340.00 "/>
        <n v="9231.74"/>
        <n v="30715.439999999999"/>
        <s v=" $4,92,184.00 "/>
        <s v=" $2,39,183.00 "/>
        <s v=" $1,11,860.00 "/>
        <s v=" $3,23,712.50 "/>
        <n v="21573"/>
        <n v="9856.84"/>
        <s v=" $3,44,322.00 "/>
        <s v=" $6,83,004.00 "/>
        <n v="21112.400000000001"/>
        <s v=" $6,86,952.00 "/>
        <s v=" $2,33,531.25 "/>
        <s v=" $5,52,391.00 "/>
        <n v="33031.599999999999"/>
        <n v="30991.8"/>
        <n v="24576.3"/>
        <n v="16257.3"/>
        <n v="18818.8"/>
        <n v="8771.14"/>
        <n v="8113.32"/>
        <n v="21025.439999999999"/>
        <n v="34112.400000000001"/>
        <n v="26114.400000000001"/>
        <n v="26136.720000000001"/>
        <n v="6711.81"/>
        <n v="17604.900000000001"/>
        <n v="7388.85"/>
        <n v="3560.97"/>
        <n v="10298.82"/>
        <n v="19401.66"/>
        <n v="24719.4"/>
        <s v=" $5,73,205.50 "/>
        <s v=" $1,24,992.00 "/>
        <s v=" $6,08,499.00 "/>
        <n v="36753.599999999999"/>
        <s v=" $2,90,625.00 "/>
        <s v=" $4,74,858.00 "/>
        <s v=" $4,08,386.25 "/>
        <n v="29308.95"/>
        <n v="40887.449999999997"/>
        <n v="28551"/>
        <s v=" $3,13,317.00 "/>
        <s v=" $3,91,716.00 "/>
        <n v="30835.08"/>
        <n v="13833.75"/>
        <s v=" $4,62,861.00 "/>
        <n v="11327.4"/>
        <s v=" $2,42,613.75 "/>
        <n v="26430.6"/>
        <s v=" $3,82,788.00 "/>
        <n v="10936.8"/>
        <n v="36208.620000000003"/>
        <s v=" $2,67,561.00 "/>
        <s v=" $7,66,413.00 "/>
        <s v=" $1,91,231.25 "/>
        <s v=" $9,36,138.00 "/>
        <s v=" $1,15,552.50 "/>
        <n v="20794.8"/>
        <n v="3142.72"/>
        <n v="23588.799999999999"/>
        <n v="1655.08"/>
        <s v=" $1,77,100.00 "/>
        <n v="6762"/>
        <s v=" $4,38,564.00 "/>
        <n v="34513.800000000003"/>
        <n v="13027.2"/>
        <n v="11868"/>
        <s v=" $4,31,112.00 "/>
        <s v=" $3,54,108.00 "/>
        <n v="9811.7999999999993"/>
        <s v=" $1,28,110.00 "/>
        <n v="8107.96"/>
        <n v="7051.8"/>
        <n v="25134.400000000001"/>
        <s v=" $6,78,960.00 "/>
        <n v="4366.32"/>
        <n v="10291.120000000001"/>
        <n v="15513.96"/>
        <n v="35585.599999999999"/>
        <n v="55071.199999999997"/>
        <s v=" $6,91,012.00 "/>
        <n v="12532.24"/>
        <n v="6601.92"/>
        <n v="18721.080000000002"/>
        <n v="15056.72"/>
        <s v=" $1,06,536.00 "/>
        <s v=" $1,75,260.00 "/>
        <s v=" $1,84,989.00 "/>
        <s v=" $1,22,682.00 "/>
        <s v=" $1,35,884.00 "/>
        <s v=" $5,88,984.00 "/>
        <s v=" $2,23,008.00 "/>
        <n v="27968"/>
        <n v="15180"/>
        <n v="8031.6"/>
        <s v=" $2,98,662.00 "/>
        <n v="4007.64"/>
        <s v=" $10,38,082.50 "/>
        <s v=" $5,30,621.00 "/>
        <n v="87906"/>
        <n v="25345.32"/>
        <s v=" $2,11,233.75 "/>
        <n v="10262.07"/>
        <s v=" $3,18,158.75 "/>
        <n v="91182"/>
        <s v=" $7,00,245.00 "/>
        <s v=" $7,69,814.50 "/>
        <n v="50163.75"/>
        <n v="16748.55"/>
        <s v=" $3,61,452.00 "/>
        <n v="19383"/>
        <n v="3344.25"/>
        <s v=" $10,35,625.50 "/>
        <s v=" $4,16,279.50 "/>
        <n v="64496.25"/>
        <s v=" $2,40,012.50 "/>
        <s v=" $4,04,176.50 "/>
        <n v="21359.52"/>
        <s v=" $7,25,907.00 "/>
        <s v=" $4,30,452.75 "/>
        <n v="9609.6"/>
        <s v=" $5,09,691.00 "/>
        <n v="24395.279999999999"/>
        <n v="99758.75"/>
        <s v=" $6,59,613.50 "/>
        <n v="13240.5"/>
        <n v="30830.799999999999"/>
        <n v="12066.6"/>
        <n v="5217.03"/>
        <n v="17253.599999999999"/>
        <n v="3318.77"/>
        <n v="17708.599999999999"/>
        <n v="18891.599999999999"/>
        <n v="2293.1999999999998"/>
        <n v="21479.64"/>
        <n v="35872.199999999997"/>
        <n v="48812.4"/>
        <n v="22256.33"/>
        <n v="3341.52"/>
        <n v="4168.8"/>
        <n v="14666.4"/>
        <s v=" $3,87,618.75 "/>
        <s v=" $1,66,725.00 "/>
        <s v=" $7,28,595.00 "/>
        <s v=" $2,02,950.00 "/>
        <n v="27972"/>
        <n v="35172"/>
        <s v=" $1,59,570.00 "/>
        <n v="29254.5"/>
        <n v="4338"/>
        <n v="9193.5"/>
        <n v="6885"/>
        <n v="10665"/>
        <s v=" $2,01,285.00 "/>
        <s v=" $1,79,550.00 "/>
        <s v=" $6,19,380.00 "/>
        <n v="16789.5"/>
        <s v=" $2,15,550.00 "/>
        <s v=" $2,30,310.00 "/>
        <n v="38362.5"/>
        <n v="8653.5"/>
        <s v=" $8,84,205.00 "/>
        <s v=" $1,16,640.00 "/>
        <s v=" $2,84,512.50 "/>
        <s v=" $5,89,050.00 "/>
        <n v="65137.5"/>
        <s v=" $7,05,600.00 "/>
        <s v=" $8,08,110.00 "/>
        <n v="38021.4"/>
        <n v="36702"/>
        <n v="27799.200000000001"/>
        <s v=" $2,22,705.00 "/>
        <n v="12794.64"/>
        <n v="15774.36"/>
        <n v="5126.3999999999996"/>
        <n v="5040.96"/>
        <n v="9837.17"/>
        <n v="10733.4"/>
        <n v="42713.33"/>
        <n v="20687.16"/>
        <s v=" $2,46,708.00 "/>
        <s v=" $7,50,537.00 "/>
        <s v=" $2,71,561.25 "/>
        <n v="20826"/>
        <n v="16858.38"/>
        <s v=" $2,38,609.00 "/>
        <n v="53257.599999999999"/>
        <n v="28795.95"/>
        <s v=" $2,33,091.00 "/>
        <n v="19971.599999999999"/>
        <s v=" $6,55,551.75 "/>
        <n v="42997.68"/>
        <n v="25904.34"/>
        <n v="42613.2"/>
        <n v="26486.400000000001"/>
        <s v=" $3,64,722.00 "/>
        <n v="49929"/>
        <n v="8744.25"/>
        <s v=" $1,07,156.00 "/>
        <n v="11263.84"/>
        <n v="18519.12"/>
        <n v="61632.5"/>
        <n v="52243"/>
        <s v=" $3,52,106.25 "/>
        <n v="46796.2"/>
        <s v=" $1,59,421.25 "/>
        <s v=" $1,05,353.75 "/>
        <n v="2367.4"/>
        <s v=" $2,72,888.00 "/>
        <s v=" $2,65,760.00 "/>
        <s v=" $2,37,160.00 "/>
        <n v="35494.800000000003"/>
        <n v="8936.4"/>
        <s v=" $4,68,072.00 "/>
        <n v="14907.2"/>
        <n v="16841.439999999999"/>
        <n v="30184"/>
        <s v=" $3,13,104.00 "/>
        <s v=" $9,22,680.00 "/>
        <n v="15928"/>
        <s v=" $4,90,952.00 "/>
        <s v=" $3,58,776.00 "/>
        <s v=" $5,67,600.00 "/>
        <s v=" $3,68,676.00 "/>
        <n v="5016"/>
        <n v="21700.799999999999"/>
        <s v=" $4,29,660.00 "/>
        <s v=" $3,03,688.00 "/>
        <n v="22271.040000000001"/>
        <n v="51143.4"/>
        <s v=" $1,91,884.00 "/>
        <s v=" $2,62,570.00 "/>
        <n v="83160"/>
        <n v="21076.44"/>
        <n v="33633.599999999999"/>
        <n v="44378.400000000001"/>
        <n v="28100.16"/>
        <n v="26945.599999999999"/>
        <n v="9184.56"/>
        <n v="29156.16"/>
        <n v="33499.35"/>
        <s v=" $2,81,053.50 "/>
        <s v=" $5,45,055.00 "/>
        <n v="7690.8"/>
        <s v=" $2,99,171.25 "/>
        <n v="7904.82"/>
        <n v="6305.76"/>
        <n v="39237"/>
        <n v="21732.6"/>
        <n v="8760.4699999999993"/>
        <s v=" $2,10,627.00 "/>
        <n v="45953.4"/>
        <n v="47119.199999999997"/>
        <s v=" $8,01,444.00 "/>
        <s v=" $1,72,151.25 "/>
        <n v="5961.24"/>
        <n v="16418.64"/>
        <n v="20423.25"/>
        <s v=" $1,08,706.50 "/>
        <n v="10575.72"/>
        <n v="52167.38"/>
        <n v="7247.1"/>
        <n v="8613"/>
        <n v="4280.3999999999996"/>
        <s v=" $6,79,905.00 "/>
        <s v=" $1,80,416.25 "/>
        <n v="18478.8"/>
        <n v="44358.8"/>
        <n v="29979.599999999999"/>
        <n v="18035.919999999998"/>
        <n v="1685.6"/>
        <n v="1763.86"/>
        <n v="3586.2"/>
        <n v="41761.599999999999"/>
        <n v="22794.3"/>
        <n v="14375.76"/>
        <s v=" $2,06,658.00 "/>
        <s v=" $1,09,972.50 "/>
        <s v=" $3,85,968.00 "/>
        <s v=" $2,60,580.00 "/>
        <n v="19517.7"/>
        <n v="29670"/>
        <s v=" $3,03,257.50 "/>
        <s v=" $6,70,477.50 "/>
        <s v=" $3,60,899.00 "/>
        <n v="60200"/>
        <n v="2335.7600000000002"/>
        <n v="10396.540000000001"/>
        <n v="4472"/>
        <n v="31863"/>
        <n v="22484.7"/>
        <n v="30072.48"/>
        <n v="10420.620000000001"/>
        <s v=" $2,10,700.00 "/>
        <n v="22931.040000000001"/>
        <s v=" $3,54,277.00 "/>
        <s v=" $5,78,522.00 "/>
        <s v=" $1,69,312.50 "/>
        <n v="10423.200000000001"/>
        <s v=" $6,34,680.00 "/>
        <n v="69402"/>
        <s v=" $6,54,288.00 "/>
        <n v="17476.060000000001"/>
        <s v=" $6,55,578.00 "/>
        <s v=" $3,85,581.00 "/>
        <s v=" $2,29,104.00 "/>
        <s v=" $3,05,730.00 "/>
        <n v="25542"/>
        <n v="24123"/>
        <s v=" $1,24,737.50 "/>
        <s v=" $2,93,993.75 "/>
        <s v=" $1,15,281.25 "/>
        <s v=" $1,39,230.00 "/>
        <n v="19686"/>
        <n v="20578.5"/>
        <n v="15083.25"/>
        <s v=" $8,48,172.50 "/>
        <n v="32627.25"/>
        <n v="4539"/>
        <n v="14981.25"/>
        <s v=" $5,97,082.50 "/>
        <s v=" $6,39,922.50 "/>
        <n v="9322.7999999999993"/>
        <n v="4981"/>
        <n v="5100"/>
        <n v="36031.5"/>
        <n v="70443.75"/>
        <s v=" $6,56,370.00 "/>
        <s v=" $2,59,037.50 "/>
        <n v="14713.5"/>
        <n v="6273"/>
        <s v=" $3,13,862.50 "/>
        <n v="58650"/>
        <s v=" $6,31,125.00 "/>
        <n v="8139.6"/>
        <n v="4301.8500000000004"/>
        <n v="18421.2"/>
      </sharedItems>
    </cacheField>
    <cacheField name="COGS" numFmtId="4">
      <sharedItems containsMixedTypes="1" containsNumber="1" minValue="918" maxValue="99060"/>
    </cacheField>
    <cacheField name="Date(dd/mm/yyyy)" numFmtId="14">
      <sharedItems containsSemiMixedTypes="0" containsNonDate="0" containsDate="1" containsString="0" minDate="2013-01-09T00:00:00" maxDate="2014-01-13T00:00:00" count="16">
        <d v="2014-01-01T00:00:00"/>
        <d v="2014-01-06T00:00:00"/>
        <d v="2014-01-12T00:00:00"/>
        <d v="2014-01-03T00:00:00"/>
        <d v="2014-01-07T00:00:00"/>
        <d v="2014-01-08T00:00:00"/>
        <d v="2014-01-09T00:00:00"/>
        <d v="2013-01-10T00:00:00"/>
        <d v="2014-01-02T00:00:00"/>
        <d v="2013-01-09T00:00:00"/>
        <d v="2014-01-10T00:00:00"/>
        <d v="2013-01-11T00:00:00"/>
        <d v="2013-01-12T00:00:00"/>
        <d v="2014-01-04T00:00:00"/>
        <d v="2014-01-05T00:00:00"/>
        <d v="2014-01-11T00:00:00"/>
      </sharedItems>
      <fieldGroup par="20" base="3">
        <rangePr groupBy="months" startDate="2013-01-09T00:00:00" endDate="2014-01-13T00:00:00"/>
        <groupItems count="14">
          <s v="&lt;1/9/2013"/>
          <s v="Jan"/>
          <s v="Feb"/>
          <s v="Mar"/>
          <s v="Apr"/>
          <s v="May"/>
          <s v="Jun"/>
          <s v="Jul"/>
          <s v="Aug"/>
          <s v="Sep"/>
          <s v="Oct"/>
          <s v="Nov"/>
          <s v="Dec"/>
          <s v="&gt;1/13/2014"/>
        </groupItems>
      </fieldGroup>
    </cacheField>
    <cacheField name="Market" numFmtId="0">
      <sharedItems count="5">
        <s v="Government"/>
        <s v="Midmarket"/>
        <s v="Channel Partners"/>
        <s v="Enterprise"/>
        <s v="Small Business"/>
      </sharedItems>
    </cacheField>
    <cacheField name="Country" numFmtId="0">
      <sharedItems count="5">
        <s v="Canada"/>
        <s v="Germany"/>
        <s v="France"/>
        <s v="Mexico"/>
        <s v="United States of America"/>
      </sharedItems>
    </cacheField>
    <cacheField name="Product" numFmtId="0">
      <sharedItems count="6">
        <s v="Carretera"/>
        <s v="Montana"/>
        <s v="Paseo"/>
        <s v="Velo"/>
        <s v="VTT"/>
        <s v="Amarilla"/>
      </sharedItems>
    </cacheField>
    <cacheField name="Gross sales2" numFmtId="2">
      <sharedItems containsSemiMixedTypes="0" containsString="0" containsNumber="1" minValue="1799" maxValue="1207500"/>
    </cacheField>
    <cacheField name="sales " numFmtId="0">
      <sharedItems containsSemiMixedTypes="0" containsString="0" containsNumber="1" minValue="1655.08" maxValue="1159200"/>
    </cacheField>
    <cacheField name="COGS3" numFmtId="2">
      <sharedItems containsSemiMixedTypes="0" containsString="0" containsNumber="1" minValue="918" maxValue="950625"/>
    </cacheField>
    <cacheField name="Manufacturing Price" numFmtId="2">
      <sharedItems containsSemiMixedTypes="0" containsString="0" containsNumber="1" containsInteger="1" minValue="3" maxValue="260"/>
    </cacheField>
    <cacheField name="Sale Price" numFmtId="2">
      <sharedItems containsSemiMixedTypes="0" containsString="0" containsNumber="1" containsInteger="1" minValue="7" maxValue="350"/>
    </cacheField>
    <cacheField name="Discount Band" numFmtId="0">
      <sharedItems count="4">
        <s v="None"/>
        <s v="Low"/>
        <s v="Medium"/>
        <s v="High"/>
      </sharedItems>
    </cacheField>
    <cacheField name="Units Sold" numFmtId="0">
      <sharedItems containsSemiMixedTypes="0" containsString="0" containsNumber="1" minValue="200" maxValue="4492.5"/>
    </cacheField>
    <cacheField name="Discount" numFmtId="49">
      <sharedItems/>
    </cacheField>
    <cacheField name="Profit " numFmtId="164">
      <sharedItems containsSemiMixedTypes="0" containsString="0" containsNumber="1" minValue="-40617.5" maxValue="310500"/>
    </cacheField>
    <cacheField name="Profit Ratio " numFmtId="164">
      <sharedItems containsSemiMixedTypes="0" containsString="0" containsNumber="1" minValue="-11.458333333333332" maxValue="300"/>
    </cacheField>
    <cacheField name="PR&gt;20" numFmtId="0">
      <sharedItems/>
    </cacheField>
    <cacheField name="Market " numFmtId="0">
      <sharedItems count="2">
        <s v="North America"/>
        <s v="Europe"/>
      </sharedItems>
    </cacheField>
    <cacheField name="Quarters" numFmtId="0" databaseField="0">
      <fieldGroup base="3">
        <rangePr groupBy="quarters" startDate="2013-01-09T00:00:00" endDate="2014-01-13T00:00:00"/>
        <groupItems count="6">
          <s v="&lt;1/9/2013"/>
          <s v="Qtr1"/>
          <s v="Qtr2"/>
          <s v="Qtr3"/>
          <s v="Qtr4"/>
          <s v="&gt;1/13/2014"/>
        </groupItems>
      </fieldGroup>
    </cacheField>
    <cacheField name="Years" numFmtId="0" databaseField="0">
      <fieldGroup base="3">
        <rangePr groupBy="years" startDate="2013-01-09T00:00:00" endDate="2014-01-13T00:00:00"/>
        <groupItems count="4">
          <s v="&lt;1/9/2013"/>
          <s v="2013"/>
          <s v="2014"/>
          <s v="&gt;1/13/2014"/>
        </groupItems>
      </fieldGroup>
    </cacheField>
  </cacheFields>
  <extLst>
    <ext xmlns:x14="http://schemas.microsoft.com/office/spreadsheetml/2009/9/main" uri="{725AE2AE-9491-48be-B2B4-4EB974FC3084}">
      <x14:pivotCacheDefinition pivotCacheId="4622132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n v="16185"/>
    <x v="0"/>
    <x v="0"/>
    <x v="0"/>
    <x v="0"/>
    <n v="32370"/>
    <n v="32370"/>
    <n v="16185"/>
    <n v="3"/>
    <n v="20"/>
    <x v="0"/>
    <n v="1618.5"/>
    <s v="0"/>
    <n v="16185"/>
    <n v="100"/>
    <s v="ACH"/>
    <x v="0"/>
  </r>
  <r>
    <x v="1"/>
    <x v="1"/>
    <n v="13210"/>
    <x v="0"/>
    <x v="0"/>
    <x v="1"/>
    <x v="0"/>
    <n v="26420"/>
    <n v="26420"/>
    <n v="13210"/>
    <n v="3"/>
    <n v="20"/>
    <x v="0"/>
    <n v="1321"/>
    <s v="0"/>
    <n v="13210"/>
    <n v="100"/>
    <s v="ACH"/>
    <x v="1"/>
  </r>
  <r>
    <x v="2"/>
    <x v="2"/>
    <n v="21780"/>
    <x v="1"/>
    <x v="1"/>
    <x v="2"/>
    <x v="0"/>
    <n v="32670"/>
    <n v="32670"/>
    <n v="21780"/>
    <n v="3"/>
    <n v="15"/>
    <x v="0"/>
    <n v="2178"/>
    <s v="0"/>
    <n v="10890"/>
    <n v="50"/>
    <s v="ACH"/>
    <x v="1"/>
  </r>
  <r>
    <x v="3"/>
    <x v="3"/>
    <n v="8880"/>
    <x v="1"/>
    <x v="1"/>
    <x v="1"/>
    <x v="0"/>
    <n v="13320"/>
    <n v="13320"/>
    <n v="8880"/>
    <n v="3"/>
    <n v="15"/>
    <x v="0"/>
    <n v="888"/>
    <s v="0"/>
    <n v="4440"/>
    <n v="50"/>
    <s v="ACH"/>
    <x v="1"/>
  </r>
  <r>
    <x v="4"/>
    <x v="4"/>
    <n v="24700"/>
    <x v="1"/>
    <x v="1"/>
    <x v="3"/>
    <x v="0"/>
    <n v="37050"/>
    <n v="37050"/>
    <n v="24700"/>
    <n v="3"/>
    <n v="15"/>
    <x v="0"/>
    <n v="2470"/>
    <s v="0"/>
    <n v="12350"/>
    <n v="50"/>
    <s v="ACH"/>
    <x v="0"/>
  </r>
  <r>
    <x v="5"/>
    <x v="5"/>
    <s v=" $3,93,380.00 "/>
    <x v="2"/>
    <x v="0"/>
    <x v="1"/>
    <x v="0"/>
    <n v="529550"/>
    <n v="529550"/>
    <n v="393380"/>
    <n v="3"/>
    <n v="350"/>
    <x v="0"/>
    <n v="1513"/>
    <s v="0"/>
    <n v="136170"/>
    <n v="34.615384615384613"/>
    <s v="ACH"/>
    <x v="1"/>
  </r>
  <r>
    <x v="6"/>
    <x v="6"/>
    <n v="9210"/>
    <x v="3"/>
    <x v="1"/>
    <x v="1"/>
    <x v="1"/>
    <n v="13815"/>
    <n v="13815"/>
    <n v="9210"/>
    <n v="5"/>
    <n v="15"/>
    <x v="0"/>
    <n v="921"/>
    <s v="0"/>
    <n v="4605"/>
    <n v="50"/>
    <s v="ACH"/>
    <x v="1"/>
  </r>
  <r>
    <x v="7"/>
    <x v="7"/>
    <n v="7554"/>
    <x v="1"/>
    <x v="2"/>
    <x v="0"/>
    <x v="1"/>
    <n v="30216"/>
    <n v="30216"/>
    <n v="7554"/>
    <n v="5"/>
    <n v="12"/>
    <x v="0"/>
    <n v="2518"/>
    <s v="0"/>
    <n v="22662"/>
    <n v="300"/>
    <s v="ACH"/>
    <x v="0"/>
  </r>
  <r>
    <x v="8"/>
    <x v="8"/>
    <n v="18990"/>
    <x v="1"/>
    <x v="0"/>
    <x v="2"/>
    <x v="1"/>
    <n v="37980"/>
    <n v="37980"/>
    <n v="18990"/>
    <n v="5"/>
    <n v="20"/>
    <x v="0"/>
    <n v="1899"/>
    <s v="0"/>
    <n v="18990"/>
    <n v="100"/>
    <s v="ACH"/>
    <x v="1"/>
  </r>
  <r>
    <x v="9"/>
    <x v="9"/>
    <n v="4635"/>
    <x v="1"/>
    <x v="2"/>
    <x v="1"/>
    <x v="1"/>
    <n v="18540"/>
    <n v="18540"/>
    <n v="4635"/>
    <n v="5"/>
    <n v="12"/>
    <x v="0"/>
    <n v="1545"/>
    <s v="0"/>
    <n v="13905"/>
    <n v="300"/>
    <s v="ACH"/>
    <x v="1"/>
  </r>
  <r>
    <x v="4"/>
    <x v="4"/>
    <n v="24700"/>
    <x v="1"/>
    <x v="1"/>
    <x v="3"/>
    <x v="1"/>
    <n v="37050"/>
    <n v="37050"/>
    <n v="24700"/>
    <n v="5"/>
    <n v="15"/>
    <x v="0"/>
    <n v="2470"/>
    <s v="0"/>
    <n v="12350"/>
    <n v="50"/>
    <s v="ACH"/>
    <x v="0"/>
  </r>
  <r>
    <x v="10"/>
    <x v="10"/>
    <s v=" $3,19,860.00 "/>
    <x v="4"/>
    <x v="3"/>
    <x v="0"/>
    <x v="1"/>
    <n v="333187.5"/>
    <n v="333187.5"/>
    <n v="319860"/>
    <n v="5"/>
    <n v="125"/>
    <x v="0"/>
    <n v="2665.5"/>
    <s v="0"/>
    <n v="13327.5"/>
    <n v="4.1666666666666661"/>
    <s v="NOT ACH"/>
    <x v="0"/>
  </r>
  <r>
    <x v="11"/>
    <x v="11"/>
    <s v=" $2,39,500.00 "/>
    <x v="5"/>
    <x v="4"/>
    <x v="3"/>
    <x v="1"/>
    <n v="287400"/>
    <n v="287400"/>
    <n v="239500"/>
    <n v="5"/>
    <n v="300"/>
    <x v="0"/>
    <n v="958"/>
    <s v="0"/>
    <n v="47900"/>
    <n v="20"/>
    <s v="NOT ACH"/>
    <x v="0"/>
  </r>
  <r>
    <x v="12"/>
    <x v="12"/>
    <n v="10730"/>
    <x v="6"/>
    <x v="0"/>
    <x v="1"/>
    <x v="1"/>
    <n v="15022"/>
    <n v="15022"/>
    <n v="10730"/>
    <n v="5"/>
    <n v="7"/>
    <x v="0"/>
    <n v="2146"/>
    <s v="0"/>
    <n v="4292"/>
    <n v="40"/>
    <s v="ACH"/>
    <x v="1"/>
  </r>
  <r>
    <x v="13"/>
    <x v="13"/>
    <n v="41400"/>
    <x v="7"/>
    <x v="3"/>
    <x v="0"/>
    <x v="1"/>
    <n v="43125"/>
    <n v="43125"/>
    <n v="41400"/>
    <n v="5"/>
    <n v="125"/>
    <x v="0"/>
    <n v="345"/>
    <s v="0"/>
    <n v="1725"/>
    <n v="4.1666666666666661"/>
    <s v="NOT ACH"/>
    <x v="0"/>
  </r>
  <r>
    <x v="14"/>
    <x v="14"/>
    <n v="6150"/>
    <x v="2"/>
    <x v="1"/>
    <x v="4"/>
    <x v="1"/>
    <n v="9225"/>
    <n v="9225"/>
    <n v="6150"/>
    <n v="5"/>
    <n v="15"/>
    <x v="0"/>
    <n v="615"/>
    <s v="0"/>
    <n v="3075"/>
    <n v="50"/>
    <s v="ACH"/>
    <x v="0"/>
  </r>
  <r>
    <x v="15"/>
    <x v="15"/>
    <n v="2920"/>
    <x v="8"/>
    <x v="0"/>
    <x v="0"/>
    <x v="2"/>
    <n v="5840"/>
    <n v="5840"/>
    <n v="2920"/>
    <n v="10"/>
    <n v="20"/>
    <x v="0"/>
    <n v="292"/>
    <s v="0"/>
    <n v="2920"/>
    <n v="100"/>
    <s v="ACH"/>
    <x v="0"/>
  </r>
  <r>
    <x v="16"/>
    <x v="16"/>
    <n v="9740"/>
    <x v="8"/>
    <x v="1"/>
    <x v="3"/>
    <x v="2"/>
    <n v="14610"/>
    <n v="14610"/>
    <n v="9740"/>
    <n v="10"/>
    <n v="15"/>
    <x v="0"/>
    <n v="974"/>
    <s v="0"/>
    <n v="4870"/>
    <n v="50"/>
    <s v="ACH"/>
    <x v="0"/>
  </r>
  <r>
    <x v="7"/>
    <x v="7"/>
    <n v="7554"/>
    <x v="1"/>
    <x v="2"/>
    <x v="0"/>
    <x v="2"/>
    <n v="30216"/>
    <n v="30216"/>
    <n v="7554"/>
    <n v="10"/>
    <n v="12"/>
    <x v="0"/>
    <n v="2518"/>
    <s v="0"/>
    <n v="22662"/>
    <n v="300"/>
    <s v="ACH"/>
    <x v="0"/>
  </r>
  <r>
    <x v="17"/>
    <x v="17"/>
    <s v=" $2,61,560.00 "/>
    <x v="1"/>
    <x v="0"/>
    <x v="1"/>
    <x v="2"/>
    <n v="352100"/>
    <n v="352100"/>
    <n v="261560"/>
    <n v="10"/>
    <n v="350"/>
    <x v="0"/>
    <n v="1006"/>
    <s v="0"/>
    <n v="90540"/>
    <n v="34.615384615384613"/>
    <s v="ACH"/>
    <x v="1"/>
  </r>
  <r>
    <x v="18"/>
    <x v="18"/>
    <n v="1101"/>
    <x v="4"/>
    <x v="2"/>
    <x v="1"/>
    <x v="2"/>
    <n v="4404"/>
    <n v="4404"/>
    <n v="1101"/>
    <n v="10"/>
    <n v="12"/>
    <x v="0"/>
    <n v="367"/>
    <s v="0"/>
    <n v="3303"/>
    <n v="300"/>
    <s v="ACH"/>
    <x v="1"/>
  </r>
  <r>
    <x v="19"/>
    <x v="19"/>
    <n v="4415"/>
    <x v="5"/>
    <x v="0"/>
    <x v="3"/>
    <x v="2"/>
    <n v="6181"/>
    <n v="6181"/>
    <n v="4415"/>
    <n v="10"/>
    <n v="7"/>
    <x v="0"/>
    <n v="883"/>
    <s v="0"/>
    <n v="1766"/>
    <n v="40"/>
    <s v="ACH"/>
    <x v="0"/>
  </r>
  <r>
    <x v="20"/>
    <x v="20"/>
    <n v="5490"/>
    <x v="9"/>
    <x v="1"/>
    <x v="2"/>
    <x v="2"/>
    <n v="8235"/>
    <n v="8235"/>
    <n v="5490"/>
    <n v="10"/>
    <n v="15"/>
    <x v="0"/>
    <n v="549"/>
    <s v="0"/>
    <n v="2745"/>
    <n v="50"/>
    <s v="ACH"/>
    <x v="1"/>
  </r>
  <r>
    <x v="21"/>
    <x v="21"/>
    <s v=" $1,97,000.00 "/>
    <x v="9"/>
    <x v="4"/>
    <x v="3"/>
    <x v="2"/>
    <n v="236400"/>
    <n v="236400"/>
    <n v="197000"/>
    <n v="10"/>
    <n v="300"/>
    <x v="0"/>
    <n v="788"/>
    <s v="0"/>
    <n v="39400"/>
    <n v="20"/>
    <s v="NOT ACH"/>
    <x v="0"/>
  </r>
  <r>
    <x v="22"/>
    <x v="22"/>
    <n v="24720"/>
    <x v="6"/>
    <x v="1"/>
    <x v="3"/>
    <x v="2"/>
    <n v="37080"/>
    <n v="37080"/>
    <n v="24720"/>
    <n v="10"/>
    <n v="15"/>
    <x v="0"/>
    <n v="2472"/>
    <s v="0"/>
    <n v="12360"/>
    <n v="50"/>
    <s v="ACH"/>
    <x v="0"/>
  </r>
  <r>
    <x v="23"/>
    <x v="23"/>
    <n v="5715"/>
    <x v="10"/>
    <x v="0"/>
    <x v="4"/>
    <x v="2"/>
    <n v="8001"/>
    <n v="8001"/>
    <n v="5715"/>
    <n v="10"/>
    <n v="7"/>
    <x v="0"/>
    <n v="1143"/>
    <s v="0"/>
    <n v="2286"/>
    <n v="40"/>
    <s v="ACH"/>
    <x v="0"/>
  </r>
  <r>
    <x v="24"/>
    <x v="24"/>
    <s v=" $4,48,500.00 "/>
    <x v="11"/>
    <x v="0"/>
    <x v="0"/>
    <x v="2"/>
    <n v="603750"/>
    <n v="603750"/>
    <n v="448500"/>
    <n v="10"/>
    <n v="350"/>
    <x v="0"/>
    <n v="1725"/>
    <s v="0"/>
    <n v="155250"/>
    <n v="34.615384615384613"/>
    <s v="ACH"/>
    <x v="0"/>
  </r>
  <r>
    <x v="25"/>
    <x v="25"/>
    <n v="2736"/>
    <x v="11"/>
    <x v="2"/>
    <x v="4"/>
    <x v="2"/>
    <n v="10944"/>
    <n v="10944"/>
    <n v="2736"/>
    <n v="10"/>
    <n v="12"/>
    <x v="0"/>
    <n v="912"/>
    <s v="0"/>
    <n v="8208"/>
    <n v="300"/>
    <s v="ACH"/>
    <x v="0"/>
  </r>
  <r>
    <x v="26"/>
    <x v="26"/>
    <n v="21520"/>
    <x v="12"/>
    <x v="1"/>
    <x v="0"/>
    <x v="2"/>
    <n v="32280"/>
    <n v="32280"/>
    <n v="21520"/>
    <n v="10"/>
    <n v="15"/>
    <x v="0"/>
    <n v="2152"/>
    <s v="0"/>
    <n v="10760"/>
    <n v="50"/>
    <s v="ACH"/>
    <x v="0"/>
  </r>
  <r>
    <x v="27"/>
    <x v="27"/>
    <n v="18170"/>
    <x v="2"/>
    <x v="0"/>
    <x v="0"/>
    <x v="2"/>
    <n v="36340"/>
    <n v="36340"/>
    <n v="18170"/>
    <n v="10"/>
    <n v="20"/>
    <x v="0"/>
    <n v="1817"/>
    <s v="0"/>
    <n v="18170"/>
    <n v="100"/>
    <s v="ACH"/>
    <x v="0"/>
  </r>
  <r>
    <x v="5"/>
    <x v="5"/>
    <s v=" $3,93,380.00 "/>
    <x v="2"/>
    <x v="0"/>
    <x v="1"/>
    <x v="2"/>
    <n v="529550"/>
    <n v="529550"/>
    <n v="393380"/>
    <n v="10"/>
    <n v="350"/>
    <x v="0"/>
    <n v="1513"/>
    <s v="0"/>
    <n v="136170"/>
    <n v="34.615384615384613"/>
    <s v="ACH"/>
    <x v="1"/>
  </r>
  <r>
    <x v="28"/>
    <x v="28"/>
    <n v="7465"/>
    <x v="0"/>
    <x v="0"/>
    <x v="3"/>
    <x v="3"/>
    <n v="10451"/>
    <n v="10451"/>
    <n v="7465"/>
    <n v="120"/>
    <n v="7"/>
    <x v="0"/>
    <n v="1493"/>
    <s v="0"/>
    <n v="2986"/>
    <n v="40"/>
    <s v="ACH"/>
    <x v="0"/>
  </r>
  <r>
    <x v="29"/>
    <x v="29"/>
    <s v=" $2,16,480.00 "/>
    <x v="8"/>
    <x v="3"/>
    <x v="2"/>
    <x v="3"/>
    <n v="225500"/>
    <n v="225500"/>
    <n v="216480"/>
    <n v="120"/>
    <n v="125"/>
    <x v="0"/>
    <n v="1804"/>
    <s v="0"/>
    <n v="9020"/>
    <n v="4.1666666666666661"/>
    <s v="NOT ACH"/>
    <x v="1"/>
  </r>
  <r>
    <x v="30"/>
    <x v="30"/>
    <n v="6483"/>
    <x v="3"/>
    <x v="2"/>
    <x v="1"/>
    <x v="3"/>
    <n v="25932"/>
    <n v="25932"/>
    <n v="6483"/>
    <n v="120"/>
    <n v="12"/>
    <x v="0"/>
    <n v="2161"/>
    <s v="0"/>
    <n v="19449"/>
    <n v="300"/>
    <s v="ACH"/>
    <x v="1"/>
  </r>
  <r>
    <x v="17"/>
    <x v="17"/>
    <s v=" $2,61,560.00 "/>
    <x v="1"/>
    <x v="0"/>
    <x v="1"/>
    <x v="3"/>
    <n v="352100"/>
    <n v="352100"/>
    <n v="261560"/>
    <n v="120"/>
    <n v="350"/>
    <x v="0"/>
    <n v="1006"/>
    <s v="0"/>
    <n v="90540"/>
    <n v="34.615384615384613"/>
    <s v="ACH"/>
    <x v="1"/>
  </r>
  <r>
    <x v="9"/>
    <x v="9"/>
    <n v="4635"/>
    <x v="1"/>
    <x v="2"/>
    <x v="1"/>
    <x v="3"/>
    <n v="18540"/>
    <n v="18540"/>
    <n v="4635"/>
    <n v="120"/>
    <n v="12"/>
    <x v="0"/>
    <n v="1545"/>
    <s v="0"/>
    <n v="13905"/>
    <n v="300"/>
    <s v="ACH"/>
    <x v="1"/>
  </r>
  <r>
    <x v="31"/>
    <x v="31"/>
    <s v=" $3,38,520.00 "/>
    <x v="5"/>
    <x v="3"/>
    <x v="4"/>
    <x v="3"/>
    <n v="352625"/>
    <n v="352625"/>
    <n v="338520"/>
    <n v="120"/>
    <n v="125"/>
    <x v="0"/>
    <n v="2821"/>
    <s v="0"/>
    <n v="14105"/>
    <n v="4.1666666666666661"/>
    <s v="NOT ACH"/>
    <x v="0"/>
  </r>
  <r>
    <x v="13"/>
    <x v="13"/>
    <n v="41400"/>
    <x v="7"/>
    <x v="3"/>
    <x v="0"/>
    <x v="3"/>
    <n v="43125"/>
    <n v="43125"/>
    <n v="41400"/>
    <n v="120"/>
    <n v="125"/>
    <x v="0"/>
    <n v="345"/>
    <s v="0"/>
    <n v="1725"/>
    <n v="4.1666666666666661"/>
    <s v="NOT ACH"/>
    <x v="0"/>
  </r>
  <r>
    <x v="32"/>
    <x v="32"/>
    <s v=" $5,00,250.00 "/>
    <x v="8"/>
    <x v="4"/>
    <x v="0"/>
    <x v="4"/>
    <n v="600300"/>
    <n v="600300"/>
    <n v="500250"/>
    <n v="250"/>
    <n v="300"/>
    <x v="0"/>
    <n v="2001"/>
    <s v="0"/>
    <n v="100050"/>
    <n v="20"/>
    <s v="NOT ACH"/>
    <x v="0"/>
  </r>
  <r>
    <x v="33"/>
    <x v="33"/>
    <n v="8514"/>
    <x v="13"/>
    <x v="2"/>
    <x v="1"/>
    <x v="4"/>
    <n v="34056"/>
    <n v="34056"/>
    <n v="8514"/>
    <n v="250"/>
    <n v="12"/>
    <x v="0"/>
    <n v="2838"/>
    <s v="0"/>
    <n v="25542"/>
    <n v="300"/>
    <s v="ACH"/>
    <x v="1"/>
  </r>
  <r>
    <x v="2"/>
    <x v="2"/>
    <n v="21780"/>
    <x v="1"/>
    <x v="1"/>
    <x v="2"/>
    <x v="4"/>
    <n v="32670"/>
    <n v="32670"/>
    <n v="21780"/>
    <n v="250"/>
    <n v="15"/>
    <x v="0"/>
    <n v="2178"/>
    <s v="0"/>
    <n v="10890"/>
    <n v="50"/>
    <s v="ACH"/>
    <x v="1"/>
  </r>
  <r>
    <x v="3"/>
    <x v="3"/>
    <n v="8880"/>
    <x v="1"/>
    <x v="1"/>
    <x v="1"/>
    <x v="4"/>
    <n v="13320"/>
    <n v="13320"/>
    <n v="8880"/>
    <n v="250"/>
    <n v="15"/>
    <x v="0"/>
    <n v="888"/>
    <s v="0"/>
    <n v="4440"/>
    <n v="50"/>
    <s v="ACH"/>
    <x v="1"/>
  </r>
  <r>
    <x v="34"/>
    <x v="34"/>
    <s v=" $3,97,020.00 "/>
    <x v="9"/>
    <x v="0"/>
    <x v="2"/>
    <x v="4"/>
    <n v="534450"/>
    <n v="534450"/>
    <n v="397020"/>
    <n v="250"/>
    <n v="350"/>
    <x v="0"/>
    <n v="1527"/>
    <s v="0"/>
    <n v="137430"/>
    <n v="34.615384615384613"/>
    <s v="ACH"/>
    <x v="1"/>
  </r>
  <r>
    <x v="35"/>
    <x v="35"/>
    <s v=" $5,37,750.00 "/>
    <x v="6"/>
    <x v="4"/>
    <x v="2"/>
    <x v="4"/>
    <n v="645300"/>
    <n v="645300"/>
    <n v="537750"/>
    <n v="250"/>
    <n v="300"/>
    <x v="0"/>
    <n v="2151"/>
    <s v="0"/>
    <n v="107550"/>
    <n v="20"/>
    <s v="NOT ACH"/>
    <x v="1"/>
  </r>
  <r>
    <x v="27"/>
    <x v="27"/>
    <n v="18170"/>
    <x v="2"/>
    <x v="0"/>
    <x v="0"/>
    <x v="4"/>
    <n v="36340"/>
    <n v="36340"/>
    <n v="18170"/>
    <n v="250"/>
    <n v="20"/>
    <x v="0"/>
    <n v="1817"/>
    <s v="0"/>
    <n v="18170"/>
    <n v="100"/>
    <s v="ACH"/>
    <x v="0"/>
  </r>
  <r>
    <x v="36"/>
    <x v="36"/>
    <s v=" $7,15,000.00 "/>
    <x v="8"/>
    <x v="0"/>
    <x v="2"/>
    <x v="5"/>
    <n v="962500"/>
    <n v="962500"/>
    <n v="715000"/>
    <n v="260"/>
    <n v="350"/>
    <x v="0"/>
    <n v="2750"/>
    <s v="0"/>
    <n v="247500"/>
    <n v="34.615384615384613"/>
    <s v="ACH"/>
    <x v="1"/>
  </r>
  <r>
    <x v="37"/>
    <x v="37"/>
    <n v="5859"/>
    <x v="13"/>
    <x v="2"/>
    <x v="4"/>
    <x v="5"/>
    <n v="23436"/>
    <n v="23436"/>
    <n v="5859"/>
    <n v="260"/>
    <n v="12"/>
    <x v="0"/>
    <n v="1953"/>
    <s v="0"/>
    <n v="17577"/>
    <n v="300"/>
    <s v="ACH"/>
    <x v="0"/>
  </r>
  <r>
    <x v="38"/>
    <x v="38"/>
    <s v=" $5,06,340.00 "/>
    <x v="13"/>
    <x v="3"/>
    <x v="1"/>
    <x v="5"/>
    <n v="527437.5"/>
    <n v="527437.5"/>
    <n v="506340"/>
    <n v="260"/>
    <n v="125"/>
    <x v="0"/>
    <n v="4219.5"/>
    <s v="0"/>
    <n v="21097.5"/>
    <n v="4.1666666666666661"/>
    <s v="NOT ACH"/>
    <x v="1"/>
  </r>
  <r>
    <x v="8"/>
    <x v="8"/>
    <n v="18990"/>
    <x v="1"/>
    <x v="0"/>
    <x v="2"/>
    <x v="5"/>
    <n v="37980"/>
    <n v="37980"/>
    <n v="18990"/>
    <n v="260"/>
    <n v="20"/>
    <x v="0"/>
    <n v="1899"/>
    <s v="0"/>
    <n v="18990"/>
    <n v="100"/>
    <s v="ACH"/>
    <x v="1"/>
  </r>
  <r>
    <x v="39"/>
    <x v="39"/>
    <n v="8430"/>
    <x v="4"/>
    <x v="0"/>
    <x v="1"/>
    <x v="5"/>
    <n v="11802"/>
    <n v="11802"/>
    <n v="8430"/>
    <n v="260"/>
    <n v="7"/>
    <x v="0"/>
    <n v="1686"/>
    <s v="0"/>
    <n v="3372"/>
    <n v="40"/>
    <s v="ACH"/>
    <x v="1"/>
  </r>
  <r>
    <x v="40"/>
    <x v="40"/>
    <n v="6423"/>
    <x v="5"/>
    <x v="2"/>
    <x v="4"/>
    <x v="5"/>
    <n v="25692"/>
    <n v="25692"/>
    <n v="6423"/>
    <n v="260"/>
    <n v="12"/>
    <x v="0"/>
    <n v="2141"/>
    <s v="0"/>
    <n v="19269"/>
    <n v="300"/>
    <s v="ACH"/>
    <x v="0"/>
  </r>
  <r>
    <x v="23"/>
    <x v="23"/>
    <n v="5715"/>
    <x v="10"/>
    <x v="0"/>
    <x v="4"/>
    <x v="5"/>
    <n v="8001"/>
    <n v="8001"/>
    <n v="5715"/>
    <n v="260"/>
    <n v="7"/>
    <x v="0"/>
    <n v="1143"/>
    <s v="0"/>
    <n v="2286"/>
    <n v="40"/>
    <s v="ACH"/>
    <x v="0"/>
  </r>
  <r>
    <x v="14"/>
    <x v="14"/>
    <n v="6150"/>
    <x v="2"/>
    <x v="1"/>
    <x v="4"/>
    <x v="5"/>
    <n v="9225"/>
    <n v="9225"/>
    <n v="6150"/>
    <n v="260"/>
    <n v="15"/>
    <x v="0"/>
    <n v="615"/>
    <s v="0"/>
    <n v="3075"/>
    <n v="50"/>
    <s v="ACH"/>
    <x v="0"/>
  </r>
  <r>
    <x v="41"/>
    <x v="41"/>
    <n v="19725"/>
    <x v="0"/>
    <x v="0"/>
    <x v="2"/>
    <x v="2"/>
    <n v="27615"/>
    <n v="27338.85"/>
    <n v="19725"/>
    <n v="10"/>
    <n v="7"/>
    <x v="1"/>
    <n v="3945"/>
    <s v="$276.15"/>
    <n v="7890"/>
    <n v="40"/>
    <s v="ACH"/>
    <x v="1"/>
  </r>
  <r>
    <x v="42"/>
    <x v="42"/>
    <n v="22960"/>
    <x v="8"/>
    <x v="1"/>
    <x v="2"/>
    <x v="2"/>
    <n v="34440"/>
    <n v="34095.599999999999"/>
    <n v="22960"/>
    <n v="10"/>
    <n v="15"/>
    <x v="1"/>
    <n v="2296"/>
    <s v="$344.40"/>
    <n v="11480"/>
    <n v="50"/>
    <s v="ACH"/>
    <x v="1"/>
  </r>
  <r>
    <x v="43"/>
    <x v="43"/>
    <n v="5150"/>
    <x v="14"/>
    <x v="0"/>
    <x v="2"/>
    <x v="2"/>
    <n v="7210"/>
    <n v="7137.9"/>
    <n v="5150"/>
    <n v="10"/>
    <n v="7"/>
    <x v="1"/>
    <n v="1030"/>
    <s v="$72.10"/>
    <n v="2060"/>
    <n v="40"/>
    <s v="ACH"/>
    <x v="1"/>
  </r>
  <r>
    <x v="44"/>
    <x v="44"/>
    <n v="3195"/>
    <x v="15"/>
    <x v="0"/>
    <x v="2"/>
    <x v="3"/>
    <n v="4473"/>
    <n v="4428.2700000000004"/>
    <n v="3195"/>
    <n v="120"/>
    <n v="7"/>
    <x v="1"/>
    <n v="639"/>
    <s v="$44.73"/>
    <n v="1278"/>
    <n v="40"/>
    <s v="ACH"/>
    <x v="1"/>
  </r>
  <r>
    <x v="45"/>
    <x v="45"/>
    <n v="6630"/>
    <x v="3"/>
    <x v="0"/>
    <x v="0"/>
    <x v="4"/>
    <n v="9282"/>
    <n v="9189.18"/>
    <n v="6630"/>
    <n v="250"/>
    <n v="7"/>
    <x v="1"/>
    <n v="1326"/>
    <s v="$92.82"/>
    <n v="2652"/>
    <n v="40"/>
    <s v="ACH"/>
    <x v="0"/>
  </r>
  <r>
    <x v="46"/>
    <x v="46"/>
    <n v="5574"/>
    <x v="8"/>
    <x v="2"/>
    <x v="4"/>
    <x v="0"/>
    <n v="22296"/>
    <n v="22073.040000000001"/>
    <n v="5574"/>
    <n v="3"/>
    <n v="12"/>
    <x v="1"/>
    <n v="1858"/>
    <s v="$222.96"/>
    <n v="16722"/>
    <n v="300"/>
    <s v="ACH"/>
    <x v="0"/>
  </r>
  <r>
    <x v="47"/>
    <x v="47"/>
    <s v=" $3,14,600.00 "/>
    <x v="3"/>
    <x v="0"/>
    <x v="3"/>
    <x v="0"/>
    <n v="423500"/>
    <n v="419265"/>
    <n v="314600"/>
    <n v="3"/>
    <n v="350"/>
    <x v="1"/>
    <n v="1210"/>
    <s v="$4,235.00"/>
    <n v="108900"/>
    <n v="34.615384615384613"/>
    <s v="ACH"/>
    <x v="0"/>
  </r>
  <r>
    <x v="48"/>
    <x v="48"/>
    <n v="12645"/>
    <x v="4"/>
    <x v="0"/>
    <x v="4"/>
    <x v="0"/>
    <n v="17703"/>
    <n v="17525.97"/>
    <n v="12645"/>
    <n v="3"/>
    <n v="7"/>
    <x v="1"/>
    <n v="2529"/>
    <s v="$177.03"/>
    <n v="5058"/>
    <n v="40"/>
    <s v="ACH"/>
    <x v="0"/>
  </r>
  <r>
    <x v="49"/>
    <x v="49"/>
    <n v="4335"/>
    <x v="6"/>
    <x v="2"/>
    <x v="0"/>
    <x v="0"/>
    <n v="17340"/>
    <n v="17166.599999999999"/>
    <n v="4335"/>
    <n v="3"/>
    <n v="12"/>
    <x v="1"/>
    <n v="1445"/>
    <s v="$173.40"/>
    <n v="13005"/>
    <n v="300"/>
    <s v="ACH"/>
    <x v="0"/>
  </r>
  <r>
    <x v="50"/>
    <x v="50"/>
    <n v="39600"/>
    <x v="9"/>
    <x v="3"/>
    <x v="4"/>
    <x v="0"/>
    <n v="41250"/>
    <n v="40837.5"/>
    <n v="39600"/>
    <n v="3"/>
    <n v="125"/>
    <x v="1"/>
    <n v="330"/>
    <s v="$412.50"/>
    <n v="1650"/>
    <n v="4.1666666666666661"/>
    <s v="NOT ACH"/>
    <x v="0"/>
  </r>
  <r>
    <x v="51"/>
    <x v="51"/>
    <n v="8013"/>
    <x v="6"/>
    <x v="2"/>
    <x v="2"/>
    <x v="0"/>
    <n v="32052"/>
    <n v="31731.48"/>
    <n v="8013"/>
    <n v="3"/>
    <n v="12"/>
    <x v="1"/>
    <n v="2671"/>
    <s v="$320.52"/>
    <n v="24039"/>
    <n v="300"/>
    <s v="ACH"/>
    <x v="1"/>
  </r>
  <r>
    <x v="52"/>
    <x v="52"/>
    <n v="2298"/>
    <x v="7"/>
    <x v="2"/>
    <x v="1"/>
    <x v="0"/>
    <n v="9192"/>
    <n v="9100.08"/>
    <n v="2298"/>
    <n v="3"/>
    <n v="12"/>
    <x v="1"/>
    <n v="766"/>
    <s v="$91.92"/>
    <n v="6894"/>
    <n v="300"/>
    <s v="ACH"/>
    <x v="1"/>
  </r>
  <r>
    <x v="53"/>
    <x v="53"/>
    <s v=" $1,23,500.00 "/>
    <x v="7"/>
    <x v="4"/>
    <x v="3"/>
    <x v="0"/>
    <n v="148200"/>
    <n v="146718"/>
    <n v="123500"/>
    <n v="3"/>
    <n v="300"/>
    <x v="1"/>
    <n v="494"/>
    <s v="$1,482.00"/>
    <n v="24700"/>
    <n v="20"/>
    <s v="NOT ACH"/>
    <x v="0"/>
  </r>
  <r>
    <x v="54"/>
    <x v="54"/>
    <s v=" $3,63,220.00 "/>
    <x v="10"/>
    <x v="0"/>
    <x v="3"/>
    <x v="0"/>
    <n v="488950"/>
    <n v="484060.5"/>
    <n v="363220"/>
    <n v="3"/>
    <n v="350"/>
    <x v="1"/>
    <n v="1397"/>
    <s v="$4,889.50"/>
    <n v="125730"/>
    <n v="34.615384615384613"/>
    <s v="ACH"/>
    <x v="0"/>
  </r>
  <r>
    <x v="55"/>
    <x v="55"/>
    <s v=" $5,60,300.00 "/>
    <x v="2"/>
    <x v="0"/>
    <x v="2"/>
    <x v="0"/>
    <n v="754250"/>
    <n v="746707.5"/>
    <n v="560300"/>
    <n v="3"/>
    <n v="350"/>
    <x v="1"/>
    <n v="2155"/>
    <s v="$7,542.50"/>
    <n v="193950"/>
    <n v="34.615384615384613"/>
    <s v="ACH"/>
    <x v="1"/>
  </r>
  <r>
    <x v="56"/>
    <x v="56"/>
    <n v="22140"/>
    <x v="3"/>
    <x v="1"/>
    <x v="3"/>
    <x v="1"/>
    <n v="33210"/>
    <n v="32877.9"/>
    <n v="22140"/>
    <n v="5"/>
    <n v="15"/>
    <x v="1"/>
    <n v="2214"/>
    <s v="$332.10"/>
    <n v="11070"/>
    <n v="50"/>
    <s v="ACH"/>
    <x v="0"/>
  </r>
  <r>
    <x v="57"/>
    <x v="57"/>
    <s v=" $5,75,250.00 "/>
    <x v="13"/>
    <x v="4"/>
    <x v="4"/>
    <x v="1"/>
    <n v="690300"/>
    <n v="683397"/>
    <n v="575250"/>
    <n v="5"/>
    <n v="300"/>
    <x v="1"/>
    <n v="2301"/>
    <s v="$6,903.00"/>
    <n v="115050"/>
    <n v="20"/>
    <s v="NOT ACH"/>
    <x v="0"/>
  </r>
  <r>
    <x v="58"/>
    <x v="58"/>
    <n v="13755"/>
    <x v="4"/>
    <x v="0"/>
    <x v="2"/>
    <x v="1"/>
    <n v="27510"/>
    <n v="27234.9"/>
    <n v="13755"/>
    <n v="5"/>
    <n v="20"/>
    <x v="1"/>
    <n v="1375.5"/>
    <s v="$275.10"/>
    <n v="13755"/>
    <n v="100"/>
    <s v="ACH"/>
    <x v="1"/>
  </r>
  <r>
    <x v="59"/>
    <x v="59"/>
    <n v="9150"/>
    <x v="5"/>
    <x v="0"/>
    <x v="0"/>
    <x v="1"/>
    <n v="12810"/>
    <n v="12681.9"/>
    <n v="9150"/>
    <n v="5"/>
    <n v="7"/>
    <x v="1"/>
    <n v="1830"/>
    <s v="$128.10"/>
    <n v="3660"/>
    <n v="40"/>
    <s v="ACH"/>
    <x v="0"/>
  </r>
  <r>
    <x v="60"/>
    <x v="60"/>
    <s v=" $6,24,500.00 "/>
    <x v="9"/>
    <x v="4"/>
    <x v="4"/>
    <x v="1"/>
    <n v="749400"/>
    <n v="741906"/>
    <n v="624500"/>
    <n v="5"/>
    <n v="300"/>
    <x v="1"/>
    <n v="2498"/>
    <s v="$7,494.00"/>
    <n v="124900"/>
    <n v="20"/>
    <s v="NOT ACH"/>
    <x v="0"/>
  </r>
  <r>
    <x v="61"/>
    <x v="61"/>
    <n v="79560"/>
    <x v="7"/>
    <x v="3"/>
    <x v="4"/>
    <x v="1"/>
    <n v="82875"/>
    <n v="82046.25"/>
    <n v="79560"/>
    <n v="5"/>
    <n v="125"/>
    <x v="1"/>
    <n v="663"/>
    <s v="$828.75"/>
    <n v="3315"/>
    <n v="4.1666666666666661"/>
    <s v="NOT ACH"/>
    <x v="0"/>
  </r>
  <r>
    <x v="62"/>
    <x v="62"/>
    <n v="15140"/>
    <x v="8"/>
    <x v="1"/>
    <x v="4"/>
    <x v="2"/>
    <n v="22710"/>
    <n v="22482.9"/>
    <n v="15140"/>
    <n v="10"/>
    <n v="15"/>
    <x v="1"/>
    <n v="1514"/>
    <s v="$227.10"/>
    <n v="7570"/>
    <n v="50"/>
    <s v="ACH"/>
    <x v="0"/>
  </r>
  <r>
    <x v="63"/>
    <x v="63"/>
    <n v="22462.5"/>
    <x v="13"/>
    <x v="0"/>
    <x v="4"/>
    <x v="2"/>
    <n v="31447.5"/>
    <n v="31133.03"/>
    <n v="22462.5"/>
    <n v="10"/>
    <n v="7"/>
    <x v="1"/>
    <n v="4492.5"/>
    <s v="$314.48"/>
    <n v="8985"/>
    <n v="40"/>
    <s v="ACH"/>
    <x v="0"/>
  </r>
  <r>
    <x v="64"/>
    <x v="64"/>
    <n v="87240"/>
    <x v="1"/>
    <x v="3"/>
    <x v="4"/>
    <x v="2"/>
    <n v="90875"/>
    <n v="89966.25"/>
    <n v="87240"/>
    <n v="10"/>
    <n v="125"/>
    <x v="1"/>
    <n v="727"/>
    <s v="$908.75"/>
    <n v="3635"/>
    <n v="4.1666666666666661"/>
    <s v="NOT ACH"/>
    <x v="0"/>
  </r>
  <r>
    <x v="65"/>
    <x v="65"/>
    <n v="94440"/>
    <x v="1"/>
    <x v="3"/>
    <x v="2"/>
    <x v="2"/>
    <n v="98375"/>
    <n v="97391.25"/>
    <n v="94440"/>
    <n v="10"/>
    <n v="125"/>
    <x v="1"/>
    <n v="787"/>
    <s v="$983.75"/>
    <n v="3935"/>
    <n v="4.1666666666666661"/>
    <s v="NOT ACH"/>
    <x v="1"/>
  </r>
  <r>
    <x v="66"/>
    <x v="66"/>
    <s v=" $2,18,760.00 "/>
    <x v="4"/>
    <x v="3"/>
    <x v="3"/>
    <x v="2"/>
    <n v="227875"/>
    <n v="225596.25"/>
    <n v="218760"/>
    <n v="10"/>
    <n v="125"/>
    <x v="1"/>
    <n v="1823"/>
    <s v="$2,278.75"/>
    <n v="9115"/>
    <n v="4.1666666666666661"/>
    <s v="NOT ACH"/>
    <x v="0"/>
  </r>
  <r>
    <x v="67"/>
    <x v="67"/>
    <n v="7470"/>
    <x v="6"/>
    <x v="1"/>
    <x v="1"/>
    <x v="2"/>
    <n v="11205"/>
    <n v="11092.95"/>
    <n v="7470"/>
    <n v="10"/>
    <n v="15"/>
    <x v="1"/>
    <n v="747"/>
    <s v="$112.05"/>
    <n v="3735"/>
    <n v="50"/>
    <s v="ACH"/>
    <x v="1"/>
  </r>
  <r>
    <x v="52"/>
    <x v="52"/>
    <n v="2298"/>
    <x v="7"/>
    <x v="2"/>
    <x v="1"/>
    <x v="2"/>
    <n v="9192"/>
    <n v="9100.08"/>
    <n v="2298"/>
    <n v="10"/>
    <n v="12"/>
    <x v="1"/>
    <n v="766"/>
    <s v="$91.92"/>
    <n v="6894"/>
    <n v="300"/>
    <s v="ACH"/>
    <x v="1"/>
  </r>
  <r>
    <x v="68"/>
    <x v="68"/>
    <s v=" $7,26,250.00 "/>
    <x v="15"/>
    <x v="4"/>
    <x v="4"/>
    <x v="2"/>
    <n v="871500"/>
    <n v="862785"/>
    <n v="726250"/>
    <n v="10"/>
    <n v="300"/>
    <x v="1"/>
    <n v="2905"/>
    <s v="$8,715.00"/>
    <n v="145250"/>
    <n v="20"/>
    <s v="NOT ACH"/>
    <x v="0"/>
  </r>
  <r>
    <x v="55"/>
    <x v="55"/>
    <s v=" $5,60,300.00 "/>
    <x v="2"/>
    <x v="0"/>
    <x v="2"/>
    <x v="2"/>
    <n v="754250"/>
    <n v="746707.5"/>
    <n v="560300"/>
    <n v="10"/>
    <n v="350"/>
    <x v="1"/>
    <n v="2155"/>
    <s v="$7,542.50"/>
    <n v="193950"/>
    <n v="34.615384615384613"/>
    <s v="ACH"/>
    <x v="1"/>
  </r>
  <r>
    <x v="69"/>
    <x v="69"/>
    <n v="38640"/>
    <x v="13"/>
    <x v="0"/>
    <x v="2"/>
    <x v="3"/>
    <n v="77280"/>
    <n v="76507.199999999997"/>
    <n v="38640"/>
    <n v="120"/>
    <n v="20"/>
    <x v="1"/>
    <n v="3864"/>
    <s v="$772.80"/>
    <n v="38640"/>
    <n v="100"/>
    <s v="ACH"/>
    <x v="1"/>
  </r>
  <r>
    <x v="70"/>
    <x v="70"/>
    <n v="1810"/>
    <x v="14"/>
    <x v="0"/>
    <x v="3"/>
    <x v="3"/>
    <n v="2534"/>
    <n v="2508.66"/>
    <n v="1810"/>
    <n v="120"/>
    <n v="7"/>
    <x v="1"/>
    <n v="362"/>
    <s v="$25.34"/>
    <n v="724"/>
    <n v="40"/>
    <s v="ACH"/>
    <x v="0"/>
  </r>
  <r>
    <x v="71"/>
    <x v="71"/>
    <s v=" $1,10,760.00 "/>
    <x v="5"/>
    <x v="3"/>
    <x v="0"/>
    <x v="3"/>
    <n v="115375"/>
    <n v="114221.25"/>
    <n v="110760"/>
    <n v="120"/>
    <n v="125"/>
    <x v="1"/>
    <n v="923"/>
    <s v="$1,153.75"/>
    <n v="4615"/>
    <n v="4.1666666666666661"/>
    <s v="NOT ACH"/>
    <x v="0"/>
  </r>
  <r>
    <x v="61"/>
    <x v="61"/>
    <n v="79560"/>
    <x v="7"/>
    <x v="3"/>
    <x v="4"/>
    <x v="3"/>
    <n v="82875"/>
    <n v="82046.25"/>
    <n v="79560"/>
    <n v="120"/>
    <n v="125"/>
    <x v="1"/>
    <n v="663"/>
    <s v="$828.75"/>
    <n v="3315"/>
    <n v="4.1666666666666661"/>
    <s v="NOT ACH"/>
    <x v="0"/>
  </r>
  <r>
    <x v="72"/>
    <x v="72"/>
    <n v="10460"/>
    <x v="11"/>
    <x v="0"/>
    <x v="0"/>
    <x v="3"/>
    <n v="14644"/>
    <n v="14497.56"/>
    <n v="10460"/>
    <n v="120"/>
    <n v="7"/>
    <x v="1"/>
    <n v="2092"/>
    <s v="$146.44"/>
    <n v="4184"/>
    <n v="40"/>
    <s v="ACH"/>
    <x v="0"/>
  </r>
  <r>
    <x v="73"/>
    <x v="73"/>
    <n v="1315"/>
    <x v="3"/>
    <x v="0"/>
    <x v="1"/>
    <x v="4"/>
    <n v="1841"/>
    <n v="1822.59"/>
    <n v="1315"/>
    <n v="250"/>
    <n v="7"/>
    <x v="1"/>
    <n v="263"/>
    <s v="$18.41"/>
    <n v="526"/>
    <n v="40"/>
    <s v="ACH"/>
    <x v="1"/>
  </r>
  <r>
    <x v="74"/>
    <x v="74"/>
    <s v=" $2,45,310.00 "/>
    <x v="13"/>
    <x v="0"/>
    <x v="0"/>
    <x v="4"/>
    <n v="330225"/>
    <n v="326922.75"/>
    <n v="245310"/>
    <n v="250"/>
    <n v="350"/>
    <x v="1"/>
    <n v="943.5"/>
    <s v="$3,302.25"/>
    <n v="84915"/>
    <n v="34.615384615384613"/>
    <s v="ACH"/>
    <x v="0"/>
  </r>
  <r>
    <x v="64"/>
    <x v="64"/>
    <n v="87240"/>
    <x v="1"/>
    <x v="3"/>
    <x v="4"/>
    <x v="4"/>
    <n v="90875"/>
    <n v="89966.25"/>
    <n v="87240"/>
    <n v="250"/>
    <n v="125"/>
    <x v="1"/>
    <n v="727"/>
    <s v="$908.75"/>
    <n v="3635"/>
    <n v="4.1666666666666661"/>
    <s v="NOT ACH"/>
    <x v="0"/>
  </r>
  <r>
    <x v="65"/>
    <x v="65"/>
    <n v="94440"/>
    <x v="1"/>
    <x v="3"/>
    <x v="2"/>
    <x v="4"/>
    <n v="98375"/>
    <n v="97391.25"/>
    <n v="94440"/>
    <n v="250"/>
    <n v="125"/>
    <x v="1"/>
    <n v="787"/>
    <s v="$983.75"/>
    <n v="3935"/>
    <n v="4.1666666666666661"/>
    <s v="NOT ACH"/>
    <x v="1"/>
  </r>
  <r>
    <x v="75"/>
    <x v="75"/>
    <s v=" $2,46,500.00 "/>
    <x v="6"/>
    <x v="4"/>
    <x v="1"/>
    <x v="4"/>
    <n v="295800"/>
    <n v="292842"/>
    <n v="246500"/>
    <n v="250"/>
    <n v="300"/>
    <x v="1"/>
    <n v="986"/>
    <s v="$2,958.00"/>
    <n v="49300"/>
    <n v="20"/>
    <s v="NOT ACH"/>
    <x v="1"/>
  </r>
  <r>
    <x v="53"/>
    <x v="53"/>
    <s v=" $1,23,500.00 "/>
    <x v="7"/>
    <x v="4"/>
    <x v="3"/>
    <x v="4"/>
    <n v="148200"/>
    <n v="146718"/>
    <n v="123500"/>
    <n v="250"/>
    <n v="300"/>
    <x v="1"/>
    <n v="494"/>
    <s v="$1,482.00"/>
    <n v="24700"/>
    <n v="20"/>
    <s v="NOT ACH"/>
    <x v="0"/>
  </r>
  <r>
    <x v="54"/>
    <x v="54"/>
    <s v=" $3,63,220.00 "/>
    <x v="10"/>
    <x v="0"/>
    <x v="3"/>
    <x v="4"/>
    <n v="488950"/>
    <n v="484060.5"/>
    <n v="363220"/>
    <n v="250"/>
    <n v="350"/>
    <x v="1"/>
    <n v="1397"/>
    <s v="$4,889.50"/>
    <n v="125730"/>
    <n v="34.615384615384613"/>
    <s v="ACH"/>
    <x v="0"/>
  </r>
  <r>
    <x v="76"/>
    <x v="76"/>
    <s v=" $2,09,280.00 "/>
    <x v="15"/>
    <x v="3"/>
    <x v="2"/>
    <x v="4"/>
    <n v="218000"/>
    <n v="215820"/>
    <n v="209280"/>
    <n v="250"/>
    <n v="125"/>
    <x v="1"/>
    <n v="1744"/>
    <s v="$2,180.00"/>
    <n v="8720"/>
    <n v="4.1666666666666661"/>
    <s v="NOT ACH"/>
    <x v="1"/>
  </r>
  <r>
    <x v="77"/>
    <x v="77"/>
    <n v="5967"/>
    <x v="9"/>
    <x v="2"/>
    <x v="4"/>
    <x v="5"/>
    <n v="23868"/>
    <n v="23629.32"/>
    <n v="5967"/>
    <n v="260"/>
    <n v="12"/>
    <x v="1"/>
    <n v="1989"/>
    <s v="$238.68"/>
    <n v="17901"/>
    <n v="300"/>
    <s v="ACH"/>
    <x v="0"/>
  </r>
  <r>
    <x v="78"/>
    <x v="78"/>
    <n v="3210"/>
    <x v="11"/>
    <x v="1"/>
    <x v="2"/>
    <x v="5"/>
    <n v="4815"/>
    <n v="4766.8500000000004"/>
    <n v="3210"/>
    <n v="260"/>
    <n v="15"/>
    <x v="1"/>
    <n v="321"/>
    <s v="$48.15"/>
    <n v="1605"/>
    <n v="50"/>
    <s v="ACH"/>
    <x v="1"/>
  </r>
  <r>
    <x v="79"/>
    <x v="79"/>
    <n v="89100"/>
    <x v="13"/>
    <x v="3"/>
    <x v="0"/>
    <x v="0"/>
    <n v="92812.5"/>
    <n v="90956.25"/>
    <n v="89100"/>
    <n v="3"/>
    <n v="125"/>
    <x v="1"/>
    <n v="742.5"/>
    <s v="$1,856.25"/>
    <n v="3712.5"/>
    <n v="4.1666666666666661"/>
    <s v="NOT ACH"/>
    <x v="0"/>
  </r>
  <r>
    <x v="80"/>
    <x v="80"/>
    <n v="3885"/>
    <x v="10"/>
    <x v="2"/>
    <x v="0"/>
    <x v="0"/>
    <n v="15540"/>
    <n v="15229.2"/>
    <n v="3885"/>
    <n v="3"/>
    <n v="12"/>
    <x v="1"/>
    <n v="1295"/>
    <s v="$310.80"/>
    <n v="11655"/>
    <n v="300"/>
    <s v="ACH"/>
    <x v="0"/>
  </r>
  <r>
    <x v="81"/>
    <x v="81"/>
    <n v="53500"/>
    <x v="7"/>
    <x v="4"/>
    <x v="1"/>
    <x v="0"/>
    <n v="64200"/>
    <n v="62916"/>
    <n v="53500"/>
    <n v="3"/>
    <n v="300"/>
    <x v="1"/>
    <n v="214"/>
    <s v="$1,284.00"/>
    <n v="10700"/>
    <n v="20"/>
    <s v="NOT ACH"/>
    <x v="1"/>
  </r>
  <r>
    <x v="82"/>
    <x v="82"/>
    <n v="10725"/>
    <x v="11"/>
    <x v="0"/>
    <x v="2"/>
    <x v="0"/>
    <n v="15015"/>
    <n v="14714.7"/>
    <n v="10725"/>
    <n v="3"/>
    <n v="7"/>
    <x v="1"/>
    <n v="2145"/>
    <s v="$300.30"/>
    <n v="4290"/>
    <n v="40"/>
    <s v="ACH"/>
    <x v="1"/>
  </r>
  <r>
    <x v="83"/>
    <x v="83"/>
    <s v=" $7,41,520.00 "/>
    <x v="2"/>
    <x v="0"/>
    <x v="0"/>
    <x v="0"/>
    <n v="998200"/>
    <n v="978236"/>
    <n v="741520"/>
    <n v="3"/>
    <n v="350"/>
    <x v="1"/>
    <n v="2852"/>
    <s v="$19,964.00"/>
    <n v="256680"/>
    <n v="34.615384615384613"/>
    <s v="ACH"/>
    <x v="0"/>
  </r>
  <r>
    <x v="84"/>
    <x v="84"/>
    <n v="3426"/>
    <x v="1"/>
    <x v="2"/>
    <x v="4"/>
    <x v="1"/>
    <n v="13704"/>
    <n v="13429.92"/>
    <n v="3426"/>
    <n v="5"/>
    <n v="12"/>
    <x v="1"/>
    <n v="1142"/>
    <s v="$274.08"/>
    <n v="10278"/>
    <n v="300"/>
    <s v="ACH"/>
    <x v="0"/>
  </r>
  <r>
    <x v="85"/>
    <x v="85"/>
    <n v="15660"/>
    <x v="10"/>
    <x v="0"/>
    <x v="4"/>
    <x v="1"/>
    <n v="31320"/>
    <n v="30693.599999999999"/>
    <n v="15660"/>
    <n v="5"/>
    <n v="20"/>
    <x v="1"/>
    <n v="1566"/>
    <s v="$626.40"/>
    <n v="15660"/>
    <n v="100"/>
    <s v="ACH"/>
    <x v="0"/>
  </r>
  <r>
    <x v="86"/>
    <x v="86"/>
    <n v="2070"/>
    <x v="15"/>
    <x v="2"/>
    <x v="3"/>
    <x v="1"/>
    <n v="8280"/>
    <n v="8114.4"/>
    <n v="2070"/>
    <n v="5"/>
    <n v="12"/>
    <x v="1"/>
    <n v="690"/>
    <s v="$165.60"/>
    <n v="6210"/>
    <n v="300"/>
    <s v="ACH"/>
    <x v="0"/>
  </r>
  <r>
    <x v="87"/>
    <x v="87"/>
    <s v=" $1,99,200.00 "/>
    <x v="11"/>
    <x v="3"/>
    <x v="3"/>
    <x v="1"/>
    <n v="207500"/>
    <n v="203350"/>
    <n v="199200"/>
    <n v="5"/>
    <n v="125"/>
    <x v="1"/>
    <n v="1660"/>
    <s v="$4,150.00"/>
    <n v="8300"/>
    <n v="4.1666666666666661"/>
    <s v="NOT ACH"/>
    <x v="0"/>
  </r>
  <r>
    <x v="88"/>
    <x v="88"/>
    <n v="23630"/>
    <x v="8"/>
    <x v="1"/>
    <x v="0"/>
    <x v="2"/>
    <n v="35445"/>
    <n v="34736.1"/>
    <n v="23630"/>
    <n v="10"/>
    <n v="15"/>
    <x v="1"/>
    <n v="2363"/>
    <s v="$708.90"/>
    <n v="11815"/>
    <n v="50"/>
    <s v="ACH"/>
    <x v="0"/>
  </r>
  <r>
    <x v="89"/>
    <x v="89"/>
    <s v=" $2,29,500.00 "/>
    <x v="14"/>
    <x v="4"/>
    <x v="2"/>
    <x v="2"/>
    <n v="275400"/>
    <n v="269892"/>
    <n v="229500"/>
    <n v="10"/>
    <n v="300"/>
    <x v="1"/>
    <n v="918"/>
    <s v="$5,508.00"/>
    <n v="45900"/>
    <n v="20"/>
    <s v="NOT ACH"/>
    <x v="1"/>
  </r>
  <r>
    <x v="90"/>
    <x v="90"/>
    <s v=" $4,32,000.00 "/>
    <x v="14"/>
    <x v="4"/>
    <x v="1"/>
    <x v="2"/>
    <n v="518400"/>
    <n v="508032"/>
    <n v="432000"/>
    <n v="10"/>
    <n v="300"/>
    <x v="1"/>
    <n v="1728"/>
    <s v="$10,368.00"/>
    <n v="86400"/>
    <n v="20"/>
    <s v="NOT ACH"/>
    <x v="1"/>
  </r>
  <r>
    <x v="84"/>
    <x v="84"/>
    <n v="3426"/>
    <x v="1"/>
    <x v="2"/>
    <x v="4"/>
    <x v="2"/>
    <n v="13704"/>
    <n v="13429.92"/>
    <n v="3426"/>
    <n v="10"/>
    <n v="12"/>
    <x v="1"/>
    <n v="1142"/>
    <s v="$274.08"/>
    <n v="10278"/>
    <n v="300"/>
    <s v="ACH"/>
    <x v="0"/>
  </r>
  <r>
    <x v="91"/>
    <x v="91"/>
    <n v="79440"/>
    <x v="1"/>
    <x v="3"/>
    <x v="3"/>
    <x v="2"/>
    <n v="82750"/>
    <n v="81095"/>
    <n v="79440"/>
    <n v="10"/>
    <n v="125"/>
    <x v="1"/>
    <n v="662"/>
    <s v="$1,655.00"/>
    <n v="3310"/>
    <n v="4.1666666666666661"/>
    <s v="NOT ACH"/>
    <x v="0"/>
  </r>
  <r>
    <x v="80"/>
    <x v="80"/>
    <n v="3885"/>
    <x v="10"/>
    <x v="2"/>
    <x v="0"/>
    <x v="2"/>
    <n v="15540"/>
    <n v="15229.2"/>
    <n v="3885"/>
    <n v="10"/>
    <n v="12"/>
    <x v="1"/>
    <n v="1295"/>
    <s v="$310.80"/>
    <n v="11655"/>
    <n v="300"/>
    <s v="ACH"/>
    <x v="0"/>
  </r>
  <r>
    <x v="92"/>
    <x v="92"/>
    <n v="97080"/>
    <x v="7"/>
    <x v="3"/>
    <x v="1"/>
    <x v="2"/>
    <n v="101125"/>
    <n v="99102.5"/>
    <n v="97080"/>
    <n v="10"/>
    <n v="125"/>
    <x v="1"/>
    <n v="809"/>
    <s v="$2,022.50"/>
    <n v="4045"/>
    <n v="4.1666666666666661"/>
    <s v="NOT ACH"/>
    <x v="1"/>
  </r>
  <r>
    <x v="93"/>
    <x v="93"/>
    <s v=" $2,57,400.00 "/>
    <x v="7"/>
    <x v="3"/>
    <x v="3"/>
    <x v="2"/>
    <n v="268125"/>
    <n v="262762.5"/>
    <n v="257400"/>
    <n v="10"/>
    <n v="125"/>
    <x v="1"/>
    <n v="2145"/>
    <s v="$5,362.50"/>
    <n v="10725"/>
    <n v="4.1666666666666661"/>
    <s v="NOT ACH"/>
    <x v="0"/>
  </r>
  <r>
    <x v="94"/>
    <x v="94"/>
    <n v="5355"/>
    <x v="11"/>
    <x v="2"/>
    <x v="2"/>
    <x v="2"/>
    <n v="21420"/>
    <n v="20991.599999999999"/>
    <n v="5355"/>
    <n v="10"/>
    <n v="12"/>
    <x v="1"/>
    <n v="1785"/>
    <s v="$428.40"/>
    <n v="16065"/>
    <n v="300"/>
    <s v="ACH"/>
    <x v="1"/>
  </r>
  <r>
    <x v="95"/>
    <x v="95"/>
    <s v=" $4,79,000.00 "/>
    <x v="2"/>
    <x v="4"/>
    <x v="0"/>
    <x v="2"/>
    <n v="574800"/>
    <n v="563304"/>
    <n v="479000"/>
    <n v="10"/>
    <n v="300"/>
    <x v="1"/>
    <n v="1916"/>
    <s v="$11,496.00"/>
    <n v="95800"/>
    <n v="20"/>
    <s v="NOT ACH"/>
    <x v="0"/>
  </r>
  <r>
    <x v="83"/>
    <x v="83"/>
    <s v=" $7,41,520.00 "/>
    <x v="2"/>
    <x v="0"/>
    <x v="0"/>
    <x v="2"/>
    <n v="998200"/>
    <n v="978236"/>
    <n v="741520"/>
    <n v="10"/>
    <n v="350"/>
    <x v="1"/>
    <n v="2852"/>
    <s v="$19,964.00"/>
    <n v="256680"/>
    <n v="34.615384615384613"/>
    <s v="ACH"/>
    <x v="0"/>
  </r>
  <r>
    <x v="96"/>
    <x v="96"/>
    <s v=" $3,27,480.00 "/>
    <x v="2"/>
    <x v="3"/>
    <x v="0"/>
    <x v="2"/>
    <n v="341125"/>
    <n v="334302.5"/>
    <n v="327480"/>
    <n v="10"/>
    <n v="125"/>
    <x v="1"/>
    <n v="2729"/>
    <s v="$6,822.50"/>
    <n v="13645"/>
    <n v="4.1666666666666661"/>
    <s v="NOT ACH"/>
    <x v="0"/>
  </r>
  <r>
    <x v="97"/>
    <x v="97"/>
    <n v="19250"/>
    <x v="12"/>
    <x v="1"/>
    <x v="4"/>
    <x v="2"/>
    <n v="28875"/>
    <n v="28297.5"/>
    <n v="19250"/>
    <n v="10"/>
    <n v="15"/>
    <x v="1"/>
    <n v="1925"/>
    <s v="$577.50"/>
    <n v="9625"/>
    <n v="50"/>
    <s v="ACH"/>
    <x v="0"/>
  </r>
  <r>
    <x v="98"/>
    <x v="98"/>
    <n v="10065"/>
    <x v="12"/>
    <x v="0"/>
    <x v="4"/>
    <x v="2"/>
    <n v="14091"/>
    <n v="13809.18"/>
    <n v="10065"/>
    <n v="10"/>
    <n v="7"/>
    <x v="1"/>
    <n v="2013"/>
    <s v="$281.82"/>
    <n v="4026"/>
    <n v="40"/>
    <s v="ACH"/>
    <x v="0"/>
  </r>
  <r>
    <x v="99"/>
    <x v="99"/>
    <n v="3165"/>
    <x v="2"/>
    <x v="2"/>
    <x v="2"/>
    <x v="2"/>
    <n v="12660"/>
    <n v="12406.8"/>
    <n v="3165"/>
    <n v="10"/>
    <n v="12"/>
    <x v="1"/>
    <n v="1055"/>
    <s v="$253.20"/>
    <n v="9495"/>
    <n v="300"/>
    <s v="ACH"/>
    <x v="1"/>
  </r>
  <r>
    <x v="100"/>
    <x v="100"/>
    <n v="3252"/>
    <x v="2"/>
    <x v="2"/>
    <x v="3"/>
    <x v="2"/>
    <n v="13008"/>
    <n v="12747.84"/>
    <n v="3252"/>
    <n v="10"/>
    <n v="12"/>
    <x v="1"/>
    <n v="1084"/>
    <s v="$260.16"/>
    <n v="9756"/>
    <n v="300"/>
    <s v="ACH"/>
    <x v="0"/>
  </r>
  <r>
    <x v="85"/>
    <x v="85"/>
    <n v="15660"/>
    <x v="10"/>
    <x v="0"/>
    <x v="4"/>
    <x v="3"/>
    <n v="31320"/>
    <n v="30693.599999999999"/>
    <n v="15660"/>
    <n v="120"/>
    <n v="20"/>
    <x v="1"/>
    <n v="1566"/>
    <s v="$626.40"/>
    <n v="15660"/>
    <n v="100"/>
    <s v="ACH"/>
    <x v="0"/>
  </r>
  <r>
    <x v="101"/>
    <x v="101"/>
    <s v=" $7,71,160.00 "/>
    <x v="7"/>
    <x v="0"/>
    <x v="1"/>
    <x v="3"/>
    <n v="1038100"/>
    <n v="1017338"/>
    <n v="771160"/>
    <n v="120"/>
    <n v="350"/>
    <x v="1"/>
    <n v="2966"/>
    <s v="$20,762.00"/>
    <n v="266940"/>
    <n v="34.615384615384613"/>
    <s v="ACH"/>
    <x v="1"/>
  </r>
  <r>
    <x v="102"/>
    <x v="102"/>
    <s v=" $7,48,020.00 "/>
    <x v="10"/>
    <x v="0"/>
    <x v="1"/>
    <x v="3"/>
    <n v="1006950"/>
    <n v="986811"/>
    <n v="748020"/>
    <n v="120"/>
    <n v="350"/>
    <x v="1"/>
    <n v="2877"/>
    <s v="$20,139.00"/>
    <n v="258930"/>
    <n v="34.615384615384613"/>
    <s v="ACH"/>
    <x v="1"/>
  </r>
  <r>
    <x v="92"/>
    <x v="92"/>
    <n v="97080"/>
    <x v="7"/>
    <x v="3"/>
    <x v="1"/>
    <x v="3"/>
    <n v="101125"/>
    <n v="99102.5"/>
    <n v="97080"/>
    <n v="120"/>
    <n v="125"/>
    <x v="1"/>
    <n v="809"/>
    <s v="$2,022.50"/>
    <n v="4045"/>
    <n v="4.1666666666666661"/>
    <s v="NOT ACH"/>
    <x v="1"/>
  </r>
  <r>
    <x v="93"/>
    <x v="93"/>
    <s v=" $2,57,400.00 "/>
    <x v="7"/>
    <x v="3"/>
    <x v="3"/>
    <x v="3"/>
    <n v="268125"/>
    <n v="262762.5"/>
    <n v="257400"/>
    <n v="120"/>
    <n v="125"/>
    <x v="1"/>
    <n v="2145"/>
    <s v="$5,362.50"/>
    <n v="10725"/>
    <n v="4.1666666666666661"/>
    <s v="NOT ACH"/>
    <x v="0"/>
  </r>
  <r>
    <x v="99"/>
    <x v="99"/>
    <n v="3165"/>
    <x v="2"/>
    <x v="2"/>
    <x v="2"/>
    <x v="3"/>
    <n v="12660"/>
    <n v="12406.8"/>
    <n v="3165"/>
    <n v="120"/>
    <n v="12"/>
    <x v="1"/>
    <n v="1055"/>
    <s v="$253.20"/>
    <n v="9495"/>
    <n v="300"/>
    <s v="ACH"/>
    <x v="1"/>
  </r>
  <r>
    <x v="103"/>
    <x v="103"/>
    <n v="5440"/>
    <x v="12"/>
    <x v="0"/>
    <x v="3"/>
    <x v="3"/>
    <n v="10880"/>
    <n v="10662.4"/>
    <n v="5440"/>
    <n v="120"/>
    <n v="20"/>
    <x v="1"/>
    <n v="544"/>
    <s v="$217.60"/>
    <n v="5440"/>
    <n v="100"/>
    <s v="ACH"/>
    <x v="0"/>
  </r>
  <r>
    <x v="100"/>
    <x v="100"/>
    <n v="3252"/>
    <x v="2"/>
    <x v="2"/>
    <x v="3"/>
    <x v="3"/>
    <n v="13008"/>
    <n v="12747.84"/>
    <n v="3252"/>
    <n v="120"/>
    <n v="12"/>
    <x v="1"/>
    <n v="1084"/>
    <s v="$260.16"/>
    <n v="9756"/>
    <n v="300"/>
    <s v="ACH"/>
    <x v="0"/>
  </r>
  <r>
    <x v="91"/>
    <x v="91"/>
    <n v="79440"/>
    <x v="1"/>
    <x v="3"/>
    <x v="3"/>
    <x v="4"/>
    <n v="82750"/>
    <n v="81095"/>
    <n v="79440"/>
    <n v="250"/>
    <n v="125"/>
    <x v="1"/>
    <n v="662"/>
    <s v="$1,655.00"/>
    <n v="3310"/>
    <n v="4.1666666666666661"/>
    <s v="NOT ACH"/>
    <x v="0"/>
  </r>
  <r>
    <x v="81"/>
    <x v="81"/>
    <n v="53500"/>
    <x v="7"/>
    <x v="4"/>
    <x v="1"/>
    <x v="4"/>
    <n v="64200"/>
    <n v="62916"/>
    <n v="53500"/>
    <n v="250"/>
    <n v="300"/>
    <x v="1"/>
    <n v="214"/>
    <s v="$1,284.00"/>
    <n v="10700"/>
    <n v="20"/>
    <s v="NOT ACH"/>
    <x v="1"/>
  </r>
  <r>
    <x v="102"/>
    <x v="102"/>
    <s v=" $7,48,020.00 "/>
    <x v="10"/>
    <x v="0"/>
    <x v="1"/>
    <x v="4"/>
    <n v="1006950"/>
    <n v="986811"/>
    <n v="748020"/>
    <n v="250"/>
    <n v="350"/>
    <x v="1"/>
    <n v="2877"/>
    <s v="$20,139.00"/>
    <n v="258930"/>
    <n v="34.615384615384613"/>
    <s v="ACH"/>
    <x v="1"/>
  </r>
  <r>
    <x v="96"/>
    <x v="96"/>
    <s v=" $3,27,480.00 "/>
    <x v="2"/>
    <x v="3"/>
    <x v="0"/>
    <x v="4"/>
    <n v="341125"/>
    <n v="334302.5"/>
    <n v="327480"/>
    <n v="250"/>
    <n v="125"/>
    <x v="1"/>
    <n v="2729"/>
    <s v="$6,822.50"/>
    <n v="13645"/>
    <n v="4.1666666666666661"/>
    <s v="NOT ACH"/>
    <x v="0"/>
  </r>
  <r>
    <x v="104"/>
    <x v="104"/>
    <n v="69160"/>
    <x v="12"/>
    <x v="0"/>
    <x v="4"/>
    <x v="4"/>
    <n v="93100"/>
    <n v="91238"/>
    <n v="69160"/>
    <n v="250"/>
    <n v="350"/>
    <x v="1"/>
    <n v="266"/>
    <s v="$1,862.00"/>
    <n v="23940"/>
    <n v="34.615384615384613"/>
    <s v="ACH"/>
    <x v="0"/>
  </r>
  <r>
    <x v="105"/>
    <x v="105"/>
    <s v=" $5,04,400.00 "/>
    <x v="12"/>
    <x v="0"/>
    <x v="3"/>
    <x v="4"/>
    <n v="679000"/>
    <n v="665420"/>
    <n v="504400"/>
    <n v="250"/>
    <n v="350"/>
    <x v="1"/>
    <n v="1940"/>
    <s v="$13,580.00"/>
    <n v="174600"/>
    <n v="34.615384615384613"/>
    <s v="ACH"/>
    <x v="0"/>
  </r>
  <r>
    <x v="106"/>
    <x v="106"/>
    <n v="64750"/>
    <x v="3"/>
    <x v="4"/>
    <x v="1"/>
    <x v="5"/>
    <n v="77700"/>
    <n v="76146"/>
    <n v="64750"/>
    <n v="260"/>
    <n v="300"/>
    <x v="1"/>
    <n v="259"/>
    <s v="$1,554.00"/>
    <n v="12950"/>
    <n v="20"/>
    <s v="NOT ACH"/>
    <x v="1"/>
  </r>
  <r>
    <x v="107"/>
    <x v="107"/>
    <s v=" $2,75,250.00 "/>
    <x v="3"/>
    <x v="4"/>
    <x v="3"/>
    <x v="5"/>
    <n v="330300"/>
    <n v="323694"/>
    <n v="275250"/>
    <n v="260"/>
    <n v="300"/>
    <x v="1"/>
    <n v="1101"/>
    <s v="$6,606.00"/>
    <n v="55050"/>
    <n v="20"/>
    <s v="NOT ACH"/>
    <x v="0"/>
  </r>
  <r>
    <x v="108"/>
    <x v="108"/>
    <s v=" $2,73,120.00 "/>
    <x v="14"/>
    <x v="3"/>
    <x v="1"/>
    <x v="5"/>
    <n v="284500"/>
    <n v="278810"/>
    <n v="273120"/>
    <n v="260"/>
    <n v="125"/>
    <x v="1"/>
    <n v="2276"/>
    <s v="$5,690.00"/>
    <n v="11380"/>
    <n v="4.1666666666666661"/>
    <s v="NOT ACH"/>
    <x v="1"/>
  </r>
  <r>
    <x v="101"/>
    <x v="101"/>
    <s v=" $7,71,160.00 "/>
    <x v="7"/>
    <x v="0"/>
    <x v="1"/>
    <x v="5"/>
    <n v="1038100"/>
    <n v="1017338"/>
    <n v="771160"/>
    <n v="260"/>
    <n v="350"/>
    <x v="1"/>
    <n v="2966"/>
    <s v="$20,762.00"/>
    <n v="266940"/>
    <n v="34.615384615384613"/>
    <s v="ACH"/>
    <x v="1"/>
  </r>
  <r>
    <x v="109"/>
    <x v="109"/>
    <n v="12360"/>
    <x v="15"/>
    <x v="0"/>
    <x v="4"/>
    <x v="5"/>
    <n v="24720"/>
    <n v="24225.599999999999"/>
    <n v="12360"/>
    <n v="260"/>
    <n v="20"/>
    <x v="1"/>
    <n v="1236"/>
    <s v="$494.40"/>
    <n v="12360"/>
    <n v="100"/>
    <s v="ACH"/>
    <x v="0"/>
  </r>
  <r>
    <x v="110"/>
    <x v="110"/>
    <n v="9410"/>
    <x v="15"/>
    <x v="0"/>
    <x v="2"/>
    <x v="5"/>
    <n v="18820"/>
    <n v="18443.599999999999"/>
    <n v="9410"/>
    <n v="260"/>
    <n v="20"/>
    <x v="1"/>
    <n v="941"/>
    <s v="$376.40"/>
    <n v="9410"/>
    <n v="100"/>
    <s v="ACH"/>
    <x v="1"/>
  </r>
  <r>
    <x v="95"/>
    <x v="95"/>
    <s v=" $4,79,000.00 "/>
    <x v="2"/>
    <x v="4"/>
    <x v="0"/>
    <x v="5"/>
    <n v="574800"/>
    <n v="563304"/>
    <n v="479000"/>
    <n v="260"/>
    <n v="300"/>
    <x v="1"/>
    <n v="1916"/>
    <s v="$11,496.00"/>
    <n v="95800"/>
    <n v="20"/>
    <s v="NOT ACH"/>
    <x v="0"/>
  </r>
  <r>
    <x v="111"/>
    <x v="111"/>
    <s v=" $5,09,220.00 "/>
    <x v="13"/>
    <x v="3"/>
    <x v="2"/>
    <x v="0"/>
    <n v="530437.5"/>
    <n v="514524.38"/>
    <n v="509220"/>
    <n v="3"/>
    <n v="125"/>
    <x v="1"/>
    <n v="4243.5"/>
    <s v="$15,913.13"/>
    <n v="21217.5"/>
    <n v="4.1666666666666661"/>
    <s v="NOT ACH"/>
    <x v="1"/>
  </r>
  <r>
    <x v="112"/>
    <x v="112"/>
    <n v="25800"/>
    <x v="13"/>
    <x v="0"/>
    <x v="1"/>
    <x v="0"/>
    <n v="51600"/>
    <n v="50052"/>
    <n v="25800"/>
    <n v="3"/>
    <n v="20"/>
    <x v="1"/>
    <n v="2580"/>
    <s v="$1,548.00"/>
    <n v="25800"/>
    <n v="100"/>
    <s v="ACH"/>
    <x v="1"/>
  </r>
  <r>
    <x v="113"/>
    <x v="113"/>
    <s v=" $1,72,250.00 "/>
    <x v="1"/>
    <x v="4"/>
    <x v="1"/>
    <x v="0"/>
    <n v="206700"/>
    <n v="200499"/>
    <n v="172250"/>
    <n v="3"/>
    <n v="300"/>
    <x v="1"/>
    <n v="689"/>
    <s v="$6,201.00"/>
    <n v="34450"/>
    <n v="20"/>
    <s v="NOT ACH"/>
    <x v="1"/>
  </r>
  <r>
    <x v="114"/>
    <x v="114"/>
    <n v="5841"/>
    <x v="6"/>
    <x v="2"/>
    <x v="4"/>
    <x v="0"/>
    <n v="23364"/>
    <n v="22663.08"/>
    <n v="5841"/>
    <n v="3"/>
    <n v="12"/>
    <x v="1"/>
    <n v="1947"/>
    <s v="$700.92"/>
    <n v="17523"/>
    <n v="300"/>
    <s v="ACH"/>
    <x v="0"/>
  </r>
  <r>
    <x v="115"/>
    <x v="115"/>
    <n v="2724"/>
    <x v="12"/>
    <x v="2"/>
    <x v="0"/>
    <x v="0"/>
    <n v="10896"/>
    <n v="10569.12"/>
    <n v="2724"/>
    <n v="3"/>
    <n v="12"/>
    <x v="1"/>
    <n v="908"/>
    <s v="$326.88"/>
    <n v="8172"/>
    <n v="300"/>
    <s v="ACH"/>
    <x v="0"/>
  </r>
  <r>
    <x v="116"/>
    <x v="116"/>
    <n v="9790"/>
    <x v="8"/>
    <x v="0"/>
    <x v="1"/>
    <x v="1"/>
    <n v="13706"/>
    <n v="13294.82"/>
    <n v="9790"/>
    <n v="5"/>
    <n v="7"/>
    <x v="1"/>
    <n v="1958"/>
    <s v="$411.18"/>
    <n v="3916"/>
    <n v="40"/>
    <s v="ACH"/>
    <x v="1"/>
  </r>
  <r>
    <x v="117"/>
    <x v="117"/>
    <n v="5703"/>
    <x v="1"/>
    <x v="2"/>
    <x v="2"/>
    <x v="1"/>
    <n v="22812"/>
    <n v="22127.64"/>
    <n v="5703"/>
    <n v="5"/>
    <n v="12"/>
    <x v="1"/>
    <n v="1901"/>
    <s v="$684.36"/>
    <n v="17109"/>
    <n v="300"/>
    <s v="ACH"/>
    <x v="1"/>
  </r>
  <r>
    <x v="118"/>
    <x v="118"/>
    <n v="2720"/>
    <x v="6"/>
    <x v="0"/>
    <x v="2"/>
    <x v="1"/>
    <n v="3808"/>
    <n v="3693.76"/>
    <n v="2720"/>
    <n v="5"/>
    <n v="7"/>
    <x v="1"/>
    <n v="544"/>
    <s v="$114.24"/>
    <n v="1088"/>
    <n v="40"/>
    <s v="ACH"/>
    <x v="1"/>
  </r>
  <r>
    <x v="119"/>
    <x v="119"/>
    <s v=" $4,67,220.00 "/>
    <x v="9"/>
    <x v="0"/>
    <x v="1"/>
    <x v="1"/>
    <n v="628950"/>
    <n v="610081.5"/>
    <n v="467220"/>
    <n v="5"/>
    <n v="350"/>
    <x v="1"/>
    <n v="1797"/>
    <s v="$18,868.50"/>
    <n v="161730"/>
    <n v="34.615384615384613"/>
    <s v="ACH"/>
    <x v="1"/>
  </r>
  <r>
    <x v="120"/>
    <x v="120"/>
    <s v=" $1,54,440.00 "/>
    <x v="2"/>
    <x v="3"/>
    <x v="2"/>
    <x v="1"/>
    <n v="160875"/>
    <n v="156048.75"/>
    <n v="154440"/>
    <n v="5"/>
    <n v="125"/>
    <x v="1"/>
    <n v="1287"/>
    <s v="$4,826.25"/>
    <n v="6435"/>
    <n v="4.1666666666666661"/>
    <s v="NOT ACH"/>
    <x v="1"/>
  </r>
  <r>
    <x v="121"/>
    <x v="121"/>
    <s v=" $2,04,720.00 "/>
    <x v="2"/>
    <x v="3"/>
    <x v="1"/>
    <x v="1"/>
    <n v="213250"/>
    <n v="206852.5"/>
    <n v="204720"/>
    <n v="5"/>
    <n v="125"/>
    <x v="1"/>
    <n v="1706"/>
    <s v="$6,397.50"/>
    <n v="8530"/>
    <n v="4.1666666666666661"/>
    <s v="NOT ACH"/>
    <x v="1"/>
  </r>
  <r>
    <x v="122"/>
    <x v="122"/>
    <s v=" $6,08,625.00 "/>
    <x v="0"/>
    <x v="4"/>
    <x v="2"/>
    <x v="2"/>
    <n v="730350"/>
    <n v="708439.5"/>
    <n v="608625"/>
    <n v="10"/>
    <n v="300"/>
    <x v="1"/>
    <n v="2434.5"/>
    <s v="$21,910.50"/>
    <n v="121725"/>
    <n v="20"/>
    <s v="NOT ACH"/>
    <x v="1"/>
  </r>
  <r>
    <x v="123"/>
    <x v="123"/>
    <s v=" $2,12,880.00 "/>
    <x v="3"/>
    <x v="3"/>
    <x v="0"/>
    <x v="2"/>
    <n v="221750"/>
    <n v="215097.5"/>
    <n v="212880"/>
    <n v="10"/>
    <n v="125"/>
    <x v="1"/>
    <n v="1774"/>
    <s v="$6,652.50"/>
    <n v="8870"/>
    <n v="4.1666666666666661"/>
    <s v="NOT ACH"/>
    <x v="0"/>
  </r>
  <r>
    <x v="117"/>
    <x v="117"/>
    <n v="5703"/>
    <x v="1"/>
    <x v="2"/>
    <x v="2"/>
    <x v="2"/>
    <n v="22812"/>
    <n v="22127.64"/>
    <n v="5703"/>
    <n v="10"/>
    <n v="12"/>
    <x v="1"/>
    <n v="1901"/>
    <s v="$684.36"/>
    <n v="17109"/>
    <n v="300"/>
    <s v="ACH"/>
    <x v="1"/>
  </r>
  <r>
    <x v="113"/>
    <x v="113"/>
    <s v=" $1,72,250.00 "/>
    <x v="1"/>
    <x v="4"/>
    <x v="1"/>
    <x v="2"/>
    <n v="206700"/>
    <n v="200499"/>
    <n v="172250"/>
    <n v="10"/>
    <n v="300"/>
    <x v="1"/>
    <n v="689"/>
    <s v="$6,201.00"/>
    <n v="34450"/>
    <n v="20"/>
    <s v="NOT ACH"/>
    <x v="1"/>
  </r>
  <r>
    <x v="124"/>
    <x v="124"/>
    <s v=" $1,88,400.00 "/>
    <x v="1"/>
    <x v="3"/>
    <x v="1"/>
    <x v="2"/>
    <n v="196250"/>
    <n v="190362.5"/>
    <n v="188400"/>
    <n v="10"/>
    <n v="125"/>
    <x v="1"/>
    <n v="1570"/>
    <s v="$5,887.50"/>
    <n v="7850"/>
    <n v="4.1666666666666661"/>
    <s v="NOT ACH"/>
    <x v="1"/>
  </r>
  <r>
    <x v="125"/>
    <x v="125"/>
    <n v="4108.5"/>
    <x v="4"/>
    <x v="2"/>
    <x v="4"/>
    <x v="2"/>
    <n v="16434"/>
    <n v="15940.98"/>
    <n v="4108.5"/>
    <n v="10"/>
    <n v="12"/>
    <x v="1"/>
    <n v="1369.5"/>
    <s v="$493.02"/>
    <n v="12325.5"/>
    <n v="300"/>
    <s v="ACH"/>
    <x v="0"/>
  </r>
  <r>
    <x v="126"/>
    <x v="126"/>
    <s v=" $2,41,080.00 "/>
    <x v="10"/>
    <x v="3"/>
    <x v="0"/>
    <x v="2"/>
    <n v="251125"/>
    <n v="243591.25"/>
    <n v="241080"/>
    <n v="10"/>
    <n v="125"/>
    <x v="1"/>
    <n v="2009"/>
    <s v="$7,533.75"/>
    <n v="10045"/>
    <n v="4.1666666666666661"/>
    <s v="NOT ACH"/>
    <x v="0"/>
  </r>
  <r>
    <x v="127"/>
    <x v="127"/>
    <n v="19450"/>
    <x v="7"/>
    <x v="1"/>
    <x v="1"/>
    <x v="2"/>
    <n v="29175"/>
    <n v="28299.75"/>
    <n v="19450"/>
    <n v="10"/>
    <n v="15"/>
    <x v="1"/>
    <n v="1945"/>
    <s v="$875.25"/>
    <n v="9725"/>
    <n v="50"/>
    <s v="ACH"/>
    <x v="1"/>
  </r>
  <r>
    <x v="120"/>
    <x v="120"/>
    <s v=" $1,54,440.00 "/>
    <x v="2"/>
    <x v="3"/>
    <x v="2"/>
    <x v="2"/>
    <n v="160875"/>
    <n v="156048.75"/>
    <n v="154440"/>
    <n v="10"/>
    <n v="125"/>
    <x v="1"/>
    <n v="1287"/>
    <s v="$4,826.25"/>
    <n v="6435"/>
    <n v="4.1666666666666661"/>
    <s v="NOT ACH"/>
    <x v="1"/>
  </r>
  <r>
    <x v="121"/>
    <x v="121"/>
    <s v=" $2,04,720.00 "/>
    <x v="2"/>
    <x v="3"/>
    <x v="1"/>
    <x v="2"/>
    <n v="213250"/>
    <n v="206852.5"/>
    <n v="204720"/>
    <n v="10"/>
    <n v="125"/>
    <x v="1"/>
    <n v="1706"/>
    <s v="$6,397.50"/>
    <n v="8530"/>
    <n v="4.1666666666666661"/>
    <s v="NOT ACH"/>
    <x v="1"/>
  </r>
  <r>
    <x v="126"/>
    <x v="126"/>
    <s v=" $2,41,080.00 "/>
    <x v="10"/>
    <x v="3"/>
    <x v="0"/>
    <x v="3"/>
    <n v="251125"/>
    <n v="243591.25"/>
    <n v="241080"/>
    <n v="120"/>
    <n v="125"/>
    <x v="1"/>
    <n v="2009"/>
    <s v="$7,533.75"/>
    <n v="10045"/>
    <n v="4.1666666666666661"/>
    <s v="NOT ACH"/>
    <x v="0"/>
  </r>
  <r>
    <x v="128"/>
    <x v="128"/>
    <s v=" $7,11,000.00 "/>
    <x v="8"/>
    <x v="4"/>
    <x v="4"/>
    <x v="4"/>
    <n v="853200"/>
    <n v="827604"/>
    <n v="711000"/>
    <n v="250"/>
    <n v="300"/>
    <x v="1"/>
    <n v="2844"/>
    <s v="$25,596.00"/>
    <n v="142200"/>
    <n v="20"/>
    <s v="NOT ACH"/>
    <x v="0"/>
  </r>
  <r>
    <x v="129"/>
    <x v="129"/>
    <n v="5748"/>
    <x v="13"/>
    <x v="2"/>
    <x v="3"/>
    <x v="4"/>
    <n v="22992"/>
    <n v="22302.240000000002"/>
    <n v="5748"/>
    <n v="250"/>
    <n v="12"/>
    <x v="1"/>
    <n v="1916"/>
    <s v="$689.76"/>
    <n v="17244"/>
    <n v="300"/>
    <s v="ACH"/>
    <x v="0"/>
  </r>
  <r>
    <x v="124"/>
    <x v="124"/>
    <s v=" $1,88,400.00 "/>
    <x v="1"/>
    <x v="3"/>
    <x v="1"/>
    <x v="4"/>
    <n v="196250"/>
    <n v="190362.5"/>
    <n v="188400"/>
    <n v="250"/>
    <n v="125"/>
    <x v="1"/>
    <n v="1570"/>
    <s v="$5,887.50"/>
    <n v="7850"/>
    <n v="4.1666666666666661"/>
    <s v="NOT ACH"/>
    <x v="1"/>
  </r>
  <r>
    <x v="130"/>
    <x v="130"/>
    <s v=" $4,68,500.00 "/>
    <x v="5"/>
    <x v="4"/>
    <x v="0"/>
    <x v="4"/>
    <n v="562200"/>
    <n v="545334"/>
    <n v="468500"/>
    <n v="250"/>
    <n v="300"/>
    <x v="1"/>
    <n v="1874"/>
    <s v="$16,866.00"/>
    <n v="93700"/>
    <n v="20"/>
    <s v="NOT ACH"/>
    <x v="0"/>
  </r>
  <r>
    <x v="131"/>
    <x v="131"/>
    <s v=" $4,26,920.00 "/>
    <x v="5"/>
    <x v="0"/>
    <x v="3"/>
    <x v="4"/>
    <n v="574700"/>
    <n v="557459"/>
    <n v="426920"/>
    <n v="250"/>
    <n v="350"/>
    <x v="1"/>
    <n v="1642"/>
    <s v="$17,241.00"/>
    <n v="147780"/>
    <n v="34.615384615384613"/>
    <s v="ACH"/>
    <x v="0"/>
  </r>
  <r>
    <x v="127"/>
    <x v="127"/>
    <n v="19450"/>
    <x v="7"/>
    <x v="1"/>
    <x v="1"/>
    <x v="4"/>
    <n v="29175"/>
    <n v="28299.75"/>
    <n v="19450"/>
    <n v="250"/>
    <n v="15"/>
    <x v="1"/>
    <n v="1945"/>
    <s v="$875.25"/>
    <n v="9725"/>
    <n v="50"/>
    <s v="ACH"/>
    <x v="1"/>
  </r>
  <r>
    <x v="132"/>
    <x v="132"/>
    <n v="8310"/>
    <x v="14"/>
    <x v="0"/>
    <x v="0"/>
    <x v="0"/>
    <n v="16620"/>
    <n v="16121.4"/>
    <n v="8310"/>
    <n v="3"/>
    <n v="20"/>
    <x v="1"/>
    <n v="831"/>
    <s v="$498.60"/>
    <n v="8310"/>
    <n v="100"/>
    <s v="ACH"/>
    <x v="0"/>
  </r>
  <r>
    <x v="133"/>
    <x v="133"/>
    <n v="8800"/>
    <x v="9"/>
    <x v="0"/>
    <x v="3"/>
    <x v="2"/>
    <n v="12320"/>
    <n v="11950.4"/>
    <n v="8800"/>
    <n v="10"/>
    <n v="7"/>
    <x v="1"/>
    <n v="1760"/>
    <s v="$369.60"/>
    <n v="3520"/>
    <n v="40"/>
    <s v="ACH"/>
    <x v="0"/>
  </r>
  <r>
    <x v="134"/>
    <x v="134"/>
    <n v="38505"/>
    <x v="13"/>
    <x v="0"/>
    <x v="0"/>
    <x v="3"/>
    <n v="77010"/>
    <n v="74699.7"/>
    <n v="38505"/>
    <n v="120"/>
    <n v="20"/>
    <x v="1"/>
    <n v="3850.5"/>
    <s v="$2,310.30"/>
    <n v="38505"/>
    <n v="100"/>
    <s v="ACH"/>
    <x v="0"/>
  </r>
  <r>
    <x v="135"/>
    <x v="135"/>
    <n v="7437"/>
    <x v="0"/>
    <x v="2"/>
    <x v="1"/>
    <x v="4"/>
    <n v="29748"/>
    <n v="28855.56"/>
    <n v="7437"/>
    <n v="250"/>
    <n v="12"/>
    <x v="1"/>
    <n v="2479"/>
    <s v="$892.44"/>
    <n v="22311"/>
    <n v="300"/>
    <s v="ACH"/>
    <x v="1"/>
  </r>
  <r>
    <x v="136"/>
    <x v="136"/>
    <n v="20310"/>
    <x v="10"/>
    <x v="1"/>
    <x v="3"/>
    <x v="1"/>
    <n v="30465"/>
    <n v="29246.400000000001"/>
    <n v="20310"/>
    <n v="5"/>
    <n v="15"/>
    <x v="1"/>
    <n v="2031"/>
    <s v="$1,218.60"/>
    <n v="10155"/>
    <n v="50"/>
    <s v="ACH"/>
    <x v="0"/>
  </r>
  <r>
    <x v="136"/>
    <x v="136"/>
    <n v="20310"/>
    <x v="10"/>
    <x v="1"/>
    <x v="3"/>
    <x v="2"/>
    <n v="30465"/>
    <n v="29246.400000000001"/>
    <n v="20310"/>
    <n v="10"/>
    <n v="15"/>
    <x v="1"/>
    <n v="2031"/>
    <s v="$1,218.60"/>
    <n v="10155"/>
    <n v="50"/>
    <s v="ACH"/>
    <x v="0"/>
  </r>
  <r>
    <x v="137"/>
    <x v="137"/>
    <n v="22610"/>
    <x v="12"/>
    <x v="1"/>
    <x v="2"/>
    <x v="2"/>
    <n v="33915"/>
    <n v="32558.400000000001"/>
    <n v="22610"/>
    <n v="10"/>
    <n v="15"/>
    <x v="1"/>
    <n v="2261"/>
    <s v="$1,356.60"/>
    <n v="11305"/>
    <n v="50"/>
    <s v="ACH"/>
    <x v="1"/>
  </r>
  <r>
    <x v="138"/>
    <x v="138"/>
    <n v="7360"/>
    <x v="9"/>
    <x v="0"/>
    <x v="4"/>
    <x v="3"/>
    <n v="14720"/>
    <n v="14131.2"/>
    <n v="7360"/>
    <n v="120"/>
    <n v="20"/>
    <x v="1"/>
    <n v="736"/>
    <s v="$588.80"/>
    <n v="7360"/>
    <n v="100"/>
    <s v="ACH"/>
    <x v="0"/>
  </r>
  <r>
    <x v="139"/>
    <x v="139"/>
    <n v="14255"/>
    <x v="7"/>
    <x v="0"/>
    <x v="0"/>
    <x v="0"/>
    <n v="19957"/>
    <n v="19158.72"/>
    <n v="14255"/>
    <n v="3"/>
    <n v="7"/>
    <x v="1"/>
    <n v="2851"/>
    <s v="$798.28"/>
    <n v="5702"/>
    <n v="40"/>
    <s v="ACH"/>
    <x v="0"/>
  </r>
  <r>
    <x v="140"/>
    <x v="140"/>
    <s v=" $5,05,250.00 "/>
    <x v="10"/>
    <x v="4"/>
    <x v="1"/>
    <x v="0"/>
    <n v="606300"/>
    <n v="582048"/>
    <n v="505250"/>
    <n v="3"/>
    <n v="300"/>
    <x v="1"/>
    <n v="2021"/>
    <s v="$24,252.00"/>
    <n v="101050"/>
    <n v="20"/>
    <s v="NOT ACH"/>
    <x v="1"/>
  </r>
  <r>
    <x v="141"/>
    <x v="141"/>
    <n v="71240"/>
    <x v="2"/>
    <x v="0"/>
    <x v="4"/>
    <x v="0"/>
    <n v="95900"/>
    <n v="92064"/>
    <n v="71240"/>
    <n v="3"/>
    <n v="350"/>
    <x v="1"/>
    <n v="274"/>
    <s v="$3,836.00"/>
    <n v="24660"/>
    <n v="34.615384615384613"/>
    <s v="ACH"/>
    <x v="0"/>
  </r>
  <r>
    <x v="142"/>
    <x v="142"/>
    <n v="19670"/>
    <x v="3"/>
    <x v="1"/>
    <x v="0"/>
    <x v="1"/>
    <n v="29505"/>
    <n v="28324.799999999999"/>
    <n v="19670"/>
    <n v="5"/>
    <n v="15"/>
    <x v="1"/>
    <n v="1967"/>
    <s v="$1,180.20"/>
    <n v="9835"/>
    <n v="50"/>
    <s v="ACH"/>
    <x v="0"/>
  </r>
  <r>
    <x v="143"/>
    <x v="143"/>
    <s v=" $4,64,750.00 "/>
    <x v="5"/>
    <x v="4"/>
    <x v="1"/>
    <x v="1"/>
    <n v="557700"/>
    <n v="535392"/>
    <n v="464750"/>
    <n v="5"/>
    <n v="300"/>
    <x v="1"/>
    <n v="1859"/>
    <s v="$22,308.00"/>
    <n v="92950"/>
    <n v="20"/>
    <s v="NOT ACH"/>
    <x v="1"/>
  </r>
  <r>
    <x v="139"/>
    <x v="139"/>
    <n v="14255"/>
    <x v="7"/>
    <x v="0"/>
    <x v="0"/>
    <x v="1"/>
    <n v="19957"/>
    <n v="19158.72"/>
    <n v="14255"/>
    <n v="5"/>
    <n v="7"/>
    <x v="1"/>
    <n v="2851"/>
    <s v="$798.28"/>
    <n v="5702"/>
    <n v="40"/>
    <s v="ACH"/>
    <x v="0"/>
  </r>
  <r>
    <x v="140"/>
    <x v="140"/>
    <s v=" $5,05,250.00 "/>
    <x v="10"/>
    <x v="4"/>
    <x v="1"/>
    <x v="1"/>
    <n v="606300"/>
    <n v="582048"/>
    <n v="505250"/>
    <n v="5"/>
    <n v="300"/>
    <x v="1"/>
    <n v="2021"/>
    <s v="$24,252.00"/>
    <n v="101050"/>
    <n v="20"/>
    <s v="NOT ACH"/>
    <x v="1"/>
  </r>
  <r>
    <x v="144"/>
    <x v="144"/>
    <s v=" $1,36,560.00 "/>
    <x v="2"/>
    <x v="3"/>
    <x v="3"/>
    <x v="1"/>
    <n v="142250"/>
    <n v="136560"/>
    <n v="136560"/>
    <n v="5"/>
    <n v="125"/>
    <x v="1"/>
    <n v="1138"/>
    <s v="$5,690.00"/>
    <n v="5690"/>
    <n v="4.1666666666666661"/>
    <s v="NOT ACH"/>
    <x v="0"/>
  </r>
  <r>
    <x v="145"/>
    <x v="145"/>
    <n v="21255"/>
    <x v="0"/>
    <x v="0"/>
    <x v="0"/>
    <x v="2"/>
    <n v="29757"/>
    <n v="28566.720000000001"/>
    <n v="21255"/>
    <n v="10"/>
    <n v="7"/>
    <x v="1"/>
    <n v="4251"/>
    <s v="$1,190.28"/>
    <n v="8502"/>
    <n v="40"/>
    <s v="ACH"/>
    <x v="0"/>
  </r>
  <r>
    <x v="146"/>
    <x v="146"/>
    <n v="95400"/>
    <x v="3"/>
    <x v="3"/>
    <x v="1"/>
    <x v="2"/>
    <n v="99375"/>
    <n v="95400"/>
    <n v="95400"/>
    <n v="10"/>
    <n v="125"/>
    <x v="1"/>
    <n v="795"/>
    <s v="$3,975.00"/>
    <n v="3975"/>
    <n v="4.1666666666666661"/>
    <s v="NOT ACH"/>
    <x v="1"/>
  </r>
  <r>
    <x v="147"/>
    <x v="147"/>
    <s v=" $3,53,625.00 "/>
    <x v="13"/>
    <x v="4"/>
    <x v="1"/>
    <x v="2"/>
    <n v="424350"/>
    <n v="407376"/>
    <n v="353625"/>
    <n v="10"/>
    <n v="300"/>
    <x v="1"/>
    <n v="1414.5"/>
    <s v="$16,974.00"/>
    <n v="70725"/>
    <n v="20"/>
    <s v="NOT ACH"/>
    <x v="1"/>
  </r>
  <r>
    <x v="148"/>
    <x v="148"/>
    <s v=" $7,29,500.00 "/>
    <x v="14"/>
    <x v="4"/>
    <x v="4"/>
    <x v="2"/>
    <n v="875400"/>
    <n v="840384"/>
    <n v="729500"/>
    <n v="10"/>
    <n v="300"/>
    <x v="1"/>
    <n v="2918"/>
    <s v="$35,016.00"/>
    <n v="145900"/>
    <n v="20"/>
    <s v="NOT ACH"/>
    <x v="0"/>
  </r>
  <r>
    <x v="149"/>
    <x v="149"/>
    <s v=" $8,97,000.00 "/>
    <x v="4"/>
    <x v="0"/>
    <x v="4"/>
    <x v="2"/>
    <n v="1207500"/>
    <n v="1159200"/>
    <n v="897000"/>
    <n v="10"/>
    <n v="350"/>
    <x v="1"/>
    <n v="3450"/>
    <s v="$48,300.00"/>
    <n v="310500"/>
    <n v="34.615384615384613"/>
    <s v="ACH"/>
    <x v="0"/>
  </r>
  <r>
    <x v="150"/>
    <x v="150"/>
    <s v=" $3,58,560.00 "/>
    <x v="4"/>
    <x v="3"/>
    <x v="2"/>
    <x v="2"/>
    <n v="373500"/>
    <n v="358560"/>
    <n v="358560"/>
    <n v="10"/>
    <n v="125"/>
    <x v="1"/>
    <n v="2988"/>
    <s v="$14,940.00"/>
    <n v="14940"/>
    <n v="4.1666666666666661"/>
    <s v="NOT ACH"/>
    <x v="1"/>
  </r>
  <r>
    <x v="151"/>
    <x v="151"/>
    <n v="2180"/>
    <x v="6"/>
    <x v="1"/>
    <x v="0"/>
    <x v="2"/>
    <n v="3270"/>
    <n v="3139.2"/>
    <n v="2180"/>
    <n v="10"/>
    <n v="15"/>
    <x v="1"/>
    <n v="218"/>
    <s v="$130.80"/>
    <n v="1090"/>
    <n v="50"/>
    <s v="ACH"/>
    <x v="0"/>
  </r>
  <r>
    <x v="152"/>
    <x v="152"/>
    <n v="20740"/>
    <x v="6"/>
    <x v="0"/>
    <x v="0"/>
    <x v="2"/>
    <n v="41480"/>
    <n v="39820.800000000003"/>
    <n v="20740"/>
    <n v="10"/>
    <n v="20"/>
    <x v="1"/>
    <n v="2074"/>
    <s v="$1,659.20"/>
    <n v="20740"/>
    <n v="100"/>
    <s v="ACH"/>
    <x v="0"/>
  </r>
  <r>
    <x v="153"/>
    <x v="153"/>
    <n v="10560"/>
    <x v="6"/>
    <x v="0"/>
    <x v="4"/>
    <x v="2"/>
    <n v="21120"/>
    <n v="20275.2"/>
    <n v="10560"/>
    <n v="10"/>
    <n v="20"/>
    <x v="1"/>
    <n v="1056"/>
    <s v="$844.80"/>
    <n v="10560"/>
    <n v="100"/>
    <s v="ACH"/>
    <x v="0"/>
  </r>
  <r>
    <x v="154"/>
    <x v="154"/>
    <n v="6710"/>
    <x v="7"/>
    <x v="1"/>
    <x v="4"/>
    <x v="2"/>
    <n v="10065"/>
    <n v="9662.4"/>
    <n v="6710"/>
    <n v="10"/>
    <n v="15"/>
    <x v="1"/>
    <n v="671"/>
    <s v="$402.60"/>
    <n v="3355"/>
    <n v="50"/>
    <s v="ACH"/>
    <x v="0"/>
  </r>
  <r>
    <x v="62"/>
    <x v="155"/>
    <n v="15140"/>
    <x v="7"/>
    <x v="1"/>
    <x v="3"/>
    <x v="2"/>
    <n v="22710"/>
    <n v="21801.599999999999"/>
    <n v="15140"/>
    <n v="10"/>
    <n v="15"/>
    <x v="1"/>
    <n v="1514"/>
    <s v="$908.40"/>
    <n v="7570"/>
    <n v="50"/>
    <s v="ACH"/>
    <x v="0"/>
  </r>
  <r>
    <x v="141"/>
    <x v="141"/>
    <n v="71240"/>
    <x v="2"/>
    <x v="0"/>
    <x v="4"/>
    <x v="2"/>
    <n v="95900"/>
    <n v="92064"/>
    <n v="71240"/>
    <n v="10"/>
    <n v="350"/>
    <x v="1"/>
    <n v="274"/>
    <s v="$3,836.00"/>
    <n v="24660"/>
    <n v="34.615384615384613"/>
    <s v="ACH"/>
    <x v="0"/>
  </r>
  <r>
    <x v="144"/>
    <x v="144"/>
    <s v=" $1,36,560.00 "/>
    <x v="2"/>
    <x v="3"/>
    <x v="3"/>
    <x v="2"/>
    <n v="142250"/>
    <n v="136560"/>
    <n v="136560"/>
    <n v="10"/>
    <n v="125"/>
    <x v="1"/>
    <n v="1138"/>
    <s v="$5,690.00"/>
    <n v="5690"/>
    <n v="4.1666666666666661"/>
    <s v="NOT ACH"/>
    <x v="0"/>
  </r>
  <r>
    <x v="155"/>
    <x v="156"/>
    <n v="4395"/>
    <x v="3"/>
    <x v="2"/>
    <x v="4"/>
    <x v="3"/>
    <n v="17580"/>
    <n v="16876.8"/>
    <n v="4395"/>
    <n v="120"/>
    <n v="12"/>
    <x v="1"/>
    <n v="1465"/>
    <s v="$703.20"/>
    <n v="13185"/>
    <n v="300"/>
    <s v="ACH"/>
    <x v="0"/>
  </r>
  <r>
    <x v="156"/>
    <x v="157"/>
    <n v="26460"/>
    <x v="9"/>
    <x v="0"/>
    <x v="0"/>
    <x v="3"/>
    <n v="52920"/>
    <n v="50803.199999999997"/>
    <n v="26460"/>
    <n v="120"/>
    <n v="20"/>
    <x v="1"/>
    <n v="2646"/>
    <s v="$2,116.80"/>
    <n v="26460"/>
    <n v="100"/>
    <s v="ACH"/>
    <x v="0"/>
  </r>
  <r>
    <x v="157"/>
    <x v="158"/>
    <s v=" $5,66,020.00 "/>
    <x v="10"/>
    <x v="0"/>
    <x v="2"/>
    <x v="3"/>
    <n v="761950"/>
    <n v="731472"/>
    <n v="566020"/>
    <n v="120"/>
    <n v="350"/>
    <x v="1"/>
    <n v="2177"/>
    <s v="$30,478.00"/>
    <n v="195930"/>
    <n v="34.615384615384613"/>
    <s v="ACH"/>
    <x v="1"/>
  </r>
  <r>
    <x v="158"/>
    <x v="159"/>
    <n v="2598"/>
    <x v="14"/>
    <x v="2"/>
    <x v="2"/>
    <x v="4"/>
    <n v="10392"/>
    <n v="9976.32"/>
    <n v="2598"/>
    <n v="250"/>
    <n v="12"/>
    <x v="1"/>
    <n v="866"/>
    <s v="$415.68"/>
    <n v="7794"/>
    <n v="300"/>
    <s v="ACH"/>
    <x v="1"/>
  </r>
  <r>
    <x v="159"/>
    <x v="160"/>
    <n v="90740"/>
    <x v="9"/>
    <x v="0"/>
    <x v="4"/>
    <x v="4"/>
    <n v="122150"/>
    <n v="117264"/>
    <n v="90740"/>
    <n v="250"/>
    <n v="350"/>
    <x v="1"/>
    <n v="349"/>
    <s v="$4,886.00"/>
    <n v="31410"/>
    <n v="34.615384615384613"/>
    <s v="ACH"/>
    <x v="0"/>
  </r>
  <r>
    <x v="157"/>
    <x v="158"/>
    <s v=" $5,66,020.00 "/>
    <x v="10"/>
    <x v="0"/>
    <x v="2"/>
    <x v="4"/>
    <n v="761950"/>
    <n v="731472"/>
    <n v="566020"/>
    <n v="250"/>
    <n v="350"/>
    <x v="1"/>
    <n v="2177"/>
    <s v="$30,478.00"/>
    <n v="195930"/>
    <n v="34.615384615384613"/>
    <s v="ACH"/>
    <x v="1"/>
  </r>
  <r>
    <x v="62"/>
    <x v="155"/>
    <n v="15140"/>
    <x v="7"/>
    <x v="1"/>
    <x v="3"/>
    <x v="4"/>
    <n v="22710"/>
    <n v="21801.599999999999"/>
    <n v="15140"/>
    <n v="250"/>
    <n v="15"/>
    <x v="1"/>
    <n v="1514"/>
    <s v="$908.40"/>
    <n v="7570"/>
    <n v="50"/>
    <s v="ACH"/>
    <x v="0"/>
  </r>
  <r>
    <x v="160"/>
    <x v="161"/>
    <s v=" $4,84,900.00 "/>
    <x v="8"/>
    <x v="0"/>
    <x v="3"/>
    <x v="5"/>
    <n v="652750"/>
    <n v="626640"/>
    <n v="484900"/>
    <n v="260"/>
    <n v="350"/>
    <x v="1"/>
    <n v="1865"/>
    <s v="$26,110.00"/>
    <n v="167850"/>
    <n v="34.615384615384613"/>
    <s v="ACH"/>
    <x v="0"/>
  </r>
  <r>
    <x v="161"/>
    <x v="162"/>
    <s v=" $1,28,880.00 "/>
    <x v="13"/>
    <x v="3"/>
    <x v="3"/>
    <x v="5"/>
    <n v="134250"/>
    <n v="128880"/>
    <n v="128880"/>
    <n v="260"/>
    <n v="125"/>
    <x v="1"/>
    <n v="1074"/>
    <s v="$5,370.00"/>
    <n v="5370"/>
    <n v="4.1666666666666661"/>
    <s v="NOT ACH"/>
    <x v="0"/>
  </r>
  <r>
    <x v="162"/>
    <x v="163"/>
    <s v=" $4,95,820.00 "/>
    <x v="6"/>
    <x v="0"/>
    <x v="1"/>
    <x v="5"/>
    <n v="667450"/>
    <n v="640752"/>
    <n v="495820"/>
    <n v="260"/>
    <n v="350"/>
    <x v="1"/>
    <n v="1907"/>
    <s v="$26,698.00"/>
    <n v="171630"/>
    <n v="34.615384615384613"/>
    <s v="ACH"/>
    <x v="1"/>
  </r>
  <r>
    <x v="154"/>
    <x v="154"/>
    <n v="6710"/>
    <x v="7"/>
    <x v="1"/>
    <x v="4"/>
    <x v="5"/>
    <n v="10065"/>
    <n v="9662.4"/>
    <n v="6710"/>
    <n v="260"/>
    <n v="15"/>
    <x v="1"/>
    <n v="671"/>
    <s v="$402.60"/>
    <n v="3355"/>
    <n v="50"/>
    <s v="ACH"/>
    <x v="0"/>
  </r>
  <r>
    <x v="163"/>
    <x v="164"/>
    <s v=" $4,62,280.00 "/>
    <x v="12"/>
    <x v="0"/>
    <x v="0"/>
    <x v="5"/>
    <n v="622300"/>
    <n v="597408"/>
    <n v="462280"/>
    <n v="260"/>
    <n v="350"/>
    <x v="1"/>
    <n v="1778"/>
    <s v="$24,892.00"/>
    <n v="160020"/>
    <n v="34.615384615384613"/>
    <s v="ACH"/>
    <x v="0"/>
  </r>
  <r>
    <x v="164"/>
    <x v="165"/>
    <n v="5795"/>
    <x v="7"/>
    <x v="0"/>
    <x v="1"/>
    <x v="1"/>
    <n v="8113"/>
    <n v="7707.35"/>
    <n v="5795"/>
    <n v="5"/>
    <n v="7"/>
    <x v="2"/>
    <n v="1159"/>
    <s v="$405.65"/>
    <n v="2318"/>
    <n v="40"/>
    <s v="ACH"/>
    <x v="1"/>
  </r>
  <r>
    <x v="165"/>
    <x v="166"/>
    <n v="6860"/>
    <x v="0"/>
    <x v="0"/>
    <x v="1"/>
    <x v="2"/>
    <n v="9604"/>
    <n v="9123.7999999999993"/>
    <n v="6860"/>
    <n v="10"/>
    <n v="7"/>
    <x v="2"/>
    <n v="1372"/>
    <s v="$480.20"/>
    <n v="2744"/>
    <n v="40"/>
    <s v="ACH"/>
    <x v="1"/>
  </r>
  <r>
    <x v="166"/>
    <x v="167"/>
    <n v="11745"/>
    <x v="9"/>
    <x v="0"/>
    <x v="0"/>
    <x v="2"/>
    <n v="16443"/>
    <n v="15620.85"/>
    <n v="11745"/>
    <n v="10"/>
    <n v="7"/>
    <x v="2"/>
    <n v="2349"/>
    <s v="$822.15"/>
    <n v="4698"/>
    <n v="40"/>
    <s v="ACH"/>
    <x v="0"/>
  </r>
  <r>
    <x v="167"/>
    <x v="168"/>
    <n v="13445"/>
    <x v="10"/>
    <x v="0"/>
    <x v="3"/>
    <x v="2"/>
    <n v="18823"/>
    <n v="17881.849999999999"/>
    <n v="13445"/>
    <n v="10"/>
    <n v="7"/>
    <x v="2"/>
    <n v="2689"/>
    <s v="$941.15"/>
    <n v="5378"/>
    <n v="40"/>
    <s v="ACH"/>
    <x v="0"/>
  </r>
  <r>
    <x v="168"/>
    <x v="169"/>
    <n v="7293"/>
    <x v="2"/>
    <x v="2"/>
    <x v="0"/>
    <x v="2"/>
    <n v="29172"/>
    <n v="27713.4"/>
    <n v="7293"/>
    <n v="10"/>
    <n v="12"/>
    <x v="2"/>
    <n v="2431"/>
    <s v="$1,458.60"/>
    <n v="21879"/>
    <n v="300"/>
    <s v="ACH"/>
    <x v="0"/>
  </r>
  <r>
    <x v="168"/>
    <x v="169"/>
    <n v="7293"/>
    <x v="2"/>
    <x v="2"/>
    <x v="0"/>
    <x v="3"/>
    <n v="29172"/>
    <n v="27713.4"/>
    <n v="7293"/>
    <n v="120"/>
    <n v="12"/>
    <x v="2"/>
    <n v="2431"/>
    <s v="$1,458.60"/>
    <n v="21879"/>
    <n v="300"/>
    <s v="ACH"/>
    <x v="0"/>
  </r>
  <r>
    <x v="167"/>
    <x v="168"/>
    <n v="13445"/>
    <x v="10"/>
    <x v="0"/>
    <x v="3"/>
    <x v="4"/>
    <n v="18823"/>
    <n v="17881.849999999999"/>
    <n v="13445"/>
    <n v="250"/>
    <n v="7"/>
    <x v="2"/>
    <n v="2689"/>
    <s v="$941.15"/>
    <n v="5378"/>
    <n v="40"/>
    <s v="ACH"/>
    <x v="0"/>
  </r>
  <r>
    <x v="169"/>
    <x v="170"/>
    <n v="8415"/>
    <x v="4"/>
    <x v="0"/>
    <x v="3"/>
    <x v="5"/>
    <n v="11781"/>
    <n v="11191.95"/>
    <n v="8415"/>
    <n v="260"/>
    <n v="7"/>
    <x v="2"/>
    <n v="1683"/>
    <s v="$589.05"/>
    <n v="3366"/>
    <n v="40"/>
    <s v="ACH"/>
    <x v="0"/>
  </r>
  <r>
    <x v="170"/>
    <x v="171"/>
    <n v="3369"/>
    <x v="5"/>
    <x v="2"/>
    <x v="3"/>
    <x v="5"/>
    <n v="13476"/>
    <n v="12802.2"/>
    <n v="3369"/>
    <n v="260"/>
    <n v="12"/>
    <x v="2"/>
    <n v="1123"/>
    <s v="$673.80"/>
    <n v="10107"/>
    <n v="300"/>
    <s v="ACH"/>
    <x v="0"/>
  </r>
  <r>
    <x v="164"/>
    <x v="165"/>
    <n v="5795"/>
    <x v="7"/>
    <x v="0"/>
    <x v="1"/>
    <x v="5"/>
    <n v="8113"/>
    <n v="7707.35"/>
    <n v="5795"/>
    <n v="260"/>
    <n v="7"/>
    <x v="2"/>
    <n v="1159"/>
    <s v="$405.65"/>
    <n v="2318"/>
    <n v="40"/>
    <s v="ACH"/>
    <x v="1"/>
  </r>
  <r>
    <x v="171"/>
    <x v="172"/>
    <n v="5595"/>
    <x v="8"/>
    <x v="2"/>
    <x v="2"/>
    <x v="0"/>
    <n v="22380"/>
    <n v="21261"/>
    <n v="5595"/>
    <n v="3"/>
    <n v="12"/>
    <x v="2"/>
    <n v="1865"/>
    <s v="$1,119.00"/>
    <n v="16785"/>
    <n v="300"/>
    <s v="ACH"/>
    <x v="1"/>
  </r>
  <r>
    <x v="172"/>
    <x v="173"/>
    <n v="3348"/>
    <x v="8"/>
    <x v="2"/>
    <x v="1"/>
    <x v="0"/>
    <n v="13392"/>
    <n v="12722.4"/>
    <n v="3348"/>
    <n v="3"/>
    <n v="12"/>
    <x v="2"/>
    <n v="1116"/>
    <s v="$669.60"/>
    <n v="10044"/>
    <n v="300"/>
    <s v="ACH"/>
    <x v="1"/>
  </r>
  <r>
    <x v="173"/>
    <x v="174"/>
    <n v="15630"/>
    <x v="14"/>
    <x v="0"/>
    <x v="2"/>
    <x v="0"/>
    <n v="31260"/>
    <n v="29697"/>
    <n v="15630"/>
    <n v="3"/>
    <n v="20"/>
    <x v="2"/>
    <n v="1563"/>
    <s v="$1,563.00"/>
    <n v="15630"/>
    <n v="100"/>
    <s v="ACH"/>
    <x v="1"/>
  </r>
  <r>
    <x v="174"/>
    <x v="175"/>
    <s v=" $2,47,750.00 "/>
    <x v="1"/>
    <x v="4"/>
    <x v="4"/>
    <x v="0"/>
    <n v="297300"/>
    <n v="282435"/>
    <n v="247750"/>
    <n v="3"/>
    <n v="300"/>
    <x v="2"/>
    <n v="991"/>
    <s v="$14,865.00"/>
    <n v="49550"/>
    <n v="20"/>
    <s v="NOT ACH"/>
    <x v="0"/>
  </r>
  <r>
    <x v="175"/>
    <x v="176"/>
    <n v="5080"/>
    <x v="11"/>
    <x v="0"/>
    <x v="1"/>
    <x v="0"/>
    <n v="7112"/>
    <n v="6756.4"/>
    <n v="5080"/>
    <n v="3"/>
    <n v="7"/>
    <x v="2"/>
    <n v="1016"/>
    <s v="$355.60"/>
    <n v="2032"/>
    <n v="40"/>
    <s v="ACH"/>
    <x v="1"/>
  </r>
  <r>
    <x v="176"/>
    <x v="177"/>
    <n v="27910"/>
    <x v="15"/>
    <x v="1"/>
    <x v="3"/>
    <x v="0"/>
    <n v="41865"/>
    <n v="39771.75"/>
    <n v="27910"/>
    <n v="3"/>
    <n v="15"/>
    <x v="2"/>
    <n v="2791"/>
    <s v="$2,093.25"/>
    <n v="13955"/>
    <n v="50"/>
    <s v="ACH"/>
    <x v="0"/>
  </r>
  <r>
    <x v="177"/>
    <x v="178"/>
    <n v="2850"/>
    <x v="2"/>
    <x v="0"/>
    <x v="4"/>
    <x v="0"/>
    <n v="3990"/>
    <n v="3790.5"/>
    <n v="2850"/>
    <n v="3"/>
    <n v="7"/>
    <x v="2"/>
    <n v="570"/>
    <s v="$199.50"/>
    <n v="1140"/>
    <n v="40"/>
    <s v="ACH"/>
    <x v="0"/>
  </r>
  <r>
    <x v="178"/>
    <x v="179"/>
    <n v="12435"/>
    <x v="2"/>
    <x v="0"/>
    <x v="2"/>
    <x v="0"/>
    <n v="17409"/>
    <n v="16538.55"/>
    <n v="12435"/>
    <n v="3"/>
    <n v="7"/>
    <x v="2"/>
    <n v="2487"/>
    <s v="$870.45"/>
    <n v="4974"/>
    <n v="40"/>
    <s v="ACH"/>
    <x v="1"/>
  </r>
  <r>
    <x v="179"/>
    <x v="180"/>
    <s v=" $3,59,970.00 "/>
    <x v="0"/>
    <x v="0"/>
    <x v="2"/>
    <x v="1"/>
    <n v="484575"/>
    <n v="460346.25"/>
    <n v="359970"/>
    <n v="5"/>
    <n v="350"/>
    <x v="2"/>
    <n v="1384.5"/>
    <s v="$24,228.75"/>
    <n v="124605"/>
    <n v="34.615384615384613"/>
    <s v="ACH"/>
    <x v="1"/>
  </r>
  <r>
    <x v="180"/>
    <x v="181"/>
    <s v=" $4,35,240.00 "/>
    <x v="4"/>
    <x v="3"/>
    <x v="4"/>
    <x v="1"/>
    <n v="453375"/>
    <n v="430706.25"/>
    <n v="435240"/>
    <n v="5"/>
    <n v="125"/>
    <x v="2"/>
    <n v="3627"/>
    <s v="$22,668.75"/>
    <n v="18135"/>
    <n v="4.1666666666666661"/>
    <s v="NOT ACH"/>
    <x v="0"/>
  </r>
  <r>
    <x v="181"/>
    <x v="182"/>
    <s v=" $1,87,200.00 "/>
    <x v="9"/>
    <x v="0"/>
    <x v="3"/>
    <x v="1"/>
    <n v="252000"/>
    <n v="239400"/>
    <n v="187200"/>
    <n v="5"/>
    <n v="350"/>
    <x v="2"/>
    <n v="720"/>
    <s v="$12,600.00"/>
    <n v="64800"/>
    <n v="34.615384615384613"/>
    <s v="ACH"/>
    <x v="0"/>
  </r>
  <r>
    <x v="182"/>
    <x v="183"/>
    <n v="7026"/>
    <x v="15"/>
    <x v="2"/>
    <x v="1"/>
    <x v="1"/>
    <n v="28104"/>
    <n v="26698.799999999999"/>
    <n v="7026"/>
    <n v="5"/>
    <n v="12"/>
    <x v="2"/>
    <n v="2342"/>
    <s v="$1,405.20"/>
    <n v="21078"/>
    <n v="300"/>
    <s v="ACH"/>
    <x v="1"/>
  </r>
  <r>
    <x v="183"/>
    <x v="184"/>
    <s v=" $2,75,000.00 "/>
    <x v="12"/>
    <x v="4"/>
    <x v="3"/>
    <x v="1"/>
    <n v="330000"/>
    <n v="313500"/>
    <n v="275000"/>
    <n v="5"/>
    <n v="300"/>
    <x v="2"/>
    <n v="1100"/>
    <s v="$16,500.00"/>
    <n v="55000"/>
    <n v="20"/>
    <s v="NOT ACH"/>
    <x v="0"/>
  </r>
  <r>
    <x v="184"/>
    <x v="185"/>
    <n v="13030"/>
    <x v="8"/>
    <x v="0"/>
    <x v="2"/>
    <x v="2"/>
    <n v="26060"/>
    <n v="24757"/>
    <n v="13030"/>
    <n v="10"/>
    <n v="20"/>
    <x v="2"/>
    <n v="1303"/>
    <s v="$1,303.00"/>
    <n v="13030"/>
    <n v="100"/>
    <s v="ACH"/>
    <x v="1"/>
  </r>
  <r>
    <x v="185"/>
    <x v="186"/>
    <s v=" $3,59,040.00 "/>
    <x v="3"/>
    <x v="3"/>
    <x v="4"/>
    <x v="2"/>
    <n v="374000"/>
    <n v="355300"/>
    <n v="359040"/>
    <n v="10"/>
    <n v="125"/>
    <x v="2"/>
    <n v="2992"/>
    <s v="$18,700.00"/>
    <n v="14960"/>
    <n v="4.1666666666666661"/>
    <s v="NOT ACH"/>
    <x v="0"/>
  </r>
  <r>
    <x v="186"/>
    <x v="187"/>
    <s v=" $2,86,200.00 "/>
    <x v="3"/>
    <x v="3"/>
    <x v="2"/>
    <x v="2"/>
    <n v="298125"/>
    <n v="283218.75"/>
    <n v="286200"/>
    <n v="10"/>
    <n v="125"/>
    <x v="2"/>
    <n v="2385"/>
    <s v="$14,906.25"/>
    <n v="11925"/>
    <n v="4.1666666666666661"/>
    <s v="NOT ACH"/>
    <x v="1"/>
  </r>
  <r>
    <x v="187"/>
    <x v="188"/>
    <s v=" $4,01,750.00 "/>
    <x v="13"/>
    <x v="4"/>
    <x v="3"/>
    <x v="2"/>
    <n v="482100"/>
    <n v="457995"/>
    <n v="401750"/>
    <n v="10"/>
    <n v="300"/>
    <x v="2"/>
    <n v="1607"/>
    <s v="$24,105.00"/>
    <n v="80350"/>
    <n v="20"/>
    <s v="NOT ACH"/>
    <x v="0"/>
  </r>
  <r>
    <x v="188"/>
    <x v="189"/>
    <n v="11635"/>
    <x v="14"/>
    <x v="0"/>
    <x v="4"/>
    <x v="2"/>
    <n v="16289"/>
    <n v="15474.55"/>
    <n v="11635"/>
    <n v="10"/>
    <n v="7"/>
    <x v="2"/>
    <n v="2327"/>
    <s v="$814.45"/>
    <n v="4654"/>
    <n v="40"/>
    <s v="ACH"/>
    <x v="0"/>
  </r>
  <r>
    <x v="174"/>
    <x v="175"/>
    <s v=" $2,47,750.00 "/>
    <x v="1"/>
    <x v="4"/>
    <x v="4"/>
    <x v="2"/>
    <n v="297300"/>
    <n v="282435"/>
    <n v="247750"/>
    <n v="10"/>
    <n v="300"/>
    <x v="2"/>
    <n v="991"/>
    <s v="$14,865.00"/>
    <n v="49550"/>
    <n v="20"/>
    <s v="NOT ACH"/>
    <x v="0"/>
  </r>
  <r>
    <x v="189"/>
    <x v="190"/>
    <s v=" $1,56,520.00 "/>
    <x v="1"/>
    <x v="0"/>
    <x v="4"/>
    <x v="2"/>
    <n v="210700"/>
    <n v="200165"/>
    <n v="156520"/>
    <n v="10"/>
    <n v="350"/>
    <x v="2"/>
    <n v="602"/>
    <s v="$10,535.00"/>
    <n v="54180"/>
    <n v="34.615384615384613"/>
    <s v="ACH"/>
    <x v="0"/>
  </r>
  <r>
    <x v="190"/>
    <x v="191"/>
    <n v="26200"/>
    <x v="6"/>
    <x v="1"/>
    <x v="2"/>
    <x v="2"/>
    <n v="39300"/>
    <n v="37335"/>
    <n v="26200"/>
    <n v="10"/>
    <n v="15"/>
    <x v="2"/>
    <n v="2620"/>
    <s v="$1,965.00"/>
    <n v="13100"/>
    <n v="50"/>
    <s v="ACH"/>
    <x v="1"/>
  </r>
  <r>
    <x v="191"/>
    <x v="192"/>
    <s v=" $3,19,280.00 "/>
    <x v="7"/>
    <x v="0"/>
    <x v="0"/>
    <x v="2"/>
    <n v="429800"/>
    <n v="408310"/>
    <n v="319280"/>
    <n v="10"/>
    <n v="350"/>
    <x v="2"/>
    <n v="1228"/>
    <s v="$21,490.00"/>
    <n v="110520"/>
    <n v="34.615384615384613"/>
    <s v="ACH"/>
    <x v="0"/>
  </r>
  <r>
    <x v="192"/>
    <x v="193"/>
    <n v="13890"/>
    <x v="7"/>
    <x v="0"/>
    <x v="0"/>
    <x v="2"/>
    <n v="27780"/>
    <n v="26391"/>
    <n v="13890"/>
    <n v="10"/>
    <n v="20"/>
    <x v="2"/>
    <n v="1389"/>
    <s v="$1,389.00"/>
    <n v="13890"/>
    <n v="100"/>
    <s v="ACH"/>
    <x v="0"/>
  </r>
  <r>
    <x v="193"/>
    <x v="194"/>
    <s v=" $1,03,320.00 "/>
    <x v="10"/>
    <x v="3"/>
    <x v="4"/>
    <x v="2"/>
    <n v="107625"/>
    <n v="102243.75"/>
    <n v="103320"/>
    <n v="10"/>
    <n v="125"/>
    <x v="2"/>
    <n v="861"/>
    <s v="$5,381.25"/>
    <n v="4305"/>
    <n v="4.1666666666666661"/>
    <s v="NOT ACH"/>
    <x v="0"/>
  </r>
  <r>
    <x v="194"/>
    <x v="195"/>
    <n v="84480"/>
    <x v="7"/>
    <x v="3"/>
    <x v="2"/>
    <x v="2"/>
    <n v="88000"/>
    <n v="83600"/>
    <n v="84480"/>
    <n v="10"/>
    <n v="125"/>
    <x v="2"/>
    <n v="704"/>
    <s v="$4,400.00"/>
    <n v="3520"/>
    <n v="4.1666666666666661"/>
    <s v="NOT ACH"/>
    <x v="1"/>
  </r>
  <r>
    <x v="195"/>
    <x v="196"/>
    <n v="18020"/>
    <x v="12"/>
    <x v="0"/>
    <x v="0"/>
    <x v="2"/>
    <n v="36040"/>
    <n v="34238"/>
    <n v="18020"/>
    <n v="10"/>
    <n v="20"/>
    <x v="2"/>
    <n v="1802"/>
    <s v="$1,802.00"/>
    <n v="18020"/>
    <n v="100"/>
    <s v="ACH"/>
    <x v="0"/>
  </r>
  <r>
    <x v="196"/>
    <x v="197"/>
    <n v="26630"/>
    <x v="2"/>
    <x v="0"/>
    <x v="4"/>
    <x v="2"/>
    <n v="53260"/>
    <n v="50597"/>
    <n v="26630"/>
    <n v="10"/>
    <n v="20"/>
    <x v="2"/>
    <n v="2663"/>
    <s v="$2,663.00"/>
    <n v="26630"/>
    <n v="100"/>
    <s v="ACH"/>
    <x v="0"/>
  </r>
  <r>
    <x v="197"/>
    <x v="198"/>
    <n v="10680"/>
    <x v="12"/>
    <x v="0"/>
    <x v="2"/>
    <x v="2"/>
    <n v="14952"/>
    <n v="14204.4"/>
    <n v="10680"/>
    <n v="10"/>
    <n v="7"/>
    <x v="2"/>
    <n v="2136"/>
    <s v="$747.60"/>
    <n v="4272"/>
    <n v="40"/>
    <s v="ACH"/>
    <x v="1"/>
  </r>
  <r>
    <x v="198"/>
    <x v="199"/>
    <n v="21160"/>
    <x v="12"/>
    <x v="1"/>
    <x v="1"/>
    <x v="2"/>
    <n v="31740"/>
    <n v="30153"/>
    <n v="21160"/>
    <n v="10"/>
    <n v="15"/>
    <x v="2"/>
    <n v="2116"/>
    <s v="$1,587.00"/>
    <n v="10580"/>
    <n v="50"/>
    <s v="ACH"/>
    <x v="1"/>
  </r>
  <r>
    <x v="199"/>
    <x v="200"/>
    <n v="5550"/>
    <x v="0"/>
    <x v="1"/>
    <x v="4"/>
    <x v="3"/>
    <n v="8325"/>
    <n v="7908.75"/>
    <n v="5550"/>
    <n v="120"/>
    <n v="15"/>
    <x v="2"/>
    <n v="555"/>
    <s v="$416.25"/>
    <n v="2775"/>
    <n v="50"/>
    <s v="ACH"/>
    <x v="0"/>
  </r>
  <r>
    <x v="200"/>
    <x v="201"/>
    <n v="28610"/>
    <x v="0"/>
    <x v="1"/>
    <x v="3"/>
    <x v="3"/>
    <n v="42915"/>
    <n v="40769.25"/>
    <n v="28610"/>
    <n v="120"/>
    <n v="15"/>
    <x v="2"/>
    <n v="2861"/>
    <s v="$2,145.75"/>
    <n v="14305"/>
    <n v="50"/>
    <s v="ACH"/>
    <x v="0"/>
  </r>
  <r>
    <x v="201"/>
    <x v="202"/>
    <n v="96840"/>
    <x v="8"/>
    <x v="3"/>
    <x v="1"/>
    <x v="3"/>
    <n v="100875"/>
    <n v="95831.25"/>
    <n v="96840"/>
    <n v="120"/>
    <n v="125"/>
    <x v="2"/>
    <n v="807"/>
    <s v="$5,043.75"/>
    <n v="4035"/>
    <n v="4.1666666666666661"/>
    <s v="NOT ACH"/>
    <x v="1"/>
  </r>
  <r>
    <x v="189"/>
    <x v="190"/>
    <s v=" $1,56,520.00 "/>
    <x v="1"/>
    <x v="0"/>
    <x v="4"/>
    <x v="3"/>
    <n v="210700"/>
    <n v="200165"/>
    <n v="156520"/>
    <n v="120"/>
    <n v="350"/>
    <x v="2"/>
    <n v="602"/>
    <s v="$10,535.00"/>
    <n v="54180"/>
    <n v="34.615384615384613"/>
    <s v="ACH"/>
    <x v="0"/>
  </r>
  <r>
    <x v="202"/>
    <x v="203"/>
    <n v="28320"/>
    <x v="5"/>
    <x v="0"/>
    <x v="4"/>
    <x v="3"/>
    <n v="56640"/>
    <n v="53808"/>
    <n v="28320"/>
    <n v="120"/>
    <n v="20"/>
    <x v="2"/>
    <n v="2832"/>
    <s v="$2,832.00"/>
    <n v="28320"/>
    <n v="100"/>
    <s v="ACH"/>
    <x v="0"/>
  </r>
  <r>
    <x v="203"/>
    <x v="204"/>
    <n v="15790"/>
    <x v="5"/>
    <x v="0"/>
    <x v="2"/>
    <x v="3"/>
    <n v="31580"/>
    <n v="30001"/>
    <n v="15790"/>
    <n v="120"/>
    <n v="20"/>
    <x v="2"/>
    <n v="1579"/>
    <s v="$1,579.00"/>
    <n v="15790"/>
    <n v="100"/>
    <s v="ACH"/>
    <x v="1"/>
  </r>
  <r>
    <x v="193"/>
    <x v="194"/>
    <s v=" $1,03,320.00 "/>
    <x v="10"/>
    <x v="3"/>
    <x v="4"/>
    <x v="3"/>
    <n v="107625"/>
    <n v="102243.75"/>
    <n v="103320"/>
    <n v="120"/>
    <n v="125"/>
    <x v="2"/>
    <n v="861"/>
    <s v="$5,381.25"/>
    <n v="4305"/>
    <n v="4.1666666666666661"/>
    <s v="NOT ACH"/>
    <x v="0"/>
  </r>
  <r>
    <x v="194"/>
    <x v="195"/>
    <n v="84480"/>
    <x v="7"/>
    <x v="3"/>
    <x v="2"/>
    <x v="3"/>
    <n v="88000"/>
    <n v="83600"/>
    <n v="84480"/>
    <n v="120"/>
    <n v="125"/>
    <x v="2"/>
    <n v="704"/>
    <s v="$4,400.00"/>
    <n v="3520"/>
    <n v="4.1666666666666661"/>
    <s v="NOT ACH"/>
    <x v="1"/>
  </r>
  <r>
    <x v="204"/>
    <x v="205"/>
    <n v="10330"/>
    <x v="12"/>
    <x v="0"/>
    <x v="2"/>
    <x v="3"/>
    <n v="20660"/>
    <n v="19627"/>
    <n v="10330"/>
    <n v="120"/>
    <n v="20"/>
    <x v="2"/>
    <n v="1033"/>
    <s v="$1,033.00"/>
    <n v="10330"/>
    <n v="100"/>
    <s v="ACH"/>
    <x v="1"/>
  </r>
  <r>
    <x v="205"/>
    <x v="206"/>
    <s v=" $3,12,500.00 "/>
    <x v="2"/>
    <x v="4"/>
    <x v="1"/>
    <x v="3"/>
    <n v="375000"/>
    <n v="356250"/>
    <n v="312500"/>
    <n v="120"/>
    <n v="300"/>
    <x v="2"/>
    <n v="1250"/>
    <s v="$18,750.00"/>
    <n v="62500"/>
    <n v="20"/>
    <s v="NOT ACH"/>
    <x v="1"/>
  </r>
  <r>
    <x v="192"/>
    <x v="193"/>
    <n v="13890"/>
    <x v="7"/>
    <x v="0"/>
    <x v="0"/>
    <x v="4"/>
    <n v="27780"/>
    <n v="26391"/>
    <n v="13890"/>
    <n v="250"/>
    <n v="20"/>
    <x v="2"/>
    <n v="1389"/>
    <s v="$1,389.00"/>
    <n v="13890"/>
    <n v="100"/>
    <s v="ACH"/>
    <x v="0"/>
  </r>
  <r>
    <x v="206"/>
    <x v="207"/>
    <n v="12650"/>
    <x v="11"/>
    <x v="0"/>
    <x v="4"/>
    <x v="4"/>
    <n v="25300"/>
    <n v="24035"/>
    <n v="12650"/>
    <n v="250"/>
    <n v="20"/>
    <x v="2"/>
    <n v="1265"/>
    <s v="$1,265.00"/>
    <n v="12650"/>
    <n v="100"/>
    <s v="ACH"/>
    <x v="0"/>
  </r>
  <r>
    <x v="207"/>
    <x v="208"/>
    <n v="22970"/>
    <x v="11"/>
    <x v="0"/>
    <x v="1"/>
    <x v="4"/>
    <n v="45940"/>
    <n v="43643"/>
    <n v="22970"/>
    <n v="250"/>
    <n v="20"/>
    <x v="2"/>
    <n v="2297"/>
    <s v="$2,297.00"/>
    <n v="22970"/>
    <n v="100"/>
    <s v="ACH"/>
    <x v="1"/>
  </r>
  <r>
    <x v="196"/>
    <x v="197"/>
    <n v="26630"/>
    <x v="2"/>
    <x v="0"/>
    <x v="4"/>
    <x v="4"/>
    <n v="53260"/>
    <n v="50597"/>
    <n v="26630"/>
    <n v="250"/>
    <n v="20"/>
    <x v="2"/>
    <n v="2663"/>
    <s v="$2,663.00"/>
    <n v="26630"/>
    <n v="100"/>
    <s v="ACH"/>
    <x v="0"/>
  </r>
  <r>
    <x v="177"/>
    <x v="178"/>
    <n v="2850"/>
    <x v="2"/>
    <x v="0"/>
    <x v="4"/>
    <x v="4"/>
    <n v="3990"/>
    <n v="3790.5"/>
    <n v="2850"/>
    <n v="250"/>
    <n v="7"/>
    <x v="2"/>
    <n v="570"/>
    <s v="$199.50"/>
    <n v="1140"/>
    <n v="40"/>
    <s v="ACH"/>
    <x v="0"/>
  </r>
  <r>
    <x v="178"/>
    <x v="179"/>
    <n v="12435"/>
    <x v="2"/>
    <x v="0"/>
    <x v="2"/>
    <x v="4"/>
    <n v="17409"/>
    <n v="16538.55"/>
    <n v="12435"/>
    <n v="250"/>
    <n v="7"/>
    <x v="2"/>
    <n v="2487"/>
    <s v="$870.45"/>
    <n v="4974"/>
    <n v="40"/>
    <s v="ACH"/>
    <x v="1"/>
  </r>
  <r>
    <x v="208"/>
    <x v="209"/>
    <s v=" $3,51,000.00 "/>
    <x v="8"/>
    <x v="0"/>
    <x v="1"/>
    <x v="5"/>
    <n v="472500"/>
    <n v="448875"/>
    <n v="351000"/>
    <n v="260"/>
    <n v="350"/>
    <x v="2"/>
    <n v="1350"/>
    <s v="$23,625.00"/>
    <n v="121500"/>
    <n v="34.615384615384613"/>
    <s v="ACH"/>
    <x v="1"/>
  </r>
  <r>
    <x v="209"/>
    <x v="210"/>
    <s v=" $1,43,520.00 "/>
    <x v="5"/>
    <x v="0"/>
    <x v="0"/>
    <x v="5"/>
    <n v="193200"/>
    <n v="183540"/>
    <n v="143520"/>
    <n v="260"/>
    <n v="350"/>
    <x v="2"/>
    <n v="552"/>
    <s v="$9,660.00"/>
    <n v="49680"/>
    <n v="34.615384615384613"/>
    <s v="ACH"/>
    <x v="0"/>
  </r>
  <r>
    <x v="191"/>
    <x v="192"/>
    <s v=" $3,19,280.00 "/>
    <x v="7"/>
    <x v="0"/>
    <x v="0"/>
    <x v="5"/>
    <n v="429800"/>
    <n v="408310"/>
    <n v="319280"/>
    <n v="260"/>
    <n v="350"/>
    <x v="2"/>
    <n v="1228"/>
    <s v="$21,490.00"/>
    <n v="110520"/>
    <n v="34.615384615384613"/>
    <s v="ACH"/>
    <x v="0"/>
  </r>
  <r>
    <x v="205"/>
    <x v="206"/>
    <s v=" $3,12,500.00 "/>
    <x v="2"/>
    <x v="4"/>
    <x v="1"/>
    <x v="5"/>
    <n v="375000"/>
    <n v="356250"/>
    <n v="312500"/>
    <n v="260"/>
    <n v="300"/>
    <x v="2"/>
    <n v="1250"/>
    <s v="$18,750.00"/>
    <n v="62500"/>
    <n v="20"/>
    <s v="NOT ACH"/>
    <x v="1"/>
  </r>
  <r>
    <x v="210"/>
    <x v="211"/>
    <n v="38010"/>
    <x v="13"/>
    <x v="1"/>
    <x v="2"/>
    <x v="2"/>
    <n v="57015"/>
    <n v="53594.1"/>
    <n v="38010"/>
    <n v="10"/>
    <n v="15"/>
    <x v="2"/>
    <n v="3801"/>
    <s v="$3,420.90"/>
    <n v="19005"/>
    <n v="50"/>
    <s v="ACH"/>
    <x v="1"/>
  </r>
  <r>
    <x v="211"/>
    <x v="212"/>
    <n v="11175"/>
    <x v="0"/>
    <x v="0"/>
    <x v="4"/>
    <x v="0"/>
    <n v="22350"/>
    <n v="21009"/>
    <n v="11175"/>
    <n v="3"/>
    <n v="20"/>
    <x v="2"/>
    <n v="1117.5"/>
    <s v="$1,341.00"/>
    <n v="11175"/>
    <n v="100"/>
    <s v="ACH"/>
    <x v="0"/>
  </r>
  <r>
    <x v="212"/>
    <x v="213"/>
    <n v="28440"/>
    <x v="1"/>
    <x v="1"/>
    <x v="0"/>
    <x v="0"/>
    <n v="42660"/>
    <n v="40100.400000000001"/>
    <n v="28440"/>
    <n v="3"/>
    <n v="15"/>
    <x v="2"/>
    <n v="2844"/>
    <s v="$2,559.60"/>
    <n v="14220"/>
    <n v="50"/>
    <s v="ACH"/>
    <x v="0"/>
  </r>
  <r>
    <x v="213"/>
    <x v="214"/>
    <n v="1686"/>
    <x v="6"/>
    <x v="2"/>
    <x v="3"/>
    <x v="0"/>
    <n v="6744"/>
    <n v="6339.36"/>
    <n v="1686"/>
    <n v="3"/>
    <n v="12"/>
    <x v="2"/>
    <n v="562"/>
    <s v="$404.64"/>
    <n v="5058"/>
    <n v="300"/>
    <s v="ACH"/>
    <x v="0"/>
  </r>
  <r>
    <x v="214"/>
    <x v="215"/>
    <n v="6897"/>
    <x v="7"/>
    <x v="2"/>
    <x v="0"/>
    <x v="0"/>
    <n v="27588"/>
    <n v="25932.720000000001"/>
    <n v="6897"/>
    <n v="3"/>
    <n v="12"/>
    <x v="2"/>
    <n v="2299"/>
    <s v="$1,655.28"/>
    <n v="20691"/>
    <n v="300"/>
    <s v="ACH"/>
    <x v="0"/>
  </r>
  <r>
    <x v="215"/>
    <x v="216"/>
    <n v="20300"/>
    <x v="15"/>
    <x v="1"/>
    <x v="4"/>
    <x v="0"/>
    <n v="30450"/>
    <n v="28623"/>
    <n v="20300"/>
    <n v="3"/>
    <n v="15"/>
    <x v="2"/>
    <n v="2030"/>
    <s v="$1,827.00"/>
    <n v="10150"/>
    <n v="50"/>
    <s v="ACH"/>
    <x v="0"/>
  </r>
  <r>
    <x v="73"/>
    <x v="217"/>
    <n v="1315"/>
    <x v="11"/>
    <x v="0"/>
    <x v="4"/>
    <x v="0"/>
    <n v="1841"/>
    <n v="1730.54"/>
    <n v="1315"/>
    <n v="3"/>
    <n v="7"/>
    <x v="2"/>
    <n v="263"/>
    <s v="$110.46"/>
    <n v="526"/>
    <n v="40"/>
    <s v="ACH"/>
    <x v="0"/>
  </r>
  <r>
    <x v="216"/>
    <x v="218"/>
    <s v=" $1,06,440.00 "/>
    <x v="12"/>
    <x v="3"/>
    <x v="1"/>
    <x v="0"/>
    <n v="110875"/>
    <n v="104222.5"/>
    <n v="106440"/>
    <n v="3"/>
    <n v="125"/>
    <x v="2"/>
    <n v="887"/>
    <s v="$6,652.50"/>
    <n v="4435"/>
    <n v="4.1666666666666661"/>
    <s v="NOT ACH"/>
    <x v="1"/>
  </r>
  <r>
    <x v="217"/>
    <x v="219"/>
    <s v=" $2,54,800.00 "/>
    <x v="13"/>
    <x v="0"/>
    <x v="3"/>
    <x v="1"/>
    <n v="343000"/>
    <n v="322420"/>
    <n v="254800"/>
    <n v="5"/>
    <n v="350"/>
    <x v="2"/>
    <n v="980"/>
    <s v="$20,580.00"/>
    <n v="88200"/>
    <n v="34.615384615384613"/>
    <s v="ACH"/>
    <x v="0"/>
  </r>
  <r>
    <x v="218"/>
    <x v="220"/>
    <s v=" $3,79,600.00 "/>
    <x v="14"/>
    <x v="0"/>
    <x v="1"/>
    <x v="1"/>
    <n v="511000"/>
    <n v="480340"/>
    <n v="379600"/>
    <n v="5"/>
    <n v="350"/>
    <x v="2"/>
    <n v="1460"/>
    <s v="$30,660.00"/>
    <n v="131400"/>
    <n v="34.615384615384613"/>
    <s v="ACH"/>
    <x v="1"/>
  </r>
  <r>
    <x v="219"/>
    <x v="221"/>
    <n v="7015"/>
    <x v="7"/>
    <x v="0"/>
    <x v="2"/>
    <x v="1"/>
    <n v="9821"/>
    <n v="9231.74"/>
    <n v="7015"/>
    <n v="5"/>
    <n v="7"/>
    <x v="2"/>
    <n v="1403"/>
    <s v="$589.26"/>
    <n v="2806"/>
    <n v="40"/>
    <s v="ACH"/>
    <x v="1"/>
  </r>
  <r>
    <x v="220"/>
    <x v="222"/>
    <n v="8169"/>
    <x v="15"/>
    <x v="2"/>
    <x v="4"/>
    <x v="1"/>
    <n v="32676"/>
    <n v="30715.439999999999"/>
    <n v="8169"/>
    <n v="5"/>
    <n v="12"/>
    <x v="2"/>
    <n v="2723"/>
    <s v="$1,960.56"/>
    <n v="24507"/>
    <n v="300"/>
    <s v="ACH"/>
    <x v="0"/>
  </r>
  <r>
    <x v="221"/>
    <x v="223"/>
    <s v=" $3,88,960.00 "/>
    <x v="1"/>
    <x v="0"/>
    <x v="2"/>
    <x v="2"/>
    <n v="523600"/>
    <n v="492184"/>
    <n v="388960"/>
    <n v="10"/>
    <n v="350"/>
    <x v="2"/>
    <n v="1496"/>
    <s v="$31,416.00"/>
    <n v="134640"/>
    <n v="34.615384615384613"/>
    <s v="ACH"/>
    <x v="1"/>
  </r>
  <r>
    <x v="214"/>
    <x v="215"/>
    <n v="6897"/>
    <x v="7"/>
    <x v="2"/>
    <x v="0"/>
    <x v="2"/>
    <n v="27588"/>
    <n v="25932.720000000001"/>
    <n v="6897"/>
    <n v="10"/>
    <n v="12"/>
    <x v="2"/>
    <n v="2299"/>
    <s v="$1,655.28"/>
    <n v="20691"/>
    <n v="300"/>
    <s v="ACH"/>
    <x v="0"/>
  </r>
  <r>
    <x v="222"/>
    <x v="224"/>
    <s v=" $1,89,020.00 "/>
    <x v="7"/>
    <x v="0"/>
    <x v="4"/>
    <x v="2"/>
    <n v="254450"/>
    <n v="239183"/>
    <n v="189020"/>
    <n v="10"/>
    <n v="350"/>
    <x v="2"/>
    <n v="727"/>
    <s v="$15,267.00"/>
    <n v="65430"/>
    <n v="34.615384615384613"/>
    <s v="ACH"/>
    <x v="0"/>
  </r>
  <r>
    <x v="223"/>
    <x v="225"/>
    <s v=" $1,14,240.00 "/>
    <x v="8"/>
    <x v="3"/>
    <x v="0"/>
    <x v="3"/>
    <n v="119000"/>
    <n v="111860"/>
    <n v="114240"/>
    <n v="120"/>
    <n v="125"/>
    <x v="2"/>
    <n v="952"/>
    <s v="$7,140.00"/>
    <n v="4760"/>
    <n v="4.1666666666666661"/>
    <s v="NOT ACH"/>
    <x v="0"/>
  </r>
  <r>
    <x v="224"/>
    <x v="226"/>
    <s v=" $3,30,600.00 "/>
    <x v="8"/>
    <x v="3"/>
    <x v="4"/>
    <x v="3"/>
    <n v="344375"/>
    <n v="323712.5"/>
    <n v="330600"/>
    <n v="120"/>
    <n v="125"/>
    <x v="2"/>
    <n v="2755"/>
    <s v="$20,662.50"/>
    <n v="13775"/>
    <n v="4.1666666666666661"/>
    <s v="NOT ACH"/>
    <x v="0"/>
  </r>
  <r>
    <x v="225"/>
    <x v="227"/>
    <n v="15300"/>
    <x v="14"/>
    <x v="1"/>
    <x v="1"/>
    <x v="3"/>
    <n v="22950"/>
    <n v="21573"/>
    <n v="15300"/>
    <n v="120"/>
    <n v="15"/>
    <x v="2"/>
    <n v="1530"/>
    <s v="$1,377.00"/>
    <n v="7650"/>
    <n v="50"/>
    <s v="ACH"/>
    <x v="1"/>
  </r>
  <r>
    <x v="221"/>
    <x v="223"/>
    <s v=" $3,88,960.00 "/>
    <x v="1"/>
    <x v="0"/>
    <x v="2"/>
    <x v="3"/>
    <n v="523600"/>
    <n v="492184"/>
    <n v="388960"/>
    <n v="120"/>
    <n v="350"/>
    <x v="2"/>
    <n v="1496"/>
    <s v="$31,416.00"/>
    <n v="134640"/>
    <n v="34.615384615384613"/>
    <s v="ACH"/>
    <x v="1"/>
  </r>
  <r>
    <x v="226"/>
    <x v="228"/>
    <n v="7490"/>
    <x v="1"/>
    <x v="0"/>
    <x v="3"/>
    <x v="3"/>
    <n v="10486"/>
    <n v="9856.84"/>
    <n v="7490"/>
    <n v="120"/>
    <n v="7"/>
    <x v="2"/>
    <n v="1498"/>
    <s v="$629.16"/>
    <n v="2996"/>
    <n v="40"/>
    <s v="ACH"/>
    <x v="0"/>
  </r>
  <r>
    <x v="227"/>
    <x v="229"/>
    <s v=" $3,05,250.00 "/>
    <x v="7"/>
    <x v="4"/>
    <x v="2"/>
    <x v="3"/>
    <n v="366300"/>
    <n v="344322"/>
    <n v="305250"/>
    <n v="120"/>
    <n v="300"/>
    <x v="2"/>
    <n v="1221"/>
    <s v="$21,978.00"/>
    <n v="61050"/>
    <n v="20"/>
    <s v="NOT ACH"/>
    <x v="1"/>
  </r>
  <r>
    <x v="228"/>
    <x v="230"/>
    <s v=" $5,39,760.00 "/>
    <x v="7"/>
    <x v="0"/>
    <x v="2"/>
    <x v="3"/>
    <n v="726600"/>
    <n v="683004"/>
    <n v="539760"/>
    <n v="120"/>
    <n v="350"/>
    <x v="2"/>
    <n v="2076"/>
    <s v="$43,596.00"/>
    <n v="186840"/>
    <n v="34.615384615384613"/>
    <s v="ACH"/>
    <x v="1"/>
  </r>
  <r>
    <x v="212"/>
    <x v="213"/>
    <n v="28440"/>
    <x v="1"/>
    <x v="1"/>
    <x v="0"/>
    <x v="4"/>
    <n v="42660"/>
    <n v="40100.400000000001"/>
    <n v="28440"/>
    <n v="250"/>
    <n v="15"/>
    <x v="2"/>
    <n v="2844"/>
    <s v="$2,559.60"/>
    <n v="14220"/>
    <n v="50"/>
    <s v="ACH"/>
    <x v="0"/>
  </r>
  <r>
    <x v="226"/>
    <x v="228"/>
    <n v="7490"/>
    <x v="1"/>
    <x v="0"/>
    <x v="3"/>
    <x v="4"/>
    <n v="10486"/>
    <n v="9856.84"/>
    <n v="7490"/>
    <n v="250"/>
    <n v="7"/>
    <x v="2"/>
    <n v="1498"/>
    <s v="$629.16"/>
    <n v="2996"/>
    <n v="40"/>
    <s v="ACH"/>
    <x v="0"/>
  </r>
  <r>
    <x v="227"/>
    <x v="229"/>
    <s v=" $3,05,250.00 "/>
    <x v="7"/>
    <x v="4"/>
    <x v="2"/>
    <x v="4"/>
    <n v="366300"/>
    <n v="344322"/>
    <n v="305250"/>
    <n v="250"/>
    <n v="300"/>
    <x v="2"/>
    <n v="1221"/>
    <s v="$21,978.00"/>
    <n v="61050"/>
    <n v="20"/>
    <s v="NOT ACH"/>
    <x v="1"/>
  </r>
  <r>
    <x v="229"/>
    <x v="231"/>
    <n v="11230"/>
    <x v="11"/>
    <x v="0"/>
    <x v="3"/>
    <x v="4"/>
    <n v="22460"/>
    <n v="21112.400000000001"/>
    <n v="11230"/>
    <n v="250"/>
    <n v="20"/>
    <x v="2"/>
    <n v="1123"/>
    <s v="$1,347.60"/>
    <n v="11230"/>
    <n v="100"/>
    <s v="ACH"/>
    <x v="0"/>
  </r>
  <r>
    <x v="230"/>
    <x v="232"/>
    <s v=" $6,09,000.00 "/>
    <x v="12"/>
    <x v="4"/>
    <x v="0"/>
    <x v="4"/>
    <n v="730800"/>
    <n v="686952"/>
    <n v="609000"/>
    <n v="250"/>
    <n v="300"/>
    <x v="2"/>
    <n v="2436"/>
    <s v="$43,848.00"/>
    <n v="121800"/>
    <n v="20"/>
    <s v="NOT ACH"/>
    <x v="0"/>
  </r>
  <r>
    <x v="231"/>
    <x v="233"/>
    <s v=" $2,38,500.00 "/>
    <x v="0"/>
    <x v="3"/>
    <x v="2"/>
    <x v="5"/>
    <n v="248437.5"/>
    <n v="233531.25"/>
    <n v="238500"/>
    <n v="260"/>
    <n v="125"/>
    <x v="2"/>
    <n v="1987.5"/>
    <s v="$14,906.25"/>
    <n v="9937.5"/>
    <n v="4.1666666666666661"/>
    <s v="NOT ACH"/>
    <x v="1"/>
  </r>
  <r>
    <x v="232"/>
    <x v="234"/>
    <s v=" $4,36,540.00 "/>
    <x v="6"/>
    <x v="0"/>
    <x v="3"/>
    <x v="5"/>
    <n v="587650"/>
    <n v="552391"/>
    <n v="436540"/>
    <n v="260"/>
    <n v="350"/>
    <x v="2"/>
    <n v="1679"/>
    <s v="$35,259.00"/>
    <n v="151110"/>
    <n v="34.615384615384613"/>
    <s v="ACH"/>
    <x v="0"/>
  </r>
  <r>
    <x v="222"/>
    <x v="224"/>
    <s v=" $1,89,020.00 "/>
    <x v="7"/>
    <x v="0"/>
    <x v="4"/>
    <x v="5"/>
    <n v="254450"/>
    <n v="239183"/>
    <n v="189020"/>
    <n v="260"/>
    <n v="350"/>
    <x v="2"/>
    <n v="727"/>
    <s v="$15,267.00"/>
    <n v="65430"/>
    <n v="34.615384615384613"/>
    <s v="ACH"/>
    <x v="0"/>
  </r>
  <r>
    <x v="219"/>
    <x v="221"/>
    <n v="7015"/>
    <x v="7"/>
    <x v="0"/>
    <x v="2"/>
    <x v="5"/>
    <n v="9821"/>
    <n v="9231.74"/>
    <n v="7015"/>
    <n v="260"/>
    <n v="7"/>
    <x v="2"/>
    <n v="1403"/>
    <s v="$589.26"/>
    <n v="2806"/>
    <n v="40"/>
    <s v="ACH"/>
    <x v="1"/>
  </r>
  <r>
    <x v="228"/>
    <x v="230"/>
    <s v=" $5,39,760.00 "/>
    <x v="7"/>
    <x v="0"/>
    <x v="2"/>
    <x v="5"/>
    <n v="726600"/>
    <n v="683004"/>
    <n v="539760"/>
    <n v="260"/>
    <n v="350"/>
    <x v="2"/>
    <n v="2076"/>
    <s v="$43,596.00"/>
    <n v="186840"/>
    <n v="34.615384615384613"/>
    <s v="ACH"/>
    <x v="1"/>
  </r>
  <r>
    <x v="233"/>
    <x v="235"/>
    <n v="17570"/>
    <x v="7"/>
    <x v="0"/>
    <x v="2"/>
    <x v="1"/>
    <n v="35140"/>
    <n v="33031.599999999999"/>
    <n v="17570"/>
    <n v="5"/>
    <n v="20"/>
    <x v="2"/>
    <n v="1757"/>
    <s v="$2,108.40"/>
    <n v="17570"/>
    <n v="100"/>
    <s v="ACH"/>
    <x v="1"/>
  </r>
  <r>
    <x v="234"/>
    <x v="236"/>
    <n v="21980"/>
    <x v="5"/>
    <x v="1"/>
    <x v="4"/>
    <x v="2"/>
    <n v="32970"/>
    <n v="30991.8"/>
    <n v="21980"/>
    <n v="10"/>
    <n v="15"/>
    <x v="2"/>
    <n v="2198"/>
    <s v="$1,978.20"/>
    <n v="10990"/>
    <n v="50"/>
    <s v="ACH"/>
    <x v="0"/>
  </r>
  <r>
    <x v="235"/>
    <x v="237"/>
    <n v="17430"/>
    <x v="5"/>
    <x v="1"/>
    <x v="1"/>
    <x v="2"/>
    <n v="26145"/>
    <n v="24576.3"/>
    <n v="17430"/>
    <n v="10"/>
    <n v="15"/>
    <x v="2"/>
    <n v="1743"/>
    <s v="$1,568.70"/>
    <n v="8715"/>
    <n v="50"/>
    <s v="ACH"/>
    <x v="1"/>
  </r>
  <r>
    <x v="236"/>
    <x v="238"/>
    <n v="11530"/>
    <x v="10"/>
    <x v="1"/>
    <x v="4"/>
    <x v="2"/>
    <n v="17295"/>
    <n v="16257.3"/>
    <n v="11530"/>
    <n v="10"/>
    <n v="15"/>
    <x v="2"/>
    <n v="1153"/>
    <s v="$1,037.70"/>
    <n v="5765"/>
    <n v="50"/>
    <s v="ACH"/>
    <x v="0"/>
  </r>
  <r>
    <x v="233"/>
    <x v="235"/>
    <n v="17570"/>
    <x v="7"/>
    <x v="0"/>
    <x v="2"/>
    <x v="2"/>
    <n v="35140"/>
    <n v="33031.599999999999"/>
    <n v="17570"/>
    <n v="10"/>
    <n v="20"/>
    <x v="2"/>
    <n v="1757"/>
    <s v="$2,108.40"/>
    <n v="17570"/>
    <n v="100"/>
    <s v="ACH"/>
    <x v="1"/>
  </r>
  <r>
    <x v="237"/>
    <x v="239"/>
    <n v="10010"/>
    <x v="5"/>
    <x v="0"/>
    <x v="1"/>
    <x v="3"/>
    <n v="20020"/>
    <n v="18818.8"/>
    <n v="10010"/>
    <n v="120"/>
    <n v="20"/>
    <x v="2"/>
    <n v="1001"/>
    <s v="$1,201.20"/>
    <n v="10010"/>
    <n v="100"/>
    <s v="ACH"/>
    <x v="1"/>
  </r>
  <r>
    <x v="238"/>
    <x v="240"/>
    <n v="6665"/>
    <x v="15"/>
    <x v="0"/>
    <x v="3"/>
    <x v="3"/>
    <n v="9331"/>
    <n v="8771.14"/>
    <n v="6665"/>
    <n v="120"/>
    <n v="7"/>
    <x v="2"/>
    <n v="1333"/>
    <s v="$559.86"/>
    <n v="2666"/>
    <n v="40"/>
    <s v="ACH"/>
    <x v="0"/>
  </r>
  <r>
    <x v="236"/>
    <x v="238"/>
    <n v="11530"/>
    <x v="10"/>
    <x v="1"/>
    <x v="4"/>
    <x v="4"/>
    <n v="17295"/>
    <n v="16257.3"/>
    <n v="11530"/>
    <n v="250"/>
    <n v="15"/>
    <x v="2"/>
    <n v="1153"/>
    <s v="$1,037.70"/>
    <n v="5765"/>
    <n v="50"/>
    <s v="ACH"/>
    <x v="0"/>
  </r>
  <r>
    <x v="239"/>
    <x v="241"/>
    <n v="2181"/>
    <x v="8"/>
    <x v="2"/>
    <x v="3"/>
    <x v="0"/>
    <n v="8724"/>
    <n v="8113.32"/>
    <n v="2181"/>
    <n v="3"/>
    <n v="12"/>
    <x v="2"/>
    <n v="727"/>
    <s v="$610.68"/>
    <n v="6543"/>
    <n v="300"/>
    <s v="ACH"/>
    <x v="0"/>
  </r>
  <r>
    <x v="240"/>
    <x v="242"/>
    <n v="5652"/>
    <x v="5"/>
    <x v="2"/>
    <x v="0"/>
    <x v="0"/>
    <n v="22608"/>
    <n v="21025.439999999999"/>
    <n v="5652"/>
    <n v="3"/>
    <n v="12"/>
    <x v="2"/>
    <n v="1884"/>
    <s v="$1,582.56"/>
    <n v="16956"/>
    <n v="300"/>
    <s v="ACH"/>
    <x v="0"/>
  </r>
  <r>
    <x v="241"/>
    <x v="243"/>
    <n v="18340"/>
    <x v="9"/>
    <x v="0"/>
    <x v="3"/>
    <x v="0"/>
    <n v="36680"/>
    <n v="34112.400000000001"/>
    <n v="18340"/>
    <n v="3"/>
    <n v="20"/>
    <x v="2"/>
    <n v="1834"/>
    <s v="$2,567.60"/>
    <n v="18340"/>
    <n v="100"/>
    <s v="ACH"/>
    <x v="0"/>
  </r>
  <r>
    <x v="242"/>
    <x v="244"/>
    <n v="7020"/>
    <x v="0"/>
    <x v="2"/>
    <x v="3"/>
    <x v="1"/>
    <n v="28080"/>
    <n v="26114.400000000001"/>
    <n v="7020"/>
    <n v="5"/>
    <n v="12"/>
    <x v="2"/>
    <n v="2340"/>
    <s v="$1,965.60"/>
    <n v="21060"/>
    <n v="300"/>
    <s v="ACH"/>
    <x v="0"/>
  </r>
  <r>
    <x v="182"/>
    <x v="245"/>
    <n v="7026"/>
    <x v="15"/>
    <x v="2"/>
    <x v="2"/>
    <x v="1"/>
    <n v="28104"/>
    <n v="26136.720000000001"/>
    <n v="7026"/>
    <n v="5"/>
    <n v="12"/>
    <x v="2"/>
    <n v="2342"/>
    <s v="$1,967.28"/>
    <n v="21078"/>
    <n v="300"/>
    <s v="ACH"/>
    <x v="1"/>
  </r>
  <r>
    <x v="243"/>
    <x v="246"/>
    <n v="5155"/>
    <x v="9"/>
    <x v="0"/>
    <x v="2"/>
    <x v="2"/>
    <n v="7217"/>
    <n v="6711.81"/>
    <n v="5155"/>
    <n v="10"/>
    <n v="7"/>
    <x v="2"/>
    <n v="1031"/>
    <s v="$505.19"/>
    <n v="2062"/>
    <n v="40"/>
    <s v="ACH"/>
    <x v="1"/>
  </r>
  <r>
    <x v="244"/>
    <x v="247"/>
    <n v="12620"/>
    <x v="14"/>
    <x v="1"/>
    <x v="0"/>
    <x v="3"/>
    <n v="18930"/>
    <n v="17604.900000000001"/>
    <n v="12620"/>
    <n v="120"/>
    <n v="15"/>
    <x v="2"/>
    <n v="1262"/>
    <s v="$1,325.10"/>
    <n v="6310"/>
    <n v="50"/>
    <s v="ACH"/>
    <x v="0"/>
  </r>
  <r>
    <x v="245"/>
    <x v="248"/>
    <n v="5675"/>
    <x v="1"/>
    <x v="0"/>
    <x v="0"/>
    <x v="3"/>
    <n v="7945"/>
    <n v="7388.85"/>
    <n v="5675"/>
    <n v="120"/>
    <n v="7"/>
    <x v="2"/>
    <n v="1135"/>
    <s v="$556.15"/>
    <n v="2270"/>
    <n v="40"/>
    <s v="ACH"/>
    <x v="0"/>
  </r>
  <r>
    <x v="246"/>
    <x v="249"/>
    <n v="2735"/>
    <x v="15"/>
    <x v="0"/>
    <x v="4"/>
    <x v="3"/>
    <n v="3829"/>
    <n v="3560.97"/>
    <n v="2735"/>
    <n v="120"/>
    <n v="7"/>
    <x v="2"/>
    <n v="547"/>
    <s v="$268.03"/>
    <n v="1094"/>
    <n v="40"/>
    <s v="ACH"/>
    <x v="0"/>
  </r>
  <r>
    <x v="247"/>
    <x v="250"/>
    <n v="7910"/>
    <x v="2"/>
    <x v="0"/>
    <x v="0"/>
    <x v="3"/>
    <n v="11074"/>
    <n v="10298.82"/>
    <n v="7910"/>
    <n v="120"/>
    <n v="7"/>
    <x v="2"/>
    <n v="1582"/>
    <s v="$775.18"/>
    <n v="3164"/>
    <n v="40"/>
    <s v="ACH"/>
    <x v="0"/>
  </r>
  <r>
    <x v="248"/>
    <x v="251"/>
    <n v="5215.5"/>
    <x v="13"/>
    <x v="2"/>
    <x v="2"/>
    <x v="4"/>
    <n v="20862"/>
    <n v="19401.66"/>
    <n v="5215.5"/>
    <n v="250"/>
    <n v="12"/>
    <x v="2"/>
    <n v="1738.5"/>
    <s v="$1,460.34"/>
    <n v="15646.5"/>
    <n v="300"/>
    <s v="ACH"/>
    <x v="1"/>
  </r>
  <r>
    <x v="249"/>
    <x v="252"/>
    <n v="6645"/>
    <x v="9"/>
    <x v="2"/>
    <x v="1"/>
    <x v="4"/>
    <n v="26580"/>
    <n v="24719.4"/>
    <n v="6645"/>
    <n v="250"/>
    <n v="12"/>
    <x v="2"/>
    <n v="2215"/>
    <s v="$1,860.60"/>
    <n v="19935"/>
    <n v="300"/>
    <s v="ACH"/>
    <x v="1"/>
  </r>
  <r>
    <x v="247"/>
    <x v="250"/>
    <n v="7910"/>
    <x v="2"/>
    <x v="0"/>
    <x v="0"/>
    <x v="4"/>
    <n v="11074"/>
    <n v="10298.82"/>
    <n v="7910"/>
    <n v="250"/>
    <n v="7"/>
    <x v="2"/>
    <n v="1582"/>
    <s v="$775.18"/>
    <n v="3164"/>
    <n v="40"/>
    <s v="ACH"/>
    <x v="0"/>
  </r>
  <r>
    <x v="245"/>
    <x v="248"/>
    <n v="5675"/>
    <x v="1"/>
    <x v="0"/>
    <x v="0"/>
    <x v="5"/>
    <n v="7945"/>
    <n v="7388.85"/>
    <n v="5675"/>
    <n v="260"/>
    <n v="7"/>
    <x v="2"/>
    <n v="1135"/>
    <s v="$556.15"/>
    <n v="2270"/>
    <n v="40"/>
    <s v="ACH"/>
    <x v="0"/>
  </r>
  <r>
    <x v="250"/>
    <x v="253"/>
    <s v=" $4,57,860.00 "/>
    <x v="3"/>
    <x v="0"/>
    <x v="4"/>
    <x v="0"/>
    <n v="616350"/>
    <n v="573205.5"/>
    <n v="457860"/>
    <n v="3"/>
    <n v="350"/>
    <x v="2"/>
    <n v="1761"/>
    <s v="$43,144.50"/>
    <n v="158490"/>
    <n v="34.615384615384613"/>
    <s v="ACH"/>
    <x v="0"/>
  </r>
  <r>
    <x v="251"/>
    <x v="254"/>
    <s v=" $1,12,000.00 "/>
    <x v="1"/>
    <x v="4"/>
    <x v="2"/>
    <x v="0"/>
    <n v="134400"/>
    <n v="124992"/>
    <n v="112000"/>
    <n v="3"/>
    <n v="300"/>
    <x v="2"/>
    <n v="448"/>
    <s v="$9,408.00"/>
    <n v="22400"/>
    <n v="20"/>
    <s v="NOT ACH"/>
    <x v="1"/>
  </r>
  <r>
    <x v="252"/>
    <x v="255"/>
    <s v=" $5,45,250.00 "/>
    <x v="10"/>
    <x v="4"/>
    <x v="2"/>
    <x v="0"/>
    <n v="654300"/>
    <n v="608499"/>
    <n v="545250"/>
    <n v="3"/>
    <n v="300"/>
    <x v="2"/>
    <n v="2181"/>
    <s v="$45,801.00"/>
    <n v="109050"/>
    <n v="20"/>
    <s v="NOT ACH"/>
    <x v="1"/>
  </r>
  <r>
    <x v="253"/>
    <x v="256"/>
    <n v="19760"/>
    <x v="10"/>
    <x v="0"/>
    <x v="2"/>
    <x v="1"/>
    <n v="39520"/>
    <n v="36753.599999999999"/>
    <n v="19760"/>
    <n v="5"/>
    <n v="20"/>
    <x v="2"/>
    <n v="1976"/>
    <s v="$2,766.40"/>
    <n v="19760"/>
    <n v="100"/>
    <s v="ACH"/>
    <x v="1"/>
  </r>
  <r>
    <x v="252"/>
    <x v="255"/>
    <s v=" $5,45,250.00 "/>
    <x v="10"/>
    <x v="4"/>
    <x v="2"/>
    <x v="1"/>
    <n v="654300"/>
    <n v="608499"/>
    <n v="545250"/>
    <n v="5"/>
    <n v="300"/>
    <x v="2"/>
    <n v="2181"/>
    <s v="$45,801.00"/>
    <n v="109050"/>
    <n v="20"/>
    <s v="NOT ACH"/>
    <x v="1"/>
  </r>
  <r>
    <x v="254"/>
    <x v="257"/>
    <s v=" $3,00,000.00 "/>
    <x v="11"/>
    <x v="3"/>
    <x v="1"/>
    <x v="1"/>
    <n v="312500"/>
    <n v="290625"/>
    <n v="300000"/>
    <n v="5"/>
    <n v="125"/>
    <x v="2"/>
    <n v="2500"/>
    <s v="$21,875.00"/>
    <n v="12500"/>
    <n v="4.1666666666666661"/>
    <s v="NOT ACH"/>
    <x v="1"/>
  </r>
  <r>
    <x v="255"/>
    <x v="258"/>
    <s v=" $4,25,500.00 "/>
    <x v="14"/>
    <x v="4"/>
    <x v="0"/>
    <x v="2"/>
    <n v="510600"/>
    <n v="474858"/>
    <n v="425500"/>
    <n v="10"/>
    <n v="300"/>
    <x v="2"/>
    <n v="1702"/>
    <s v="$35,742.00"/>
    <n v="85100"/>
    <n v="20"/>
    <s v="NOT ACH"/>
    <x v="0"/>
  </r>
  <r>
    <x v="251"/>
    <x v="254"/>
    <s v=" $1,12,000.00 "/>
    <x v="1"/>
    <x v="4"/>
    <x v="2"/>
    <x v="2"/>
    <n v="134400"/>
    <n v="124992"/>
    <n v="112000"/>
    <n v="10"/>
    <n v="300"/>
    <x v="2"/>
    <n v="448"/>
    <s v="$9,408.00"/>
    <n v="22400"/>
    <n v="20"/>
    <s v="NOT ACH"/>
    <x v="1"/>
  </r>
  <r>
    <x v="256"/>
    <x v="259"/>
    <s v=" $4,21,560.00 "/>
    <x v="4"/>
    <x v="3"/>
    <x v="1"/>
    <x v="2"/>
    <n v="439125"/>
    <n v="408386.25"/>
    <n v="421560"/>
    <n v="10"/>
    <n v="125"/>
    <x v="2"/>
    <n v="3513"/>
    <s v="$30,738.75"/>
    <n v="17565"/>
    <n v="4.1666666666666661"/>
    <s v="NOT ACH"/>
    <x v="1"/>
  </r>
  <r>
    <x v="257"/>
    <x v="260"/>
    <n v="21010"/>
    <x v="5"/>
    <x v="1"/>
    <x v="2"/>
    <x v="2"/>
    <n v="31515"/>
    <n v="29308.95"/>
    <n v="21010"/>
    <n v="10"/>
    <n v="15"/>
    <x v="2"/>
    <n v="2101"/>
    <s v="$2,206.05"/>
    <n v="10505"/>
    <n v="50"/>
    <s v="ACH"/>
    <x v="1"/>
  </r>
  <r>
    <x v="258"/>
    <x v="261"/>
    <n v="29310"/>
    <x v="9"/>
    <x v="1"/>
    <x v="4"/>
    <x v="2"/>
    <n v="43965"/>
    <n v="40887.449999999997"/>
    <n v="29310"/>
    <n v="10"/>
    <n v="15"/>
    <x v="2"/>
    <n v="2931"/>
    <s v="$3,077.55"/>
    <n v="14655"/>
    <n v="50"/>
    <s v="ACH"/>
    <x v="0"/>
  </r>
  <r>
    <x v="259"/>
    <x v="262"/>
    <n v="15350"/>
    <x v="6"/>
    <x v="0"/>
    <x v="2"/>
    <x v="2"/>
    <n v="30700"/>
    <n v="28551"/>
    <n v="15350"/>
    <n v="10"/>
    <n v="20"/>
    <x v="2"/>
    <n v="1535"/>
    <s v="$2,149.00"/>
    <n v="15350"/>
    <n v="100"/>
    <s v="ACH"/>
    <x v="1"/>
  </r>
  <r>
    <x v="260"/>
    <x v="263"/>
    <s v=" $2,80,750.00 "/>
    <x v="9"/>
    <x v="4"/>
    <x v="1"/>
    <x v="2"/>
    <n v="336900"/>
    <n v="313317"/>
    <n v="280750"/>
    <n v="10"/>
    <n v="300"/>
    <x v="2"/>
    <n v="1123"/>
    <s v="$23,583.00"/>
    <n v="56150"/>
    <n v="20"/>
    <s v="NOT ACH"/>
    <x v="1"/>
  </r>
  <r>
    <x v="261"/>
    <x v="264"/>
    <s v=" $3,51,000.00 "/>
    <x v="11"/>
    <x v="4"/>
    <x v="0"/>
    <x v="2"/>
    <n v="421200"/>
    <n v="391716"/>
    <n v="351000"/>
    <n v="10"/>
    <n v="300"/>
    <x v="2"/>
    <n v="1404"/>
    <s v="$29,484.00"/>
    <n v="70200"/>
    <n v="20"/>
    <s v="NOT ACH"/>
    <x v="0"/>
  </r>
  <r>
    <x v="262"/>
    <x v="265"/>
    <n v="8289"/>
    <x v="11"/>
    <x v="2"/>
    <x v="3"/>
    <x v="2"/>
    <n v="33156"/>
    <n v="30835.08"/>
    <n v="8289"/>
    <n v="10"/>
    <n v="12"/>
    <x v="2"/>
    <n v="2763"/>
    <s v="$2,320.92"/>
    <n v="24867"/>
    <n v="300"/>
    <s v="ACH"/>
    <x v="0"/>
  </r>
  <r>
    <x v="263"/>
    <x v="266"/>
    <n v="10625"/>
    <x v="12"/>
    <x v="0"/>
    <x v="1"/>
    <x v="2"/>
    <n v="14875"/>
    <n v="13833.75"/>
    <n v="10625"/>
    <n v="10"/>
    <n v="7"/>
    <x v="2"/>
    <n v="2125"/>
    <s v="$1,041.25"/>
    <n v="4250"/>
    <n v="40"/>
    <s v="ACH"/>
    <x v="1"/>
  </r>
  <r>
    <x v="264"/>
    <x v="267"/>
    <s v=" $4,14,750.00 "/>
    <x v="4"/>
    <x v="4"/>
    <x v="2"/>
    <x v="3"/>
    <n v="497700"/>
    <n v="462861"/>
    <n v="414750"/>
    <n v="120"/>
    <n v="300"/>
    <x v="2"/>
    <n v="1659"/>
    <s v="$34,839.00"/>
    <n v="82950"/>
    <n v="20"/>
    <s v="NOT ACH"/>
    <x v="1"/>
  </r>
  <r>
    <x v="265"/>
    <x v="268"/>
    <n v="6090"/>
    <x v="5"/>
    <x v="0"/>
    <x v="3"/>
    <x v="3"/>
    <n v="12180"/>
    <n v="11327.4"/>
    <n v="6090"/>
    <n v="120"/>
    <n v="20"/>
    <x v="2"/>
    <n v="609"/>
    <s v="$852.60"/>
    <n v="6090"/>
    <n v="100"/>
    <s v="ACH"/>
    <x v="0"/>
  </r>
  <r>
    <x v="266"/>
    <x v="269"/>
    <s v=" $2,50,440.00 "/>
    <x v="6"/>
    <x v="3"/>
    <x v="1"/>
    <x v="3"/>
    <n v="260875"/>
    <n v="242613.75"/>
    <n v="250440"/>
    <n v="120"/>
    <n v="125"/>
    <x v="2"/>
    <n v="2087"/>
    <s v="$18,261.25"/>
    <n v="10435"/>
    <n v="4.1666666666666661"/>
    <s v="NOT ACH"/>
    <x v="1"/>
  </r>
  <r>
    <x v="253"/>
    <x v="256"/>
    <n v="19760"/>
    <x v="10"/>
    <x v="0"/>
    <x v="2"/>
    <x v="3"/>
    <n v="39520"/>
    <n v="36753.599999999999"/>
    <n v="19760"/>
    <n v="120"/>
    <n v="20"/>
    <x v="2"/>
    <n v="1976"/>
    <s v="$2,766.40"/>
    <n v="19760"/>
    <n v="100"/>
    <s v="ACH"/>
    <x v="1"/>
  </r>
  <r>
    <x v="267"/>
    <x v="270"/>
    <n v="14210"/>
    <x v="12"/>
    <x v="0"/>
    <x v="4"/>
    <x v="3"/>
    <n v="28420"/>
    <n v="26430.6"/>
    <n v="14210"/>
    <n v="120"/>
    <n v="20"/>
    <x v="2"/>
    <n v="1421"/>
    <s v="$1,989.40"/>
    <n v="14210"/>
    <n v="100"/>
    <s v="ACH"/>
    <x v="0"/>
  </r>
  <r>
    <x v="268"/>
    <x v="271"/>
    <s v=" $3,43,000.00 "/>
    <x v="2"/>
    <x v="4"/>
    <x v="4"/>
    <x v="3"/>
    <n v="411600"/>
    <n v="382788"/>
    <n v="343000"/>
    <n v="120"/>
    <n v="300"/>
    <x v="2"/>
    <n v="1372"/>
    <s v="$28,812.00"/>
    <n v="68600"/>
    <n v="20"/>
    <s v="NOT ACH"/>
    <x v="0"/>
  </r>
  <r>
    <x v="269"/>
    <x v="272"/>
    <n v="5880"/>
    <x v="12"/>
    <x v="0"/>
    <x v="1"/>
    <x v="3"/>
    <n v="11760"/>
    <n v="10936.8"/>
    <n v="5880"/>
    <n v="120"/>
    <n v="20"/>
    <x v="2"/>
    <n v="588"/>
    <s v="$823.20"/>
    <n v="5880"/>
    <n v="100"/>
    <s v="ACH"/>
    <x v="1"/>
  </r>
  <r>
    <x v="270"/>
    <x v="273"/>
    <n v="9733.5"/>
    <x v="0"/>
    <x v="2"/>
    <x v="0"/>
    <x v="4"/>
    <n v="38934"/>
    <n v="36208.620000000003"/>
    <n v="9733.5"/>
    <n v="250"/>
    <n v="12"/>
    <x v="2"/>
    <n v="3244.5"/>
    <s v="$2,725.38"/>
    <n v="29200.5"/>
    <n v="300"/>
    <s v="ACH"/>
    <x v="0"/>
  </r>
  <r>
    <x v="271"/>
    <x v="274"/>
    <s v=" $2,39,750.00 "/>
    <x v="8"/>
    <x v="4"/>
    <x v="2"/>
    <x v="4"/>
    <n v="287700"/>
    <n v="267561"/>
    <n v="239750"/>
    <n v="250"/>
    <n v="300"/>
    <x v="2"/>
    <n v="959"/>
    <s v="$20,139.00"/>
    <n v="47950"/>
    <n v="20"/>
    <s v="NOT ACH"/>
    <x v="1"/>
  </r>
  <r>
    <x v="272"/>
    <x v="275"/>
    <s v=" $6,86,750.00 "/>
    <x v="8"/>
    <x v="4"/>
    <x v="3"/>
    <x v="4"/>
    <n v="824100"/>
    <n v="766413"/>
    <n v="686750"/>
    <n v="250"/>
    <n v="300"/>
    <x v="2"/>
    <n v="2747"/>
    <s v="$57,687.00"/>
    <n v="137350"/>
    <n v="20"/>
    <s v="NOT ACH"/>
    <x v="0"/>
  </r>
  <r>
    <x v="273"/>
    <x v="276"/>
    <s v=" $1,97,400.00 "/>
    <x v="14"/>
    <x v="3"/>
    <x v="0"/>
    <x v="5"/>
    <n v="205625"/>
    <n v="191231.25"/>
    <n v="197400"/>
    <n v="260"/>
    <n v="125"/>
    <x v="2"/>
    <n v="1645"/>
    <s v="$14,393.75"/>
    <n v="8225"/>
    <n v="4.1666666666666661"/>
    <s v="NOT ACH"/>
    <x v="0"/>
  </r>
  <r>
    <x v="274"/>
    <x v="277"/>
    <s v=" $7,47,760.00 "/>
    <x v="6"/>
    <x v="0"/>
    <x v="2"/>
    <x v="5"/>
    <n v="1006600"/>
    <n v="936138"/>
    <n v="747760"/>
    <n v="260"/>
    <n v="350"/>
    <x v="2"/>
    <n v="2876"/>
    <s v="$70,462.00"/>
    <n v="258840"/>
    <n v="34.615384615384613"/>
    <s v="ACH"/>
    <x v="1"/>
  </r>
  <r>
    <x v="275"/>
    <x v="278"/>
    <s v=" $1,19,280.00 "/>
    <x v="9"/>
    <x v="3"/>
    <x v="1"/>
    <x v="5"/>
    <n v="124250"/>
    <n v="115552.5"/>
    <n v="119280"/>
    <n v="260"/>
    <n v="125"/>
    <x v="2"/>
    <n v="994"/>
    <s v="$8,697.50"/>
    <n v="4970"/>
    <n v="4.1666666666666661"/>
    <s v="NOT ACH"/>
    <x v="1"/>
  </r>
  <r>
    <x v="276"/>
    <x v="279"/>
    <n v="11180"/>
    <x v="15"/>
    <x v="0"/>
    <x v="0"/>
    <x v="5"/>
    <n v="22360"/>
    <n v="20794.8"/>
    <n v="11180"/>
    <n v="260"/>
    <n v="20"/>
    <x v="2"/>
    <n v="1118"/>
    <s v="$1,565.20"/>
    <n v="11180"/>
    <n v="100"/>
    <s v="ACH"/>
    <x v="0"/>
  </r>
  <r>
    <x v="268"/>
    <x v="271"/>
    <s v=" $3,43,000.00 "/>
    <x v="2"/>
    <x v="4"/>
    <x v="4"/>
    <x v="5"/>
    <n v="411600"/>
    <n v="382788"/>
    <n v="343000"/>
    <n v="260"/>
    <n v="300"/>
    <x v="2"/>
    <n v="1372"/>
    <s v="$28,812.00"/>
    <n v="68600"/>
    <n v="20"/>
    <s v="NOT ACH"/>
    <x v="0"/>
  </r>
  <r>
    <x v="277"/>
    <x v="280"/>
    <n v="2440"/>
    <x v="8"/>
    <x v="0"/>
    <x v="0"/>
    <x v="1"/>
    <n v="3416"/>
    <n v="3142.72"/>
    <n v="2440"/>
    <n v="5"/>
    <n v="7"/>
    <x v="2"/>
    <n v="488"/>
    <s v="$273.28"/>
    <n v="976"/>
    <n v="40"/>
    <s v="ACH"/>
    <x v="0"/>
  </r>
  <r>
    <x v="278"/>
    <x v="281"/>
    <n v="12820"/>
    <x v="1"/>
    <x v="0"/>
    <x v="4"/>
    <x v="1"/>
    <n v="25640"/>
    <n v="23588.799999999999"/>
    <n v="12820"/>
    <n v="5"/>
    <n v="20"/>
    <x v="2"/>
    <n v="1282"/>
    <s v="$2,051.20"/>
    <n v="12820"/>
    <n v="100"/>
    <s v="ACH"/>
    <x v="0"/>
  </r>
  <r>
    <x v="279"/>
    <x v="282"/>
    <n v="1285"/>
    <x v="14"/>
    <x v="0"/>
    <x v="0"/>
    <x v="2"/>
    <n v="1799"/>
    <n v="1655.08"/>
    <n v="1285"/>
    <n v="10"/>
    <n v="7"/>
    <x v="2"/>
    <n v="257"/>
    <s v="$143.92"/>
    <n v="514"/>
    <n v="40"/>
    <s v="ACH"/>
    <x v="0"/>
  </r>
  <r>
    <x v="278"/>
    <x v="281"/>
    <n v="12820"/>
    <x v="1"/>
    <x v="0"/>
    <x v="4"/>
    <x v="5"/>
    <n v="25640"/>
    <n v="23588.799999999999"/>
    <n v="12820"/>
    <n v="260"/>
    <n v="20"/>
    <x v="2"/>
    <n v="1282"/>
    <s v="$2,051.20"/>
    <n v="12820"/>
    <n v="100"/>
    <s v="ACH"/>
    <x v="0"/>
  </r>
  <r>
    <x v="280"/>
    <x v="283"/>
    <s v=" $1,84,800.00 "/>
    <x v="5"/>
    <x v="3"/>
    <x v="3"/>
    <x v="0"/>
    <n v="192500"/>
    <n v="177100"/>
    <n v="184800"/>
    <n v="3"/>
    <n v="125"/>
    <x v="2"/>
    <n v="1540"/>
    <s v="$15,400.00"/>
    <n v="7700"/>
    <n v="4.1666666666666661"/>
    <s v="NOT ACH"/>
    <x v="0"/>
  </r>
  <r>
    <x v="281"/>
    <x v="284"/>
    <n v="4900"/>
    <x v="15"/>
    <x v="1"/>
    <x v="2"/>
    <x v="0"/>
    <n v="7350"/>
    <n v="6762"/>
    <n v="4900"/>
    <n v="3"/>
    <n v="15"/>
    <x v="2"/>
    <n v="490"/>
    <s v="$588.00"/>
    <n v="2450"/>
    <n v="50"/>
    <s v="ACH"/>
    <x v="1"/>
  </r>
  <r>
    <x v="282"/>
    <x v="285"/>
    <s v=" $3,54,120.00 "/>
    <x v="2"/>
    <x v="0"/>
    <x v="3"/>
    <x v="0"/>
    <n v="476700"/>
    <n v="438564"/>
    <n v="354120"/>
    <n v="3"/>
    <n v="350"/>
    <x v="2"/>
    <n v="1362"/>
    <s v="$38,136.00"/>
    <n v="122580"/>
    <n v="34.615384615384613"/>
    <s v="ACH"/>
    <x v="0"/>
  </r>
  <r>
    <x v="283"/>
    <x v="286"/>
    <n v="25010"/>
    <x v="3"/>
    <x v="1"/>
    <x v="2"/>
    <x v="1"/>
    <n v="37515"/>
    <n v="34513.800000000003"/>
    <n v="25010"/>
    <n v="5"/>
    <n v="15"/>
    <x v="2"/>
    <n v="2501"/>
    <s v="$3,001.20"/>
    <n v="12505"/>
    <n v="50"/>
    <s v="ACH"/>
    <x v="1"/>
  </r>
  <r>
    <x v="284"/>
    <x v="287"/>
    <n v="7080"/>
    <x v="1"/>
    <x v="0"/>
    <x v="0"/>
    <x v="1"/>
    <n v="14160"/>
    <n v="13027.2"/>
    <n v="7080"/>
    <n v="5"/>
    <n v="20"/>
    <x v="2"/>
    <n v="708"/>
    <s v="$1,132.80"/>
    <n v="7080"/>
    <n v="100"/>
    <s v="ACH"/>
    <x v="0"/>
  </r>
  <r>
    <x v="285"/>
    <x v="288"/>
    <n v="6450"/>
    <x v="4"/>
    <x v="0"/>
    <x v="1"/>
    <x v="1"/>
    <n v="12900"/>
    <n v="11868"/>
    <n v="6450"/>
    <n v="5"/>
    <n v="20"/>
    <x v="2"/>
    <n v="645"/>
    <s v="$1,032.00"/>
    <n v="6450"/>
    <n v="100"/>
    <s v="ACH"/>
    <x v="1"/>
  </r>
  <r>
    <x v="286"/>
    <x v="289"/>
    <s v=" $3,90,500.00 "/>
    <x v="5"/>
    <x v="4"/>
    <x v="2"/>
    <x v="1"/>
    <n v="468600"/>
    <n v="431112"/>
    <n v="390500"/>
    <n v="5"/>
    <n v="300"/>
    <x v="2"/>
    <n v="1562"/>
    <s v="$37,488.00"/>
    <n v="78100"/>
    <n v="20"/>
    <s v="NOT ACH"/>
    <x v="1"/>
  </r>
  <r>
    <x v="287"/>
    <x v="290"/>
    <s v=" $3,20,750.00 "/>
    <x v="9"/>
    <x v="4"/>
    <x v="0"/>
    <x v="1"/>
    <n v="384900"/>
    <n v="354108"/>
    <n v="320750"/>
    <n v="5"/>
    <n v="300"/>
    <x v="2"/>
    <n v="1283"/>
    <s v="$30,792.00"/>
    <n v="64150"/>
    <n v="20"/>
    <s v="NOT ACH"/>
    <x v="0"/>
  </r>
  <r>
    <x v="288"/>
    <x v="291"/>
    <n v="7110"/>
    <x v="2"/>
    <x v="1"/>
    <x v="1"/>
    <x v="1"/>
    <n v="10665"/>
    <n v="9811.7999999999993"/>
    <n v="7110"/>
    <n v="5"/>
    <n v="15"/>
    <x v="2"/>
    <n v="711"/>
    <s v="$853.20"/>
    <n v="3555"/>
    <n v="50"/>
    <s v="ACH"/>
    <x v="1"/>
  </r>
  <r>
    <x v="289"/>
    <x v="292"/>
    <s v=" $1,33,680.00 "/>
    <x v="3"/>
    <x v="3"/>
    <x v="3"/>
    <x v="2"/>
    <n v="139250"/>
    <n v="128110"/>
    <n v="133680"/>
    <n v="10"/>
    <n v="125"/>
    <x v="2"/>
    <n v="1114"/>
    <s v="$11,140.00"/>
    <n v="5570"/>
    <n v="4.1666666666666661"/>
    <s v="NOT ACH"/>
    <x v="0"/>
  </r>
  <r>
    <x v="290"/>
    <x v="293"/>
    <n v="6295"/>
    <x v="13"/>
    <x v="0"/>
    <x v="1"/>
    <x v="2"/>
    <n v="8813"/>
    <n v="8107.96"/>
    <n v="6295"/>
    <n v="10"/>
    <n v="7"/>
    <x v="2"/>
    <n v="1259"/>
    <s v="$705.04"/>
    <n v="2518"/>
    <n v="40"/>
    <s v="ACH"/>
    <x v="1"/>
  </r>
  <r>
    <x v="291"/>
    <x v="294"/>
    <n v="5475"/>
    <x v="14"/>
    <x v="0"/>
    <x v="1"/>
    <x v="2"/>
    <n v="7665"/>
    <n v="7051.8"/>
    <n v="5475"/>
    <n v="10"/>
    <n v="7"/>
    <x v="2"/>
    <n v="1095"/>
    <s v="$613.20"/>
    <n v="2190"/>
    <n v="40"/>
    <s v="ACH"/>
    <x v="1"/>
  </r>
  <r>
    <x v="292"/>
    <x v="295"/>
    <n v="13660"/>
    <x v="1"/>
    <x v="0"/>
    <x v="1"/>
    <x v="2"/>
    <n v="27320"/>
    <n v="25134.400000000001"/>
    <n v="13660"/>
    <n v="10"/>
    <n v="20"/>
    <x v="2"/>
    <n v="1366"/>
    <s v="$2,185.60"/>
    <n v="13660"/>
    <n v="100"/>
    <s v="ACH"/>
    <x v="1"/>
  </r>
  <r>
    <x v="293"/>
    <x v="296"/>
    <s v=" $6,15,000.00 "/>
    <x v="1"/>
    <x v="4"/>
    <x v="3"/>
    <x v="2"/>
    <n v="738000"/>
    <n v="678960"/>
    <n v="615000"/>
    <n v="10"/>
    <n v="300"/>
    <x v="2"/>
    <n v="2460"/>
    <s v="$59,040.00"/>
    <n v="123000"/>
    <n v="20"/>
    <s v="NOT ACH"/>
    <x v="0"/>
  </r>
  <r>
    <x v="294"/>
    <x v="297"/>
    <n v="3390"/>
    <x v="5"/>
    <x v="0"/>
    <x v="4"/>
    <x v="2"/>
    <n v="4746"/>
    <n v="4366.32"/>
    <n v="3390"/>
    <n v="10"/>
    <n v="7"/>
    <x v="2"/>
    <n v="678"/>
    <s v="$379.68"/>
    <n v="1356"/>
    <n v="40"/>
    <s v="ACH"/>
    <x v="0"/>
  </r>
  <r>
    <x v="295"/>
    <x v="298"/>
    <n v="7990"/>
    <x v="5"/>
    <x v="0"/>
    <x v="1"/>
    <x v="2"/>
    <n v="11186"/>
    <n v="10291.120000000001"/>
    <n v="7990"/>
    <n v="10"/>
    <n v="7"/>
    <x v="2"/>
    <n v="1598"/>
    <s v="$894.88"/>
    <n v="3196"/>
    <n v="40"/>
    <s v="ACH"/>
    <x v="1"/>
  </r>
  <r>
    <x v="296"/>
    <x v="299"/>
    <n v="12045"/>
    <x v="9"/>
    <x v="0"/>
    <x v="1"/>
    <x v="2"/>
    <n v="16863"/>
    <n v="15513.96"/>
    <n v="12045"/>
    <n v="10"/>
    <n v="7"/>
    <x v="2"/>
    <n v="2409"/>
    <s v="$1,349.04"/>
    <n v="4818"/>
    <n v="40"/>
    <s v="ACH"/>
    <x v="1"/>
  </r>
  <r>
    <x v="297"/>
    <x v="300"/>
    <n v="19340"/>
    <x v="6"/>
    <x v="0"/>
    <x v="1"/>
    <x v="2"/>
    <n v="38680"/>
    <n v="35585.599999999999"/>
    <n v="19340"/>
    <n v="10"/>
    <n v="20"/>
    <x v="2"/>
    <n v="1934"/>
    <s v="$3,094.40"/>
    <n v="19340"/>
    <n v="100"/>
    <s v="ACH"/>
    <x v="1"/>
  </r>
  <r>
    <x v="298"/>
    <x v="301"/>
    <n v="29930"/>
    <x v="6"/>
    <x v="0"/>
    <x v="3"/>
    <x v="2"/>
    <n v="59860"/>
    <n v="55071.199999999997"/>
    <n v="29930"/>
    <n v="10"/>
    <n v="20"/>
    <x v="2"/>
    <n v="2993"/>
    <s v="$4,788.80"/>
    <n v="29930"/>
    <n v="100"/>
    <s v="ACH"/>
    <x v="0"/>
  </r>
  <r>
    <x v="299"/>
    <x v="302"/>
    <s v=" $5,57,960.00 "/>
    <x v="11"/>
    <x v="0"/>
    <x v="1"/>
    <x v="2"/>
    <n v="751100"/>
    <n v="691012"/>
    <n v="557960"/>
    <n v="10"/>
    <n v="350"/>
    <x v="2"/>
    <n v="2146"/>
    <s v="$60,088.00"/>
    <n v="193140"/>
    <n v="34.615384615384613"/>
    <s v="ACH"/>
    <x v="1"/>
  </r>
  <r>
    <x v="300"/>
    <x v="303"/>
    <n v="9730"/>
    <x v="12"/>
    <x v="0"/>
    <x v="3"/>
    <x v="2"/>
    <n v="13622"/>
    <n v="12532.24"/>
    <n v="9730"/>
    <n v="10"/>
    <n v="7"/>
    <x v="2"/>
    <n v="1946"/>
    <s v="$1,089.76"/>
    <n v="3892"/>
    <n v="40"/>
    <s v="ACH"/>
    <x v="0"/>
  </r>
  <r>
    <x v="282"/>
    <x v="285"/>
    <s v=" $3,54,120.00 "/>
    <x v="2"/>
    <x v="0"/>
    <x v="3"/>
    <x v="2"/>
    <n v="476700"/>
    <n v="438564"/>
    <n v="354120"/>
    <n v="10"/>
    <n v="350"/>
    <x v="2"/>
    <n v="1362"/>
    <s v="$38,136.00"/>
    <n v="122580"/>
    <n v="34.615384615384613"/>
    <s v="ACH"/>
    <x v="0"/>
  </r>
  <r>
    <x v="301"/>
    <x v="304"/>
    <n v="1794"/>
    <x v="3"/>
    <x v="2"/>
    <x v="0"/>
    <x v="3"/>
    <n v="7176"/>
    <n v="6601.92"/>
    <n v="1794"/>
    <n v="120"/>
    <n v="12"/>
    <x v="2"/>
    <n v="598"/>
    <s v="$574.08"/>
    <n v="5382"/>
    <n v="300"/>
    <s v="ACH"/>
    <x v="0"/>
  </r>
  <r>
    <x v="302"/>
    <x v="305"/>
    <n v="14535"/>
    <x v="1"/>
    <x v="0"/>
    <x v="4"/>
    <x v="3"/>
    <n v="20349"/>
    <n v="18721.080000000002"/>
    <n v="14535"/>
    <n v="120"/>
    <n v="7"/>
    <x v="2"/>
    <n v="2907"/>
    <s v="$1,627.92"/>
    <n v="5814"/>
    <n v="40"/>
    <s v="ACH"/>
    <x v="0"/>
  </r>
  <r>
    <x v="303"/>
    <x v="306"/>
    <n v="11690"/>
    <x v="1"/>
    <x v="0"/>
    <x v="1"/>
    <x v="3"/>
    <n v="16366"/>
    <n v="15056.72"/>
    <n v="11690"/>
    <n v="120"/>
    <n v="7"/>
    <x v="2"/>
    <n v="2338"/>
    <s v="$1,309.28"/>
    <n v="4676"/>
    <n v="40"/>
    <s v="ACH"/>
    <x v="1"/>
  </r>
  <r>
    <x v="304"/>
    <x v="307"/>
    <n v="96500"/>
    <x v="11"/>
    <x v="4"/>
    <x v="2"/>
    <x v="3"/>
    <n v="115800"/>
    <n v="106536"/>
    <n v="96500"/>
    <n v="120"/>
    <n v="300"/>
    <x v="2"/>
    <n v="386"/>
    <s v="$9,264.00"/>
    <n v="19300"/>
    <n v="20"/>
    <s v="NOT ACH"/>
    <x v="1"/>
  </r>
  <r>
    <x v="305"/>
    <x v="308"/>
    <s v=" $1,58,750.00 "/>
    <x v="2"/>
    <x v="4"/>
    <x v="3"/>
    <x v="3"/>
    <n v="190500"/>
    <n v="175260"/>
    <n v="158750"/>
    <n v="120"/>
    <n v="300"/>
    <x v="2"/>
    <n v="635"/>
    <s v="$15,240.00"/>
    <n v="31750"/>
    <n v="20"/>
    <s v="NOT ACH"/>
    <x v="0"/>
  </r>
  <r>
    <x v="306"/>
    <x v="309"/>
    <s v=" $1,49,370.00 "/>
    <x v="13"/>
    <x v="0"/>
    <x v="2"/>
    <x v="4"/>
    <n v="201075"/>
    <n v="184989"/>
    <n v="149370"/>
    <n v="250"/>
    <n v="350"/>
    <x v="2"/>
    <n v="574.5"/>
    <s v="$16,086.00"/>
    <n v="51705"/>
    <n v="34.615384615384613"/>
    <s v="ACH"/>
    <x v="1"/>
  </r>
  <r>
    <x v="303"/>
    <x v="306"/>
    <n v="11690"/>
    <x v="1"/>
    <x v="0"/>
    <x v="1"/>
    <x v="4"/>
    <n v="16366"/>
    <n v="15056.72"/>
    <n v="11690"/>
    <n v="250"/>
    <n v="7"/>
    <x v="2"/>
    <n v="2338"/>
    <s v="$1,309.28"/>
    <n v="4676"/>
    <n v="40"/>
    <s v="ACH"/>
    <x v="1"/>
  </r>
  <r>
    <x v="307"/>
    <x v="310"/>
    <n v="99060"/>
    <x v="5"/>
    <x v="0"/>
    <x v="2"/>
    <x v="4"/>
    <n v="133350"/>
    <n v="122682"/>
    <n v="99060"/>
    <n v="250"/>
    <n v="350"/>
    <x v="2"/>
    <n v="381"/>
    <s v="$10,668.00"/>
    <n v="34290"/>
    <n v="34.615384615384613"/>
    <s v="ACH"/>
    <x v="1"/>
  </r>
  <r>
    <x v="308"/>
    <x v="311"/>
    <s v=" $1,09,720.00 "/>
    <x v="5"/>
    <x v="0"/>
    <x v="1"/>
    <x v="4"/>
    <n v="147700"/>
    <n v="135884"/>
    <n v="109720"/>
    <n v="250"/>
    <n v="350"/>
    <x v="2"/>
    <n v="422"/>
    <s v="$11,816.00"/>
    <n v="37980"/>
    <n v="34.615384615384613"/>
    <s v="ACH"/>
    <x v="1"/>
  </r>
  <r>
    <x v="309"/>
    <x v="312"/>
    <s v=" $5,33,500.00 "/>
    <x v="6"/>
    <x v="4"/>
    <x v="0"/>
    <x v="4"/>
    <n v="640200"/>
    <n v="588984"/>
    <n v="533500"/>
    <n v="250"/>
    <n v="300"/>
    <x v="2"/>
    <n v="2134"/>
    <s v="$51,216.00"/>
    <n v="106700"/>
    <n v="20"/>
    <s v="NOT ACH"/>
    <x v="0"/>
  </r>
  <r>
    <x v="310"/>
    <x v="313"/>
    <s v=" $2,02,000.00 "/>
    <x v="12"/>
    <x v="4"/>
    <x v="4"/>
    <x v="4"/>
    <n v="242400"/>
    <n v="223008"/>
    <n v="202000"/>
    <n v="250"/>
    <n v="300"/>
    <x v="2"/>
    <n v="808"/>
    <s v="$19,392.00"/>
    <n v="40400"/>
    <n v="20"/>
    <s v="NOT ACH"/>
    <x v="0"/>
  </r>
  <r>
    <x v="284"/>
    <x v="287"/>
    <n v="7080"/>
    <x v="1"/>
    <x v="0"/>
    <x v="0"/>
    <x v="5"/>
    <n v="14160"/>
    <n v="13027.2"/>
    <n v="7080"/>
    <n v="260"/>
    <n v="20"/>
    <x v="2"/>
    <n v="708"/>
    <s v="$1,132.80"/>
    <n v="7080"/>
    <n v="100"/>
    <s v="ACH"/>
    <x v="0"/>
  </r>
  <r>
    <x v="302"/>
    <x v="305"/>
    <n v="14535"/>
    <x v="1"/>
    <x v="0"/>
    <x v="4"/>
    <x v="5"/>
    <n v="20349"/>
    <n v="18721.080000000002"/>
    <n v="14535"/>
    <n v="260"/>
    <n v="7"/>
    <x v="2"/>
    <n v="2907"/>
    <s v="$1,627.92"/>
    <n v="5814"/>
    <n v="40"/>
    <s v="ACH"/>
    <x v="0"/>
  </r>
  <r>
    <x v="292"/>
    <x v="295"/>
    <n v="13660"/>
    <x v="1"/>
    <x v="0"/>
    <x v="1"/>
    <x v="5"/>
    <n v="27320"/>
    <n v="25134.400000000001"/>
    <n v="13660"/>
    <n v="260"/>
    <n v="20"/>
    <x v="2"/>
    <n v="1366"/>
    <s v="$2,185.60"/>
    <n v="13660"/>
    <n v="100"/>
    <s v="ACH"/>
    <x v="1"/>
  </r>
  <r>
    <x v="293"/>
    <x v="296"/>
    <s v=" $6,15,000.00 "/>
    <x v="1"/>
    <x v="4"/>
    <x v="3"/>
    <x v="5"/>
    <n v="738000"/>
    <n v="678960"/>
    <n v="615000"/>
    <n v="260"/>
    <n v="300"/>
    <x v="2"/>
    <n v="2460"/>
    <s v="$59,040.00"/>
    <n v="123000"/>
    <n v="20"/>
    <s v="NOT ACH"/>
    <x v="0"/>
  </r>
  <r>
    <x v="311"/>
    <x v="314"/>
    <n v="15200"/>
    <x v="15"/>
    <x v="0"/>
    <x v="1"/>
    <x v="5"/>
    <n v="30400"/>
    <n v="27968"/>
    <n v="15200"/>
    <n v="260"/>
    <n v="20"/>
    <x v="2"/>
    <n v="1520"/>
    <s v="$2,432.00"/>
    <n v="15200"/>
    <n v="100"/>
    <s v="ACH"/>
    <x v="1"/>
  </r>
  <r>
    <x v="288"/>
    <x v="291"/>
    <n v="7110"/>
    <x v="2"/>
    <x v="1"/>
    <x v="1"/>
    <x v="5"/>
    <n v="10665"/>
    <n v="9811.7999999999993"/>
    <n v="7110"/>
    <n v="260"/>
    <n v="15"/>
    <x v="2"/>
    <n v="711"/>
    <s v="$853.20"/>
    <n v="3555"/>
    <n v="50"/>
    <s v="ACH"/>
    <x v="1"/>
  </r>
  <r>
    <x v="312"/>
    <x v="315"/>
    <n v="4125"/>
    <x v="12"/>
    <x v="2"/>
    <x v="3"/>
    <x v="5"/>
    <n v="16500"/>
    <n v="15180"/>
    <n v="4125"/>
    <n v="260"/>
    <n v="12"/>
    <x v="2"/>
    <n v="1375"/>
    <s v="$1,320.00"/>
    <n v="12375"/>
    <n v="300"/>
    <s v="ACH"/>
    <x v="0"/>
  </r>
  <r>
    <x v="305"/>
    <x v="308"/>
    <s v=" $1,58,750.00 "/>
    <x v="2"/>
    <x v="4"/>
    <x v="3"/>
    <x v="5"/>
    <n v="190500"/>
    <n v="175260"/>
    <n v="158750"/>
    <n v="260"/>
    <n v="300"/>
    <x v="2"/>
    <n v="635"/>
    <s v="$15,240.00"/>
    <n v="31750"/>
    <n v="20"/>
    <s v="NOT ACH"/>
    <x v="0"/>
  </r>
  <r>
    <x v="313"/>
    <x v="316"/>
    <n v="4365"/>
    <x v="4"/>
    <x v="0"/>
    <x v="4"/>
    <x v="4"/>
    <n v="8730"/>
    <n v="8031.6"/>
    <n v="4365"/>
    <n v="250"/>
    <n v="20"/>
    <x v="2"/>
    <n v="436.5"/>
    <s v="$698.40"/>
    <n v="4365"/>
    <n v="100"/>
    <s v="ACH"/>
    <x v="0"/>
  </r>
  <r>
    <x v="314"/>
    <x v="317"/>
    <s v=" $2,73,500.00 "/>
    <x v="1"/>
    <x v="4"/>
    <x v="0"/>
    <x v="0"/>
    <n v="328200"/>
    <n v="298662"/>
    <n v="273500"/>
    <n v="3"/>
    <n v="300"/>
    <x v="2"/>
    <n v="1094"/>
    <s v="$29,538.00"/>
    <n v="54700"/>
    <n v="20"/>
    <s v="NOT ACH"/>
    <x v="0"/>
  </r>
  <r>
    <x v="18"/>
    <x v="318"/>
    <n v="1101"/>
    <x v="7"/>
    <x v="2"/>
    <x v="3"/>
    <x v="0"/>
    <n v="4404"/>
    <n v="4007.64"/>
    <n v="1101"/>
    <n v="3"/>
    <n v="12"/>
    <x v="2"/>
    <n v="367"/>
    <s v="$396.36"/>
    <n v="3303"/>
    <n v="300"/>
    <s v="ACH"/>
    <x v="0"/>
  </r>
  <r>
    <x v="315"/>
    <x v="319"/>
    <s v=" $9,50,625.00 "/>
    <x v="13"/>
    <x v="4"/>
    <x v="0"/>
    <x v="1"/>
    <n v="1140750"/>
    <n v="1038082.5"/>
    <n v="950625"/>
    <n v="5"/>
    <n v="300"/>
    <x v="2"/>
    <n v="3802.5"/>
    <s v=" $1,02,667.50 "/>
    <n v="190125"/>
    <n v="20"/>
    <s v="NOT ACH"/>
    <x v="0"/>
  </r>
  <r>
    <x v="316"/>
    <x v="320"/>
    <s v=" $4,33,160.00 "/>
    <x v="14"/>
    <x v="0"/>
    <x v="2"/>
    <x v="1"/>
    <n v="583100"/>
    <n v="530621"/>
    <n v="433160"/>
    <n v="5"/>
    <n v="350"/>
    <x v="2"/>
    <n v="1666"/>
    <s v="$52,479.00"/>
    <n v="149940"/>
    <n v="34.615384615384613"/>
    <s v="ACH"/>
    <x v="1"/>
  </r>
  <r>
    <x v="317"/>
    <x v="321"/>
    <n v="80500"/>
    <x v="9"/>
    <x v="4"/>
    <x v="2"/>
    <x v="1"/>
    <n v="96600"/>
    <n v="87906"/>
    <n v="80500"/>
    <n v="5"/>
    <n v="300"/>
    <x v="2"/>
    <n v="322"/>
    <s v="$8,694.00"/>
    <n v="16100"/>
    <n v="20"/>
    <s v="NOT ACH"/>
    <x v="1"/>
  </r>
  <r>
    <x v="318"/>
    <x v="322"/>
    <n v="6963"/>
    <x v="15"/>
    <x v="2"/>
    <x v="0"/>
    <x v="1"/>
    <n v="27852"/>
    <n v="25345.32"/>
    <n v="6963"/>
    <n v="5"/>
    <n v="12"/>
    <x v="2"/>
    <n v="2321"/>
    <s v="$2,506.68"/>
    <n v="20889"/>
    <n v="300"/>
    <s v="ACH"/>
    <x v="0"/>
  </r>
  <r>
    <x v="319"/>
    <x v="323"/>
    <s v=" $2,22,840.00 "/>
    <x v="11"/>
    <x v="3"/>
    <x v="2"/>
    <x v="1"/>
    <n v="232125"/>
    <n v="211233.75"/>
    <n v="222840"/>
    <n v="5"/>
    <n v="125"/>
    <x v="2"/>
    <n v="1857"/>
    <s v="$20,891.25"/>
    <n v="9285"/>
    <n v="4.1666666666666661"/>
    <s v="NOT ACH"/>
    <x v="1"/>
  </r>
  <r>
    <x v="320"/>
    <x v="324"/>
    <n v="8055"/>
    <x v="12"/>
    <x v="0"/>
    <x v="0"/>
    <x v="1"/>
    <n v="11277"/>
    <n v="10262.07"/>
    <n v="8055"/>
    <n v="5"/>
    <n v="7"/>
    <x v="2"/>
    <n v="1611"/>
    <s v="$1,014.93"/>
    <n v="3222"/>
    <n v="40"/>
    <s v="ACH"/>
    <x v="0"/>
  </r>
  <r>
    <x v="321"/>
    <x v="325"/>
    <s v=" $3,35,640.00 "/>
    <x v="2"/>
    <x v="3"/>
    <x v="4"/>
    <x v="1"/>
    <n v="349625"/>
    <n v="318158.75"/>
    <n v="335640"/>
    <n v="5"/>
    <n v="125"/>
    <x v="2"/>
    <n v="2797"/>
    <s v="$31,466.25"/>
    <n v="13985"/>
    <n v="4.1666666666666661"/>
    <s v="NOT ACH"/>
    <x v="0"/>
  </r>
  <r>
    <x v="322"/>
    <x v="326"/>
    <n v="83500"/>
    <x v="12"/>
    <x v="4"/>
    <x v="1"/>
    <x v="1"/>
    <n v="100200"/>
    <n v="91182"/>
    <n v="83500"/>
    <n v="5"/>
    <n v="300"/>
    <x v="2"/>
    <n v="334"/>
    <s v="$9,018.00"/>
    <n v="16700"/>
    <n v="20"/>
    <s v="NOT ACH"/>
    <x v="1"/>
  </r>
  <r>
    <x v="323"/>
    <x v="327"/>
    <s v=" $6,41,250.00 "/>
    <x v="0"/>
    <x v="4"/>
    <x v="3"/>
    <x v="2"/>
    <n v="769500"/>
    <n v="700245"/>
    <n v="641250"/>
    <n v="10"/>
    <n v="300"/>
    <x v="2"/>
    <n v="2565"/>
    <s v="$69,255.00"/>
    <n v="128250"/>
    <n v="20"/>
    <s v="NOT ACH"/>
    <x v="0"/>
  </r>
  <r>
    <x v="324"/>
    <x v="328"/>
    <s v=" $6,28,420.00 "/>
    <x v="0"/>
    <x v="0"/>
    <x v="3"/>
    <x v="2"/>
    <n v="845950"/>
    <n v="769814.5"/>
    <n v="628420"/>
    <n v="10"/>
    <n v="350"/>
    <x v="2"/>
    <n v="2417"/>
    <s v="$76,135.50"/>
    <n v="217530"/>
    <n v="34.615384615384613"/>
    <s v="ACH"/>
    <x v="0"/>
  </r>
  <r>
    <x v="325"/>
    <x v="329"/>
    <n v="36750"/>
    <x v="13"/>
    <x v="1"/>
    <x v="4"/>
    <x v="2"/>
    <n v="55125"/>
    <n v="50163.75"/>
    <n v="36750"/>
    <n v="10"/>
    <n v="15"/>
    <x v="2"/>
    <n v="3675"/>
    <s v="$4,961.25"/>
    <n v="18375"/>
    <n v="50"/>
    <s v="ACH"/>
    <x v="0"/>
  </r>
  <r>
    <x v="314"/>
    <x v="317"/>
    <s v=" $2,73,500.00 "/>
    <x v="1"/>
    <x v="4"/>
    <x v="0"/>
    <x v="2"/>
    <n v="328200"/>
    <n v="298662"/>
    <n v="273500"/>
    <n v="10"/>
    <n v="300"/>
    <x v="2"/>
    <n v="1094"/>
    <s v="$29,538.00"/>
    <n v="54700"/>
    <n v="20"/>
    <s v="NOT ACH"/>
    <x v="0"/>
  </r>
  <r>
    <x v="326"/>
    <x v="330"/>
    <n v="12270"/>
    <x v="10"/>
    <x v="1"/>
    <x v="2"/>
    <x v="2"/>
    <n v="18405"/>
    <n v="16748.55"/>
    <n v="12270"/>
    <n v="10"/>
    <n v="15"/>
    <x v="2"/>
    <n v="1227"/>
    <s v="$1,656.45"/>
    <n v="6135"/>
    <n v="50"/>
    <s v="ACH"/>
    <x v="1"/>
  </r>
  <r>
    <x v="18"/>
    <x v="318"/>
    <n v="1101"/>
    <x v="7"/>
    <x v="2"/>
    <x v="3"/>
    <x v="2"/>
    <n v="4404"/>
    <n v="4007.64"/>
    <n v="1101"/>
    <n v="10"/>
    <n v="12"/>
    <x v="2"/>
    <n v="367"/>
    <s v="$396.36"/>
    <n v="3303"/>
    <n v="300"/>
    <s v="ACH"/>
    <x v="0"/>
  </r>
  <r>
    <x v="327"/>
    <x v="331"/>
    <s v=" $3,31,000.00 "/>
    <x v="15"/>
    <x v="4"/>
    <x v="2"/>
    <x v="2"/>
    <n v="397200"/>
    <n v="361452"/>
    <n v="331000"/>
    <n v="10"/>
    <n v="300"/>
    <x v="2"/>
    <n v="1324"/>
    <s v="$35,748.00"/>
    <n v="66200"/>
    <n v="20"/>
    <s v="NOT ACH"/>
    <x v="1"/>
  </r>
  <r>
    <x v="328"/>
    <x v="332"/>
    <n v="5325"/>
    <x v="11"/>
    <x v="2"/>
    <x v="1"/>
    <x v="2"/>
    <n v="21300"/>
    <n v="19383"/>
    <n v="5325"/>
    <n v="10"/>
    <n v="12"/>
    <x v="2"/>
    <n v="1775"/>
    <s v="$1,917.00"/>
    <n v="15975"/>
    <n v="300"/>
    <s v="ACH"/>
    <x v="1"/>
  </r>
  <r>
    <x v="321"/>
    <x v="325"/>
    <s v=" $3,35,640.00 "/>
    <x v="2"/>
    <x v="3"/>
    <x v="4"/>
    <x v="2"/>
    <n v="349625"/>
    <n v="318158.75"/>
    <n v="335640"/>
    <n v="10"/>
    <n v="125"/>
    <x v="2"/>
    <n v="2797"/>
    <s v="$31,466.25"/>
    <n v="13985"/>
    <n v="4.1666666666666661"/>
    <s v="NOT ACH"/>
    <x v="0"/>
  </r>
  <r>
    <x v="329"/>
    <x v="333"/>
    <n v="2450"/>
    <x v="14"/>
    <x v="1"/>
    <x v="3"/>
    <x v="3"/>
    <n v="3675"/>
    <n v="3344.25"/>
    <n v="2450"/>
    <n v="120"/>
    <n v="15"/>
    <x v="2"/>
    <n v="245"/>
    <s v="$330.75"/>
    <n v="1225"/>
    <n v="50"/>
    <s v="ACH"/>
    <x v="0"/>
  </r>
  <r>
    <x v="330"/>
    <x v="334"/>
    <s v=" $9,48,375.00 "/>
    <x v="4"/>
    <x v="4"/>
    <x v="0"/>
    <x v="3"/>
    <n v="1138050"/>
    <n v="1035625.5"/>
    <n v="948375"/>
    <n v="120"/>
    <n v="300"/>
    <x v="2"/>
    <n v="3793.5"/>
    <s v=" $1,02,424.50 "/>
    <n v="189675"/>
    <n v="20"/>
    <s v="NOT ACH"/>
    <x v="0"/>
  </r>
  <r>
    <x v="331"/>
    <x v="335"/>
    <s v=" $3,39,820.00 "/>
    <x v="4"/>
    <x v="0"/>
    <x v="1"/>
    <x v="3"/>
    <n v="457450"/>
    <n v="416279.5"/>
    <n v="339820"/>
    <n v="120"/>
    <n v="350"/>
    <x v="2"/>
    <n v="1307"/>
    <s v="$41,170.50"/>
    <n v="117630"/>
    <n v="34.615384615384613"/>
    <s v="ACH"/>
    <x v="1"/>
  </r>
  <r>
    <x v="332"/>
    <x v="336"/>
    <n v="68040"/>
    <x v="6"/>
    <x v="3"/>
    <x v="0"/>
    <x v="3"/>
    <n v="70875"/>
    <n v="64496.25"/>
    <n v="68040"/>
    <n v="120"/>
    <n v="125"/>
    <x v="2"/>
    <n v="567"/>
    <s v="$6,378.75"/>
    <n v="2835"/>
    <n v="4.1666666666666661"/>
    <s v="NOT ACH"/>
    <x v="0"/>
  </r>
  <r>
    <x v="333"/>
    <x v="337"/>
    <s v=" $2,53,200.00 "/>
    <x v="6"/>
    <x v="3"/>
    <x v="3"/>
    <x v="3"/>
    <n v="263750"/>
    <n v="240012.5"/>
    <n v="253200"/>
    <n v="120"/>
    <n v="125"/>
    <x v="2"/>
    <n v="2110"/>
    <s v="$23,737.50"/>
    <n v="10550"/>
    <n v="4.1666666666666661"/>
    <s v="NOT ACH"/>
    <x v="0"/>
  </r>
  <r>
    <x v="334"/>
    <x v="338"/>
    <s v=" $3,29,940.00 "/>
    <x v="10"/>
    <x v="0"/>
    <x v="0"/>
    <x v="3"/>
    <n v="444150"/>
    <n v="404176.5"/>
    <n v="329940"/>
    <n v="120"/>
    <n v="350"/>
    <x v="2"/>
    <n v="1269"/>
    <s v="$39,973.50"/>
    <n v="114210"/>
    <n v="34.615384615384613"/>
    <s v="ACH"/>
    <x v="0"/>
  </r>
  <r>
    <x v="335"/>
    <x v="339"/>
    <n v="5868"/>
    <x v="0"/>
    <x v="2"/>
    <x v="4"/>
    <x v="4"/>
    <n v="23472"/>
    <n v="21359.52"/>
    <n v="5868"/>
    <n v="250"/>
    <n v="12"/>
    <x v="2"/>
    <n v="1956"/>
    <s v="$2,112.48"/>
    <n v="17604"/>
    <n v="300"/>
    <s v="ACH"/>
    <x v="0"/>
  </r>
  <r>
    <x v="336"/>
    <x v="340"/>
    <s v=" $6,64,750.00 "/>
    <x v="8"/>
    <x v="4"/>
    <x v="1"/>
    <x v="4"/>
    <n v="797700"/>
    <n v="725907"/>
    <n v="664750"/>
    <n v="250"/>
    <n v="300"/>
    <x v="2"/>
    <n v="2659"/>
    <s v="$71,793.00"/>
    <n v="132950"/>
    <n v="20"/>
    <s v="NOT ACH"/>
    <x v="1"/>
  </r>
  <r>
    <x v="337"/>
    <x v="341"/>
    <s v=" $3,51,390.00 "/>
    <x v="13"/>
    <x v="0"/>
    <x v="4"/>
    <x v="4"/>
    <n v="473025"/>
    <n v="430452.75"/>
    <n v="351390"/>
    <n v="250"/>
    <n v="350"/>
    <x v="2"/>
    <n v="1351.5"/>
    <s v="$42,572.25"/>
    <n v="121635"/>
    <n v="34.615384615384613"/>
    <s v="ACH"/>
    <x v="0"/>
  </r>
  <r>
    <x v="338"/>
    <x v="342"/>
    <n v="2640"/>
    <x v="14"/>
    <x v="2"/>
    <x v="1"/>
    <x v="4"/>
    <n v="10560"/>
    <n v="9609.6"/>
    <n v="2640"/>
    <n v="250"/>
    <n v="12"/>
    <x v="2"/>
    <n v="880"/>
    <s v="$950.40"/>
    <n v="7920"/>
    <n v="300"/>
    <s v="ACH"/>
    <x v="1"/>
  </r>
  <r>
    <x v="339"/>
    <x v="343"/>
    <s v=" $4,66,750.00 "/>
    <x v="6"/>
    <x v="4"/>
    <x v="4"/>
    <x v="4"/>
    <n v="560100"/>
    <n v="509691"/>
    <n v="466750"/>
    <n v="250"/>
    <n v="300"/>
    <x v="2"/>
    <n v="1867"/>
    <s v="$50,409.00"/>
    <n v="93350"/>
    <n v="20"/>
    <s v="NOT ACH"/>
    <x v="0"/>
  </r>
  <r>
    <x v="340"/>
    <x v="344"/>
    <n v="6702"/>
    <x v="9"/>
    <x v="2"/>
    <x v="2"/>
    <x v="4"/>
    <n v="26808"/>
    <n v="24395.279999999999"/>
    <n v="6702"/>
    <n v="250"/>
    <n v="12"/>
    <x v="2"/>
    <n v="2234"/>
    <s v="$2,412.72"/>
    <n v="20106"/>
    <n v="300"/>
    <s v="ACH"/>
    <x v="1"/>
  </r>
  <r>
    <x v="326"/>
    <x v="330"/>
    <n v="12270"/>
    <x v="10"/>
    <x v="1"/>
    <x v="2"/>
    <x v="4"/>
    <n v="18405"/>
    <n v="16748.55"/>
    <n v="12270"/>
    <n v="250"/>
    <n v="15"/>
    <x v="2"/>
    <n v="1227"/>
    <s v="$1,656.45"/>
    <n v="6135"/>
    <n v="50"/>
    <s v="ACH"/>
    <x v="1"/>
  </r>
  <r>
    <x v="341"/>
    <x v="345"/>
    <s v=" $1,05,240.00 "/>
    <x v="15"/>
    <x v="3"/>
    <x v="3"/>
    <x v="4"/>
    <n v="109625"/>
    <n v="99758.75"/>
    <n v="105240"/>
    <n v="250"/>
    <n v="125"/>
    <x v="2"/>
    <n v="877"/>
    <s v="$9,866.25"/>
    <n v="4385"/>
    <n v="4.1666666666666661"/>
    <s v="NOT ACH"/>
    <x v="0"/>
  </r>
  <r>
    <x v="342"/>
    <x v="346"/>
    <s v=" $5,38,460.00 "/>
    <x v="6"/>
    <x v="0"/>
    <x v="4"/>
    <x v="5"/>
    <n v="724850"/>
    <n v="659613.5"/>
    <n v="538460"/>
    <n v="260"/>
    <n v="350"/>
    <x v="2"/>
    <n v="2071"/>
    <s v="$65,236.50"/>
    <n v="186390"/>
    <n v="34.615384615384613"/>
    <s v="ACH"/>
    <x v="0"/>
  </r>
  <r>
    <x v="334"/>
    <x v="338"/>
    <s v=" $3,29,940.00 "/>
    <x v="10"/>
    <x v="0"/>
    <x v="0"/>
    <x v="5"/>
    <n v="444150"/>
    <n v="404176.5"/>
    <n v="329940"/>
    <n v="260"/>
    <n v="350"/>
    <x v="2"/>
    <n v="1269"/>
    <s v="$39,973.50"/>
    <n v="114210"/>
    <n v="34.615384615384613"/>
    <s v="ACH"/>
    <x v="0"/>
  </r>
  <r>
    <x v="343"/>
    <x v="347"/>
    <n v="9700"/>
    <x v="11"/>
    <x v="1"/>
    <x v="1"/>
    <x v="5"/>
    <n v="14550"/>
    <n v="13240.5"/>
    <n v="9700"/>
    <n v="260"/>
    <n v="15"/>
    <x v="2"/>
    <n v="970"/>
    <s v="$1,309.50"/>
    <n v="4850"/>
    <n v="50"/>
    <s v="ACH"/>
    <x v="1"/>
  </r>
  <r>
    <x v="344"/>
    <x v="348"/>
    <n v="16940"/>
    <x v="15"/>
    <x v="0"/>
    <x v="3"/>
    <x v="5"/>
    <n v="33880"/>
    <n v="30830.799999999999"/>
    <n v="16940"/>
    <n v="260"/>
    <n v="20"/>
    <x v="2"/>
    <n v="1694"/>
    <s v="$3,049.20"/>
    <n v="16940"/>
    <n v="100"/>
    <s v="ACH"/>
    <x v="0"/>
  </r>
  <r>
    <x v="345"/>
    <x v="349"/>
    <n v="6630"/>
    <x v="14"/>
    <x v="0"/>
    <x v="1"/>
    <x v="0"/>
    <n v="13260"/>
    <n v="12066.6"/>
    <n v="6630"/>
    <n v="3"/>
    <n v="20"/>
    <x v="2"/>
    <n v="663"/>
    <s v="$1,193.40"/>
    <n v="6630"/>
    <n v="100"/>
    <s v="ACH"/>
    <x v="1"/>
  </r>
  <r>
    <x v="346"/>
    <x v="350"/>
    <n v="4095"/>
    <x v="4"/>
    <x v="0"/>
    <x v="0"/>
    <x v="0"/>
    <n v="5733"/>
    <n v="5217.03"/>
    <n v="4095"/>
    <n v="3"/>
    <n v="7"/>
    <x v="2"/>
    <n v="819"/>
    <s v="$515.97"/>
    <n v="1638"/>
    <n v="40"/>
    <s v="ACH"/>
    <x v="0"/>
  </r>
  <r>
    <x v="347"/>
    <x v="351"/>
    <n v="4740"/>
    <x v="6"/>
    <x v="2"/>
    <x v="1"/>
    <x v="0"/>
    <n v="18960"/>
    <n v="17253.599999999999"/>
    <n v="4740"/>
    <n v="3"/>
    <n v="12"/>
    <x v="2"/>
    <n v="1580"/>
    <s v="$1,706.40"/>
    <n v="14220"/>
    <n v="300"/>
    <s v="ACH"/>
    <x v="1"/>
  </r>
  <r>
    <x v="348"/>
    <x v="352"/>
    <n v="2605"/>
    <x v="2"/>
    <x v="0"/>
    <x v="3"/>
    <x v="0"/>
    <n v="3647"/>
    <n v="3318.77"/>
    <n v="2605"/>
    <n v="3"/>
    <n v="7"/>
    <x v="2"/>
    <n v="521"/>
    <s v="$328.23"/>
    <n v="1042"/>
    <n v="40"/>
    <s v="ACH"/>
    <x v="0"/>
  </r>
  <r>
    <x v="349"/>
    <x v="353"/>
    <n v="9730"/>
    <x v="3"/>
    <x v="0"/>
    <x v="4"/>
    <x v="2"/>
    <n v="19460"/>
    <n v="17708.599999999999"/>
    <n v="9730"/>
    <n v="10"/>
    <n v="20"/>
    <x v="2"/>
    <n v="973"/>
    <s v="$1,751.40"/>
    <n v="9730"/>
    <n v="100"/>
    <s v="ACH"/>
    <x v="0"/>
  </r>
  <r>
    <x v="350"/>
    <x v="354"/>
    <n v="10380"/>
    <x v="1"/>
    <x v="0"/>
    <x v="3"/>
    <x v="2"/>
    <n v="20760"/>
    <n v="18891.599999999999"/>
    <n v="10380"/>
    <n v="10"/>
    <n v="20"/>
    <x v="2"/>
    <n v="1038"/>
    <s v="$1,868.40"/>
    <n v="10380"/>
    <n v="100"/>
    <s v="ACH"/>
    <x v="0"/>
  </r>
  <r>
    <x v="351"/>
    <x v="355"/>
    <n v="1800"/>
    <x v="10"/>
    <x v="0"/>
    <x v="1"/>
    <x v="2"/>
    <n v="2520"/>
    <n v="2293.1999999999998"/>
    <n v="1800"/>
    <n v="10"/>
    <n v="7"/>
    <x v="2"/>
    <n v="360"/>
    <s v="$226.80"/>
    <n v="720"/>
    <n v="40"/>
    <s v="ACH"/>
    <x v="1"/>
  </r>
  <r>
    <x v="352"/>
    <x v="356"/>
    <n v="5901"/>
    <x v="3"/>
    <x v="2"/>
    <x v="2"/>
    <x v="3"/>
    <n v="23604"/>
    <n v="21479.64"/>
    <n v="5901"/>
    <n v="120"/>
    <n v="12"/>
    <x v="2"/>
    <n v="1967"/>
    <s v="$2,124.36"/>
    <n v="17703"/>
    <n v="300"/>
    <s v="ACH"/>
    <x v="1"/>
  </r>
  <r>
    <x v="353"/>
    <x v="357"/>
    <n v="26280"/>
    <x v="13"/>
    <x v="1"/>
    <x v="3"/>
    <x v="3"/>
    <n v="39420"/>
    <n v="35872.199999999997"/>
    <n v="26280"/>
    <n v="120"/>
    <n v="15"/>
    <x v="2"/>
    <n v="2628"/>
    <s v="$3,547.80"/>
    <n v="13140"/>
    <n v="50"/>
    <s v="ACH"/>
    <x v="0"/>
  </r>
  <r>
    <x v="351"/>
    <x v="355"/>
    <n v="1800"/>
    <x v="10"/>
    <x v="0"/>
    <x v="1"/>
    <x v="4"/>
    <n v="2520"/>
    <n v="2293.1999999999998"/>
    <n v="1800"/>
    <n v="250"/>
    <n v="7"/>
    <x v="2"/>
    <n v="360"/>
    <s v="$226.80"/>
    <n v="720"/>
    <n v="40"/>
    <s v="ACH"/>
    <x v="1"/>
  </r>
  <r>
    <x v="354"/>
    <x v="358"/>
    <n v="26820"/>
    <x v="11"/>
    <x v="0"/>
    <x v="2"/>
    <x v="4"/>
    <n v="53640"/>
    <n v="48812.4"/>
    <n v="26820"/>
    <n v="250"/>
    <n v="20"/>
    <x v="2"/>
    <n v="2682"/>
    <s v="$4,827.60"/>
    <n v="26820"/>
    <n v="100"/>
    <s v="ACH"/>
    <x v="1"/>
  </r>
  <r>
    <x v="348"/>
    <x v="352"/>
    <n v="2605"/>
    <x v="2"/>
    <x v="0"/>
    <x v="3"/>
    <x v="4"/>
    <n v="3647"/>
    <n v="3318.77"/>
    <n v="2605"/>
    <n v="250"/>
    <n v="7"/>
    <x v="2"/>
    <n v="521"/>
    <s v="$328.23"/>
    <n v="1042"/>
    <n v="40"/>
    <s v="ACH"/>
    <x v="0"/>
  </r>
  <r>
    <x v="350"/>
    <x v="354"/>
    <n v="10380"/>
    <x v="1"/>
    <x v="0"/>
    <x v="3"/>
    <x v="5"/>
    <n v="20760"/>
    <n v="18891.599999999999"/>
    <n v="10380"/>
    <n v="260"/>
    <n v="20"/>
    <x v="2"/>
    <n v="1038"/>
    <s v="$1,868.40"/>
    <n v="10380"/>
    <n v="100"/>
    <s v="ACH"/>
    <x v="0"/>
  </r>
  <r>
    <x v="355"/>
    <x v="359"/>
    <n v="16305"/>
    <x v="4"/>
    <x v="1"/>
    <x v="0"/>
    <x v="5"/>
    <n v="24457.5"/>
    <n v="22256.33"/>
    <n v="16305"/>
    <n v="260"/>
    <n v="15"/>
    <x v="2"/>
    <n v="1630.5"/>
    <s v="$2,201.18"/>
    <n v="8152.5"/>
    <n v="50"/>
    <s v="ACH"/>
    <x v="0"/>
  </r>
  <r>
    <x v="356"/>
    <x v="360"/>
    <n v="918"/>
    <x v="12"/>
    <x v="2"/>
    <x v="2"/>
    <x v="5"/>
    <n v="3672"/>
    <n v="3341.52"/>
    <n v="918"/>
    <n v="260"/>
    <n v="12"/>
    <x v="2"/>
    <n v="306"/>
    <s v="$330.48"/>
    <n v="2754"/>
    <n v="300"/>
    <s v="ACH"/>
    <x v="1"/>
  </r>
  <r>
    <x v="357"/>
    <x v="361"/>
    <n v="1158"/>
    <x v="7"/>
    <x v="2"/>
    <x v="4"/>
    <x v="0"/>
    <n v="4632"/>
    <n v="4168.8"/>
    <n v="1158"/>
    <n v="3"/>
    <n v="12"/>
    <x v="3"/>
    <n v="386"/>
    <s v="$463.20"/>
    <n v="3010.8"/>
    <n v="260"/>
    <s v="ACH"/>
    <x v="0"/>
  </r>
  <r>
    <x v="358"/>
    <x v="362"/>
    <n v="11640"/>
    <x v="6"/>
    <x v="0"/>
    <x v="4"/>
    <x v="1"/>
    <n v="16296"/>
    <n v="14666.4"/>
    <n v="11640"/>
    <n v="5"/>
    <n v="7"/>
    <x v="3"/>
    <n v="2328"/>
    <s v="$1,629.60"/>
    <n v="3026.3999999999996"/>
    <n v="25.999999999999996"/>
    <s v="ACH"/>
    <x v="0"/>
  </r>
  <r>
    <x v="357"/>
    <x v="361"/>
    <n v="1158"/>
    <x v="7"/>
    <x v="2"/>
    <x v="4"/>
    <x v="2"/>
    <n v="4632"/>
    <n v="4168.8"/>
    <n v="1158"/>
    <n v="10"/>
    <n v="12"/>
    <x v="3"/>
    <n v="386"/>
    <s v="$463.20"/>
    <n v="3010.8"/>
    <n v="260"/>
    <s v="ACH"/>
    <x v="0"/>
  </r>
  <r>
    <x v="359"/>
    <x v="363"/>
    <s v=" $4,13,460.00 "/>
    <x v="13"/>
    <x v="3"/>
    <x v="4"/>
    <x v="0"/>
    <n v="430687.5"/>
    <n v="387618.75"/>
    <n v="413460"/>
    <n v="3"/>
    <n v="125"/>
    <x v="3"/>
    <n v="3445.5"/>
    <s v="$43,068.75"/>
    <n v="-25841.25"/>
    <n v="-6.25"/>
    <s v="NOT ACH"/>
    <x v="0"/>
  </r>
  <r>
    <x v="360"/>
    <x v="364"/>
    <s v=" $1,77,840.00 "/>
    <x v="12"/>
    <x v="3"/>
    <x v="2"/>
    <x v="0"/>
    <n v="185250"/>
    <n v="166725"/>
    <n v="177840"/>
    <n v="3"/>
    <n v="125"/>
    <x v="3"/>
    <n v="1482"/>
    <s v="$18,525.00"/>
    <n v="-11115"/>
    <n v="-6.25"/>
    <s v="NOT ACH"/>
    <x v="1"/>
  </r>
  <r>
    <x v="361"/>
    <x v="365"/>
    <s v=" $6,01,380.00 "/>
    <x v="14"/>
    <x v="0"/>
    <x v="4"/>
    <x v="1"/>
    <n v="809550"/>
    <n v="728595"/>
    <n v="601380"/>
    <n v="5"/>
    <n v="350"/>
    <x v="3"/>
    <n v="2313"/>
    <s v="$80,955.00"/>
    <n v="127215"/>
    <n v="21.153846153846153"/>
    <s v="ACH"/>
    <x v="0"/>
  </r>
  <r>
    <x v="29"/>
    <x v="366"/>
    <s v=" $2,16,480.00 "/>
    <x v="11"/>
    <x v="3"/>
    <x v="4"/>
    <x v="1"/>
    <n v="225500"/>
    <n v="202950"/>
    <n v="216480"/>
    <n v="5"/>
    <n v="125"/>
    <x v="3"/>
    <n v="1804"/>
    <s v="$22,550.00"/>
    <n v="-13530"/>
    <n v="-6.25"/>
    <s v="NOT ACH"/>
    <x v="0"/>
  </r>
  <r>
    <x v="362"/>
    <x v="367"/>
    <n v="20720"/>
    <x v="2"/>
    <x v="1"/>
    <x v="2"/>
    <x v="1"/>
    <n v="31080"/>
    <n v="27972"/>
    <n v="20720"/>
    <n v="5"/>
    <n v="15"/>
    <x v="3"/>
    <n v="2072"/>
    <s v="$3,108.00"/>
    <n v="7252"/>
    <n v="35"/>
    <s v="ACH"/>
    <x v="1"/>
  </r>
  <r>
    <x v="363"/>
    <x v="368"/>
    <n v="19540"/>
    <x v="3"/>
    <x v="0"/>
    <x v="2"/>
    <x v="2"/>
    <n v="39080"/>
    <n v="35172"/>
    <n v="19540"/>
    <n v="10"/>
    <n v="20"/>
    <x v="3"/>
    <n v="1954"/>
    <s v="$3,908.00"/>
    <n v="15632"/>
    <n v="80"/>
    <s v="ACH"/>
    <x v="1"/>
  </r>
  <r>
    <x v="364"/>
    <x v="369"/>
    <s v=" $1,47,750.00 "/>
    <x v="14"/>
    <x v="4"/>
    <x v="3"/>
    <x v="2"/>
    <n v="177300"/>
    <n v="159570"/>
    <n v="147750"/>
    <n v="10"/>
    <n v="300"/>
    <x v="3"/>
    <n v="591"/>
    <s v="$17,730.00"/>
    <n v="11820"/>
    <n v="8"/>
    <s v="NOT ACH"/>
    <x v="0"/>
  </r>
  <r>
    <x v="365"/>
    <x v="370"/>
    <n v="21670"/>
    <x v="7"/>
    <x v="1"/>
    <x v="2"/>
    <x v="2"/>
    <n v="32505"/>
    <n v="29254.5"/>
    <n v="21670"/>
    <n v="10"/>
    <n v="15"/>
    <x v="3"/>
    <n v="2167"/>
    <s v="$3,250.50"/>
    <n v="7584.5"/>
    <n v="35"/>
    <s v="ACH"/>
    <x v="1"/>
  </r>
  <r>
    <x v="366"/>
    <x v="371"/>
    <n v="2410"/>
    <x v="10"/>
    <x v="0"/>
    <x v="1"/>
    <x v="2"/>
    <n v="4820"/>
    <n v="4338"/>
    <n v="2410"/>
    <n v="10"/>
    <n v="20"/>
    <x v="3"/>
    <n v="241"/>
    <s v="$482.00"/>
    <n v="1928"/>
    <n v="80"/>
    <s v="ACH"/>
    <x v="1"/>
  </r>
  <r>
    <x v="367"/>
    <x v="372"/>
    <n v="6810"/>
    <x v="0"/>
    <x v="1"/>
    <x v="1"/>
    <x v="3"/>
    <n v="10215"/>
    <n v="9193.5"/>
    <n v="6810"/>
    <n v="120"/>
    <n v="15"/>
    <x v="3"/>
    <n v="681"/>
    <s v="$1,021.50"/>
    <n v="2383.5"/>
    <n v="35"/>
    <s v="ACH"/>
    <x v="1"/>
  </r>
  <r>
    <x v="368"/>
    <x v="373"/>
    <n v="5100"/>
    <x v="13"/>
    <x v="1"/>
    <x v="1"/>
    <x v="3"/>
    <n v="7650"/>
    <n v="6885"/>
    <n v="5100"/>
    <n v="120"/>
    <n v="15"/>
    <x v="3"/>
    <n v="510"/>
    <s v="$765.00"/>
    <n v="1785"/>
    <n v="35"/>
    <s v="ACH"/>
    <x v="1"/>
  </r>
  <r>
    <x v="369"/>
    <x v="374"/>
    <n v="7900"/>
    <x v="14"/>
    <x v="1"/>
    <x v="4"/>
    <x v="3"/>
    <n v="11850"/>
    <n v="10665"/>
    <n v="7900"/>
    <n v="120"/>
    <n v="15"/>
    <x v="3"/>
    <n v="790"/>
    <s v="$1,185.00"/>
    <n v="2765"/>
    <n v="35"/>
    <s v="ACH"/>
    <x v="0"/>
  </r>
  <r>
    <x v="370"/>
    <x v="375"/>
    <s v=" $1,66,140.00 "/>
    <x v="4"/>
    <x v="0"/>
    <x v="2"/>
    <x v="3"/>
    <n v="223650"/>
    <n v="201285"/>
    <n v="166140"/>
    <n v="120"/>
    <n v="350"/>
    <x v="3"/>
    <n v="639"/>
    <s v="$22,365.00"/>
    <n v="35145"/>
    <n v="21.153846153846153"/>
    <s v="ACH"/>
    <x v="1"/>
  </r>
  <r>
    <x v="371"/>
    <x v="376"/>
    <s v=" $1,91,520.00 "/>
    <x v="6"/>
    <x v="3"/>
    <x v="4"/>
    <x v="3"/>
    <n v="199500"/>
    <n v="179550"/>
    <n v="191520"/>
    <n v="120"/>
    <n v="125"/>
    <x v="3"/>
    <n v="1596"/>
    <s v="$19,950.00"/>
    <n v="-11970"/>
    <n v="-6.25"/>
    <s v="NOT ACH"/>
    <x v="0"/>
  </r>
  <r>
    <x v="372"/>
    <x v="377"/>
    <s v=" $5,73,500.00 "/>
    <x v="7"/>
    <x v="4"/>
    <x v="4"/>
    <x v="3"/>
    <n v="688200"/>
    <n v="619380"/>
    <n v="573500"/>
    <n v="120"/>
    <n v="300"/>
    <x v="3"/>
    <n v="2294"/>
    <s v="$68,820.00"/>
    <n v="45880"/>
    <n v="8"/>
    <s v="NOT ACH"/>
    <x v="0"/>
  </r>
  <r>
    <x v="366"/>
    <x v="371"/>
    <n v="2410"/>
    <x v="10"/>
    <x v="0"/>
    <x v="1"/>
    <x v="3"/>
    <n v="4820"/>
    <n v="4338"/>
    <n v="2410"/>
    <n v="120"/>
    <n v="20"/>
    <x v="3"/>
    <n v="241"/>
    <s v="$482.00"/>
    <n v="1928"/>
    <n v="80"/>
    <s v="ACH"/>
    <x v="1"/>
  </r>
  <r>
    <x v="373"/>
    <x v="378"/>
    <n v="13325"/>
    <x v="15"/>
    <x v="0"/>
    <x v="1"/>
    <x v="3"/>
    <n v="18655"/>
    <n v="16789.5"/>
    <n v="13325"/>
    <n v="120"/>
    <n v="7"/>
    <x v="3"/>
    <n v="2665"/>
    <s v="$1,865.50"/>
    <n v="3464.5"/>
    <n v="26"/>
    <s v="ACH"/>
    <x v="1"/>
  </r>
  <r>
    <x v="374"/>
    <x v="379"/>
    <s v=" $2,29,920.00 "/>
    <x v="12"/>
    <x v="3"/>
    <x v="0"/>
    <x v="3"/>
    <n v="239500"/>
    <n v="215550"/>
    <n v="229920"/>
    <n v="120"/>
    <n v="125"/>
    <x v="3"/>
    <n v="1916"/>
    <s v="$23,950.00"/>
    <n v="-14370"/>
    <n v="-6.25"/>
    <s v="NOT ACH"/>
    <x v="0"/>
  </r>
  <r>
    <x v="375"/>
    <x v="380"/>
    <s v=" $2,13,250.00 "/>
    <x v="2"/>
    <x v="4"/>
    <x v="2"/>
    <x v="3"/>
    <n v="255900"/>
    <n v="230310"/>
    <n v="213250"/>
    <n v="120"/>
    <n v="300"/>
    <x v="3"/>
    <n v="853"/>
    <s v="$25,590.00"/>
    <n v="17060"/>
    <n v="8"/>
    <s v="NOT ACH"/>
    <x v="1"/>
  </r>
  <r>
    <x v="376"/>
    <x v="381"/>
    <n v="40920"/>
    <x v="14"/>
    <x v="3"/>
    <x v="3"/>
    <x v="4"/>
    <n v="42625"/>
    <n v="38362.5"/>
    <n v="40920"/>
    <n v="250"/>
    <n v="125"/>
    <x v="3"/>
    <n v="341"/>
    <s v="$4,262.50"/>
    <n v="-2557.5"/>
    <n v="-6.25"/>
    <s v="NOT ACH"/>
    <x v="0"/>
  </r>
  <r>
    <x v="377"/>
    <x v="382"/>
    <n v="6410"/>
    <x v="4"/>
    <x v="1"/>
    <x v="3"/>
    <x v="4"/>
    <n v="9615"/>
    <n v="8653.5"/>
    <n v="6410"/>
    <n v="250"/>
    <n v="15"/>
    <x v="3"/>
    <n v="641"/>
    <s v="$961.50"/>
    <n v="2243.5"/>
    <n v="35"/>
    <s v="ACH"/>
    <x v="0"/>
  </r>
  <r>
    <x v="378"/>
    <x v="383"/>
    <s v=" $7,29,820.00 "/>
    <x v="5"/>
    <x v="0"/>
    <x v="4"/>
    <x v="4"/>
    <n v="982450"/>
    <n v="884205"/>
    <n v="729820"/>
    <n v="250"/>
    <n v="350"/>
    <x v="3"/>
    <n v="2807"/>
    <s v="$98,245.00"/>
    <n v="154385"/>
    <n v="21.153846153846153"/>
    <s v="ACH"/>
    <x v="0"/>
  </r>
  <r>
    <x v="379"/>
    <x v="384"/>
    <s v=" $1,08,000.00 "/>
    <x v="6"/>
    <x v="4"/>
    <x v="3"/>
    <x v="4"/>
    <n v="129600"/>
    <n v="116640"/>
    <n v="108000"/>
    <n v="250"/>
    <n v="300"/>
    <x v="3"/>
    <n v="432"/>
    <s v="$12,960.00"/>
    <n v="8640"/>
    <n v="8"/>
    <s v="NOT ACH"/>
    <x v="0"/>
  </r>
  <r>
    <x v="372"/>
    <x v="377"/>
    <s v=" $5,73,500.00 "/>
    <x v="7"/>
    <x v="4"/>
    <x v="4"/>
    <x v="4"/>
    <n v="688200"/>
    <n v="619380"/>
    <n v="573500"/>
    <n v="250"/>
    <n v="300"/>
    <x v="3"/>
    <n v="2294"/>
    <s v="$68,820.00"/>
    <n v="45880"/>
    <n v="8"/>
    <s v="NOT ACH"/>
    <x v="0"/>
  </r>
  <r>
    <x v="365"/>
    <x v="370"/>
    <n v="21670"/>
    <x v="7"/>
    <x v="1"/>
    <x v="2"/>
    <x v="4"/>
    <n v="32505"/>
    <n v="29254.5"/>
    <n v="21670"/>
    <n v="250"/>
    <n v="15"/>
    <x v="3"/>
    <n v="2167"/>
    <s v="$3,250.50"/>
    <n v="7584.5"/>
    <n v="35"/>
    <s v="ACH"/>
    <x v="1"/>
  </r>
  <r>
    <x v="380"/>
    <x v="385"/>
    <s v=" $3,03,480.00 "/>
    <x v="15"/>
    <x v="3"/>
    <x v="0"/>
    <x v="4"/>
    <n v="316125"/>
    <n v="284512.5"/>
    <n v="303480"/>
    <n v="250"/>
    <n v="125"/>
    <x v="3"/>
    <n v="2529"/>
    <s v="$31,612.50"/>
    <n v="-18967.5"/>
    <n v="-6.25"/>
    <s v="NOT ACH"/>
    <x v="0"/>
  </r>
  <r>
    <x v="381"/>
    <x v="386"/>
    <s v=" $4,86,200.00 "/>
    <x v="12"/>
    <x v="0"/>
    <x v="1"/>
    <x v="4"/>
    <n v="654500"/>
    <n v="589050"/>
    <n v="486200"/>
    <n v="250"/>
    <n v="350"/>
    <x v="3"/>
    <n v="1870"/>
    <s v="$65,450.00"/>
    <n v="102850"/>
    <n v="21.153846153846153"/>
    <s v="ACH"/>
    <x v="1"/>
  </r>
  <r>
    <x v="382"/>
    <x v="387"/>
    <n v="69480"/>
    <x v="0"/>
    <x v="3"/>
    <x v="4"/>
    <x v="5"/>
    <n v="72375"/>
    <n v="65137.5"/>
    <n v="69480"/>
    <n v="260"/>
    <n v="125"/>
    <x v="3"/>
    <n v="579"/>
    <s v="$7,237.50"/>
    <n v="-4342.5"/>
    <n v="-6.25"/>
    <s v="NOT ACH"/>
    <x v="0"/>
  </r>
  <r>
    <x v="383"/>
    <x v="388"/>
    <s v=" $5,82,400.00 "/>
    <x v="8"/>
    <x v="0"/>
    <x v="0"/>
    <x v="5"/>
    <n v="784000"/>
    <n v="705600"/>
    <n v="582400"/>
    <n v="260"/>
    <n v="350"/>
    <x v="3"/>
    <n v="2240"/>
    <s v="$78,400.00"/>
    <n v="123200"/>
    <n v="21.153846153846153"/>
    <s v="ACH"/>
    <x v="0"/>
  </r>
  <r>
    <x v="384"/>
    <x v="389"/>
    <s v=" $7,48,250.00 "/>
    <x v="3"/>
    <x v="4"/>
    <x v="4"/>
    <x v="5"/>
    <n v="897900"/>
    <n v="808110"/>
    <n v="748250"/>
    <n v="260"/>
    <n v="300"/>
    <x v="3"/>
    <n v="2993"/>
    <s v="$89,790.00"/>
    <n v="59860"/>
    <n v="8"/>
    <s v="NOT ACH"/>
    <x v="0"/>
  </r>
  <r>
    <x v="385"/>
    <x v="390"/>
    <n v="10561.5"/>
    <x v="13"/>
    <x v="2"/>
    <x v="0"/>
    <x v="5"/>
    <n v="42246"/>
    <n v="38021.4"/>
    <n v="10561.5"/>
    <n v="260"/>
    <n v="12"/>
    <x v="3"/>
    <n v="3520.5"/>
    <s v="$4,224.60"/>
    <n v="27459.9"/>
    <n v="260"/>
    <s v="ACH"/>
    <x v="0"/>
  </r>
  <r>
    <x v="386"/>
    <x v="391"/>
    <n v="20390"/>
    <x v="14"/>
    <x v="0"/>
    <x v="3"/>
    <x v="5"/>
    <n v="40780"/>
    <n v="36702"/>
    <n v="20390"/>
    <n v="260"/>
    <n v="20"/>
    <x v="3"/>
    <n v="2039"/>
    <s v="$4,078.00"/>
    <n v="16312"/>
    <n v="80"/>
    <s v="ACH"/>
    <x v="0"/>
  </r>
  <r>
    <x v="387"/>
    <x v="392"/>
    <n v="7722"/>
    <x v="5"/>
    <x v="2"/>
    <x v="1"/>
    <x v="5"/>
    <n v="30888"/>
    <n v="27799.200000000001"/>
    <n v="7722"/>
    <n v="260"/>
    <n v="12"/>
    <x v="3"/>
    <n v="2574"/>
    <s v="$3,088.80"/>
    <n v="20077.2"/>
    <n v="260"/>
    <s v="ACH"/>
    <x v="1"/>
  </r>
  <r>
    <x v="388"/>
    <x v="393"/>
    <s v=" $1,83,820.00 "/>
    <x v="6"/>
    <x v="0"/>
    <x v="0"/>
    <x v="5"/>
    <n v="247450"/>
    <n v="222705"/>
    <n v="183820"/>
    <n v="260"/>
    <n v="350"/>
    <x v="3"/>
    <n v="707"/>
    <s v="$24,745.00"/>
    <n v="38885"/>
    <n v="21.153846153846153"/>
    <s v="ACH"/>
    <x v="0"/>
  </r>
  <r>
    <x v="362"/>
    <x v="367"/>
    <n v="20720"/>
    <x v="2"/>
    <x v="1"/>
    <x v="2"/>
    <x v="5"/>
    <n v="31080"/>
    <n v="27972"/>
    <n v="20720"/>
    <n v="260"/>
    <n v="15"/>
    <x v="3"/>
    <n v="2072"/>
    <s v="$3,108.00"/>
    <n v="7252"/>
    <n v="35"/>
    <s v="ACH"/>
    <x v="1"/>
  </r>
  <r>
    <x v="375"/>
    <x v="380"/>
    <s v=" $2,13,250.00 "/>
    <x v="2"/>
    <x v="4"/>
    <x v="2"/>
    <x v="5"/>
    <n v="255900"/>
    <n v="230310"/>
    <n v="213250"/>
    <n v="260"/>
    <n v="300"/>
    <x v="3"/>
    <n v="853"/>
    <s v="$25,590.00"/>
    <n v="17060"/>
    <n v="8"/>
    <s v="NOT ACH"/>
    <x v="1"/>
  </r>
  <r>
    <x v="389"/>
    <x v="394"/>
    <n v="3594"/>
    <x v="7"/>
    <x v="2"/>
    <x v="2"/>
    <x v="0"/>
    <n v="14376"/>
    <n v="12794.64"/>
    <n v="3594"/>
    <n v="3"/>
    <n v="12"/>
    <x v="3"/>
    <n v="1198"/>
    <s v="$1,581.36"/>
    <n v="9200.64"/>
    <n v="256"/>
    <s v="ACH"/>
    <x v="1"/>
  </r>
  <r>
    <x v="390"/>
    <x v="395"/>
    <n v="12660"/>
    <x v="13"/>
    <x v="0"/>
    <x v="2"/>
    <x v="2"/>
    <n v="17724"/>
    <n v="15774.36"/>
    <n v="12660"/>
    <n v="10"/>
    <n v="7"/>
    <x v="3"/>
    <n v="2532"/>
    <s v="$1,949.64"/>
    <n v="3114.3600000000006"/>
    <n v="24.600000000000005"/>
    <s v="ACH"/>
    <x v="1"/>
  </r>
  <r>
    <x v="389"/>
    <x v="394"/>
    <n v="3594"/>
    <x v="7"/>
    <x v="2"/>
    <x v="2"/>
    <x v="2"/>
    <n v="14376"/>
    <n v="12794.64"/>
    <n v="3594"/>
    <n v="10"/>
    <n v="12"/>
    <x v="3"/>
    <n v="1198"/>
    <s v="$1,581.36"/>
    <n v="9200.64"/>
    <n v="256"/>
    <s v="ACH"/>
    <x v="1"/>
  </r>
  <r>
    <x v="391"/>
    <x v="396"/>
    <n v="3840"/>
    <x v="0"/>
    <x v="1"/>
    <x v="0"/>
    <x v="3"/>
    <n v="5760"/>
    <n v="5126.3999999999996"/>
    <n v="3840"/>
    <n v="120"/>
    <n v="15"/>
    <x v="3"/>
    <n v="384"/>
    <s v="$633.60"/>
    <n v="1286.3999999999996"/>
    <n v="33.499999999999993"/>
    <s v="ACH"/>
    <x v="0"/>
  </r>
  <r>
    <x v="392"/>
    <x v="397"/>
    <n v="1416"/>
    <x v="10"/>
    <x v="2"/>
    <x v="1"/>
    <x v="3"/>
    <n v="5664"/>
    <n v="5040.96"/>
    <n v="1416"/>
    <n v="120"/>
    <n v="12"/>
    <x v="3"/>
    <n v="472"/>
    <s v="$623.04"/>
    <n v="3624.96"/>
    <n v="256"/>
    <s v="ACH"/>
    <x v="1"/>
  </r>
  <r>
    <x v="393"/>
    <x v="398"/>
    <n v="7895"/>
    <x v="3"/>
    <x v="0"/>
    <x v="4"/>
    <x v="4"/>
    <n v="11053"/>
    <n v="9837.17"/>
    <n v="7895"/>
    <n v="250"/>
    <n v="7"/>
    <x v="3"/>
    <n v="1579"/>
    <s v="$1,215.83"/>
    <n v="1942.17"/>
    <n v="24.6"/>
    <s v="ACH"/>
    <x v="0"/>
  </r>
  <r>
    <x v="394"/>
    <x v="399"/>
    <n v="3015"/>
    <x v="9"/>
    <x v="2"/>
    <x v="3"/>
    <x v="4"/>
    <n v="12060"/>
    <n v="10733.4"/>
    <n v="3015"/>
    <n v="250"/>
    <n v="12"/>
    <x v="3"/>
    <n v="1005"/>
    <s v="$1,326.60"/>
    <n v="7718.4"/>
    <n v="256"/>
    <s v="ACH"/>
    <x v="0"/>
  </r>
  <r>
    <x v="395"/>
    <x v="400"/>
    <n v="31995"/>
    <x v="4"/>
    <x v="1"/>
    <x v="4"/>
    <x v="5"/>
    <n v="47992.5"/>
    <n v="42713.33"/>
    <n v="31995"/>
    <n v="260"/>
    <n v="15"/>
    <x v="3"/>
    <n v="3199.5"/>
    <s v="$5,279.18"/>
    <n v="10718.330000000002"/>
    <n v="33.50001562744179"/>
    <s v="ACH"/>
    <x v="0"/>
  </r>
  <r>
    <x v="392"/>
    <x v="397"/>
    <n v="1416"/>
    <x v="10"/>
    <x v="2"/>
    <x v="1"/>
    <x v="5"/>
    <n v="5664"/>
    <n v="5040.96"/>
    <n v="1416"/>
    <n v="260"/>
    <n v="12"/>
    <x v="3"/>
    <n v="472"/>
    <s v="$623.04"/>
    <n v="3624.96"/>
    <n v="256"/>
    <s v="ACH"/>
    <x v="1"/>
  </r>
  <r>
    <x v="396"/>
    <x v="401"/>
    <n v="5811"/>
    <x v="8"/>
    <x v="2"/>
    <x v="0"/>
    <x v="0"/>
    <n v="23244"/>
    <n v="20687.16"/>
    <n v="5811"/>
    <n v="3"/>
    <n v="12"/>
    <x v="3"/>
    <n v="1937"/>
    <s v="$2,556.84"/>
    <n v="14876.16"/>
    <n v="256"/>
    <s v="ACH"/>
    <x v="0"/>
  </r>
  <r>
    <x v="397"/>
    <x v="402"/>
    <s v=" $2,05,920.00 "/>
    <x v="3"/>
    <x v="0"/>
    <x v="1"/>
    <x v="0"/>
    <n v="277200"/>
    <n v="246708"/>
    <n v="205920"/>
    <n v="3"/>
    <n v="350"/>
    <x v="3"/>
    <n v="792"/>
    <s v="$30,492.00"/>
    <n v="40788"/>
    <n v="19.807692307692307"/>
    <s v="NOT ACH"/>
    <x v="1"/>
  </r>
  <r>
    <x v="398"/>
    <x v="403"/>
    <s v=" $7,02,750.00 "/>
    <x v="4"/>
    <x v="4"/>
    <x v="1"/>
    <x v="0"/>
    <n v="843300"/>
    <n v="750537"/>
    <n v="702750"/>
    <n v="3"/>
    <n v="300"/>
    <x v="3"/>
    <n v="2811"/>
    <s v="$92,763.00"/>
    <n v="47787"/>
    <n v="6.8000000000000007"/>
    <s v="NOT ACH"/>
    <x v="1"/>
  </r>
  <r>
    <x v="399"/>
    <x v="404"/>
    <s v=" $2,92,920.00 "/>
    <x v="10"/>
    <x v="3"/>
    <x v="2"/>
    <x v="0"/>
    <n v="305125"/>
    <n v="271561.25"/>
    <n v="292920"/>
    <n v="3"/>
    <n v="125"/>
    <x v="3"/>
    <n v="2441"/>
    <s v="$33,563.75"/>
    <n v="-21358.75"/>
    <n v="-7.291666666666667"/>
    <s v="NOT ACH"/>
    <x v="1"/>
  </r>
  <r>
    <x v="400"/>
    <x v="405"/>
    <n v="15600"/>
    <x v="11"/>
    <x v="1"/>
    <x v="0"/>
    <x v="0"/>
    <n v="23400"/>
    <n v="20826"/>
    <n v="15600"/>
    <n v="3"/>
    <n v="15"/>
    <x v="3"/>
    <n v="1560"/>
    <s v="$2,574.00"/>
    <n v="5226"/>
    <n v="33.5"/>
    <s v="ACH"/>
    <x v="0"/>
  </r>
  <r>
    <x v="401"/>
    <x v="406"/>
    <n v="13530"/>
    <x v="11"/>
    <x v="0"/>
    <x v="3"/>
    <x v="0"/>
    <n v="18942"/>
    <n v="16858.38"/>
    <n v="13530"/>
    <n v="3"/>
    <n v="7"/>
    <x v="3"/>
    <n v="2706"/>
    <s v="$2,083.62"/>
    <n v="3328.380000000001"/>
    <n v="24.600000000000009"/>
    <s v="ACH"/>
    <x v="0"/>
  </r>
  <r>
    <x v="402"/>
    <x v="407"/>
    <s v=" $1,99,160.00 "/>
    <x v="0"/>
    <x v="0"/>
    <x v="1"/>
    <x v="1"/>
    <n v="268100"/>
    <n v="238609"/>
    <n v="199160"/>
    <n v="5"/>
    <n v="350"/>
    <x v="3"/>
    <n v="766"/>
    <s v="$29,491.00"/>
    <n v="39449"/>
    <n v="19.807692307692307"/>
    <s v="NOT ACH"/>
    <x v="1"/>
  </r>
  <r>
    <x v="403"/>
    <x v="408"/>
    <n v="29920"/>
    <x v="7"/>
    <x v="0"/>
    <x v="1"/>
    <x v="1"/>
    <n v="59840"/>
    <n v="53257.599999999999"/>
    <n v="29920"/>
    <n v="5"/>
    <n v="20"/>
    <x v="3"/>
    <n v="2992"/>
    <s v="$6,582.40"/>
    <n v="23337.599999999999"/>
    <n v="77.999999999999986"/>
    <s v="ACH"/>
    <x v="1"/>
  </r>
  <r>
    <x v="404"/>
    <x v="409"/>
    <n v="21570"/>
    <x v="2"/>
    <x v="1"/>
    <x v="3"/>
    <x v="1"/>
    <n v="32355"/>
    <n v="28795.95"/>
    <n v="21570"/>
    <n v="5"/>
    <n v="15"/>
    <x v="3"/>
    <n v="2157"/>
    <s v="$3,559.05"/>
    <n v="7225.9500000000007"/>
    <n v="33.5"/>
    <s v="ACH"/>
    <x v="0"/>
  </r>
  <r>
    <x v="405"/>
    <x v="410"/>
    <s v=" $2,18,250.00 "/>
    <x v="0"/>
    <x v="4"/>
    <x v="0"/>
    <x v="2"/>
    <n v="261900"/>
    <n v="233091"/>
    <n v="218250"/>
    <n v="10"/>
    <n v="300"/>
    <x v="3"/>
    <n v="873"/>
    <s v="$28,809.00"/>
    <n v="14841"/>
    <n v="6.8000000000000007"/>
    <s v="NOT ACH"/>
    <x v="0"/>
  </r>
  <r>
    <x v="406"/>
    <x v="411"/>
    <n v="11220"/>
    <x v="3"/>
    <x v="0"/>
    <x v="3"/>
    <x v="2"/>
    <n v="22440"/>
    <n v="19971.599999999999"/>
    <n v="11220"/>
    <n v="10"/>
    <n v="20"/>
    <x v="3"/>
    <n v="1122"/>
    <s v="$2,468.40"/>
    <n v="8751.5999999999985"/>
    <n v="77.999999999999986"/>
    <s v="ACH"/>
    <x v="0"/>
  </r>
  <r>
    <x v="407"/>
    <x v="412"/>
    <s v=" $5,47,170.00 "/>
    <x v="4"/>
    <x v="0"/>
    <x v="0"/>
    <x v="2"/>
    <n v="736575"/>
    <n v="655551.75"/>
    <n v="547170"/>
    <n v="10"/>
    <n v="350"/>
    <x v="3"/>
    <n v="2104.5"/>
    <s v="$81,023.25"/>
    <n v="108381.75"/>
    <n v="19.807692307692307"/>
    <s v="NOT ACH"/>
    <x v="0"/>
  </r>
  <r>
    <x v="408"/>
    <x v="413"/>
    <n v="12078"/>
    <x v="4"/>
    <x v="2"/>
    <x v="0"/>
    <x v="2"/>
    <n v="48312"/>
    <n v="42997.68"/>
    <n v="12078"/>
    <n v="10"/>
    <n v="12"/>
    <x v="3"/>
    <n v="4026"/>
    <s v="$5,314.32"/>
    <n v="30919.68"/>
    <n v="256"/>
    <s v="ACH"/>
    <x v="0"/>
  </r>
  <r>
    <x v="409"/>
    <x v="414"/>
    <n v="7276.5"/>
    <x v="4"/>
    <x v="2"/>
    <x v="2"/>
    <x v="2"/>
    <n v="29106"/>
    <n v="25904.34"/>
    <n v="7276.5"/>
    <n v="10"/>
    <n v="12"/>
    <x v="3"/>
    <n v="2425.5"/>
    <s v="$3,201.66"/>
    <n v="18627.84"/>
    <n v="256"/>
    <s v="ACH"/>
    <x v="1"/>
  </r>
  <r>
    <x v="410"/>
    <x v="415"/>
    <n v="23940"/>
    <x v="5"/>
    <x v="0"/>
    <x v="0"/>
    <x v="2"/>
    <n v="47880"/>
    <n v="42613.2"/>
    <n v="23940"/>
    <n v="10"/>
    <n v="20"/>
    <x v="3"/>
    <n v="2394"/>
    <s v="$5,266.80"/>
    <n v="18673.199999999997"/>
    <n v="77.999999999999986"/>
    <s v="ACH"/>
    <x v="0"/>
  </r>
  <r>
    <x v="411"/>
    <x v="416"/>
    <n v="19840"/>
    <x v="5"/>
    <x v="1"/>
    <x v="3"/>
    <x v="2"/>
    <n v="29760"/>
    <n v="26486.400000000001"/>
    <n v="19840"/>
    <n v="10"/>
    <n v="15"/>
    <x v="3"/>
    <n v="1984"/>
    <s v="$3,273.60"/>
    <n v="6646.4000000000015"/>
    <n v="33.500000000000007"/>
    <s v="ACH"/>
    <x v="0"/>
  </r>
  <r>
    <x v="399"/>
    <x v="404"/>
    <s v=" $2,92,920.00 "/>
    <x v="10"/>
    <x v="3"/>
    <x v="2"/>
    <x v="2"/>
    <n v="305125"/>
    <n v="271561.25"/>
    <n v="292920"/>
    <n v="10"/>
    <n v="125"/>
    <x v="3"/>
    <n v="2441"/>
    <s v="$33,563.75"/>
    <n v="-21358.75"/>
    <n v="-7.291666666666667"/>
    <s v="NOT ACH"/>
    <x v="1"/>
  </r>
  <r>
    <x v="403"/>
    <x v="408"/>
    <n v="29920"/>
    <x v="7"/>
    <x v="0"/>
    <x v="1"/>
    <x v="2"/>
    <n v="59840"/>
    <n v="53257.599999999999"/>
    <n v="29920"/>
    <n v="10"/>
    <n v="20"/>
    <x v="3"/>
    <n v="2992"/>
    <s v="$6,582.40"/>
    <n v="23337.599999999999"/>
    <n v="77.999999999999986"/>
    <s v="ACH"/>
    <x v="1"/>
  </r>
  <r>
    <x v="412"/>
    <x v="417"/>
    <s v=" $3,41,500.00 "/>
    <x v="15"/>
    <x v="4"/>
    <x v="0"/>
    <x v="2"/>
    <n v="409800"/>
    <n v="364722"/>
    <n v="341500"/>
    <n v="10"/>
    <n v="300"/>
    <x v="3"/>
    <n v="1366"/>
    <s v="$45,078.00"/>
    <n v="23222"/>
    <n v="6.8000000000000007"/>
    <s v="NOT ACH"/>
    <x v="0"/>
  </r>
  <r>
    <x v="413"/>
    <x v="418"/>
    <n v="28050"/>
    <x v="9"/>
    <x v="0"/>
    <x v="2"/>
    <x v="3"/>
    <n v="56100"/>
    <n v="49929"/>
    <n v="28050"/>
    <n v="120"/>
    <n v="20"/>
    <x v="3"/>
    <n v="2805"/>
    <s v="$6,171.00"/>
    <n v="21879"/>
    <n v="78"/>
    <s v="ACH"/>
    <x v="1"/>
  </r>
  <r>
    <x v="414"/>
    <x v="419"/>
    <n v="6550"/>
    <x v="9"/>
    <x v="1"/>
    <x v="3"/>
    <x v="3"/>
    <n v="9825"/>
    <n v="8744.25"/>
    <n v="6550"/>
    <n v="120"/>
    <n v="15"/>
    <x v="3"/>
    <n v="655"/>
    <s v="$1,080.75"/>
    <n v="2194.25"/>
    <n v="33.5"/>
    <s v="ACH"/>
    <x v="0"/>
  </r>
  <r>
    <x v="415"/>
    <x v="420"/>
    <n v="89440"/>
    <x v="7"/>
    <x v="0"/>
    <x v="3"/>
    <x v="3"/>
    <n v="120400"/>
    <n v="107156"/>
    <n v="89440"/>
    <n v="120"/>
    <n v="350"/>
    <x v="3"/>
    <n v="344"/>
    <s v="$13,244.00"/>
    <n v="17716"/>
    <n v="19.807692307692307"/>
    <s v="NOT ACH"/>
    <x v="0"/>
  </r>
  <r>
    <x v="416"/>
    <x v="421"/>
    <n v="9040"/>
    <x v="15"/>
    <x v="0"/>
    <x v="0"/>
    <x v="3"/>
    <n v="12656"/>
    <n v="11263.84"/>
    <n v="9040"/>
    <n v="120"/>
    <n v="7"/>
    <x v="3"/>
    <n v="1808"/>
    <s v="$1,392.16"/>
    <n v="2223.84"/>
    <n v="24.6"/>
    <s v="ACH"/>
    <x v="0"/>
  </r>
  <r>
    <x v="417"/>
    <x v="422"/>
    <n v="5202"/>
    <x v="0"/>
    <x v="2"/>
    <x v="2"/>
    <x v="4"/>
    <n v="20808"/>
    <n v="18519.12"/>
    <n v="5202"/>
    <n v="250"/>
    <n v="12"/>
    <x v="3"/>
    <n v="1734"/>
    <s v="$2,288.88"/>
    <n v="13317.119999999999"/>
    <n v="255.99999999999997"/>
    <s v="ACH"/>
    <x v="1"/>
  </r>
  <r>
    <x v="418"/>
    <x v="423"/>
    <n v="66480"/>
    <x v="0"/>
    <x v="3"/>
    <x v="3"/>
    <x v="4"/>
    <n v="69250"/>
    <n v="61632.5"/>
    <n v="66480"/>
    <n v="250"/>
    <n v="125"/>
    <x v="3"/>
    <n v="554"/>
    <s v="$7,617.50"/>
    <n v="-4847.5"/>
    <n v="-7.291666666666667"/>
    <s v="NOT ACH"/>
    <x v="0"/>
  </r>
  <r>
    <x v="419"/>
    <x v="424"/>
    <n v="29350"/>
    <x v="11"/>
    <x v="0"/>
    <x v="0"/>
    <x v="4"/>
    <n v="58700"/>
    <n v="52243"/>
    <n v="29350"/>
    <n v="250"/>
    <n v="20"/>
    <x v="3"/>
    <n v="2935"/>
    <s v="$6,457.00"/>
    <n v="22893"/>
    <n v="78"/>
    <s v="ACH"/>
    <x v="0"/>
  </r>
  <r>
    <x v="420"/>
    <x v="425"/>
    <s v=" $3,79,800.00 "/>
    <x v="0"/>
    <x v="3"/>
    <x v="1"/>
    <x v="5"/>
    <n v="395625"/>
    <n v="352106.25"/>
    <n v="379800"/>
    <n v="260"/>
    <n v="125"/>
    <x v="3"/>
    <n v="3165"/>
    <s v="$43,518.75"/>
    <n v="-27693.75"/>
    <n v="-7.291666666666667"/>
    <s v="NOT ACH"/>
    <x v="1"/>
  </r>
  <r>
    <x v="421"/>
    <x v="426"/>
    <n v="26290"/>
    <x v="0"/>
    <x v="0"/>
    <x v="3"/>
    <x v="5"/>
    <n v="52580"/>
    <n v="46796.2"/>
    <n v="26290"/>
    <n v="260"/>
    <n v="20"/>
    <x v="3"/>
    <n v="2629"/>
    <s v="$5,783.80"/>
    <n v="20506.199999999997"/>
    <n v="77.999999999999986"/>
    <s v="ACH"/>
    <x v="0"/>
  </r>
  <r>
    <x v="422"/>
    <x v="427"/>
    <s v=" $1,71,960.00 "/>
    <x v="14"/>
    <x v="3"/>
    <x v="2"/>
    <x v="5"/>
    <n v="179125"/>
    <n v="159421.25"/>
    <n v="171960"/>
    <n v="260"/>
    <n v="125"/>
    <x v="3"/>
    <n v="1433"/>
    <s v="$19,703.75"/>
    <n v="-12538.75"/>
    <n v="-7.291666666666667"/>
    <s v="NOT ACH"/>
    <x v="1"/>
  </r>
  <r>
    <x v="423"/>
    <x v="428"/>
    <s v=" $1,13,640.00 "/>
    <x v="9"/>
    <x v="3"/>
    <x v="3"/>
    <x v="5"/>
    <n v="118375"/>
    <n v="105353.75"/>
    <n v="113640"/>
    <n v="260"/>
    <n v="125"/>
    <x v="3"/>
    <n v="947"/>
    <s v="$13,021.25"/>
    <n v="-8286.25"/>
    <n v="-7.291666666666667"/>
    <s v="NOT ACH"/>
    <x v="0"/>
  </r>
  <r>
    <x v="415"/>
    <x v="420"/>
    <n v="89440"/>
    <x v="7"/>
    <x v="0"/>
    <x v="3"/>
    <x v="5"/>
    <n v="120400"/>
    <n v="107156"/>
    <n v="89440"/>
    <n v="260"/>
    <n v="350"/>
    <x v="3"/>
    <n v="344"/>
    <s v="$13,244.00"/>
    <n v="17716"/>
    <n v="19.807692307692307"/>
    <s v="NOT ACH"/>
    <x v="0"/>
  </r>
  <r>
    <x v="404"/>
    <x v="409"/>
    <n v="21570"/>
    <x v="2"/>
    <x v="1"/>
    <x v="3"/>
    <x v="5"/>
    <n v="32355"/>
    <n v="28795.95"/>
    <n v="21570"/>
    <n v="260"/>
    <n v="15"/>
    <x v="3"/>
    <n v="2157"/>
    <s v="$3,559.05"/>
    <n v="7225.9500000000007"/>
    <n v="33.5"/>
    <s v="ACH"/>
    <x v="0"/>
  </r>
  <r>
    <x v="424"/>
    <x v="429"/>
    <n v="1900"/>
    <x v="9"/>
    <x v="0"/>
    <x v="4"/>
    <x v="2"/>
    <n v="2660"/>
    <n v="2367.4"/>
    <n v="1900"/>
    <n v="10"/>
    <n v="7"/>
    <x v="3"/>
    <n v="380"/>
    <s v="$292.60"/>
    <n v="467.40000000000009"/>
    <n v="24.600000000000005"/>
    <s v="ACH"/>
    <x v="0"/>
  </r>
  <r>
    <x v="425"/>
    <x v="430"/>
    <s v=" $2,30,360.00 "/>
    <x v="1"/>
    <x v="0"/>
    <x v="3"/>
    <x v="0"/>
    <n v="310100"/>
    <n v="272888"/>
    <n v="230360"/>
    <n v="3"/>
    <n v="350"/>
    <x v="3"/>
    <n v="886"/>
    <s v="$37,212.00"/>
    <n v="42528"/>
    <n v="18.461538461538463"/>
    <s v="NOT ACH"/>
    <x v="0"/>
  </r>
  <r>
    <x v="426"/>
    <x v="431"/>
    <s v=" $2,89,920.00 "/>
    <x v="9"/>
    <x v="3"/>
    <x v="0"/>
    <x v="0"/>
    <n v="302000"/>
    <n v="265760"/>
    <n v="289920"/>
    <n v="3"/>
    <n v="125"/>
    <x v="3"/>
    <n v="2416"/>
    <s v="$36,240.00"/>
    <n v="-24160"/>
    <n v="-8.3333333333333321"/>
    <s v="NOT ACH"/>
    <x v="0"/>
  </r>
  <r>
    <x v="427"/>
    <x v="432"/>
    <s v=" $2,58,720.00 "/>
    <x v="10"/>
    <x v="3"/>
    <x v="3"/>
    <x v="0"/>
    <n v="269500"/>
    <n v="237160"/>
    <n v="258720"/>
    <n v="3"/>
    <n v="125"/>
    <x v="3"/>
    <n v="2156"/>
    <s v="$32,340.00"/>
    <n v="-21560"/>
    <n v="-8.3333333333333321"/>
    <s v="NOT ACH"/>
    <x v="0"/>
  </r>
  <r>
    <x v="428"/>
    <x v="433"/>
    <n v="26890"/>
    <x v="15"/>
    <x v="1"/>
    <x v="0"/>
    <x v="0"/>
    <n v="40335"/>
    <n v="35494.800000000003"/>
    <n v="26890"/>
    <n v="3"/>
    <n v="15"/>
    <x v="3"/>
    <n v="2689"/>
    <s v="$4,840.20"/>
    <n v="8604.8000000000029"/>
    <n v="32.000000000000014"/>
    <s v="ACH"/>
    <x v="0"/>
  </r>
  <r>
    <x v="429"/>
    <x v="434"/>
    <n v="6770"/>
    <x v="3"/>
    <x v="1"/>
    <x v="4"/>
    <x v="1"/>
    <n v="10155"/>
    <n v="8936.4"/>
    <n v="6770"/>
    <n v="5"/>
    <n v="15"/>
    <x v="3"/>
    <n v="677"/>
    <s v="$1,218.60"/>
    <n v="2166.3999999999996"/>
    <n v="31.999999999999996"/>
    <s v="ACH"/>
    <x v="0"/>
  </r>
  <r>
    <x v="430"/>
    <x v="435"/>
    <s v=" $4,43,250.00 "/>
    <x v="13"/>
    <x v="4"/>
    <x v="2"/>
    <x v="1"/>
    <n v="531900"/>
    <n v="468072"/>
    <n v="443250"/>
    <n v="5"/>
    <n v="300"/>
    <x v="3"/>
    <n v="1773"/>
    <s v="$63,828.00"/>
    <n v="24822"/>
    <n v="5.6000000000000005"/>
    <s v="NOT ACH"/>
    <x v="1"/>
  </r>
  <r>
    <x v="431"/>
    <x v="436"/>
    <n v="12100"/>
    <x v="6"/>
    <x v="0"/>
    <x v="3"/>
    <x v="1"/>
    <n v="16940"/>
    <n v="14907.2"/>
    <n v="12100"/>
    <n v="5"/>
    <n v="7"/>
    <x v="3"/>
    <n v="2420"/>
    <s v="$2,032.80"/>
    <n v="2807.2000000000007"/>
    <n v="23.200000000000006"/>
    <s v="ACH"/>
    <x v="0"/>
  </r>
  <r>
    <x v="432"/>
    <x v="437"/>
    <n v="13670"/>
    <x v="10"/>
    <x v="0"/>
    <x v="0"/>
    <x v="1"/>
    <n v="19138"/>
    <n v="16841.439999999999"/>
    <n v="13670"/>
    <n v="5"/>
    <n v="7"/>
    <x v="3"/>
    <n v="2734"/>
    <s v="$2,296.56"/>
    <n v="3171.4399999999987"/>
    <n v="23.199999999999989"/>
    <s v="ACH"/>
    <x v="0"/>
  </r>
  <r>
    <x v="433"/>
    <x v="438"/>
    <n v="17150"/>
    <x v="7"/>
    <x v="0"/>
    <x v="3"/>
    <x v="1"/>
    <n v="34300"/>
    <n v="30184"/>
    <n v="17150"/>
    <n v="5"/>
    <n v="20"/>
    <x v="3"/>
    <n v="1715"/>
    <s v="$4,116.00"/>
    <n v="13034"/>
    <n v="76"/>
    <s v="ACH"/>
    <x v="0"/>
  </r>
  <r>
    <x v="434"/>
    <x v="439"/>
    <s v=" $2,96,500.00 "/>
    <x v="12"/>
    <x v="4"/>
    <x v="2"/>
    <x v="1"/>
    <n v="355800"/>
    <n v="313104"/>
    <n v="296500"/>
    <n v="5"/>
    <n v="300"/>
    <x v="3"/>
    <n v="1186"/>
    <s v="$42,696.00"/>
    <n v="16604"/>
    <n v="5.6000000000000005"/>
    <s v="NOT ACH"/>
    <x v="1"/>
  </r>
  <r>
    <x v="435"/>
    <x v="440"/>
    <s v=" $8,73,750.00 "/>
    <x v="0"/>
    <x v="4"/>
    <x v="4"/>
    <x v="2"/>
    <n v="1048500"/>
    <n v="922680"/>
    <n v="873750"/>
    <n v="10"/>
    <n v="300"/>
    <x v="3"/>
    <n v="3495"/>
    <s v=" $1,25,820.00 "/>
    <n v="48930"/>
    <n v="5.6000000000000005"/>
    <s v="NOT ACH"/>
    <x v="0"/>
  </r>
  <r>
    <x v="425"/>
    <x v="430"/>
    <s v=" $2,30,360.00 "/>
    <x v="1"/>
    <x v="0"/>
    <x v="3"/>
    <x v="2"/>
    <n v="310100"/>
    <n v="272888"/>
    <n v="230360"/>
    <n v="10"/>
    <n v="350"/>
    <x v="3"/>
    <n v="886"/>
    <s v="$37,212.00"/>
    <n v="42528"/>
    <n v="18.461538461538463"/>
    <s v="NOT ACH"/>
    <x v="0"/>
  </r>
  <r>
    <x v="427"/>
    <x v="432"/>
    <s v=" $2,58,720.00 "/>
    <x v="10"/>
    <x v="3"/>
    <x v="3"/>
    <x v="2"/>
    <n v="269500"/>
    <n v="237160"/>
    <n v="258720"/>
    <n v="10"/>
    <n v="125"/>
    <x v="3"/>
    <n v="2156"/>
    <s v="$32,340.00"/>
    <n v="-21560"/>
    <n v="-8.3333333333333321"/>
    <s v="NOT ACH"/>
    <x v="0"/>
  </r>
  <r>
    <x v="436"/>
    <x v="441"/>
    <n v="9050"/>
    <x v="10"/>
    <x v="0"/>
    <x v="3"/>
    <x v="2"/>
    <n v="18100"/>
    <n v="15928"/>
    <n v="9050"/>
    <n v="10"/>
    <n v="20"/>
    <x v="3"/>
    <n v="905"/>
    <s v="$2,172.00"/>
    <n v="6878"/>
    <n v="76"/>
    <s v="ACH"/>
    <x v="0"/>
  </r>
  <r>
    <x v="433"/>
    <x v="438"/>
    <n v="17150"/>
    <x v="7"/>
    <x v="0"/>
    <x v="3"/>
    <x v="2"/>
    <n v="34300"/>
    <n v="30184"/>
    <n v="17150"/>
    <n v="10"/>
    <n v="20"/>
    <x v="3"/>
    <n v="1715"/>
    <s v="$4,116.00"/>
    <n v="13034"/>
    <n v="76"/>
    <s v="ACH"/>
    <x v="0"/>
  </r>
  <r>
    <x v="437"/>
    <x v="442"/>
    <s v=" $4,14,440.00 "/>
    <x v="15"/>
    <x v="0"/>
    <x v="2"/>
    <x v="2"/>
    <n v="557900"/>
    <n v="490952"/>
    <n v="414440"/>
    <n v="10"/>
    <n v="350"/>
    <x v="3"/>
    <n v="1594"/>
    <s v="$66,948.00"/>
    <n v="76512"/>
    <n v="18.461538461538463"/>
    <s v="NOT ACH"/>
    <x v="1"/>
  </r>
  <r>
    <x v="438"/>
    <x v="443"/>
    <s v=" $3,39,750.00 "/>
    <x v="15"/>
    <x v="4"/>
    <x v="1"/>
    <x v="2"/>
    <n v="407700"/>
    <n v="358776"/>
    <n v="339750"/>
    <n v="10"/>
    <n v="300"/>
    <x v="3"/>
    <n v="1359"/>
    <s v="$48,924.00"/>
    <n v="19026"/>
    <n v="5.6000000000000005"/>
    <s v="NOT ACH"/>
    <x v="1"/>
  </r>
  <r>
    <x v="439"/>
    <x v="444"/>
    <s v=" $5,37,500.00 "/>
    <x v="15"/>
    <x v="4"/>
    <x v="3"/>
    <x v="2"/>
    <n v="645000"/>
    <n v="567600"/>
    <n v="537500"/>
    <n v="10"/>
    <n v="300"/>
    <x v="3"/>
    <n v="2150"/>
    <s v="$77,400.00"/>
    <n v="30100"/>
    <n v="5.6000000000000005"/>
    <s v="NOT ACH"/>
    <x v="0"/>
  </r>
  <r>
    <x v="440"/>
    <x v="445"/>
    <s v=" $3,11,220.00 "/>
    <x v="15"/>
    <x v="0"/>
    <x v="3"/>
    <x v="2"/>
    <n v="418950"/>
    <n v="368676"/>
    <n v="311220"/>
    <n v="10"/>
    <n v="350"/>
    <x v="3"/>
    <n v="1197"/>
    <s v="$50,274.00"/>
    <n v="57456"/>
    <n v="18.461538461538463"/>
    <s v="NOT ACH"/>
    <x v="0"/>
  </r>
  <r>
    <x v="441"/>
    <x v="446"/>
    <n v="3800"/>
    <x v="12"/>
    <x v="1"/>
    <x v="3"/>
    <x v="2"/>
    <n v="5700"/>
    <n v="5016"/>
    <n v="3800"/>
    <n v="10"/>
    <n v="15"/>
    <x v="3"/>
    <n v="380"/>
    <s v="$684.00"/>
    <n v="1216"/>
    <n v="32"/>
    <s v="ACH"/>
    <x v="0"/>
  </r>
  <r>
    <x v="442"/>
    <x v="447"/>
    <n v="12330"/>
    <x v="2"/>
    <x v="0"/>
    <x v="3"/>
    <x v="2"/>
    <n v="24660"/>
    <n v="21700.799999999999"/>
    <n v="12330"/>
    <n v="10"/>
    <n v="20"/>
    <x v="3"/>
    <n v="1233"/>
    <s v="$2,959.20"/>
    <n v="9370.7999999999993"/>
    <n v="75.999999999999986"/>
    <s v="ACH"/>
    <x v="0"/>
  </r>
  <r>
    <x v="443"/>
    <x v="448"/>
    <s v=" $3,62,700.00 "/>
    <x v="4"/>
    <x v="0"/>
    <x v="3"/>
    <x v="3"/>
    <n v="488250"/>
    <n v="429660"/>
    <n v="362700"/>
    <n v="120"/>
    <n v="350"/>
    <x v="3"/>
    <n v="1395"/>
    <s v="$58,590.00"/>
    <n v="66960"/>
    <n v="18.461538461538463"/>
    <s v="NOT ACH"/>
    <x v="0"/>
  </r>
  <r>
    <x v="444"/>
    <x v="449"/>
    <s v=" $2,56,360.00 "/>
    <x v="10"/>
    <x v="0"/>
    <x v="4"/>
    <x v="3"/>
    <n v="345100"/>
    <n v="303688"/>
    <n v="256360"/>
    <n v="120"/>
    <n v="350"/>
    <x v="3"/>
    <n v="986"/>
    <s v="$41,412.00"/>
    <n v="47328"/>
    <n v="18.461538461538463"/>
    <s v="NOT ACH"/>
    <x v="0"/>
  </r>
  <r>
    <x v="436"/>
    <x v="441"/>
    <n v="9050"/>
    <x v="10"/>
    <x v="0"/>
    <x v="3"/>
    <x v="3"/>
    <n v="18100"/>
    <n v="15928"/>
    <n v="9050"/>
    <n v="120"/>
    <n v="20"/>
    <x v="3"/>
    <n v="905"/>
    <s v="$2,172.00"/>
    <n v="6878"/>
    <n v="76"/>
    <s v="ACH"/>
    <x v="0"/>
  </r>
  <r>
    <x v="445"/>
    <x v="450"/>
    <n v="6327"/>
    <x v="14"/>
    <x v="2"/>
    <x v="0"/>
    <x v="4"/>
    <n v="25308"/>
    <n v="22271.040000000001"/>
    <n v="6327"/>
    <n v="250"/>
    <n v="12"/>
    <x v="3"/>
    <n v="2109"/>
    <s v="$3,036.96"/>
    <n v="15944.04"/>
    <n v="252"/>
    <s v="ACH"/>
    <x v="0"/>
  </r>
  <r>
    <x v="446"/>
    <x v="451"/>
    <n v="38745"/>
    <x v="4"/>
    <x v="1"/>
    <x v="2"/>
    <x v="4"/>
    <n v="58117.5"/>
    <n v="51143.4"/>
    <n v="38745"/>
    <n v="250"/>
    <n v="15"/>
    <x v="3"/>
    <n v="3874.5"/>
    <s v="$6,974.10"/>
    <n v="12398.400000000001"/>
    <n v="32.000000000000007"/>
    <s v="ACH"/>
    <x v="1"/>
  </r>
  <r>
    <x v="447"/>
    <x v="452"/>
    <s v=" $1,61,980.00 "/>
    <x v="9"/>
    <x v="0"/>
    <x v="0"/>
    <x v="4"/>
    <n v="218050"/>
    <n v="191884"/>
    <n v="161980"/>
    <n v="250"/>
    <n v="350"/>
    <x v="3"/>
    <n v="623"/>
    <s v="$26,166.00"/>
    <n v="29904"/>
    <n v="18.461538461538463"/>
    <s v="NOT ACH"/>
    <x v="0"/>
  </r>
  <r>
    <x v="444"/>
    <x v="449"/>
    <s v=" $2,56,360.00 "/>
    <x v="10"/>
    <x v="0"/>
    <x v="4"/>
    <x v="4"/>
    <n v="345100"/>
    <n v="303688"/>
    <n v="256360"/>
    <n v="250"/>
    <n v="350"/>
    <x v="3"/>
    <n v="986"/>
    <s v="$41,412.00"/>
    <n v="47328"/>
    <n v="18.461538461538463"/>
    <s v="NOT ACH"/>
    <x v="0"/>
  </r>
  <r>
    <x v="448"/>
    <x v="453"/>
    <s v=" $2,86,440.00 "/>
    <x v="15"/>
    <x v="3"/>
    <x v="4"/>
    <x v="4"/>
    <n v="298375"/>
    <n v="262570"/>
    <n v="286440"/>
    <n v="250"/>
    <n v="125"/>
    <x v="3"/>
    <n v="2387"/>
    <s v="$35,805.00"/>
    <n v="-23870"/>
    <n v="-8.3333333333333321"/>
    <s v="NOT ACH"/>
    <x v="0"/>
  </r>
  <r>
    <x v="442"/>
    <x v="447"/>
    <n v="12330"/>
    <x v="2"/>
    <x v="0"/>
    <x v="3"/>
    <x v="4"/>
    <n v="24660"/>
    <n v="21700.799999999999"/>
    <n v="12330"/>
    <n v="250"/>
    <n v="20"/>
    <x v="3"/>
    <n v="1233"/>
    <s v="$2,959.20"/>
    <n v="9370.7999999999993"/>
    <n v="75.999999999999986"/>
    <s v="ACH"/>
    <x v="0"/>
  </r>
  <r>
    <x v="449"/>
    <x v="454"/>
    <n v="70200"/>
    <x v="8"/>
    <x v="0"/>
    <x v="4"/>
    <x v="5"/>
    <n v="94500"/>
    <n v="83160"/>
    <n v="70200"/>
    <n v="260"/>
    <n v="350"/>
    <x v="3"/>
    <n v="270"/>
    <s v="$11,340.00"/>
    <n v="12960"/>
    <n v="18.461538461538463"/>
    <s v="NOT ACH"/>
    <x v="0"/>
  </r>
  <r>
    <x v="450"/>
    <x v="455"/>
    <n v="17107.5"/>
    <x v="4"/>
    <x v="0"/>
    <x v="2"/>
    <x v="5"/>
    <n v="23950.5"/>
    <n v="21076.44"/>
    <n v="17107.5"/>
    <n v="260"/>
    <n v="7"/>
    <x v="3"/>
    <n v="3421.5"/>
    <s v="$2,874.06"/>
    <n v="3968.9399999999987"/>
    <n v="23.199999999999992"/>
    <s v="ACH"/>
    <x v="1"/>
  </r>
  <r>
    <x v="432"/>
    <x v="437"/>
    <n v="13670"/>
    <x v="10"/>
    <x v="0"/>
    <x v="0"/>
    <x v="5"/>
    <n v="19138"/>
    <n v="16841.439999999999"/>
    <n v="13670"/>
    <n v="260"/>
    <n v="7"/>
    <x v="3"/>
    <n v="2734"/>
    <s v="$2,296.56"/>
    <n v="3171.4399999999987"/>
    <n v="23.199999999999989"/>
    <s v="ACH"/>
    <x v="0"/>
  </r>
  <r>
    <x v="451"/>
    <x v="456"/>
    <n v="25480"/>
    <x v="11"/>
    <x v="1"/>
    <x v="4"/>
    <x v="5"/>
    <n v="38220"/>
    <n v="33633.599999999999"/>
    <n v="25480"/>
    <n v="260"/>
    <n v="15"/>
    <x v="3"/>
    <n v="2548"/>
    <s v="$4,586.40"/>
    <n v="8153.5999999999985"/>
    <n v="31.999999999999996"/>
    <s v="ACH"/>
    <x v="0"/>
  </r>
  <r>
    <x v="452"/>
    <x v="457"/>
    <n v="25215"/>
    <x v="0"/>
    <x v="0"/>
    <x v="2"/>
    <x v="0"/>
    <n v="50430"/>
    <n v="44378.400000000001"/>
    <n v="25215"/>
    <n v="3"/>
    <n v="20"/>
    <x v="3"/>
    <n v="2521.5"/>
    <s v="$6,051.60"/>
    <n v="19163.400000000001"/>
    <n v="76"/>
    <s v="ACH"/>
    <x v="1"/>
  </r>
  <r>
    <x v="453"/>
    <x v="458"/>
    <n v="7983"/>
    <x v="14"/>
    <x v="2"/>
    <x v="3"/>
    <x v="1"/>
    <n v="31932"/>
    <n v="28100.16"/>
    <n v="7983"/>
    <n v="5"/>
    <n v="12"/>
    <x v="3"/>
    <n v="2661"/>
    <s v="$3,831.84"/>
    <n v="20117.16"/>
    <n v="252"/>
    <s v="ACH"/>
    <x v="0"/>
  </r>
  <r>
    <x v="454"/>
    <x v="459"/>
    <n v="15310"/>
    <x v="2"/>
    <x v="0"/>
    <x v="1"/>
    <x v="2"/>
    <n v="30620"/>
    <n v="26945.599999999999"/>
    <n v="15310"/>
    <n v="10"/>
    <n v="20"/>
    <x v="3"/>
    <n v="1531"/>
    <s v="$3,674.40"/>
    <n v="11635.599999999999"/>
    <n v="75.999999999999986"/>
    <s v="ACH"/>
    <x v="1"/>
  </r>
  <r>
    <x v="455"/>
    <x v="460"/>
    <n v="7455"/>
    <x v="3"/>
    <x v="0"/>
    <x v="2"/>
    <x v="4"/>
    <n v="10437"/>
    <n v="9184.56"/>
    <n v="7455"/>
    <n v="250"/>
    <n v="7"/>
    <x v="3"/>
    <n v="1491"/>
    <s v="$1,252.44"/>
    <n v="1729.5599999999995"/>
    <n v="23.199999999999992"/>
    <s v="ACH"/>
    <x v="1"/>
  </r>
  <r>
    <x v="454"/>
    <x v="459"/>
    <n v="15310"/>
    <x v="2"/>
    <x v="0"/>
    <x v="1"/>
    <x v="4"/>
    <n v="30620"/>
    <n v="26945.599999999999"/>
    <n v="15310"/>
    <n v="250"/>
    <n v="20"/>
    <x v="3"/>
    <n v="1531"/>
    <s v="$3,674.40"/>
    <n v="11635.599999999999"/>
    <n v="75.999999999999986"/>
    <s v="ACH"/>
    <x v="1"/>
  </r>
  <r>
    <x v="456"/>
    <x v="461"/>
    <n v="8283"/>
    <x v="9"/>
    <x v="2"/>
    <x v="0"/>
    <x v="5"/>
    <n v="33132"/>
    <n v="29156.16"/>
    <n v="8283"/>
    <n v="260"/>
    <n v="12"/>
    <x v="3"/>
    <n v="2761"/>
    <s v="$3,975.84"/>
    <n v="20873.16"/>
    <n v="252"/>
    <s v="ACH"/>
    <x v="0"/>
  </r>
  <r>
    <x v="457"/>
    <x v="462"/>
    <n v="25670"/>
    <x v="1"/>
    <x v="1"/>
    <x v="4"/>
    <x v="0"/>
    <n v="38505"/>
    <n v="33499.35"/>
    <n v="25670"/>
    <n v="3"/>
    <n v="15"/>
    <x v="3"/>
    <n v="2567"/>
    <s v="$5,005.65"/>
    <n v="7829.3499999999985"/>
    <n v="30.499999999999993"/>
    <s v="ACH"/>
    <x v="0"/>
  </r>
  <r>
    <x v="457"/>
    <x v="462"/>
    <n v="25670"/>
    <x v="1"/>
    <x v="1"/>
    <x v="4"/>
    <x v="4"/>
    <n v="38505"/>
    <n v="33499.35"/>
    <n v="25670"/>
    <n v="250"/>
    <n v="15"/>
    <x v="3"/>
    <n v="2567"/>
    <s v="$5,005.65"/>
    <n v="7829.3499999999985"/>
    <n v="30.499999999999993"/>
    <s v="ACH"/>
    <x v="0"/>
  </r>
  <r>
    <x v="458"/>
    <x v="463"/>
    <s v=" $2,39,980.00 "/>
    <x v="3"/>
    <x v="0"/>
    <x v="0"/>
    <x v="0"/>
    <n v="323050"/>
    <n v="281053.5"/>
    <n v="239980"/>
    <n v="3"/>
    <n v="350"/>
    <x v="3"/>
    <n v="923"/>
    <s v="$41,996.50"/>
    <n v="41073.5"/>
    <n v="17.115384615384617"/>
    <s v="NOT ACH"/>
    <x v="0"/>
  </r>
  <r>
    <x v="459"/>
    <x v="464"/>
    <s v=" $4,65,400.00 "/>
    <x v="3"/>
    <x v="0"/>
    <x v="2"/>
    <x v="0"/>
    <n v="626500"/>
    <n v="545055"/>
    <n v="465400"/>
    <n v="3"/>
    <n v="350"/>
    <x v="3"/>
    <n v="1790"/>
    <s v="$81,445.00"/>
    <n v="79655"/>
    <n v="17.115384615384617"/>
    <s v="NOT ACH"/>
    <x v="1"/>
  </r>
  <r>
    <x v="460"/>
    <x v="465"/>
    <n v="4420"/>
    <x v="9"/>
    <x v="0"/>
    <x v="1"/>
    <x v="0"/>
    <n v="8840"/>
    <n v="7690.8"/>
    <n v="4420"/>
    <n v="3"/>
    <n v="20"/>
    <x v="3"/>
    <n v="442"/>
    <s v="$1,149.20"/>
    <n v="3270.8"/>
    <n v="74"/>
    <s v="ACH"/>
    <x v="1"/>
  </r>
  <r>
    <x v="461"/>
    <x v="466"/>
    <s v=" $2,55,450.00 "/>
    <x v="0"/>
    <x v="0"/>
    <x v="4"/>
    <x v="1"/>
    <n v="343875"/>
    <n v="299171.25"/>
    <n v="255450"/>
    <n v="5"/>
    <n v="350"/>
    <x v="3"/>
    <n v="982.5"/>
    <s v="$44,703.75"/>
    <n v="43721.25"/>
    <n v="17.115384615384617"/>
    <s v="NOT ACH"/>
    <x v="0"/>
  </r>
  <r>
    <x v="462"/>
    <x v="467"/>
    <n v="6490"/>
    <x v="8"/>
    <x v="0"/>
    <x v="4"/>
    <x v="1"/>
    <n v="9086"/>
    <n v="7904.82"/>
    <n v="6490"/>
    <n v="5"/>
    <n v="7"/>
    <x v="3"/>
    <n v="1298"/>
    <s v="$1,181.18"/>
    <n v="1414.8199999999997"/>
    <n v="21.799999999999994"/>
    <s v="ACH"/>
    <x v="0"/>
  </r>
  <r>
    <x v="463"/>
    <x v="468"/>
    <n v="1812"/>
    <x v="1"/>
    <x v="2"/>
    <x v="3"/>
    <x v="1"/>
    <n v="7248"/>
    <n v="6305.76"/>
    <n v="1812"/>
    <n v="5"/>
    <n v="12"/>
    <x v="3"/>
    <n v="604"/>
    <s v="$942.24"/>
    <n v="4493.76"/>
    <n v="248"/>
    <s v="ACH"/>
    <x v="0"/>
  </r>
  <r>
    <x v="464"/>
    <x v="469"/>
    <n v="22550"/>
    <x v="4"/>
    <x v="0"/>
    <x v="3"/>
    <x v="1"/>
    <n v="45100"/>
    <n v="39237"/>
    <n v="22550"/>
    <n v="5"/>
    <n v="20"/>
    <x v="3"/>
    <n v="2255"/>
    <s v="$5,863.00"/>
    <n v="16687"/>
    <n v="74"/>
    <s v="ACH"/>
    <x v="0"/>
  </r>
  <r>
    <x v="465"/>
    <x v="470"/>
    <n v="12490"/>
    <x v="10"/>
    <x v="0"/>
    <x v="0"/>
    <x v="1"/>
    <n v="24980"/>
    <n v="21732.6"/>
    <n v="12490"/>
    <n v="5"/>
    <n v="20"/>
    <x v="3"/>
    <n v="1249"/>
    <s v="$3,247.40"/>
    <n v="9242.5999999999985"/>
    <n v="73.999999999999986"/>
    <s v="ACH"/>
    <x v="0"/>
  </r>
  <r>
    <x v="466"/>
    <x v="471"/>
    <n v="7192.5"/>
    <x v="0"/>
    <x v="0"/>
    <x v="4"/>
    <x v="2"/>
    <n v="10069.5"/>
    <n v="8760.4699999999993"/>
    <n v="7192.5"/>
    <n v="10"/>
    <n v="7"/>
    <x v="3"/>
    <n v="1438.5"/>
    <s v="$1,309.04"/>
    <n v="1567.9699999999993"/>
    <n v="21.800069516857828"/>
    <s v="ACH"/>
    <x v="0"/>
  </r>
  <r>
    <x v="467"/>
    <x v="472"/>
    <s v=" $2,01,750.00 "/>
    <x v="0"/>
    <x v="4"/>
    <x v="1"/>
    <x v="2"/>
    <n v="242100"/>
    <n v="210627"/>
    <n v="201750"/>
    <n v="10"/>
    <n v="300"/>
    <x v="3"/>
    <n v="807"/>
    <s v="$31,473.00"/>
    <n v="8877"/>
    <n v="4.3999999999999995"/>
    <s v="NOT ACH"/>
    <x v="1"/>
  </r>
  <r>
    <x v="468"/>
    <x v="473"/>
    <n v="26410"/>
    <x v="8"/>
    <x v="0"/>
    <x v="4"/>
    <x v="2"/>
    <n v="52820"/>
    <n v="45953.4"/>
    <n v="26410"/>
    <n v="10"/>
    <n v="20"/>
    <x v="3"/>
    <n v="2641"/>
    <s v="$6,866.60"/>
    <n v="19543.400000000001"/>
    <n v="74.000000000000014"/>
    <s v="ACH"/>
    <x v="0"/>
  </r>
  <r>
    <x v="469"/>
    <x v="474"/>
    <n v="27080"/>
    <x v="8"/>
    <x v="0"/>
    <x v="1"/>
    <x v="2"/>
    <n v="54160"/>
    <n v="47119.199999999997"/>
    <n v="27080"/>
    <n v="10"/>
    <n v="20"/>
    <x v="3"/>
    <n v="2708"/>
    <s v="$7,040.80"/>
    <n v="20039.199999999997"/>
    <n v="73.999999999999986"/>
    <s v="ACH"/>
    <x v="1"/>
  </r>
  <r>
    <x v="470"/>
    <x v="475"/>
    <s v=" $6,84,320.00 "/>
    <x v="1"/>
    <x v="0"/>
    <x v="0"/>
    <x v="2"/>
    <n v="921200"/>
    <n v="801444"/>
    <n v="684320"/>
    <n v="10"/>
    <n v="350"/>
    <x v="3"/>
    <n v="2632"/>
    <s v=" $1,19,756.00 "/>
    <n v="117124"/>
    <n v="17.115384615384617"/>
    <s v="NOT ACH"/>
    <x v="0"/>
  </r>
  <r>
    <x v="471"/>
    <x v="476"/>
    <s v=" $1,89,960.00 "/>
    <x v="1"/>
    <x v="3"/>
    <x v="0"/>
    <x v="2"/>
    <n v="197875"/>
    <n v="172151.25"/>
    <n v="189960"/>
    <n v="10"/>
    <n v="125"/>
    <x v="3"/>
    <n v="1583"/>
    <s v="$25,723.75"/>
    <n v="-17808.75"/>
    <n v="-9.375"/>
    <s v="NOT ACH"/>
    <x v="0"/>
  </r>
  <r>
    <x v="472"/>
    <x v="477"/>
    <n v="1713"/>
    <x v="4"/>
    <x v="2"/>
    <x v="3"/>
    <x v="2"/>
    <n v="6852"/>
    <n v="5961.24"/>
    <n v="1713"/>
    <n v="10"/>
    <n v="12"/>
    <x v="3"/>
    <n v="571"/>
    <s v="$890.76"/>
    <n v="4248.24"/>
    <n v="248"/>
    <s v="ACH"/>
    <x v="0"/>
  </r>
  <r>
    <x v="473"/>
    <x v="478"/>
    <n v="13480"/>
    <x v="5"/>
    <x v="0"/>
    <x v="2"/>
    <x v="2"/>
    <n v="18872"/>
    <n v="16418.64"/>
    <n v="13480"/>
    <n v="10"/>
    <n v="7"/>
    <x v="3"/>
    <n v="2696"/>
    <s v="$2,453.36"/>
    <n v="2938.6399999999994"/>
    <n v="21.799999999999994"/>
    <s v="ACH"/>
    <x v="1"/>
  </r>
  <r>
    <x v="474"/>
    <x v="479"/>
    <n v="15650"/>
    <x v="10"/>
    <x v="1"/>
    <x v="0"/>
    <x v="2"/>
    <n v="23475"/>
    <n v="20423.25"/>
    <n v="15650"/>
    <n v="10"/>
    <n v="15"/>
    <x v="3"/>
    <n v="1565"/>
    <s v="$3,051.75"/>
    <n v="4773.25"/>
    <n v="30.5"/>
    <s v="ACH"/>
    <x v="0"/>
  </r>
  <r>
    <x v="465"/>
    <x v="470"/>
    <n v="12490"/>
    <x v="10"/>
    <x v="0"/>
    <x v="0"/>
    <x v="2"/>
    <n v="24980"/>
    <n v="21732.6"/>
    <n v="12490"/>
    <n v="10"/>
    <n v="20"/>
    <x v="3"/>
    <n v="1249"/>
    <s v="$3,247.40"/>
    <n v="9242.5999999999985"/>
    <n v="73.999999999999986"/>
    <s v="ACH"/>
    <x v="0"/>
  </r>
  <r>
    <x v="475"/>
    <x v="480"/>
    <n v="92820"/>
    <x v="15"/>
    <x v="0"/>
    <x v="1"/>
    <x v="2"/>
    <n v="124950"/>
    <n v="108706.5"/>
    <n v="92820"/>
    <n v="10"/>
    <n v="350"/>
    <x v="3"/>
    <n v="357"/>
    <s v="$16,243.50"/>
    <n v="15886.5"/>
    <n v="17.115384615384617"/>
    <s v="NOT ACH"/>
    <x v="1"/>
  </r>
  <r>
    <x v="476"/>
    <x v="481"/>
    <n v="3039"/>
    <x v="2"/>
    <x v="2"/>
    <x v="1"/>
    <x v="2"/>
    <n v="12156"/>
    <n v="10575.72"/>
    <n v="3039"/>
    <n v="10"/>
    <n v="12"/>
    <x v="3"/>
    <n v="1013"/>
    <s v="$1,580.28"/>
    <n v="7536.7199999999993"/>
    <n v="248"/>
    <s v="ACH"/>
    <x v="1"/>
  </r>
  <r>
    <x v="477"/>
    <x v="482"/>
    <n v="39975"/>
    <x v="0"/>
    <x v="1"/>
    <x v="2"/>
    <x v="3"/>
    <n v="59962.5"/>
    <n v="52167.38"/>
    <n v="39975"/>
    <n v="120"/>
    <n v="15"/>
    <x v="3"/>
    <n v="3997.5"/>
    <s v="$7,795.13"/>
    <n v="12192.379999999997"/>
    <n v="30.500012507817381"/>
    <s v="ACH"/>
    <x v="1"/>
  </r>
  <r>
    <x v="470"/>
    <x v="475"/>
    <s v=" $6,84,320.00 "/>
    <x v="1"/>
    <x v="0"/>
    <x v="0"/>
    <x v="3"/>
    <n v="921200"/>
    <n v="801444"/>
    <n v="684320"/>
    <n v="120"/>
    <n v="350"/>
    <x v="3"/>
    <n v="2632"/>
    <s v=" $1,19,756.00 "/>
    <n v="117124"/>
    <n v="17.115384615384617"/>
    <s v="NOT ACH"/>
    <x v="0"/>
  </r>
  <r>
    <x v="478"/>
    <x v="483"/>
    <n v="5950"/>
    <x v="1"/>
    <x v="0"/>
    <x v="2"/>
    <x v="3"/>
    <n v="8330"/>
    <n v="7247.1"/>
    <n v="5950"/>
    <n v="120"/>
    <n v="7"/>
    <x v="3"/>
    <n v="1190"/>
    <s v="$1,082.90"/>
    <n v="1297.1000000000004"/>
    <n v="21.800000000000004"/>
    <s v="ACH"/>
    <x v="1"/>
  </r>
  <r>
    <x v="463"/>
    <x v="468"/>
    <n v="1812"/>
    <x v="1"/>
    <x v="2"/>
    <x v="3"/>
    <x v="3"/>
    <n v="7248"/>
    <n v="6305.76"/>
    <n v="1812"/>
    <n v="120"/>
    <n v="12"/>
    <x v="3"/>
    <n v="604"/>
    <s v="$942.24"/>
    <n v="4493.76"/>
    <n v="248"/>
    <s v="ACH"/>
    <x v="0"/>
  </r>
  <r>
    <x v="479"/>
    <x v="484"/>
    <n v="6600"/>
    <x v="9"/>
    <x v="1"/>
    <x v="1"/>
    <x v="3"/>
    <n v="9900"/>
    <n v="8613"/>
    <n v="6600"/>
    <n v="120"/>
    <n v="15"/>
    <x v="3"/>
    <n v="660"/>
    <s v="$1,287.00"/>
    <n v="2013"/>
    <n v="30.5"/>
    <s v="ACH"/>
    <x v="1"/>
  </r>
  <r>
    <x v="480"/>
    <x v="485"/>
    <n v="1230"/>
    <x v="10"/>
    <x v="2"/>
    <x v="3"/>
    <x v="3"/>
    <n v="4920"/>
    <n v="4280.3999999999996"/>
    <n v="1230"/>
    <n v="120"/>
    <n v="12"/>
    <x v="3"/>
    <n v="410"/>
    <s v="$639.60"/>
    <n v="3050.3999999999996"/>
    <n v="247.99999999999994"/>
    <s v="ACH"/>
    <x v="0"/>
  </r>
  <r>
    <x v="481"/>
    <x v="486"/>
    <s v=" $6,51,250.00 "/>
    <x v="11"/>
    <x v="4"/>
    <x v="3"/>
    <x v="3"/>
    <n v="781500"/>
    <n v="679905"/>
    <n v="651250"/>
    <n v="120"/>
    <n v="300"/>
    <x v="3"/>
    <n v="2605"/>
    <s v=" $1,01,595.00 "/>
    <n v="28655"/>
    <n v="4.3999999999999995"/>
    <s v="NOT ACH"/>
    <x v="0"/>
  </r>
  <r>
    <x v="476"/>
    <x v="481"/>
    <n v="3039"/>
    <x v="2"/>
    <x v="2"/>
    <x v="1"/>
    <x v="3"/>
    <n v="12156"/>
    <n v="10575.72"/>
    <n v="3039"/>
    <n v="120"/>
    <n v="12"/>
    <x v="3"/>
    <n v="1013"/>
    <s v="$1,580.28"/>
    <n v="7536.7199999999993"/>
    <n v="248"/>
    <s v="ACH"/>
    <x v="1"/>
  </r>
  <r>
    <x v="471"/>
    <x v="476"/>
    <s v=" $1,89,960.00 "/>
    <x v="1"/>
    <x v="3"/>
    <x v="0"/>
    <x v="4"/>
    <n v="197875"/>
    <n v="172151.25"/>
    <n v="189960"/>
    <n v="250"/>
    <n v="125"/>
    <x v="3"/>
    <n v="1583"/>
    <s v="$25,723.75"/>
    <n v="-17808.75"/>
    <n v="-9.375"/>
    <s v="NOT ACH"/>
    <x v="0"/>
  </r>
  <r>
    <x v="474"/>
    <x v="479"/>
    <n v="15650"/>
    <x v="10"/>
    <x v="1"/>
    <x v="0"/>
    <x v="4"/>
    <n v="23475"/>
    <n v="20423.25"/>
    <n v="15650"/>
    <n v="250"/>
    <n v="15"/>
    <x v="3"/>
    <n v="1565"/>
    <s v="$3,051.75"/>
    <n v="4773.25"/>
    <n v="30.5"/>
    <s v="ACH"/>
    <x v="0"/>
  </r>
  <r>
    <x v="482"/>
    <x v="487"/>
    <s v=" $1,99,080.00 "/>
    <x v="0"/>
    <x v="3"/>
    <x v="0"/>
    <x v="5"/>
    <n v="207375"/>
    <n v="180416.25"/>
    <n v="199080"/>
    <n v="260"/>
    <n v="125"/>
    <x v="3"/>
    <n v="1659"/>
    <s v="$26,958.75"/>
    <n v="-18663.75"/>
    <n v="-9.375"/>
    <s v="NOT ACH"/>
    <x v="0"/>
  </r>
  <r>
    <x v="478"/>
    <x v="483"/>
    <n v="5950"/>
    <x v="1"/>
    <x v="0"/>
    <x v="2"/>
    <x v="5"/>
    <n v="8330"/>
    <n v="7247.1"/>
    <n v="5950"/>
    <n v="260"/>
    <n v="7"/>
    <x v="3"/>
    <n v="1190"/>
    <s v="$1,082.90"/>
    <n v="1297.1000000000004"/>
    <n v="21.800000000000004"/>
    <s v="ACH"/>
    <x v="1"/>
  </r>
  <r>
    <x v="480"/>
    <x v="485"/>
    <n v="1230"/>
    <x v="10"/>
    <x v="2"/>
    <x v="3"/>
    <x v="5"/>
    <n v="4920"/>
    <n v="4280.3999999999996"/>
    <n v="1230"/>
    <n v="260"/>
    <n v="12"/>
    <x v="3"/>
    <n v="410"/>
    <s v="$639.60"/>
    <n v="3050.3999999999996"/>
    <n v="247.99999999999994"/>
    <s v="ACH"/>
    <x v="0"/>
  </r>
  <r>
    <x v="483"/>
    <x v="488"/>
    <n v="5310"/>
    <x v="12"/>
    <x v="2"/>
    <x v="1"/>
    <x v="5"/>
    <n v="21240"/>
    <n v="18478.8"/>
    <n v="5310"/>
    <n v="260"/>
    <n v="12"/>
    <x v="3"/>
    <n v="1770"/>
    <s v="$2,761.20"/>
    <n v="13168.8"/>
    <n v="248"/>
    <s v="ACH"/>
    <x v="1"/>
  </r>
  <r>
    <x v="484"/>
    <x v="489"/>
    <n v="25790"/>
    <x v="13"/>
    <x v="0"/>
    <x v="3"/>
    <x v="0"/>
    <n v="51580"/>
    <n v="44358.8"/>
    <n v="25790"/>
    <n v="3"/>
    <n v="20"/>
    <x v="3"/>
    <n v="2579"/>
    <s v="$7,221.20"/>
    <n v="18568.800000000003"/>
    <n v="72.000000000000014"/>
    <s v="ACH"/>
    <x v="0"/>
  </r>
  <r>
    <x v="485"/>
    <x v="490"/>
    <n v="17430"/>
    <x v="14"/>
    <x v="0"/>
    <x v="4"/>
    <x v="0"/>
    <n v="34860"/>
    <n v="29979.599999999999"/>
    <n v="17430"/>
    <n v="3"/>
    <n v="20"/>
    <x v="3"/>
    <n v="1743"/>
    <s v="$4,880.40"/>
    <n v="12549.599999999999"/>
    <n v="71.999999999999986"/>
    <s v="ACH"/>
    <x v="0"/>
  </r>
  <r>
    <x v="486"/>
    <x v="491"/>
    <n v="14980"/>
    <x v="7"/>
    <x v="0"/>
    <x v="4"/>
    <x v="0"/>
    <n v="20972"/>
    <n v="18035.919999999998"/>
    <n v="14980"/>
    <n v="3"/>
    <n v="7"/>
    <x v="3"/>
    <n v="2996"/>
    <s v="$2,936.08"/>
    <n v="3055.9199999999983"/>
    <n v="20.399999999999988"/>
    <s v="ACH"/>
    <x v="0"/>
  </r>
  <r>
    <x v="487"/>
    <x v="492"/>
    <n v="1400"/>
    <x v="2"/>
    <x v="0"/>
    <x v="1"/>
    <x v="0"/>
    <n v="1960"/>
    <n v="1685.6"/>
    <n v="1400"/>
    <n v="3"/>
    <n v="7"/>
    <x v="3"/>
    <n v="280"/>
    <s v="$274.40"/>
    <n v="285.59999999999991"/>
    <n v="20.399999999999991"/>
    <s v="ACH"/>
    <x v="1"/>
  </r>
  <r>
    <x v="488"/>
    <x v="493"/>
    <n v="1465"/>
    <x v="8"/>
    <x v="0"/>
    <x v="2"/>
    <x v="1"/>
    <n v="2051"/>
    <n v="1763.86"/>
    <n v="1465"/>
    <n v="5"/>
    <n v="7"/>
    <x v="3"/>
    <n v="293"/>
    <s v="$287.14"/>
    <n v="298.8599999999999"/>
    <n v="20.399999999999991"/>
    <s v="ACH"/>
    <x v="1"/>
  </r>
  <r>
    <x v="486"/>
    <x v="491"/>
    <n v="14980"/>
    <x v="7"/>
    <x v="0"/>
    <x v="4"/>
    <x v="1"/>
    <n v="20972"/>
    <n v="18035.919999999998"/>
    <n v="14980"/>
    <n v="5"/>
    <n v="7"/>
    <x v="3"/>
    <n v="2996"/>
    <s v="$2,936.08"/>
    <n v="3055.9199999999983"/>
    <n v="20.399999999999988"/>
    <s v="ACH"/>
    <x v="0"/>
  </r>
  <r>
    <x v="489"/>
    <x v="494"/>
    <n v="2780"/>
    <x v="8"/>
    <x v="1"/>
    <x v="1"/>
    <x v="2"/>
    <n v="4170"/>
    <n v="3586.2"/>
    <n v="2780"/>
    <n v="10"/>
    <n v="15"/>
    <x v="3"/>
    <n v="278"/>
    <s v="$583.80"/>
    <n v="806.19999999999982"/>
    <n v="28.999999999999993"/>
    <s v="ACH"/>
    <x v="1"/>
  </r>
  <r>
    <x v="490"/>
    <x v="495"/>
    <n v="24280"/>
    <x v="3"/>
    <x v="0"/>
    <x v="0"/>
    <x v="2"/>
    <n v="48560"/>
    <n v="41761.599999999999"/>
    <n v="24280"/>
    <n v="10"/>
    <n v="20"/>
    <x v="3"/>
    <n v="2428"/>
    <s v="$6,798.40"/>
    <n v="17481.599999999999"/>
    <n v="72"/>
    <s v="ACH"/>
    <x v="0"/>
  </r>
  <r>
    <x v="491"/>
    <x v="496"/>
    <n v="17670"/>
    <x v="6"/>
    <x v="1"/>
    <x v="4"/>
    <x v="2"/>
    <n v="26505"/>
    <n v="22794.3"/>
    <n v="17670"/>
    <n v="10"/>
    <n v="15"/>
    <x v="3"/>
    <n v="1767"/>
    <s v="$3,710.70"/>
    <n v="5124.2999999999993"/>
    <n v="28.999999999999996"/>
    <s v="ACH"/>
    <x v="0"/>
  </r>
  <r>
    <x v="492"/>
    <x v="497"/>
    <n v="4179"/>
    <x v="10"/>
    <x v="2"/>
    <x v="2"/>
    <x v="2"/>
    <n v="16716"/>
    <n v="14375.76"/>
    <n v="4179"/>
    <n v="10"/>
    <n v="12"/>
    <x v="3"/>
    <n v="1393"/>
    <s v="$2,340.24"/>
    <n v="10196.76"/>
    <n v="244"/>
    <s v="ACH"/>
    <x v="1"/>
  </r>
  <r>
    <x v="487"/>
    <x v="492"/>
    <n v="1400"/>
    <x v="2"/>
    <x v="0"/>
    <x v="1"/>
    <x v="4"/>
    <n v="1960"/>
    <n v="1685.6"/>
    <n v="1400"/>
    <n v="250"/>
    <n v="7"/>
    <x v="3"/>
    <n v="280"/>
    <s v="$274.40"/>
    <n v="285.59999999999991"/>
    <n v="20.399999999999991"/>
    <s v="ACH"/>
    <x v="1"/>
  </r>
  <r>
    <x v="492"/>
    <x v="497"/>
    <n v="4179"/>
    <x v="10"/>
    <x v="2"/>
    <x v="2"/>
    <x v="5"/>
    <n v="16716"/>
    <n v="14375.76"/>
    <n v="4179"/>
    <n v="260"/>
    <n v="12"/>
    <x v="3"/>
    <n v="1393"/>
    <s v="$2,340.24"/>
    <n v="10196.76"/>
    <n v="244"/>
    <s v="ACH"/>
    <x v="1"/>
  </r>
  <r>
    <x v="493"/>
    <x v="279"/>
    <n v="6045"/>
    <x v="12"/>
    <x v="2"/>
    <x v="4"/>
    <x v="5"/>
    <n v="24180"/>
    <n v="20794.8"/>
    <n v="6045"/>
    <n v="260"/>
    <n v="12"/>
    <x v="3"/>
    <n v="2015"/>
    <s v="$3,385.20"/>
    <n v="14749.8"/>
    <n v="244"/>
    <s v="ACH"/>
    <x v="0"/>
  </r>
  <r>
    <x v="494"/>
    <x v="498"/>
    <s v=" $2,00,250.00 "/>
    <x v="4"/>
    <x v="4"/>
    <x v="3"/>
    <x v="0"/>
    <n v="240300"/>
    <n v="206658"/>
    <n v="200250"/>
    <n v="3"/>
    <n v="300"/>
    <x v="3"/>
    <n v="801"/>
    <s v="$33,642.00"/>
    <n v="6408"/>
    <n v="3.2"/>
    <s v="NOT ACH"/>
    <x v="0"/>
  </r>
  <r>
    <x v="495"/>
    <x v="499"/>
    <s v=" $1,22,760.00 "/>
    <x v="9"/>
    <x v="3"/>
    <x v="2"/>
    <x v="0"/>
    <n v="127875"/>
    <n v="109972.5"/>
    <n v="122760"/>
    <n v="3"/>
    <n v="125"/>
    <x v="3"/>
    <n v="1023"/>
    <s v="$17,902.50"/>
    <n v="-12787.5"/>
    <n v="-10.416666666666668"/>
    <s v="NOT ACH"/>
    <x v="1"/>
  </r>
  <r>
    <x v="496"/>
    <x v="500"/>
    <s v=" $3,74,000.00 "/>
    <x v="10"/>
    <x v="4"/>
    <x v="0"/>
    <x v="0"/>
    <n v="448800"/>
    <n v="385968"/>
    <n v="374000"/>
    <n v="3"/>
    <n v="300"/>
    <x v="3"/>
    <n v="1496"/>
    <s v="$62,832.00"/>
    <n v="11968"/>
    <n v="3.2"/>
    <s v="NOT ACH"/>
    <x v="0"/>
  </r>
  <r>
    <x v="497"/>
    <x v="501"/>
    <s v=" $2,52,500.00 "/>
    <x v="10"/>
    <x v="4"/>
    <x v="4"/>
    <x v="0"/>
    <n v="303000"/>
    <n v="260580"/>
    <n v="252500"/>
    <n v="3"/>
    <n v="300"/>
    <x v="3"/>
    <n v="1010"/>
    <s v="$42,420.00"/>
    <n v="8080"/>
    <n v="3.2"/>
    <s v="NOT ACH"/>
    <x v="0"/>
  </r>
  <r>
    <x v="498"/>
    <x v="502"/>
    <n v="15130"/>
    <x v="15"/>
    <x v="1"/>
    <x v="1"/>
    <x v="0"/>
    <n v="22695"/>
    <n v="19517.7"/>
    <n v="15130"/>
    <n v="3"/>
    <n v="15"/>
    <x v="3"/>
    <n v="1513"/>
    <s v="$3,177.30"/>
    <n v="4387.7000000000007"/>
    <n v="29.000000000000004"/>
    <s v="ACH"/>
    <x v="1"/>
  </r>
  <r>
    <x v="499"/>
    <x v="503"/>
    <n v="23000"/>
    <x v="2"/>
    <x v="1"/>
    <x v="0"/>
    <x v="0"/>
    <n v="34500"/>
    <n v="29670"/>
    <n v="23000"/>
    <n v="3"/>
    <n v="15"/>
    <x v="3"/>
    <n v="2300"/>
    <s v="$4,830.00"/>
    <n v="6670"/>
    <n v="28.999999999999996"/>
    <s v="ACH"/>
    <x v="0"/>
  </r>
  <r>
    <x v="31"/>
    <x v="504"/>
    <s v=" $3,38,520.00 "/>
    <x v="12"/>
    <x v="3"/>
    <x v="3"/>
    <x v="0"/>
    <n v="352625"/>
    <n v="303257.5"/>
    <n v="338520"/>
    <n v="3"/>
    <n v="125"/>
    <x v="3"/>
    <n v="2821"/>
    <s v="$49,367.50"/>
    <n v="-35262.5"/>
    <n v="-10.416666666666668"/>
    <s v="NOT ACH"/>
    <x v="0"/>
  </r>
  <r>
    <x v="500"/>
    <x v="505"/>
    <s v=" $5,79,150.00 "/>
    <x v="0"/>
    <x v="0"/>
    <x v="0"/>
    <x v="1"/>
    <n v="779625"/>
    <n v="670477.5"/>
    <n v="579150"/>
    <n v="5"/>
    <n v="350"/>
    <x v="3"/>
    <n v="2227.5"/>
    <s v=" $1,09,147.50 "/>
    <n v="91327.5"/>
    <n v="15.769230769230768"/>
    <s v="NOT ACH"/>
    <x v="0"/>
  </r>
  <r>
    <x v="501"/>
    <x v="506"/>
    <s v=" $3,11,740.00 "/>
    <x v="13"/>
    <x v="0"/>
    <x v="1"/>
    <x v="1"/>
    <n v="419650"/>
    <n v="360899"/>
    <n v="311740"/>
    <n v="5"/>
    <n v="350"/>
    <x v="3"/>
    <n v="1199"/>
    <s v="$58,751.00"/>
    <n v="49159"/>
    <n v="15.769230769230768"/>
    <s v="NOT ACH"/>
    <x v="1"/>
  </r>
  <r>
    <x v="502"/>
    <x v="507"/>
    <n v="52000"/>
    <x v="14"/>
    <x v="0"/>
    <x v="0"/>
    <x v="1"/>
    <n v="70000"/>
    <n v="60200"/>
    <n v="52000"/>
    <n v="5"/>
    <n v="350"/>
    <x v="3"/>
    <n v="200"/>
    <s v="$9,800.00"/>
    <n v="8200"/>
    <n v="15.769230769230768"/>
    <s v="NOT ACH"/>
    <x v="0"/>
  </r>
  <r>
    <x v="503"/>
    <x v="508"/>
    <n v="1940"/>
    <x v="6"/>
    <x v="0"/>
    <x v="0"/>
    <x v="1"/>
    <n v="2716"/>
    <n v="2335.7600000000002"/>
    <n v="1940"/>
    <n v="5"/>
    <n v="7"/>
    <x v="3"/>
    <n v="388"/>
    <s v="$380.24"/>
    <n v="395.76000000000022"/>
    <n v="20.400000000000013"/>
    <s v="ACH"/>
    <x v="0"/>
  </r>
  <r>
    <x v="504"/>
    <x v="509"/>
    <n v="8635"/>
    <x v="7"/>
    <x v="0"/>
    <x v="3"/>
    <x v="1"/>
    <n v="12089"/>
    <n v="10396.540000000001"/>
    <n v="8635"/>
    <n v="5"/>
    <n v="7"/>
    <x v="3"/>
    <n v="1727"/>
    <s v="$1,692.46"/>
    <n v="1761.5400000000009"/>
    <n v="20.400000000000009"/>
    <s v="ACH"/>
    <x v="0"/>
  </r>
  <r>
    <x v="499"/>
    <x v="503"/>
    <n v="23000"/>
    <x v="2"/>
    <x v="1"/>
    <x v="0"/>
    <x v="1"/>
    <n v="34500"/>
    <n v="29670"/>
    <n v="23000"/>
    <n v="5"/>
    <n v="15"/>
    <x v="3"/>
    <n v="2300"/>
    <s v="$4,830.00"/>
    <n v="6670"/>
    <n v="28.999999999999996"/>
    <s v="ACH"/>
    <x v="0"/>
  </r>
  <r>
    <x v="505"/>
    <x v="510"/>
    <n v="2600"/>
    <x v="8"/>
    <x v="0"/>
    <x v="3"/>
    <x v="2"/>
    <n v="5200"/>
    <n v="4472"/>
    <n v="2600"/>
    <n v="10"/>
    <n v="20"/>
    <x v="3"/>
    <n v="260"/>
    <s v="$728.00"/>
    <n v="1872"/>
    <n v="72"/>
    <s v="ACH"/>
    <x v="0"/>
  </r>
  <r>
    <x v="4"/>
    <x v="511"/>
    <n v="24700"/>
    <x v="9"/>
    <x v="1"/>
    <x v="0"/>
    <x v="2"/>
    <n v="37050"/>
    <n v="31863"/>
    <n v="24700"/>
    <n v="10"/>
    <n v="15"/>
    <x v="3"/>
    <n v="2470"/>
    <s v="$5,187.00"/>
    <n v="7163"/>
    <n v="28.999999999999996"/>
    <s v="ACH"/>
    <x v="0"/>
  </r>
  <r>
    <x v="235"/>
    <x v="512"/>
    <n v="17430"/>
    <x v="7"/>
    <x v="1"/>
    <x v="0"/>
    <x v="2"/>
    <n v="26145"/>
    <n v="22484.7"/>
    <n v="17430"/>
    <n v="10"/>
    <n v="15"/>
    <x v="3"/>
    <n v="1743"/>
    <s v="$3,660.30"/>
    <n v="5054.7000000000007"/>
    <n v="29.000000000000004"/>
    <s v="ACH"/>
    <x v="0"/>
  </r>
  <r>
    <x v="506"/>
    <x v="513"/>
    <n v="8742"/>
    <x v="10"/>
    <x v="2"/>
    <x v="4"/>
    <x v="2"/>
    <n v="34968"/>
    <n v="30072.48"/>
    <n v="8742"/>
    <n v="10"/>
    <n v="12"/>
    <x v="3"/>
    <n v="2914"/>
    <s v="$4,895.52"/>
    <n v="21330.48"/>
    <n v="244"/>
    <s v="ACH"/>
    <x v="0"/>
  </r>
  <r>
    <x v="507"/>
    <x v="514"/>
    <n v="8655"/>
    <x v="10"/>
    <x v="0"/>
    <x v="2"/>
    <x v="2"/>
    <n v="12117"/>
    <n v="10420.620000000001"/>
    <n v="8655"/>
    <n v="10"/>
    <n v="7"/>
    <x v="3"/>
    <n v="1731"/>
    <s v="$1,696.38"/>
    <n v="1765.6200000000008"/>
    <n v="20.400000000000009"/>
    <s v="ACH"/>
    <x v="1"/>
  </r>
  <r>
    <x v="508"/>
    <x v="515"/>
    <s v=" $1,82,000.00 "/>
    <x v="15"/>
    <x v="0"/>
    <x v="0"/>
    <x v="2"/>
    <n v="245000"/>
    <n v="210700"/>
    <n v="182000"/>
    <n v="10"/>
    <n v="350"/>
    <x v="3"/>
    <n v="700"/>
    <s v="$34,300.00"/>
    <n v="28700"/>
    <n v="15.769230769230768"/>
    <s v="NOT ACH"/>
    <x v="0"/>
  </r>
  <r>
    <x v="509"/>
    <x v="516"/>
    <n v="6666"/>
    <x v="11"/>
    <x v="2"/>
    <x v="0"/>
    <x v="2"/>
    <n v="26664"/>
    <n v="22931.040000000001"/>
    <n v="6666"/>
    <n v="10"/>
    <n v="12"/>
    <x v="3"/>
    <n v="2222"/>
    <s v="$3,732.96"/>
    <n v="16265.04"/>
    <n v="244"/>
    <s v="ACH"/>
    <x v="0"/>
  </r>
  <r>
    <x v="510"/>
    <x v="517"/>
    <s v=" $3,06,020.00 "/>
    <x v="15"/>
    <x v="0"/>
    <x v="4"/>
    <x v="2"/>
    <n v="411950"/>
    <n v="354277"/>
    <n v="306020"/>
    <n v="10"/>
    <n v="350"/>
    <x v="3"/>
    <n v="1177"/>
    <s v="$57,673.00"/>
    <n v="48257"/>
    <n v="15.769230769230768"/>
    <s v="NOT ACH"/>
    <x v="0"/>
  </r>
  <r>
    <x v="511"/>
    <x v="518"/>
    <s v=" $4,99,720.00 "/>
    <x v="11"/>
    <x v="0"/>
    <x v="2"/>
    <x v="2"/>
    <n v="672700"/>
    <n v="578522"/>
    <n v="499720"/>
    <n v="10"/>
    <n v="350"/>
    <x v="3"/>
    <n v="1922"/>
    <s v="$94,178.00"/>
    <n v="78802"/>
    <n v="15.769230769230768"/>
    <s v="NOT ACH"/>
    <x v="1"/>
  </r>
  <r>
    <x v="512"/>
    <x v="519"/>
    <s v=" $1,89,000.00 "/>
    <x v="8"/>
    <x v="3"/>
    <x v="3"/>
    <x v="3"/>
    <n v="196875"/>
    <n v="169312.5"/>
    <n v="189000"/>
    <n v="120"/>
    <n v="125"/>
    <x v="3"/>
    <n v="1575"/>
    <s v="$27,562.50"/>
    <n v="-19687.5"/>
    <n v="-10.416666666666668"/>
    <s v="NOT ACH"/>
    <x v="0"/>
  </r>
  <r>
    <x v="513"/>
    <x v="520"/>
    <n v="6060"/>
    <x v="13"/>
    <x v="0"/>
    <x v="4"/>
    <x v="3"/>
    <n v="12120"/>
    <n v="10423.200000000001"/>
    <n v="6060"/>
    <n v="120"/>
    <n v="20"/>
    <x v="3"/>
    <n v="606"/>
    <s v="$1,696.80"/>
    <n v="4363.2000000000007"/>
    <n v="72.000000000000014"/>
    <s v="ACH"/>
    <x v="0"/>
  </r>
  <r>
    <x v="293"/>
    <x v="521"/>
    <s v=" $6,15,000.00 "/>
    <x v="4"/>
    <x v="4"/>
    <x v="4"/>
    <x v="3"/>
    <n v="738000"/>
    <n v="634680"/>
    <n v="615000"/>
    <n v="120"/>
    <n v="300"/>
    <x v="3"/>
    <n v="2460"/>
    <s v=" $1,03,320.00 "/>
    <n v="19680"/>
    <n v="3.2"/>
    <s v="NOT ACH"/>
    <x v="0"/>
  </r>
  <r>
    <x v="514"/>
    <x v="522"/>
    <n v="67250"/>
    <x v="7"/>
    <x v="4"/>
    <x v="0"/>
    <x v="3"/>
    <n v="80700"/>
    <n v="69402"/>
    <n v="67250"/>
    <n v="120"/>
    <n v="300"/>
    <x v="3"/>
    <n v="269"/>
    <s v="$11,298.00"/>
    <n v="2152"/>
    <n v="3.2"/>
    <s v="NOT ACH"/>
    <x v="0"/>
  </r>
  <r>
    <x v="515"/>
    <x v="523"/>
    <s v=" $6,34,000.00 "/>
    <x v="11"/>
    <x v="4"/>
    <x v="1"/>
    <x v="3"/>
    <n v="760800"/>
    <n v="654288"/>
    <n v="634000"/>
    <n v="120"/>
    <n v="300"/>
    <x v="3"/>
    <n v="2536"/>
    <s v=" $1,06,512.00 "/>
    <n v="20288"/>
    <n v="3.2"/>
    <s v="NOT ACH"/>
    <x v="1"/>
  </r>
  <r>
    <x v="516"/>
    <x v="524"/>
    <n v="14515"/>
    <x v="3"/>
    <x v="0"/>
    <x v="3"/>
    <x v="4"/>
    <n v="20321"/>
    <n v="17476.060000000001"/>
    <n v="14515"/>
    <n v="250"/>
    <n v="7"/>
    <x v="3"/>
    <n v="2903"/>
    <s v="$2,844.94"/>
    <n v="2961.0600000000013"/>
    <n v="20.400000000000009"/>
    <s v="ACH"/>
    <x v="0"/>
  </r>
  <r>
    <x v="517"/>
    <x v="525"/>
    <s v=" $6,35,250.00 "/>
    <x v="5"/>
    <x v="4"/>
    <x v="4"/>
    <x v="4"/>
    <n v="762300"/>
    <n v="655578"/>
    <n v="635250"/>
    <n v="250"/>
    <n v="300"/>
    <x v="3"/>
    <n v="2541"/>
    <s v=" $1,06,722.00 "/>
    <n v="20328"/>
    <n v="3.2"/>
    <s v="NOT ACH"/>
    <x v="0"/>
  </r>
  <r>
    <x v="514"/>
    <x v="522"/>
    <n v="67250"/>
    <x v="7"/>
    <x v="4"/>
    <x v="0"/>
    <x v="4"/>
    <n v="80700"/>
    <n v="69402"/>
    <n v="67250"/>
    <n v="250"/>
    <n v="300"/>
    <x v="3"/>
    <n v="269"/>
    <s v="$11,298.00"/>
    <n v="2152"/>
    <n v="3.2"/>
    <s v="NOT ACH"/>
    <x v="0"/>
  </r>
  <r>
    <x v="496"/>
    <x v="500"/>
    <s v=" $3,74,000.00 "/>
    <x v="10"/>
    <x v="4"/>
    <x v="0"/>
    <x v="4"/>
    <n v="448800"/>
    <n v="385968"/>
    <n v="374000"/>
    <n v="250"/>
    <n v="300"/>
    <x v="3"/>
    <n v="1496"/>
    <s v="$62,832.00"/>
    <n v="11968"/>
    <n v="3.2"/>
    <s v="NOT ACH"/>
    <x v="0"/>
  </r>
  <r>
    <x v="497"/>
    <x v="501"/>
    <s v=" $2,52,500.00 "/>
    <x v="10"/>
    <x v="4"/>
    <x v="4"/>
    <x v="4"/>
    <n v="303000"/>
    <n v="260580"/>
    <n v="252500"/>
    <n v="250"/>
    <n v="300"/>
    <x v="3"/>
    <n v="1010"/>
    <s v="$42,420.00"/>
    <n v="8080"/>
    <n v="3.2"/>
    <s v="NOT ACH"/>
    <x v="0"/>
  </r>
  <r>
    <x v="518"/>
    <x v="526"/>
    <s v=" $3,33,060.00 "/>
    <x v="12"/>
    <x v="0"/>
    <x v="2"/>
    <x v="4"/>
    <n v="448350"/>
    <n v="385581"/>
    <n v="333060"/>
    <n v="250"/>
    <n v="350"/>
    <x v="3"/>
    <n v="1281"/>
    <s v="$62,769.00"/>
    <n v="52521"/>
    <n v="15.769230769230768"/>
    <s v="NOT ACH"/>
    <x v="1"/>
  </r>
  <r>
    <x v="519"/>
    <x v="527"/>
    <s v=" $2,22,000.00 "/>
    <x v="3"/>
    <x v="4"/>
    <x v="0"/>
    <x v="5"/>
    <n v="266400"/>
    <n v="229104"/>
    <n v="222000"/>
    <n v="260"/>
    <n v="300"/>
    <x v="3"/>
    <n v="888"/>
    <s v="$37,296.00"/>
    <n v="7104"/>
    <n v="3.2"/>
    <s v="NOT ACH"/>
    <x v="0"/>
  </r>
  <r>
    <x v="520"/>
    <x v="528"/>
    <s v=" $3,41,280.00 "/>
    <x v="14"/>
    <x v="3"/>
    <x v="4"/>
    <x v="5"/>
    <n v="355500"/>
    <n v="305730"/>
    <n v="341280"/>
    <n v="260"/>
    <n v="125"/>
    <x v="3"/>
    <n v="2844"/>
    <s v="$49,770.00"/>
    <n v="-35550"/>
    <n v="-10.416666666666668"/>
    <s v="NOT ACH"/>
    <x v="0"/>
  </r>
  <r>
    <x v="521"/>
    <x v="529"/>
    <n v="7425"/>
    <x v="5"/>
    <x v="2"/>
    <x v="2"/>
    <x v="5"/>
    <n v="29700"/>
    <n v="25542"/>
    <n v="7425"/>
    <n v="260"/>
    <n v="12"/>
    <x v="3"/>
    <n v="2475"/>
    <s v="$4,158.00"/>
    <n v="18117"/>
    <n v="244"/>
    <s v="ACH"/>
    <x v="1"/>
  </r>
  <r>
    <x v="235"/>
    <x v="512"/>
    <n v="17430"/>
    <x v="7"/>
    <x v="1"/>
    <x v="0"/>
    <x v="5"/>
    <n v="26145"/>
    <n v="22484.7"/>
    <n v="17430"/>
    <n v="260"/>
    <n v="15"/>
    <x v="3"/>
    <n v="1743"/>
    <s v="$3,660.30"/>
    <n v="5054.7000000000007"/>
    <n v="29.000000000000004"/>
    <s v="ACH"/>
    <x v="0"/>
  </r>
  <r>
    <x v="506"/>
    <x v="513"/>
    <n v="8742"/>
    <x v="10"/>
    <x v="2"/>
    <x v="4"/>
    <x v="5"/>
    <n v="34968"/>
    <n v="30072.48"/>
    <n v="8742"/>
    <n v="260"/>
    <n v="12"/>
    <x v="3"/>
    <n v="2914"/>
    <s v="$4,895.52"/>
    <n v="21330.48"/>
    <n v="244"/>
    <s v="ACH"/>
    <x v="0"/>
  </r>
  <r>
    <x v="507"/>
    <x v="514"/>
    <n v="8655"/>
    <x v="10"/>
    <x v="0"/>
    <x v="2"/>
    <x v="5"/>
    <n v="12117"/>
    <n v="10420.620000000001"/>
    <n v="8655"/>
    <n v="260"/>
    <n v="7"/>
    <x v="3"/>
    <n v="1731"/>
    <s v="$1,696.38"/>
    <n v="1765.6200000000008"/>
    <n v="20.400000000000009"/>
    <s v="ACH"/>
    <x v="1"/>
  </r>
  <r>
    <x v="504"/>
    <x v="509"/>
    <n v="8635"/>
    <x v="7"/>
    <x v="0"/>
    <x v="3"/>
    <x v="5"/>
    <n v="12089"/>
    <n v="10396.540000000001"/>
    <n v="8635"/>
    <n v="260"/>
    <n v="7"/>
    <x v="3"/>
    <n v="1727"/>
    <s v="$1,692.46"/>
    <n v="1761.5400000000009"/>
    <n v="20.400000000000009"/>
    <s v="ACH"/>
    <x v="0"/>
  </r>
  <r>
    <x v="522"/>
    <x v="530"/>
    <n v="18700"/>
    <x v="11"/>
    <x v="1"/>
    <x v="3"/>
    <x v="5"/>
    <n v="28050"/>
    <n v="24123"/>
    <n v="18700"/>
    <n v="260"/>
    <n v="15"/>
    <x v="3"/>
    <n v="1870"/>
    <s v="$3,927.00"/>
    <n v="5423"/>
    <n v="28.999999999999996"/>
    <s v="ACH"/>
    <x v="0"/>
  </r>
  <r>
    <x v="523"/>
    <x v="531"/>
    <s v=" $1,40,880.00 "/>
    <x v="5"/>
    <x v="3"/>
    <x v="2"/>
    <x v="0"/>
    <n v="146750"/>
    <n v="124737.5"/>
    <n v="140880"/>
    <n v="3"/>
    <n v="125"/>
    <x v="3"/>
    <n v="1174"/>
    <s v="$22,012.50"/>
    <n v="-16142.5"/>
    <n v="-11.458333333333332"/>
    <s v="NOT ACH"/>
    <x v="1"/>
  </r>
  <r>
    <x v="524"/>
    <x v="532"/>
    <s v=" $3,32,040.00 "/>
    <x v="5"/>
    <x v="3"/>
    <x v="1"/>
    <x v="0"/>
    <n v="345875"/>
    <n v="293993.75"/>
    <n v="332040"/>
    <n v="3"/>
    <n v="125"/>
    <x v="3"/>
    <n v="2767"/>
    <s v="$51,881.25"/>
    <n v="-38046.25"/>
    <n v="-11.458333333333332"/>
    <s v="NOT ACH"/>
    <x v="1"/>
  </r>
  <r>
    <x v="525"/>
    <x v="533"/>
    <s v=" $1,30,200.00 "/>
    <x v="10"/>
    <x v="3"/>
    <x v="1"/>
    <x v="0"/>
    <n v="135625"/>
    <n v="115281.25"/>
    <n v="130200"/>
    <n v="3"/>
    <n v="125"/>
    <x v="3"/>
    <n v="1085"/>
    <s v="$20,343.75"/>
    <n v="-14918.75"/>
    <n v="-11.458333333333332"/>
    <s v="NOT ACH"/>
    <x v="1"/>
  </r>
  <r>
    <x v="526"/>
    <x v="534"/>
    <s v=" $1,36,500.00 "/>
    <x v="10"/>
    <x v="4"/>
    <x v="3"/>
    <x v="1"/>
    <n v="163800"/>
    <n v="139230"/>
    <n v="136500"/>
    <n v="5"/>
    <n v="300"/>
    <x v="3"/>
    <n v="546"/>
    <s v="$24,570.00"/>
    <n v="2730"/>
    <n v="2"/>
    <s v="NOT ACH"/>
    <x v="0"/>
  </r>
  <r>
    <x v="527"/>
    <x v="535"/>
    <n v="11580"/>
    <x v="3"/>
    <x v="0"/>
    <x v="1"/>
    <x v="2"/>
    <n v="23160"/>
    <n v="19686"/>
    <n v="11580"/>
    <n v="10"/>
    <n v="20"/>
    <x v="3"/>
    <n v="1158"/>
    <s v="$3,474.00"/>
    <n v="8106"/>
    <n v="70"/>
    <s v="ACH"/>
    <x v="1"/>
  </r>
  <r>
    <x v="528"/>
    <x v="536"/>
    <n v="16140"/>
    <x v="13"/>
    <x v="1"/>
    <x v="0"/>
    <x v="2"/>
    <n v="24210"/>
    <n v="20578.5"/>
    <n v="16140"/>
    <n v="10"/>
    <n v="15"/>
    <x v="3"/>
    <n v="1614"/>
    <s v="$3,631.50"/>
    <n v="4438.5"/>
    <n v="27.500000000000004"/>
    <s v="ACH"/>
    <x v="0"/>
  </r>
  <r>
    <x v="529"/>
    <x v="537"/>
    <n v="12675"/>
    <x v="13"/>
    <x v="0"/>
    <x v="3"/>
    <x v="2"/>
    <n v="17745"/>
    <n v="15083.25"/>
    <n v="12675"/>
    <n v="10"/>
    <n v="7"/>
    <x v="3"/>
    <n v="2535"/>
    <s v="$2,661.75"/>
    <n v="2408.25"/>
    <n v="19"/>
    <s v="NOT ACH"/>
    <x v="0"/>
  </r>
  <r>
    <x v="530"/>
    <x v="538"/>
    <s v=" $7,41,260.00 "/>
    <x v="14"/>
    <x v="0"/>
    <x v="3"/>
    <x v="2"/>
    <n v="997850"/>
    <n v="848172.5"/>
    <n v="741260"/>
    <n v="10"/>
    <n v="350"/>
    <x v="3"/>
    <n v="2851"/>
    <s v=" $1,49,677.50 "/>
    <n v="106912.5"/>
    <n v="14.423076923076922"/>
    <s v="NOT ACH"/>
    <x v="0"/>
  </r>
  <r>
    <x v="531"/>
    <x v="539"/>
    <n v="25590"/>
    <x v="5"/>
    <x v="1"/>
    <x v="0"/>
    <x v="2"/>
    <n v="38385"/>
    <n v="32627.25"/>
    <n v="25590"/>
    <n v="10"/>
    <n v="15"/>
    <x v="3"/>
    <n v="2559"/>
    <s v="$5,757.75"/>
    <n v="7037.25"/>
    <n v="27.500000000000004"/>
    <s v="ACH"/>
    <x v="0"/>
  </r>
  <r>
    <x v="532"/>
    <x v="540"/>
    <n v="2670"/>
    <x v="7"/>
    <x v="0"/>
    <x v="4"/>
    <x v="2"/>
    <n v="5340"/>
    <n v="4539"/>
    <n v="2670"/>
    <n v="10"/>
    <n v="20"/>
    <x v="3"/>
    <n v="267"/>
    <s v="$801.00"/>
    <n v="1869"/>
    <n v="70"/>
    <s v="ACH"/>
    <x v="0"/>
  </r>
  <r>
    <x v="525"/>
    <x v="533"/>
    <s v=" $1,30,200.00 "/>
    <x v="10"/>
    <x v="3"/>
    <x v="1"/>
    <x v="2"/>
    <n v="135625"/>
    <n v="115281.25"/>
    <n v="130200"/>
    <n v="10"/>
    <n v="125"/>
    <x v="3"/>
    <n v="1085"/>
    <s v="$20,343.75"/>
    <n v="-14918.75"/>
    <n v="-11.458333333333332"/>
    <s v="NOT ACH"/>
    <x v="1"/>
  </r>
  <r>
    <x v="533"/>
    <x v="541"/>
    <n v="11750"/>
    <x v="10"/>
    <x v="1"/>
    <x v="1"/>
    <x v="2"/>
    <n v="17625"/>
    <n v="14981.25"/>
    <n v="11750"/>
    <n v="10"/>
    <n v="15"/>
    <x v="3"/>
    <n v="1175"/>
    <s v="$2,643.75"/>
    <n v="3231.25"/>
    <n v="27.500000000000004"/>
    <s v="ACH"/>
    <x v="1"/>
  </r>
  <r>
    <x v="534"/>
    <x v="542"/>
    <s v=" $5,21,820.00 "/>
    <x v="11"/>
    <x v="0"/>
    <x v="4"/>
    <x v="2"/>
    <n v="702450"/>
    <n v="597082.5"/>
    <n v="521820"/>
    <n v="10"/>
    <n v="350"/>
    <x v="3"/>
    <n v="2007"/>
    <s v=" $1,05,367.50 "/>
    <n v="75262.5"/>
    <n v="14.423076923076922"/>
    <s v="NOT ACH"/>
    <x v="0"/>
  </r>
  <r>
    <x v="535"/>
    <x v="543"/>
    <s v=" $5,59,260.00 "/>
    <x v="11"/>
    <x v="0"/>
    <x v="3"/>
    <x v="2"/>
    <n v="752850"/>
    <n v="639922.5"/>
    <n v="559260"/>
    <n v="10"/>
    <n v="350"/>
    <x v="3"/>
    <n v="2151"/>
    <s v=" $1,12,927.50 "/>
    <n v="80662.5"/>
    <n v="14.423076923076922"/>
    <s v="NOT ACH"/>
    <x v="0"/>
  </r>
  <r>
    <x v="536"/>
    <x v="544"/>
    <n v="2742"/>
    <x v="2"/>
    <x v="2"/>
    <x v="4"/>
    <x v="2"/>
    <n v="10968"/>
    <n v="9322.7999999999993"/>
    <n v="2742"/>
    <n v="10"/>
    <n v="12"/>
    <x v="3"/>
    <n v="914"/>
    <s v="$1,645.20"/>
    <n v="6580.7999999999993"/>
    <n v="240"/>
    <s v="ACH"/>
    <x v="0"/>
  </r>
  <r>
    <x v="537"/>
    <x v="545"/>
    <n v="2930"/>
    <x v="2"/>
    <x v="0"/>
    <x v="2"/>
    <x v="2"/>
    <n v="5860"/>
    <n v="4981"/>
    <n v="2930"/>
    <n v="10"/>
    <n v="20"/>
    <x v="3"/>
    <n v="293"/>
    <s v="$879.00"/>
    <n v="2051"/>
    <n v="70"/>
    <s v="ACH"/>
    <x v="1"/>
  </r>
  <r>
    <x v="538"/>
    <x v="546"/>
    <n v="1500"/>
    <x v="3"/>
    <x v="2"/>
    <x v="3"/>
    <x v="3"/>
    <n v="6000"/>
    <n v="5100"/>
    <n v="1500"/>
    <n v="120"/>
    <n v="12"/>
    <x v="3"/>
    <n v="500"/>
    <s v="$900.00"/>
    <n v="3600"/>
    <n v="240"/>
    <s v="ACH"/>
    <x v="0"/>
  </r>
  <r>
    <x v="539"/>
    <x v="547"/>
    <n v="28260"/>
    <x v="14"/>
    <x v="1"/>
    <x v="2"/>
    <x v="3"/>
    <n v="42390"/>
    <n v="36031.5"/>
    <n v="28260"/>
    <n v="120"/>
    <n v="15"/>
    <x v="3"/>
    <n v="2826"/>
    <s v="$6,358.50"/>
    <n v="7771.5"/>
    <n v="27.500000000000004"/>
    <s v="ACH"/>
    <x v="1"/>
  </r>
  <r>
    <x v="61"/>
    <x v="548"/>
    <n v="79560"/>
    <x v="6"/>
    <x v="3"/>
    <x v="2"/>
    <x v="3"/>
    <n v="82875"/>
    <n v="70443.75"/>
    <n v="79560"/>
    <n v="120"/>
    <n v="125"/>
    <x v="3"/>
    <n v="663"/>
    <s v="$12,431.25"/>
    <n v="-9116.25"/>
    <n v="-11.458333333333332"/>
    <s v="NOT ACH"/>
    <x v="1"/>
  </r>
  <r>
    <x v="540"/>
    <x v="549"/>
    <s v=" $6,43,500.00 "/>
    <x v="11"/>
    <x v="4"/>
    <x v="4"/>
    <x v="3"/>
    <n v="772200"/>
    <n v="656370"/>
    <n v="643500"/>
    <n v="120"/>
    <n v="300"/>
    <x v="3"/>
    <n v="2574"/>
    <s v=" $1,15,830.00 "/>
    <n v="12870"/>
    <n v="2"/>
    <s v="NOT ACH"/>
    <x v="0"/>
  </r>
  <r>
    <x v="541"/>
    <x v="550"/>
    <s v=" $2,92,560.00 "/>
    <x v="12"/>
    <x v="3"/>
    <x v="4"/>
    <x v="3"/>
    <n v="304750"/>
    <n v="259037.5"/>
    <n v="292560"/>
    <n v="120"/>
    <n v="125"/>
    <x v="3"/>
    <n v="2438"/>
    <s v="$45,712.50"/>
    <n v="-33522.5"/>
    <n v="-11.458333333333332"/>
    <s v="NOT ACH"/>
    <x v="0"/>
  </r>
  <r>
    <x v="536"/>
    <x v="544"/>
    <n v="2742"/>
    <x v="2"/>
    <x v="2"/>
    <x v="4"/>
    <x v="3"/>
    <n v="10968"/>
    <n v="9322.7999999999993"/>
    <n v="2742"/>
    <n v="120"/>
    <n v="12"/>
    <x v="3"/>
    <n v="914"/>
    <s v="$1,645.20"/>
    <n v="6580.7999999999993"/>
    <n v="240"/>
    <s v="ACH"/>
    <x v="0"/>
  </r>
  <r>
    <x v="542"/>
    <x v="551"/>
    <n v="8655"/>
    <x v="4"/>
    <x v="0"/>
    <x v="0"/>
    <x v="4"/>
    <n v="17310"/>
    <n v="14713.5"/>
    <n v="8655"/>
    <n v="250"/>
    <n v="20"/>
    <x v="3"/>
    <n v="865.5"/>
    <s v="$2,596.50"/>
    <n v="6058.5"/>
    <n v="70"/>
    <s v="ACH"/>
    <x v="0"/>
  </r>
  <r>
    <x v="543"/>
    <x v="552"/>
    <n v="4920"/>
    <x v="4"/>
    <x v="1"/>
    <x v="1"/>
    <x v="4"/>
    <n v="7380"/>
    <n v="6273"/>
    <n v="4920"/>
    <n v="250"/>
    <n v="15"/>
    <x v="3"/>
    <n v="492"/>
    <s v="$1,107.00"/>
    <n v="1353"/>
    <n v="27.500000000000004"/>
    <s v="ACH"/>
    <x v="1"/>
  </r>
  <r>
    <x v="532"/>
    <x v="540"/>
    <n v="2670"/>
    <x v="7"/>
    <x v="0"/>
    <x v="4"/>
    <x v="4"/>
    <n v="5340"/>
    <n v="4539"/>
    <n v="2670"/>
    <n v="250"/>
    <n v="20"/>
    <x v="3"/>
    <n v="267"/>
    <s v="$801.00"/>
    <n v="1869"/>
    <n v="70"/>
    <s v="ACH"/>
    <x v="0"/>
  </r>
  <r>
    <x v="533"/>
    <x v="541"/>
    <n v="11750"/>
    <x v="10"/>
    <x v="1"/>
    <x v="1"/>
    <x v="4"/>
    <n v="17625"/>
    <n v="14981.25"/>
    <n v="11750"/>
    <n v="250"/>
    <n v="15"/>
    <x v="3"/>
    <n v="1175"/>
    <s v="$2,643.75"/>
    <n v="3231.25"/>
    <n v="27.500000000000004"/>
    <s v="ACH"/>
    <x v="1"/>
  </r>
  <r>
    <x v="544"/>
    <x v="553"/>
    <s v=" $3,54,480.00 "/>
    <x v="11"/>
    <x v="3"/>
    <x v="0"/>
    <x v="4"/>
    <n v="369250"/>
    <n v="313862.5"/>
    <n v="354480"/>
    <n v="250"/>
    <n v="125"/>
    <x v="3"/>
    <n v="2954"/>
    <s v="$55,387.50"/>
    <n v="-40617.5"/>
    <n v="-11.458333333333332"/>
    <s v="NOT ACH"/>
    <x v="0"/>
  </r>
  <r>
    <x v="545"/>
    <x v="554"/>
    <n v="66240"/>
    <x v="15"/>
    <x v="3"/>
    <x v="1"/>
    <x v="4"/>
    <n v="69000"/>
    <n v="58650"/>
    <n v="66240"/>
    <n v="250"/>
    <n v="125"/>
    <x v="3"/>
    <n v="552"/>
    <s v="$10,350.00"/>
    <n v="-7590"/>
    <n v="-11.458333333333332"/>
    <s v="NOT ACH"/>
    <x v="1"/>
  </r>
  <r>
    <x v="537"/>
    <x v="545"/>
    <n v="2930"/>
    <x v="2"/>
    <x v="0"/>
    <x v="2"/>
    <x v="4"/>
    <n v="5860"/>
    <n v="4981"/>
    <n v="2930"/>
    <n v="250"/>
    <n v="20"/>
    <x v="3"/>
    <n v="293"/>
    <s v="$879.00"/>
    <n v="2051"/>
    <n v="70"/>
    <s v="ACH"/>
    <x v="1"/>
  </r>
  <r>
    <x v="546"/>
    <x v="555"/>
    <s v=" $6,18,750.00 "/>
    <x v="3"/>
    <x v="4"/>
    <x v="2"/>
    <x v="5"/>
    <n v="742500"/>
    <n v="631125"/>
    <n v="618750"/>
    <n v="260"/>
    <n v="300"/>
    <x v="3"/>
    <n v="2475"/>
    <s v=" $1,11,375.00 "/>
    <n v="12375"/>
    <n v="2"/>
    <s v="NOT ACH"/>
    <x v="1"/>
  </r>
  <r>
    <x v="526"/>
    <x v="534"/>
    <s v=" $1,36,500.00 "/>
    <x v="10"/>
    <x v="4"/>
    <x v="3"/>
    <x v="5"/>
    <n v="163800"/>
    <n v="139230"/>
    <n v="136500"/>
    <n v="260"/>
    <n v="300"/>
    <x v="3"/>
    <n v="546"/>
    <s v="$24,570.00"/>
    <n v="2730"/>
    <n v="2"/>
    <s v="NOT ACH"/>
    <x v="0"/>
  </r>
  <r>
    <x v="547"/>
    <x v="556"/>
    <n v="6840"/>
    <x v="8"/>
    <x v="0"/>
    <x v="3"/>
    <x v="1"/>
    <n v="9576"/>
    <n v="8139.6"/>
    <n v="6840"/>
    <n v="5"/>
    <n v="7"/>
    <x v="3"/>
    <n v="1368"/>
    <s v="$1,436.40"/>
    <n v="1299.6000000000004"/>
    <n v="19.000000000000007"/>
    <s v="NOT ACH"/>
    <x v="0"/>
  </r>
  <r>
    <x v="548"/>
    <x v="557"/>
    <n v="3615"/>
    <x v="13"/>
    <x v="0"/>
    <x v="0"/>
    <x v="2"/>
    <n v="5061"/>
    <n v="4301.8500000000004"/>
    <n v="3615"/>
    <n v="10"/>
    <n v="7"/>
    <x v="3"/>
    <n v="723"/>
    <s v="$759.15"/>
    <n v="686.85000000000036"/>
    <n v="19.000000000000011"/>
    <s v="NOT ACH"/>
    <x v="0"/>
  </r>
  <r>
    <x v="549"/>
    <x v="558"/>
    <n v="5418"/>
    <x v="14"/>
    <x v="2"/>
    <x v="4"/>
    <x v="4"/>
    <n v="21672"/>
    <n v="18421.2"/>
    <n v="5418"/>
    <n v="250"/>
    <n v="12"/>
    <x v="3"/>
    <n v="1806"/>
    <s v="$3,250.80"/>
    <n v="13003.2"/>
    <n v="240.00000000000003"/>
    <s v="ACH"/>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D5F839-E0F9-4405-9A4B-7A207B93A922}"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D12:E18" firstHeaderRow="1" firstDataRow="1" firstDataCol="1"/>
  <pivotFields count="21">
    <pivotField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274"/>
        <item x="102"/>
        <item x="101"/>
        <item x="435"/>
        <item x="330"/>
        <item x="315"/>
        <item x="149"/>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t="default"/>
      </items>
    </pivotField>
    <pivotField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01"/>
        <item x="334"/>
        <item x="319"/>
        <item x="149"/>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2"/>
        <item x="3"/>
        <item x="0"/>
        <item x="1"/>
        <item x="4"/>
        <item t="default"/>
      </items>
    </pivotField>
    <pivotField axis="axisRow" showAll="0">
      <items count="6">
        <item x="0"/>
        <item x="2"/>
        <item x="1"/>
        <item x="3"/>
        <item x="4"/>
        <item t="default"/>
      </items>
    </pivotField>
    <pivotField showAll="0"/>
    <pivotField numFmtId="2" showAll="0"/>
    <pivotField showAll="0"/>
    <pivotField numFmtId="2" showAll="0"/>
    <pivotField numFmtId="2" showAll="0"/>
    <pivotField numFmtId="2" showAll="0"/>
    <pivotField showAll="0">
      <items count="5">
        <item h="1" x="3"/>
        <item x="1"/>
        <item h="1" x="2"/>
        <item h="1" x="0"/>
        <item t="default"/>
      </items>
    </pivotField>
    <pivotField showAll="0"/>
    <pivotField showAll="0"/>
    <pivotField dataField="1" numFmtId="164" showAll="0"/>
    <pivotField numFmtId="164" showAll="0"/>
    <pivotField showAll="0"/>
    <pivotField showAll="0">
      <items count="3">
        <item x="1"/>
        <item x="0"/>
        <item t="default"/>
      </items>
    </pivotField>
    <pivotField showAll="0">
      <items count="7">
        <item x="0"/>
        <item x="1"/>
        <item x="2"/>
        <item x="3"/>
        <item x="4"/>
        <item x="5"/>
        <item t="default"/>
      </items>
    </pivotField>
    <pivotField showAll="0">
      <items count="5">
        <item x="0"/>
        <item x="1"/>
        <item x="2"/>
        <item x="3"/>
        <item t="default"/>
      </items>
    </pivotField>
  </pivotFields>
  <rowFields count="1">
    <field x="5"/>
  </rowFields>
  <rowItems count="6">
    <i>
      <x/>
    </i>
    <i>
      <x v="1"/>
    </i>
    <i>
      <x v="2"/>
    </i>
    <i>
      <x v="3"/>
    </i>
    <i>
      <x v="4"/>
    </i>
    <i t="grand">
      <x/>
    </i>
  </rowItems>
  <colItems count="1">
    <i/>
  </colItems>
  <dataFields count="1">
    <dataField name="Sum of Profit "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F4BD21-E7AE-4A02-8006-1E4B47EECC83}" name="PivotTable1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F30:G33" firstHeaderRow="1" firstDataRow="1" firstDataCol="1"/>
  <pivotFields count="21">
    <pivotField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274"/>
        <item x="102"/>
        <item x="101"/>
        <item x="435"/>
        <item x="330"/>
        <item x="315"/>
        <item x="149"/>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t="default"/>
      </items>
    </pivotField>
    <pivotField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01"/>
        <item x="334"/>
        <item x="319"/>
        <item x="149"/>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2"/>
        <item x="3"/>
        <item x="0"/>
        <item x="1"/>
        <item x="4"/>
        <item t="default"/>
      </items>
    </pivotField>
    <pivotField showAll="0">
      <items count="6">
        <item x="0"/>
        <item x="2"/>
        <item x="1"/>
        <item x="3"/>
        <item x="4"/>
        <item t="default"/>
      </items>
    </pivotField>
    <pivotField showAll="0"/>
    <pivotField numFmtId="2" showAll="0"/>
    <pivotField showAll="0"/>
    <pivotField numFmtId="2" showAll="0"/>
    <pivotField numFmtId="2" showAll="0"/>
    <pivotField numFmtId="2" showAll="0"/>
    <pivotField showAll="0">
      <items count="5">
        <item h="1" x="3"/>
        <item x="1"/>
        <item h="1" x="2"/>
        <item h="1" x="0"/>
        <item t="default"/>
      </items>
    </pivotField>
    <pivotField dataField="1" showAll="0"/>
    <pivotField showAll="0"/>
    <pivotField numFmtId="164" showAll="0"/>
    <pivotField numFmtId="164" showAll="0"/>
    <pivotField showAll="0"/>
    <pivotField axis="axisRow" showAll="0">
      <items count="3">
        <item x="1"/>
        <item x="0"/>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8"/>
  </rowFields>
  <rowItems count="3">
    <i>
      <x/>
    </i>
    <i>
      <x v="1"/>
    </i>
    <i t="grand">
      <x/>
    </i>
  </rowItems>
  <colItems count="1">
    <i/>
  </colItems>
  <dataFields count="1">
    <dataField name="Sum of Units Sold" fld="13" baseField="0" baseItem="0"/>
  </dataFields>
  <chartFormats count="5">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8" count="1" selected="0">
            <x v="0"/>
          </reference>
        </references>
      </pivotArea>
    </chartFormat>
    <chartFormat chart="2" format="6">
      <pivotArea type="data" outline="0" fieldPosition="0">
        <references count="2">
          <reference field="4294967294" count="1" selected="0">
            <x v="0"/>
          </reference>
          <reference field="18" count="1" selected="0">
            <x v="1"/>
          </reference>
        </references>
      </pivotArea>
    </chartFormat>
    <chartFormat chart="5" format="13" series="1">
      <pivotArea type="data" outline="0" fieldPosition="0">
        <references count="1">
          <reference field="4294967294" count="1" selected="0">
            <x v="0"/>
          </reference>
        </references>
      </pivotArea>
    </chartFormat>
    <chartFormat chart="5" format="14">
      <pivotArea type="data" outline="0" fieldPosition="0">
        <references count="2">
          <reference field="4294967294" count="1" selected="0">
            <x v="0"/>
          </reference>
          <reference field="1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94FE67-F96D-459E-ABB1-441CE4AB407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D35:F40" firstHeaderRow="0" firstDataRow="1" firstDataCol="1"/>
  <pivotFields count="21">
    <pivotField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274"/>
        <item x="102"/>
        <item x="101"/>
        <item x="435"/>
        <item x="330"/>
        <item x="315"/>
        <item x="149"/>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t="default"/>
      </items>
    </pivotField>
    <pivotField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01"/>
        <item x="334"/>
        <item x="319"/>
        <item x="149"/>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2"/>
        <item x="3"/>
        <item x="0"/>
        <item x="1"/>
        <item x="4"/>
        <item t="default"/>
      </items>
    </pivotField>
    <pivotField showAll="0">
      <items count="6">
        <item x="0"/>
        <item x="2"/>
        <item x="1"/>
        <item x="3"/>
        <item x="4"/>
        <item t="default"/>
      </items>
    </pivotField>
    <pivotField showAll="0"/>
    <pivotField numFmtId="2" showAll="0"/>
    <pivotField showAll="0"/>
    <pivotField numFmtId="2" showAll="0"/>
    <pivotField numFmtId="2" showAll="0"/>
    <pivotField numFmtId="2" showAll="0"/>
    <pivotField axis="axisRow" showAll="0">
      <items count="5">
        <item h="1" x="3"/>
        <item x="1"/>
        <item h="1" x="2"/>
        <item h="1" x="0"/>
        <item t="default"/>
      </items>
    </pivotField>
    <pivotField dataField="1" showAll="0"/>
    <pivotField showAll="0"/>
    <pivotField dataField="1" numFmtId="164" showAll="0"/>
    <pivotField numFmtId="164" showAll="0"/>
    <pivotField showAll="0"/>
    <pivotField showAll="0">
      <items count="3">
        <item x="1"/>
        <item x="0"/>
        <item t="default"/>
      </items>
    </pivotField>
    <pivotField showAll="0">
      <items count="7">
        <item sd="0" x="0"/>
        <item x="1"/>
        <item sd="0" x="2"/>
        <item sd="0" x="3"/>
        <item sd="0" x="4"/>
        <item sd="0" x="5"/>
        <item t="default"/>
      </items>
    </pivotField>
    <pivotField axis="axisRow" showAll="0">
      <items count="5">
        <item sd="0" x="0"/>
        <item x="1"/>
        <item x="2"/>
        <item sd="0" x="3"/>
        <item t="default"/>
      </items>
    </pivotField>
  </pivotFields>
  <rowFields count="2">
    <field x="20"/>
    <field x="12"/>
  </rowFields>
  <rowItems count="5">
    <i>
      <x v="1"/>
    </i>
    <i r="1">
      <x v="1"/>
    </i>
    <i>
      <x v="2"/>
    </i>
    <i r="1">
      <x v="1"/>
    </i>
    <i t="grand">
      <x/>
    </i>
  </rowItems>
  <colFields count="1">
    <field x="-2"/>
  </colFields>
  <colItems count="2">
    <i>
      <x/>
    </i>
    <i i="1">
      <x v="1"/>
    </i>
  </colItems>
  <dataFields count="2">
    <dataField name="Sum of Profit " fld="15" showDataAs="percentOfTotal" baseField="0" baseItem="0" numFmtId="10"/>
    <dataField name="Sum of Units Sold"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28C987-BD23-4C30-9522-0F842FE157D4}"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9" firstHeaderRow="1" firstDataRow="1" firstDataCol="1"/>
  <pivotFields count="21">
    <pivotField dataField="1"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274"/>
        <item x="102"/>
        <item x="101"/>
        <item x="435"/>
        <item x="330"/>
        <item x="315"/>
        <item x="149"/>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t="default"/>
      </items>
    </pivotField>
    <pivotField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01"/>
        <item x="334"/>
        <item x="319"/>
        <item x="149"/>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t="default"/>
      </items>
    </pivotField>
    <pivotField showAll="0"/>
    <pivotField numFmtId="14" showAll="0">
      <items count="15">
        <item x="0"/>
        <item x="1"/>
        <item x="2"/>
        <item x="3"/>
        <item x="4"/>
        <item x="5"/>
        <item x="6"/>
        <item x="7"/>
        <item x="8"/>
        <item x="9"/>
        <item x="10"/>
        <item x="11"/>
        <item x="12"/>
        <item x="13"/>
        <item t="default"/>
      </items>
    </pivotField>
    <pivotField axis="axisRow" showAll="0">
      <items count="6">
        <item x="2"/>
        <item x="3"/>
        <item x="0"/>
        <item x="1"/>
        <item x="4"/>
        <item t="default"/>
      </items>
    </pivotField>
    <pivotField showAll="0">
      <items count="6">
        <item x="0"/>
        <item x="2"/>
        <item x="1"/>
        <item x="3"/>
        <item x="4"/>
        <item t="default"/>
      </items>
    </pivotField>
    <pivotField showAll="0"/>
    <pivotField numFmtId="2" showAll="0"/>
    <pivotField showAll="0"/>
    <pivotField numFmtId="2" showAll="0"/>
    <pivotField numFmtId="2" showAll="0"/>
    <pivotField numFmtId="2" showAll="0"/>
    <pivotField showAll="0">
      <items count="5">
        <item h="1" x="3"/>
        <item x="1"/>
        <item h="1" x="2"/>
        <item h="1" x="0"/>
        <item t="default"/>
      </items>
    </pivotField>
    <pivotField showAll="0"/>
    <pivotField showAll="0"/>
    <pivotField numFmtId="164" showAll="0"/>
    <pivotField numFmtId="164" showAll="0"/>
    <pivotField showAll="0"/>
    <pivotField showAll="0">
      <items count="3">
        <item x="1"/>
        <item x="0"/>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6">
    <i>
      <x/>
    </i>
    <i>
      <x v="1"/>
    </i>
    <i>
      <x v="2"/>
    </i>
    <i>
      <x v="3"/>
    </i>
    <i>
      <x v="4"/>
    </i>
    <i t="grand">
      <x/>
    </i>
  </rowItems>
  <colItems count="1">
    <i/>
  </colItems>
  <dataFields count="1">
    <dataField name="Count of Gross Sale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1A18C4-C23F-4F44-ADB9-AEAE6B49DF9F}"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G12:H16" firstHeaderRow="1" firstDataRow="1" firstDataCol="1"/>
  <pivotFields count="21">
    <pivotField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274"/>
        <item x="102"/>
        <item x="101"/>
        <item x="435"/>
        <item x="330"/>
        <item x="315"/>
        <item x="149"/>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t="default"/>
      </items>
    </pivotField>
    <pivotField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01"/>
        <item x="334"/>
        <item x="319"/>
        <item x="149"/>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2"/>
        <item x="3"/>
        <item x="0"/>
        <item x="1"/>
        <item x="4"/>
        <item t="default"/>
      </items>
    </pivotField>
    <pivotField showAll="0">
      <items count="6">
        <item h="1" x="0"/>
        <item x="2"/>
        <item h="1" x="1"/>
        <item h="1" x="3"/>
        <item h="1" x="4"/>
        <item t="default"/>
      </items>
    </pivotField>
    <pivotField axis="axisRow" showAll="0" measureFilter="1">
      <items count="7">
        <item x="5"/>
        <item x="0"/>
        <item x="1"/>
        <item x="2"/>
        <item x="3"/>
        <item x="4"/>
        <item t="default"/>
      </items>
    </pivotField>
    <pivotField numFmtId="2" showAll="0"/>
    <pivotField showAll="0"/>
    <pivotField numFmtId="2" showAll="0"/>
    <pivotField numFmtId="2" showAll="0"/>
    <pivotField numFmtId="2" showAll="0"/>
    <pivotField showAll="0">
      <items count="5">
        <item h="1" x="3"/>
        <item h="1" x="1"/>
        <item x="2"/>
        <item h="1" x="0"/>
        <item t="default"/>
      </items>
    </pivotField>
    <pivotField showAll="0"/>
    <pivotField showAll="0"/>
    <pivotField dataField="1" numFmtId="164" showAll="0"/>
    <pivotField numFmtId="164" showAll="0"/>
    <pivotField showAll="0"/>
    <pivotField showAll="0">
      <items count="3">
        <item x="1"/>
        <item x="0"/>
        <item t="default"/>
      </items>
    </pivotField>
    <pivotField showAll="0">
      <items count="7">
        <item x="0"/>
        <item x="1"/>
        <item x="2"/>
        <item x="3"/>
        <item x="4"/>
        <item x="5"/>
        <item t="default"/>
      </items>
    </pivotField>
    <pivotField showAll="0">
      <items count="5">
        <item h="1" x="0"/>
        <item h="1" x="1"/>
        <item x="2"/>
        <item h="1" x="3"/>
        <item t="default"/>
      </items>
    </pivotField>
  </pivotFields>
  <rowFields count="1">
    <field x="6"/>
  </rowFields>
  <rowItems count="4">
    <i>
      <x v="2"/>
    </i>
    <i>
      <x v="3"/>
    </i>
    <i>
      <x v="4"/>
    </i>
    <i t="grand">
      <x/>
    </i>
  </rowItems>
  <colItems count="1">
    <i/>
  </colItems>
  <dataFields count="1">
    <dataField name="Sum of Profit " fld="15" baseField="0" baseItem="0"/>
  </dataFields>
  <formats count="12">
    <format dxfId="38">
      <pivotArea type="all" dataOnly="0" outline="0" fieldPosition="0"/>
    </format>
    <format dxfId="37">
      <pivotArea outline="0" collapsedLevelsAreSubtotals="1" fieldPosition="0"/>
    </format>
    <format dxfId="36">
      <pivotArea field="6" type="button" dataOnly="0" labelOnly="1" outline="0" axis="axisRow" fieldPosition="0"/>
    </format>
    <format dxfId="35">
      <pivotArea dataOnly="0" labelOnly="1" fieldPosition="0">
        <references count="1">
          <reference field="6" count="0"/>
        </references>
      </pivotArea>
    </format>
    <format dxfId="34">
      <pivotArea dataOnly="0" labelOnly="1" grandRow="1" outline="0" fieldPosition="0"/>
    </format>
    <format dxfId="33">
      <pivotArea dataOnly="0" labelOnly="1" outline="0" axis="axisValues" fieldPosition="0"/>
    </format>
    <format dxfId="32">
      <pivotArea type="all" dataOnly="0" outline="0" fieldPosition="0"/>
    </format>
    <format dxfId="31">
      <pivotArea outline="0" collapsedLevelsAreSubtotals="1" fieldPosition="0"/>
    </format>
    <format dxfId="30">
      <pivotArea field="6" type="button" dataOnly="0" labelOnly="1" outline="0" axis="axisRow" fieldPosition="0"/>
    </format>
    <format dxfId="29">
      <pivotArea dataOnly="0" labelOnly="1" fieldPosition="0">
        <references count="1">
          <reference field="6" count="0"/>
        </references>
      </pivotArea>
    </format>
    <format dxfId="28">
      <pivotArea dataOnly="0" labelOnly="1" grandRow="1" outline="0" fieldPosition="0"/>
    </format>
    <format dxfId="27">
      <pivotArea dataOnly="0" labelOnly="1" outline="0" axis="axisValues" fieldPosition="0"/>
    </format>
  </formats>
  <chartFormats count="1">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984EEEB-75E1-4DCF-A45F-618F957EF361}" name="PivotTable2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M15:O22" firstHeaderRow="0" firstDataRow="1" firstDataCol="1"/>
  <pivotFields count="21">
    <pivotField dataField="1"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274"/>
        <item x="102"/>
        <item x="101"/>
        <item x="435"/>
        <item x="330"/>
        <item x="315"/>
        <item x="149"/>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t="default"/>
      </items>
    </pivotField>
    <pivotField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01"/>
        <item x="334"/>
        <item x="319"/>
        <item x="149"/>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2"/>
        <item x="3"/>
        <item x="0"/>
        <item x="1"/>
        <item x="4"/>
        <item t="default"/>
      </items>
    </pivotField>
    <pivotField showAll="0">
      <items count="6">
        <item x="0"/>
        <item x="2"/>
        <item x="1"/>
        <item x="3"/>
        <item x="4"/>
        <item t="default"/>
      </items>
    </pivotField>
    <pivotField axis="axisRow" showAll="0">
      <items count="7">
        <item x="5"/>
        <item x="0"/>
        <item x="1"/>
        <item x="2"/>
        <item x="3"/>
        <item x="4"/>
        <item t="default"/>
      </items>
    </pivotField>
    <pivotField numFmtId="2" showAll="0"/>
    <pivotField showAll="0"/>
    <pivotField numFmtId="2" showAll="0"/>
    <pivotField numFmtId="2" showAll="0"/>
    <pivotField numFmtId="2" showAll="0"/>
    <pivotField showAll="0">
      <items count="5">
        <item h="1" x="3"/>
        <item x="1"/>
        <item h="1" x="2"/>
        <item h="1" x="0"/>
        <item t="default"/>
      </items>
    </pivotField>
    <pivotField showAll="0"/>
    <pivotField showAll="0"/>
    <pivotField numFmtId="164" showAll="0"/>
    <pivotField dataField="1" numFmtId="164" showAll="0"/>
    <pivotField showAll="0"/>
    <pivotField showAll="0">
      <items count="3">
        <item x="1"/>
        <item x="0"/>
        <item t="default"/>
      </items>
    </pivotField>
    <pivotField showAll="0">
      <items count="7">
        <item x="0"/>
        <item x="1"/>
        <item x="2"/>
        <item x="3"/>
        <item x="4"/>
        <item x="5"/>
        <item t="default"/>
      </items>
    </pivotField>
    <pivotField showAll="0">
      <items count="5">
        <item x="0"/>
        <item x="1"/>
        <item x="2"/>
        <item x="3"/>
        <item t="default"/>
      </items>
    </pivotField>
  </pivotFields>
  <rowFields count="1">
    <field x="6"/>
  </rowFields>
  <rowItems count="7">
    <i>
      <x/>
    </i>
    <i>
      <x v="1"/>
    </i>
    <i>
      <x v="2"/>
    </i>
    <i>
      <x v="3"/>
    </i>
    <i>
      <x v="4"/>
    </i>
    <i>
      <x v="5"/>
    </i>
    <i t="grand">
      <x/>
    </i>
  </rowItems>
  <colFields count="1">
    <field x="-2"/>
  </colFields>
  <colItems count="2">
    <i>
      <x/>
    </i>
    <i i="1">
      <x v="1"/>
    </i>
  </colItems>
  <dataFields count="2">
    <dataField name="Sum of Profit Ratio " fld="16" baseField="0" baseItem="0"/>
    <dataField name="Sum of Gross Sales" fld="0" baseField="0" baseItem="0"/>
  </dataFields>
  <formats count="12">
    <format dxfId="50">
      <pivotArea type="all" dataOnly="0" outline="0" fieldPosition="0"/>
    </format>
    <format dxfId="49">
      <pivotArea outline="0" collapsedLevelsAreSubtotals="1" fieldPosition="0"/>
    </format>
    <format dxfId="48">
      <pivotArea field="6" type="button" dataOnly="0" labelOnly="1" outline="0" axis="axisRow" fieldPosition="0"/>
    </format>
    <format dxfId="47">
      <pivotArea dataOnly="0" labelOnly="1" fieldPosition="0">
        <references count="1">
          <reference field="6" count="0"/>
        </references>
      </pivotArea>
    </format>
    <format dxfId="46">
      <pivotArea dataOnly="0" labelOnly="1" grandRow="1" outline="0" fieldPosition="0"/>
    </format>
    <format dxfId="45">
      <pivotArea dataOnly="0" labelOnly="1" outline="0" axis="axisValues" fieldPosition="0"/>
    </format>
    <format dxfId="44">
      <pivotArea type="all" dataOnly="0" outline="0" fieldPosition="0"/>
    </format>
    <format dxfId="43">
      <pivotArea outline="0" collapsedLevelsAreSubtotals="1" fieldPosition="0"/>
    </format>
    <format dxfId="42">
      <pivotArea field="6" type="button" dataOnly="0" labelOnly="1" outline="0" axis="axisRow" fieldPosition="0"/>
    </format>
    <format dxfId="41">
      <pivotArea dataOnly="0" labelOnly="1" fieldPosition="0">
        <references count="1">
          <reference field="6" count="0"/>
        </references>
      </pivotArea>
    </format>
    <format dxfId="40">
      <pivotArea dataOnly="0" labelOnly="1" grandRow="1" outline="0" fieldPosition="0"/>
    </format>
    <format dxfId="39">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5FB0E8D-AB30-48A0-988A-FC9699A97360}" name="PivotTable1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7">
  <location ref="H3:I7" firstHeaderRow="1" firstDataRow="1" firstDataCol="1"/>
  <pivotFields count="21">
    <pivotField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274"/>
        <item x="102"/>
        <item x="101"/>
        <item x="435"/>
        <item x="330"/>
        <item x="315"/>
        <item x="149"/>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t="default"/>
      </items>
    </pivotField>
    <pivotField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01"/>
        <item x="334"/>
        <item x="319"/>
        <item x="149"/>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t="default"/>
      </items>
    </pivotField>
    <pivotField showAll="0"/>
    <pivotField numFmtId="14" showAll="0">
      <items count="15">
        <item x="0"/>
        <item x="1"/>
        <item x="2"/>
        <item x="3"/>
        <item x="4"/>
        <item x="5"/>
        <item x="6"/>
        <item x="7"/>
        <item x="8"/>
        <item x="9"/>
        <item x="10"/>
        <item x="11"/>
        <item x="12"/>
        <item x="13"/>
        <item t="default"/>
      </items>
    </pivotField>
    <pivotField axis="axisRow" showAll="0">
      <items count="6">
        <item h="1" x="2"/>
        <item x="3"/>
        <item x="0"/>
        <item h="1" x="1"/>
        <item x="4"/>
        <item t="default"/>
      </items>
    </pivotField>
    <pivotField showAll="0">
      <items count="6">
        <item x="0"/>
        <item h="1" x="2"/>
        <item h="1" x="1"/>
        <item h="1" x="3"/>
        <item h="1" x="4"/>
        <item t="default"/>
      </items>
    </pivotField>
    <pivotField showAll="0" measureFilter="1">
      <items count="7">
        <item x="5"/>
        <item x="0"/>
        <item x="1"/>
        <item x="2"/>
        <item x="3"/>
        <item x="4"/>
        <item t="default"/>
      </items>
    </pivotField>
    <pivotField numFmtId="2" showAll="0"/>
    <pivotField dataField="1" showAll="0"/>
    <pivotField numFmtId="2" showAll="0"/>
    <pivotField numFmtId="2" showAll="0"/>
    <pivotField numFmtId="2" showAll="0"/>
    <pivotField showAll="0">
      <items count="5">
        <item x="3"/>
        <item x="1"/>
        <item x="2"/>
        <item x="0"/>
        <item t="default"/>
      </items>
    </pivotField>
    <pivotField showAll="0"/>
    <pivotField showAll="0"/>
    <pivotField numFmtId="164" showAll="0"/>
    <pivotField numFmtId="164" showAll="0"/>
    <pivotField showAll="0"/>
    <pivotField showAll="0">
      <items count="3">
        <item x="1"/>
        <item x="0"/>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4">
    <i>
      <x v="1"/>
    </i>
    <i>
      <x v="2"/>
    </i>
    <i>
      <x v="4"/>
    </i>
    <i t="grand">
      <x/>
    </i>
  </rowItems>
  <colItems count="1">
    <i/>
  </colItems>
  <dataFields count="1">
    <dataField name="Sum of sales " fld="8" baseField="0" baseItem="0"/>
  </dataFields>
  <chartFormats count="3">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CD0C084-50B4-4724-8D05-136F7BA7EE81}" name="PivotTable1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26:D28" firstHeaderRow="1" firstDataRow="1" firstDataCol="1"/>
  <pivotFields count="21">
    <pivotField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274"/>
        <item x="102"/>
        <item x="101"/>
        <item x="435"/>
        <item x="330"/>
        <item x="315"/>
        <item x="149"/>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t="default"/>
      </items>
    </pivotField>
    <pivotField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01"/>
        <item x="334"/>
        <item x="319"/>
        <item x="149"/>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2"/>
        <item x="3"/>
        <item x="0"/>
        <item x="1"/>
        <item x="4"/>
        <item t="default"/>
      </items>
    </pivotField>
    <pivotField showAll="0">
      <items count="6">
        <item x="0"/>
        <item x="2"/>
        <item x="1"/>
        <item x="3"/>
        <item x="4"/>
        <item t="default"/>
      </items>
    </pivotField>
    <pivotField showAll="0"/>
    <pivotField numFmtId="2" showAll="0"/>
    <pivotField showAll="0"/>
    <pivotField numFmtId="2" showAll="0"/>
    <pivotField numFmtId="2" showAll="0"/>
    <pivotField numFmtId="2" showAll="0"/>
    <pivotField axis="axisRow" showAll="0">
      <items count="5">
        <item h="1" x="3"/>
        <item x="1"/>
        <item h="1" x="2"/>
        <item h="1" x="0"/>
        <item t="default"/>
      </items>
    </pivotField>
    <pivotField dataField="1" showAll="0"/>
    <pivotField showAll="0"/>
    <pivotField numFmtId="164" showAll="0"/>
    <pivotField numFmtId="164" showAll="0"/>
    <pivotField showAll="0"/>
    <pivotField showAll="0">
      <items count="3">
        <item x="1"/>
        <item x="0"/>
        <item t="default"/>
      </items>
    </pivotField>
    <pivotField showAll="0">
      <items count="7">
        <item sd="0" x="0"/>
        <item x="1"/>
        <item sd="0" x="2"/>
        <item sd="0" x="3"/>
        <item sd="0" x="4"/>
        <item sd="0" x="5"/>
        <item t="default"/>
      </items>
    </pivotField>
    <pivotField showAll="0">
      <items count="5">
        <item sd="0" x="0"/>
        <item sd="0" x="1"/>
        <item sd="0" x="2"/>
        <item sd="0" x="3"/>
        <item t="default"/>
      </items>
    </pivotField>
  </pivotFields>
  <rowFields count="1">
    <field x="12"/>
  </rowFields>
  <rowItems count="2">
    <i>
      <x v="1"/>
    </i>
    <i t="grand">
      <x/>
    </i>
  </rowItems>
  <colItems count="1">
    <i/>
  </colItems>
  <dataFields count="1">
    <dataField name="Sum of Units Sold"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7E3391-E928-4905-B9E7-CB23F9BAB1FF}" name="PivotTable1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H22:J24" firstHeaderRow="0" firstDataRow="1" firstDataCol="1"/>
  <pivotFields count="21">
    <pivotField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274"/>
        <item x="102"/>
        <item x="101"/>
        <item x="435"/>
        <item x="330"/>
        <item x="315"/>
        <item x="149"/>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t="default"/>
      </items>
    </pivotField>
    <pivotField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01"/>
        <item x="334"/>
        <item x="319"/>
        <item x="149"/>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2"/>
        <item x="3"/>
        <item x="0"/>
        <item x="1"/>
        <item x="4"/>
        <item t="default"/>
      </items>
    </pivotField>
    <pivotField showAll="0">
      <items count="6">
        <item x="0"/>
        <item x="2"/>
        <item x="1"/>
        <item x="3"/>
        <item x="4"/>
        <item t="default"/>
      </items>
    </pivotField>
    <pivotField showAll="0"/>
    <pivotField numFmtId="2" showAll="0"/>
    <pivotField showAll="0"/>
    <pivotField numFmtId="2" showAll="0"/>
    <pivotField numFmtId="2" showAll="0"/>
    <pivotField numFmtId="2" showAll="0"/>
    <pivotField axis="axisRow" showAll="0">
      <items count="5">
        <item h="1" x="3"/>
        <item x="1"/>
        <item h="1" x="2"/>
        <item h="1" x="0"/>
        <item t="default"/>
      </items>
    </pivotField>
    <pivotField showAll="0"/>
    <pivotField showAll="0"/>
    <pivotField dataField="1" numFmtId="164" showAll="0"/>
    <pivotField dataField="1" numFmtId="164" showAll="0"/>
    <pivotField showAll="0"/>
    <pivotField showAll="0">
      <items count="3">
        <item x="1"/>
        <item x="0"/>
        <item t="default"/>
      </items>
    </pivotField>
    <pivotField showAll="0">
      <items count="7">
        <item sd="0" x="0"/>
        <item x="1"/>
        <item sd="0" x="2"/>
        <item sd="0" x="3"/>
        <item sd="0" x="4"/>
        <item sd="0" x="5"/>
        <item t="default"/>
      </items>
    </pivotField>
    <pivotField showAll="0">
      <items count="5">
        <item sd="0" x="0"/>
        <item sd="0" x="1"/>
        <item sd="0" x="2"/>
        <item sd="0" x="3"/>
        <item t="default"/>
      </items>
    </pivotField>
  </pivotFields>
  <rowFields count="1">
    <field x="12"/>
  </rowFields>
  <rowItems count="2">
    <i>
      <x v="1"/>
    </i>
    <i t="grand">
      <x/>
    </i>
  </rowItems>
  <colFields count="1">
    <field x="-2"/>
  </colFields>
  <colItems count="2">
    <i>
      <x/>
    </i>
    <i i="1">
      <x v="1"/>
    </i>
  </colItems>
  <dataFields count="2">
    <dataField name="Sum of Profit " fld="15" baseField="0" baseItem="0"/>
    <dataField name="Sum of Profit Ratio "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5B1433-FF6C-4EF6-BDFD-A0D38EC60A80}" name="PivotTable2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41:B46" firstHeaderRow="1" firstDataRow="1" firstDataCol="1"/>
  <pivotFields count="21">
    <pivotField showAll="0"/>
    <pivotField showAll="0"/>
    <pivotField showAll="0"/>
    <pivotField numFmtId="14" showAll="0"/>
    <pivotField axis="axisRow" showAll="0" measureFilter="1">
      <items count="6">
        <item x="2"/>
        <item x="3"/>
        <item x="0"/>
        <item x="1"/>
        <item x="4"/>
        <item t="default"/>
      </items>
    </pivotField>
    <pivotField showAll="0">
      <items count="6">
        <item h="1" x="0"/>
        <item x="2"/>
        <item h="1" x="1"/>
        <item h="1" x="3"/>
        <item h="1" x="4"/>
        <item t="default"/>
      </items>
    </pivotField>
    <pivotField showAll="0">
      <items count="7">
        <item x="5"/>
        <item x="0"/>
        <item x="1"/>
        <item x="2"/>
        <item x="3"/>
        <item x="4"/>
        <item t="default"/>
      </items>
    </pivotField>
    <pivotField numFmtId="2" showAll="0"/>
    <pivotField showAll="0"/>
    <pivotField numFmtId="2" showAll="0"/>
    <pivotField numFmtId="2" showAll="0"/>
    <pivotField numFmtId="2" showAll="0"/>
    <pivotField showAll="0">
      <items count="5">
        <item x="3"/>
        <item h="1" x="1"/>
        <item h="1" x="2"/>
        <item h="1" x="0"/>
        <item t="default"/>
      </items>
    </pivotField>
    <pivotField showAll="0"/>
    <pivotField showAll="0"/>
    <pivotField dataField="1" numFmtId="164" showAll="0"/>
    <pivotField numFmtId="164" showAll="0"/>
    <pivotField showAll="0"/>
    <pivotField showAll="0"/>
    <pivotField showAll="0" defaultSubtotal="0"/>
    <pivotField showAll="0" defaultSubtotal="0">
      <items count="4">
        <item x="0"/>
        <item x="1"/>
        <item x="2"/>
        <item x="3"/>
      </items>
    </pivotField>
  </pivotFields>
  <rowFields count="1">
    <field x="4"/>
  </rowFields>
  <rowItems count="5">
    <i>
      <x/>
    </i>
    <i>
      <x v="2"/>
    </i>
    <i>
      <x v="3"/>
    </i>
    <i>
      <x v="4"/>
    </i>
    <i t="grand">
      <x/>
    </i>
  </rowItems>
  <colItems count="1">
    <i/>
  </colItems>
  <dataFields count="1">
    <dataField name="Sum of Profit " fld="15" baseField="0" baseItem="0"/>
  </dataFields>
  <chartFormats count="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44CB1E-0F57-44E4-AD56-E091334AF105}" name="PivotTable1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1:B37" firstHeaderRow="1" firstDataRow="1" firstDataCol="1"/>
  <pivotFields count="21">
    <pivotField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274"/>
        <item x="102"/>
        <item x="101"/>
        <item x="435"/>
        <item x="330"/>
        <item x="315"/>
        <item x="149"/>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t="default"/>
      </items>
    </pivotField>
    <pivotField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01"/>
        <item x="334"/>
        <item x="319"/>
        <item x="149"/>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t="default"/>
      </items>
    </pivotField>
    <pivotField showAll="0"/>
    <pivotField numFmtId="14" showAll="0">
      <items count="15">
        <item x="0"/>
        <item x="1"/>
        <item x="2"/>
        <item x="3"/>
        <item x="4"/>
        <item x="5"/>
        <item x="6"/>
        <item x="7"/>
        <item x="8"/>
        <item x="9"/>
        <item x="10"/>
        <item x="11"/>
        <item x="12"/>
        <item x="13"/>
        <item t="default"/>
      </items>
    </pivotField>
    <pivotField axis="axisRow" showAll="0">
      <items count="6">
        <item x="2"/>
        <item x="3"/>
        <item x="0"/>
        <item x="1"/>
        <item x="4"/>
        <item t="default"/>
      </items>
    </pivotField>
    <pivotField showAll="0">
      <items count="6">
        <item x="0"/>
        <item x="2"/>
        <item x="1"/>
        <item x="3"/>
        <item x="4"/>
        <item t="default"/>
      </items>
    </pivotField>
    <pivotField showAll="0"/>
    <pivotField numFmtId="2" showAll="0"/>
    <pivotField dataField="1" showAll="0"/>
    <pivotField numFmtId="2" showAll="0"/>
    <pivotField numFmtId="2" showAll="0"/>
    <pivotField numFmtId="2" showAll="0"/>
    <pivotField showAll="0">
      <items count="5">
        <item h="1" x="3"/>
        <item x="1"/>
        <item h="1" x="2"/>
        <item h="1" x="0"/>
        <item t="default"/>
      </items>
    </pivotField>
    <pivotField showAll="0"/>
    <pivotField showAll="0"/>
    <pivotField numFmtId="164" showAll="0"/>
    <pivotField numFmtId="164" showAll="0"/>
    <pivotField showAll="0"/>
    <pivotField showAll="0">
      <items count="3">
        <item x="1"/>
        <item x="0"/>
        <item t="default"/>
      </items>
    </pivotField>
    <pivotField showAll="0">
      <items count="7">
        <item sd="0" x="0"/>
        <item x="1"/>
        <item sd="0" x="2"/>
        <item sd="0" x="3"/>
        <item sd="0" x="4"/>
        <item sd="0" x="5"/>
        <item t="default"/>
      </items>
    </pivotField>
    <pivotField showAll="0">
      <items count="5">
        <item sd="0" x="0"/>
        <item sd="0" x="1"/>
        <item sd="0" x="2"/>
        <item sd="0" x="3"/>
        <item t="default"/>
      </items>
    </pivotField>
  </pivotFields>
  <rowFields count="1">
    <field x="4"/>
  </rowFields>
  <rowItems count="6">
    <i>
      <x/>
    </i>
    <i>
      <x v="1"/>
    </i>
    <i>
      <x v="2"/>
    </i>
    <i>
      <x v="3"/>
    </i>
    <i>
      <x v="4"/>
    </i>
    <i t="grand">
      <x/>
    </i>
  </rowItems>
  <colItems count="1">
    <i/>
  </colItems>
  <dataFields count="1">
    <dataField name="Sum of sales " fld="8" baseField="0" baseItem="0"/>
  </dataFields>
  <chartFormats count="6">
    <chartFormat chart="7" format="10" series="1">
      <pivotArea type="data" outline="0" fieldPosition="0">
        <references count="1">
          <reference field="4294967294" count="1" selected="0">
            <x v="0"/>
          </reference>
        </references>
      </pivotArea>
    </chartFormat>
    <chartFormat chart="7" format="13">
      <pivotArea type="data" outline="0" fieldPosition="0">
        <references count="2">
          <reference field="4294967294" count="1" selected="0">
            <x v="0"/>
          </reference>
          <reference field="4" count="1" selected="0">
            <x v="0"/>
          </reference>
        </references>
      </pivotArea>
    </chartFormat>
    <chartFormat chart="7" format="14">
      <pivotArea type="data" outline="0" fieldPosition="0">
        <references count="2">
          <reference field="4294967294" count="1" selected="0">
            <x v="0"/>
          </reference>
          <reference field="4" count="1" selected="0">
            <x v="1"/>
          </reference>
        </references>
      </pivotArea>
    </chartFormat>
    <chartFormat chart="7" format="15">
      <pivotArea type="data" outline="0" fieldPosition="0">
        <references count="2">
          <reference field="4294967294" count="1" selected="0">
            <x v="0"/>
          </reference>
          <reference field="4" count="1" selected="0">
            <x v="2"/>
          </reference>
        </references>
      </pivotArea>
    </chartFormat>
    <chartFormat chart="7" format="16">
      <pivotArea type="data" outline="0" fieldPosition="0">
        <references count="2">
          <reference field="4294967294" count="1" selected="0">
            <x v="0"/>
          </reference>
          <reference field="4" count="1" selected="0">
            <x v="3"/>
          </reference>
        </references>
      </pivotArea>
    </chartFormat>
    <chartFormat chart="7" format="17">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AC8CF72-ABA2-421B-9A0E-7F6CE2AA794C}"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0:B23" firstHeaderRow="1" firstDataRow="1" firstDataCol="1"/>
  <pivotFields count="21">
    <pivotField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274"/>
        <item x="102"/>
        <item x="101"/>
        <item x="435"/>
        <item x="330"/>
        <item x="315"/>
        <item x="149"/>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t="default"/>
      </items>
    </pivotField>
    <pivotField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01"/>
        <item x="334"/>
        <item x="319"/>
        <item x="149"/>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2"/>
        <item x="3"/>
        <item x="0"/>
        <item x="1"/>
        <item x="4"/>
        <item t="default"/>
      </items>
    </pivotField>
    <pivotField showAll="0">
      <items count="6">
        <item h="1" x="0"/>
        <item x="2"/>
        <item h="1" x="1"/>
        <item h="1" x="3"/>
        <item h="1" x="4"/>
        <item t="default"/>
      </items>
    </pivotField>
    <pivotField showAll="0">
      <items count="7">
        <item x="5"/>
        <item x="0"/>
        <item x="1"/>
        <item x="2"/>
        <item x="3"/>
        <item x="4"/>
        <item t="default"/>
      </items>
    </pivotField>
    <pivotField numFmtId="2" showAll="0"/>
    <pivotField showAll="0"/>
    <pivotField numFmtId="2" showAll="0"/>
    <pivotField numFmtId="2" showAll="0"/>
    <pivotField numFmtId="2" showAll="0"/>
    <pivotField showAll="0">
      <items count="5">
        <item x="3"/>
        <item h="1" x="1"/>
        <item h="1" x="2"/>
        <item h="1" x="0"/>
        <item t="default"/>
      </items>
    </pivotField>
    <pivotField showAll="0"/>
    <pivotField showAll="0"/>
    <pivotField numFmtId="164" showAll="0"/>
    <pivotField dataField="1" numFmtId="164" showAll="0"/>
    <pivotField showAll="0"/>
    <pivotField showAll="0">
      <items count="3">
        <item x="1"/>
        <item x="0"/>
        <item t="default"/>
      </items>
    </pivotField>
    <pivotField showAll="0">
      <items count="7">
        <item sd="0" x="0"/>
        <item x="1"/>
        <item sd="0" x="2"/>
        <item sd="0" x="3"/>
        <item sd="0" x="4"/>
        <item sd="0" x="5"/>
        <item t="default"/>
      </items>
    </pivotField>
    <pivotField axis="axisRow" showAll="0">
      <items count="5">
        <item sd="0" x="0"/>
        <item sd="0" x="1"/>
        <item sd="0" x="2"/>
        <item sd="0" x="3"/>
        <item t="default"/>
      </items>
    </pivotField>
  </pivotFields>
  <rowFields count="1">
    <field x="20"/>
  </rowFields>
  <rowItems count="3">
    <i>
      <x v="1"/>
    </i>
    <i>
      <x v="2"/>
    </i>
    <i t="grand">
      <x/>
    </i>
  </rowItems>
  <colItems count="1">
    <i/>
  </colItems>
  <dataFields count="1">
    <dataField name="Sum of Profit Ratio " fld="16" baseField="0" baseItem="0"/>
  </dataFields>
  <chartFormats count="3">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20" count="1" selected="0">
            <x v="1"/>
          </reference>
        </references>
      </pivotArea>
    </chartFormat>
    <chartFormat chart="2" format="9">
      <pivotArea type="data" outline="0" fieldPosition="0">
        <references count="2">
          <reference field="4294967294" count="1" selected="0">
            <x v="0"/>
          </reference>
          <reference field="2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8FB04A2-069D-4833-859C-185F9358FC2A}"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E22:G25" firstHeaderRow="0" firstDataRow="1" firstDataCol="1"/>
  <pivotFields count="21">
    <pivotField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274"/>
        <item x="102"/>
        <item x="101"/>
        <item x="435"/>
        <item x="330"/>
        <item x="315"/>
        <item x="149"/>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t="default"/>
      </items>
    </pivotField>
    <pivotField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01"/>
        <item x="334"/>
        <item x="319"/>
        <item x="149"/>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t="default"/>
      </items>
    </pivotField>
    <pivotField showAll="0"/>
    <pivotField axis="axisRow" numFmtId="14" showAll="0">
      <items count="15">
        <item x="0"/>
        <item x="1"/>
        <item x="2"/>
        <item x="3"/>
        <item x="4"/>
        <item x="5"/>
        <item x="6"/>
        <item x="7"/>
        <item x="8"/>
        <item x="9"/>
        <item x="10"/>
        <item x="11"/>
        <item x="12"/>
        <item x="13"/>
        <item t="default"/>
      </items>
    </pivotField>
    <pivotField showAll="0">
      <items count="6">
        <item h="1" x="2"/>
        <item x="3"/>
        <item x="0"/>
        <item h="1" x="1"/>
        <item x="4"/>
        <item t="default"/>
      </items>
    </pivotField>
    <pivotField showAll="0">
      <items count="6">
        <item x="0"/>
        <item h="1" x="2"/>
        <item h="1" x="1"/>
        <item h="1" x="3"/>
        <item h="1" x="4"/>
        <item t="default"/>
      </items>
    </pivotField>
    <pivotField showAll="0"/>
    <pivotField numFmtId="2" showAll="0"/>
    <pivotField showAll="0"/>
    <pivotField numFmtId="2" showAll="0"/>
    <pivotField numFmtId="2" showAll="0"/>
    <pivotField dataField="1" numFmtId="2" showAll="0"/>
    <pivotField showAll="0">
      <items count="5">
        <item x="3"/>
        <item x="1"/>
        <item x="2"/>
        <item x="0"/>
        <item t="default"/>
      </items>
    </pivotField>
    <pivotField dataField="1" showAll="0"/>
    <pivotField showAll="0"/>
    <pivotField numFmtId="164" showAll="0"/>
    <pivotField numFmtId="164" showAll="0"/>
    <pivotField showAll="0"/>
    <pivotField showAll="0">
      <items count="3">
        <item x="1"/>
        <item x="0"/>
        <item t="default"/>
      </items>
    </pivotField>
    <pivotField showAll="0">
      <items count="7">
        <item sd="0" x="0"/>
        <item x="1"/>
        <item sd="0" x="2"/>
        <item sd="0" x="3"/>
        <item sd="0" x="4"/>
        <item sd="0" x="5"/>
        <item t="default"/>
      </items>
    </pivotField>
    <pivotField axis="axisRow" showAll="0">
      <items count="5">
        <item sd="0" x="0"/>
        <item sd="0" x="1"/>
        <item sd="0" x="2"/>
        <item sd="0" x="3"/>
        <item t="default"/>
      </items>
    </pivotField>
  </pivotFields>
  <rowFields count="2">
    <field x="20"/>
    <field x="3"/>
  </rowFields>
  <rowItems count="3">
    <i>
      <x v="1"/>
    </i>
    <i>
      <x v="2"/>
    </i>
    <i t="grand">
      <x/>
    </i>
  </rowItems>
  <colFields count="1">
    <field x="-2"/>
  </colFields>
  <colItems count="2">
    <i>
      <x/>
    </i>
    <i i="1">
      <x v="1"/>
    </i>
  </colItems>
  <dataFields count="2">
    <dataField name="Sum of Units Sold" fld="13" baseField="0" baseItem="0"/>
    <dataField name="Sum of Sale Price" fld="11" baseField="0" baseItem="0"/>
  </dataFields>
  <chartFormats count="11">
    <chartFormat chart="2"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20" count="1" selected="0">
            <x v="1"/>
          </reference>
        </references>
      </pivotArea>
    </chartFormat>
    <chartFormat chart="6" format="6">
      <pivotArea type="data" outline="0" fieldPosition="0">
        <references count="2">
          <reference field="4294967294" count="1" selected="0">
            <x v="0"/>
          </reference>
          <reference field="20" count="1" selected="0">
            <x v="2"/>
          </reference>
        </references>
      </pivotArea>
    </chartFormat>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20" count="1" selected="0">
            <x v="1"/>
          </reference>
        </references>
      </pivotArea>
    </chartFormat>
    <chartFormat chart="8" format="12">
      <pivotArea type="data" outline="0" fieldPosition="0">
        <references count="2">
          <reference field="4294967294" count="1" selected="0">
            <x v="0"/>
          </reference>
          <reference field="20" count="1" selected="0">
            <x v="2"/>
          </reference>
        </references>
      </pivotArea>
    </chartFormat>
    <chartFormat chart="6" format="7" series="1">
      <pivotArea type="data" outline="0" fieldPosition="0">
        <references count="1">
          <reference field="4294967294" count="1" selected="0">
            <x v="1"/>
          </reference>
        </references>
      </pivotArea>
    </chartFormat>
    <chartFormat chart="2" format="3" series="1">
      <pivotArea type="data" outline="0" fieldPosition="0">
        <references count="1">
          <reference field="4294967294" count="1" selected="0">
            <x v="1"/>
          </reference>
        </references>
      </pivotArea>
    </chartFormat>
    <chartFormat chart="6" format="8">
      <pivotArea type="data" outline="0" fieldPosition="0">
        <references count="2">
          <reference field="4294967294" count="1" selected="0">
            <x v="1"/>
          </reference>
          <reference field="20" count="1" selected="0">
            <x v="1"/>
          </reference>
        </references>
      </pivotArea>
    </chartFormat>
    <chartFormat chart="6" format="9">
      <pivotArea type="data" outline="0" fieldPosition="0">
        <references count="2">
          <reference field="4294967294" count="1" selected="0">
            <x v="1"/>
          </reference>
          <reference field="2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F39BB69-A8CE-43BD-8B24-21D32B85712B}"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1">
  <location ref="D3:E5" firstHeaderRow="1" firstDataRow="1" firstDataCol="1"/>
  <pivotFields count="21">
    <pivotField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274"/>
        <item x="102"/>
        <item x="101"/>
        <item x="435"/>
        <item x="330"/>
        <item x="315"/>
        <item x="149"/>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t="default"/>
      </items>
    </pivotField>
    <pivotField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01"/>
        <item x="334"/>
        <item x="319"/>
        <item x="149"/>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h="1" x="2"/>
        <item x="3"/>
        <item x="0"/>
        <item h="1" x="1"/>
        <item x="4"/>
        <item t="default"/>
      </items>
    </pivotField>
    <pivotField showAll="0">
      <items count="6">
        <item x="0"/>
        <item h="1" x="2"/>
        <item h="1" x="1"/>
        <item h="1" x="3"/>
        <item h="1" x="4"/>
        <item t="default"/>
      </items>
    </pivotField>
    <pivotField showAll="0"/>
    <pivotField numFmtId="2" showAll="0"/>
    <pivotField dataField="1" showAll="0"/>
    <pivotField numFmtId="2" showAll="0"/>
    <pivotField numFmtId="2" showAll="0"/>
    <pivotField numFmtId="2" showAll="0"/>
    <pivotField showAll="0">
      <items count="5">
        <item x="3"/>
        <item x="1"/>
        <item x="2"/>
        <item x="0"/>
        <item t="default"/>
      </items>
    </pivotField>
    <pivotField showAll="0"/>
    <pivotField showAll="0"/>
    <pivotField numFmtId="164" showAll="0"/>
    <pivotField numFmtId="164" showAll="0"/>
    <pivotField showAll="0"/>
    <pivotField axis="axisRow" showAll="0">
      <items count="3">
        <item x="1"/>
        <item x="0"/>
        <item t="default"/>
      </items>
    </pivotField>
    <pivotField showAll="0">
      <items count="7">
        <item x="0"/>
        <item x="1"/>
        <item x="2"/>
        <item x="3"/>
        <item x="4"/>
        <item x="5"/>
        <item t="default"/>
      </items>
    </pivotField>
    <pivotField showAll="0">
      <items count="5">
        <item x="0"/>
        <item x="1"/>
        <item x="2"/>
        <item x="3"/>
        <item t="default"/>
      </items>
    </pivotField>
  </pivotFields>
  <rowFields count="1">
    <field x="18"/>
  </rowFields>
  <rowItems count="2">
    <i>
      <x v="1"/>
    </i>
    <i t="grand">
      <x/>
    </i>
  </rowItems>
  <colItems count="1">
    <i/>
  </colItems>
  <dataFields count="1">
    <dataField name="Sum of sales " fld="8" baseField="0" baseItem="0"/>
  </dataFields>
  <chartFormats count="2">
    <chartFormat chart="3" format="6" series="1">
      <pivotArea type="data" outline="0" fieldPosition="0">
        <references count="1">
          <reference field="4294967294" count="1" selected="0">
            <x v="0"/>
          </reference>
        </references>
      </pivotArea>
    </chartFormat>
    <chartFormat chart="20"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A5B0A2D-35D7-4C8A-8E96-FEDF8D2AC919}" name="PivotTable1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M7:N11" firstHeaderRow="1" firstDataRow="1" firstDataCol="1"/>
  <pivotFields count="21">
    <pivotField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274"/>
        <item x="102"/>
        <item x="101"/>
        <item x="435"/>
        <item x="330"/>
        <item x="315"/>
        <item x="149"/>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t="default"/>
      </items>
    </pivotField>
    <pivotField dataField="1"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01"/>
        <item x="334"/>
        <item x="319"/>
        <item x="149"/>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2"/>
        <item x="3"/>
        <item x="0"/>
        <item x="1"/>
        <item x="4"/>
        <item t="default"/>
      </items>
    </pivotField>
    <pivotField showAll="0">
      <items count="6">
        <item h="1" x="0"/>
        <item x="2"/>
        <item h="1" x="1"/>
        <item h="1" x="3"/>
        <item h="1" x="4"/>
        <item t="default"/>
      </items>
    </pivotField>
    <pivotField axis="axisRow" showAll="0" measureFilter="1">
      <items count="7">
        <item x="5"/>
        <item x="0"/>
        <item x="1"/>
        <item x="2"/>
        <item x="3"/>
        <item x="4"/>
        <item t="default"/>
      </items>
    </pivotField>
    <pivotField numFmtId="2" showAll="0"/>
    <pivotField showAll="0"/>
    <pivotField numFmtId="2" showAll="0"/>
    <pivotField numFmtId="2" showAll="0"/>
    <pivotField numFmtId="2" showAll="0"/>
    <pivotField showAll="0">
      <items count="5">
        <item h="1" x="3"/>
        <item h="1" x="1"/>
        <item x="2"/>
        <item h="1" x="0"/>
        <item t="default"/>
      </items>
    </pivotField>
    <pivotField showAll="0"/>
    <pivotField showAll="0"/>
    <pivotField numFmtId="164" showAll="0"/>
    <pivotField numFmtId="164" showAll="0"/>
    <pivotField showAll="0"/>
    <pivotField showAll="0">
      <items count="3">
        <item x="1"/>
        <item x="0"/>
        <item t="default"/>
      </items>
    </pivotField>
    <pivotField showAll="0">
      <items count="7">
        <item x="0"/>
        <item x="1"/>
        <item x="2"/>
        <item x="3"/>
        <item x="4"/>
        <item x="5"/>
        <item t="default"/>
      </items>
    </pivotField>
    <pivotField showAll="0">
      <items count="5">
        <item h="1" x="0"/>
        <item h="1" x="1"/>
        <item x="2"/>
        <item h="1" x="3"/>
        <item t="default"/>
      </items>
    </pivotField>
  </pivotFields>
  <rowFields count="1">
    <field x="6"/>
  </rowFields>
  <rowItems count="4">
    <i>
      <x v="2"/>
    </i>
    <i>
      <x v="3"/>
    </i>
    <i>
      <x v="4"/>
    </i>
    <i t="grand">
      <x/>
    </i>
  </rowItems>
  <colItems count="1">
    <i/>
  </colItems>
  <dataFields count="1">
    <dataField name="Sum of Sales" fld="1" baseField="0" baseItem="0"/>
  </dataFields>
  <formats count="12">
    <format dxfId="62">
      <pivotArea type="all" dataOnly="0" outline="0" fieldPosition="0"/>
    </format>
    <format dxfId="61">
      <pivotArea outline="0" collapsedLevelsAreSubtotals="1" fieldPosition="0"/>
    </format>
    <format dxfId="60">
      <pivotArea field="6" type="button" dataOnly="0" labelOnly="1" outline="0" axis="axisRow" fieldPosition="0"/>
    </format>
    <format dxfId="59">
      <pivotArea dataOnly="0" labelOnly="1" fieldPosition="0">
        <references count="1">
          <reference field="6" count="0"/>
        </references>
      </pivotArea>
    </format>
    <format dxfId="58">
      <pivotArea dataOnly="0" labelOnly="1" grandRow="1" outline="0" fieldPosition="0"/>
    </format>
    <format dxfId="57">
      <pivotArea dataOnly="0" labelOnly="1" outline="0" axis="axisValues" fieldPosition="0"/>
    </format>
    <format dxfId="56">
      <pivotArea type="all" dataOnly="0" outline="0" fieldPosition="0"/>
    </format>
    <format dxfId="55">
      <pivotArea outline="0" collapsedLevelsAreSubtotals="1" fieldPosition="0"/>
    </format>
    <format dxfId="54">
      <pivotArea field="6" type="button" dataOnly="0" labelOnly="1" outline="0" axis="axisRow" fieldPosition="0"/>
    </format>
    <format dxfId="53">
      <pivotArea dataOnly="0" labelOnly="1" fieldPosition="0">
        <references count="1">
          <reference field="6" count="0"/>
        </references>
      </pivotArea>
    </format>
    <format dxfId="52">
      <pivotArea dataOnly="0" labelOnly="1" grandRow="1" outline="0" fieldPosition="0"/>
    </format>
    <format dxfId="51">
      <pivotArea dataOnly="0" labelOnly="1" outline="0" axis="axisValues" fieldPosition="0"/>
    </format>
  </formats>
  <chartFormats count="1">
    <chartFormat chart="1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3DDE4AF-6827-432C-AE54-A113962A410B}"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4">
  <location ref="A12:B15" firstHeaderRow="1" firstDataRow="1" firstDataCol="1"/>
  <pivotFields count="21">
    <pivotField showAll="0">
      <items count="551">
        <item x="279"/>
        <item x="73"/>
        <item x="487"/>
        <item x="488"/>
        <item x="351"/>
        <item x="70"/>
        <item x="424"/>
        <item x="503"/>
        <item x="151"/>
        <item x="277"/>
        <item x="348"/>
        <item x="356"/>
        <item x="329"/>
        <item x="118"/>
        <item x="246"/>
        <item x="177"/>
        <item x="489"/>
        <item x="18"/>
        <item x="44"/>
        <item x="357"/>
        <item x="294"/>
        <item x="78"/>
        <item x="366"/>
        <item x="480"/>
        <item x="548"/>
        <item x="505"/>
        <item x="532"/>
        <item x="392"/>
        <item x="441"/>
        <item x="346"/>
        <item x="391"/>
        <item x="15"/>
        <item x="537"/>
        <item x="538"/>
        <item x="19"/>
        <item x="213"/>
        <item x="472"/>
        <item x="175"/>
        <item x="301"/>
        <item x="43"/>
        <item x="243"/>
        <item x="463"/>
        <item x="281"/>
        <item x="543"/>
        <item x="368"/>
        <item x="291"/>
        <item x="245"/>
        <item x="23"/>
        <item x="164"/>
        <item x="20"/>
        <item x="86"/>
        <item x="199"/>
        <item x="478"/>
        <item x="239"/>
        <item x="313"/>
        <item x="290"/>
        <item x="460"/>
        <item x="462"/>
        <item x="52"/>
        <item x="14"/>
        <item x="45"/>
        <item x="238"/>
        <item x="547"/>
        <item x="165"/>
        <item x="377"/>
        <item x="219"/>
        <item x="414"/>
        <item x="479"/>
        <item x="154"/>
        <item x="466"/>
        <item x="429"/>
        <item x="367"/>
        <item x="158"/>
        <item x="455"/>
        <item x="28"/>
        <item x="226"/>
        <item x="338"/>
        <item x="288"/>
        <item x="103"/>
        <item x="115"/>
        <item x="25"/>
        <item x="536"/>
        <item x="393"/>
        <item x="247"/>
        <item x="295"/>
        <item x="67"/>
        <item x="320"/>
        <item x="269"/>
        <item x="169"/>
        <item x="39"/>
        <item x="369"/>
        <item x="394"/>
        <item x="504"/>
        <item x="507"/>
        <item x="513"/>
        <item x="476"/>
        <item x="265"/>
        <item x="133"/>
        <item x="416"/>
        <item x="99"/>
        <item x="59"/>
        <item x="285"/>
        <item x="100"/>
        <item x="345"/>
        <item x="3"/>
        <item x="172"/>
        <item x="170"/>
        <item x="300"/>
        <item x="84"/>
        <item x="116"/>
        <item x="6"/>
        <item x="98"/>
        <item x="284"/>
        <item x="389"/>
        <item x="343"/>
        <item x="16"/>
        <item x="72"/>
        <item x="138"/>
        <item x="263"/>
        <item x="197"/>
        <item x="82"/>
        <item x="12"/>
        <item x="80"/>
        <item x="188"/>
        <item x="358"/>
        <item x="303"/>
        <item x="125"/>
        <item x="166"/>
        <item x="312"/>
        <item x="132"/>
        <item x="492"/>
        <item x="296"/>
        <item x="431"/>
        <item x="236"/>
        <item x="542"/>
        <item x="49"/>
        <item x="178"/>
        <item x="155"/>
        <item x="533"/>
        <item x="48"/>
        <item x="390"/>
        <item x="529"/>
        <item x="436"/>
        <item x="326"/>
        <item x="9"/>
        <item x="373"/>
        <item x="110"/>
        <item x="167"/>
        <item x="473"/>
        <item x="244"/>
        <item x="401"/>
        <item x="347"/>
        <item x="432"/>
        <item x="349"/>
        <item x="139"/>
        <item x="237"/>
        <item x="516"/>
        <item x="302"/>
        <item x="204"/>
        <item x="350"/>
        <item x="417"/>
        <item x="248"/>
        <item x="486"/>
        <item x="153"/>
        <item x="483"/>
        <item x="328"/>
        <item x="94"/>
        <item x="549"/>
        <item x="46"/>
        <item x="211"/>
        <item x="276"/>
        <item x="171"/>
        <item x="406"/>
        <item x="229"/>
        <item x="240"/>
        <item x="498"/>
        <item x="62"/>
        <item x="117"/>
        <item x="225"/>
        <item x="129"/>
        <item x="527"/>
        <item x="396"/>
        <item x="114"/>
        <item x="400"/>
        <item x="37"/>
        <item x="335"/>
        <item x="474"/>
        <item x="352"/>
        <item x="77"/>
        <item x="450"/>
        <item x="493"/>
        <item x="528"/>
        <item x="355"/>
        <item x="442"/>
        <item x="109"/>
        <item x="465"/>
        <item x="206"/>
        <item x="445"/>
        <item x="278"/>
        <item x="40"/>
        <item x="30"/>
        <item x="184"/>
        <item x="235"/>
        <item x="1"/>
        <item x="491"/>
        <item x="249"/>
        <item x="509"/>
        <item x="340"/>
        <item x="292"/>
        <item x="58"/>
        <item x="214"/>
        <item x="41"/>
        <item x="192"/>
        <item x="318"/>
        <item x="522"/>
        <item x="242"/>
        <item x="182"/>
        <item x="267"/>
        <item x="97"/>
        <item x="409"/>
        <item x="168"/>
        <item x="127"/>
        <item x="142"/>
        <item x="521"/>
        <item x="135"/>
        <item x="145"/>
        <item x="411"/>
        <item x="7"/>
        <item x="311"/>
        <item x="215"/>
        <item x="136"/>
        <item x="454"/>
        <item x="259"/>
        <item x="387"/>
        <item x="362"/>
        <item x="173"/>
        <item x="85"/>
        <item x="63"/>
        <item x="257"/>
        <item x="203"/>
        <item x="198"/>
        <item x="453"/>
        <item x="51"/>
        <item x="26"/>
        <item x="404"/>
        <item x="0"/>
        <item x="365"/>
        <item x="2"/>
        <item x="220"/>
        <item x="234"/>
        <item x="456"/>
        <item x="262"/>
        <item x="56"/>
        <item x="344"/>
        <item x="137"/>
        <item x="33"/>
        <item x="433"/>
        <item x="42"/>
        <item x="499"/>
        <item x="485"/>
        <item x="506"/>
        <item x="233"/>
        <item x="88"/>
        <item x="195"/>
        <item x="27"/>
        <item x="241"/>
        <item x="4"/>
        <item x="22"/>
        <item x="283"/>
        <item x="8"/>
        <item x="451"/>
        <item x="531"/>
        <item x="457"/>
        <item x="297"/>
        <item x="270"/>
        <item x="363"/>
        <item x="190"/>
        <item x="353"/>
        <item x="253"/>
        <item x="428"/>
        <item x="386"/>
        <item x="50"/>
        <item x="152"/>
        <item x="176"/>
        <item x="385"/>
        <item x="539"/>
        <item x="376"/>
        <item x="212"/>
        <item x="200"/>
        <item x="13"/>
        <item x="258"/>
        <item x="464"/>
        <item x="207"/>
        <item x="410"/>
        <item x="395"/>
        <item x="408"/>
        <item x="490"/>
        <item x="452"/>
        <item x="484"/>
        <item x="112"/>
        <item x="421"/>
        <item x="468"/>
        <item x="156"/>
        <item x="196"/>
        <item x="354"/>
        <item x="469"/>
        <item x="325"/>
        <item x="413"/>
        <item x="202"/>
        <item x="210"/>
        <item x="446"/>
        <item x="419"/>
        <item x="403"/>
        <item x="298"/>
        <item x="477"/>
        <item x="81"/>
        <item x="545"/>
        <item x="418"/>
        <item x="502"/>
        <item x="332"/>
        <item x="382"/>
        <item x="134"/>
        <item x="69"/>
        <item x="106"/>
        <item x="514"/>
        <item x="91"/>
        <item x="61"/>
        <item x="194"/>
        <item x="64"/>
        <item x="79"/>
        <item x="104"/>
        <item x="449"/>
        <item x="141"/>
        <item x="317"/>
        <item x="65"/>
        <item x="146"/>
        <item x="322"/>
        <item x="201"/>
        <item x="92"/>
        <item x="193"/>
        <item x="341"/>
        <item x="216"/>
        <item x="71"/>
        <item x="304"/>
        <item x="423"/>
        <item x="223"/>
        <item x="415"/>
        <item x="159"/>
        <item x="275"/>
        <item x="475"/>
        <item x="495"/>
        <item x="379"/>
        <item x="307"/>
        <item x="161"/>
        <item x="251"/>
        <item x="525"/>
        <item x="289"/>
        <item x="144"/>
        <item x="523"/>
        <item x="308"/>
        <item x="53"/>
        <item x="120"/>
        <item x="526"/>
        <item x="364"/>
        <item x="422"/>
        <item x="360"/>
        <item x="305"/>
        <item x="280"/>
        <item x="209"/>
        <item x="124"/>
        <item x="512"/>
        <item x="471"/>
        <item x="371"/>
        <item x="274"/>
        <item x="102"/>
        <item x="101"/>
        <item x="435"/>
        <item x="330"/>
        <item x="315"/>
        <item x="149"/>
        <item x="306"/>
        <item x="273"/>
        <item x="113"/>
        <item x="482"/>
        <item x="87"/>
        <item x="189"/>
        <item x="121"/>
        <item x="76"/>
        <item x="447"/>
        <item x="123"/>
        <item x="370"/>
        <item x="29"/>
        <item x="66"/>
        <item x="319"/>
        <item x="21"/>
        <item x="374"/>
        <item x="494"/>
        <item x="467"/>
        <item x="310"/>
        <item x="508"/>
        <item x="388"/>
        <item x="231"/>
        <item x="126"/>
        <item x="181"/>
        <item x="222"/>
        <item x="375"/>
        <item x="266"/>
        <item x="405"/>
        <item x="333"/>
        <item x="519"/>
        <item x="402"/>
        <item x="93"/>
        <item x="427"/>
        <item x="89"/>
        <item x="397"/>
        <item x="108"/>
        <item x="11"/>
        <item x="271"/>
        <item x="75"/>
        <item x="174"/>
        <item x="186"/>
        <item x="448"/>
        <item x="426"/>
        <item x="497"/>
        <item x="541"/>
        <item x="399"/>
        <item x="425"/>
        <item x="254"/>
        <item x="380"/>
        <item x="458"/>
        <item x="314"/>
        <item x="183"/>
        <item x="74"/>
        <item x="107"/>
        <item x="10"/>
        <item x="260"/>
        <item x="96"/>
        <item x="217"/>
        <item x="461"/>
        <item x="224"/>
        <item x="444"/>
        <item x="524"/>
        <item x="321"/>
        <item x="17"/>
        <item x="31"/>
        <item x="520"/>
        <item x="434"/>
        <item x="227"/>
        <item x="544"/>
        <item x="150"/>
        <item x="185"/>
        <item x="205"/>
        <item x="287"/>
        <item x="420"/>
        <item x="327"/>
        <item x="438"/>
        <item x="412"/>
        <item x="268"/>
        <item x="510"/>
        <item x="440"/>
        <item x="501"/>
        <item x="261"/>
        <item x="47"/>
        <item x="147"/>
        <item x="191"/>
        <item x="359"/>
        <item x="256"/>
        <item x="334"/>
        <item x="518"/>
        <item x="496"/>
        <item x="180"/>
        <item x="331"/>
        <item x="286"/>
        <item x="208"/>
        <item x="337"/>
        <item x="282"/>
        <item x="187"/>
        <item x="179"/>
        <item x="443"/>
        <item x="54"/>
        <item x="264"/>
        <item x="255"/>
        <item x="218"/>
        <item x="90"/>
        <item x="221"/>
        <item x="38"/>
        <item x="5"/>
        <item x="111"/>
        <item x="430"/>
        <item x="34"/>
        <item x="143"/>
        <item x="437"/>
        <item x="339"/>
        <item x="130"/>
        <item x="131"/>
        <item x="95"/>
        <item x="316"/>
        <item x="232"/>
        <item x="32"/>
        <item x="24"/>
        <item x="140"/>
        <item x="250"/>
        <item x="163"/>
        <item x="459"/>
        <item x="119"/>
        <item x="309"/>
        <item x="439"/>
        <item x="35"/>
        <item x="160"/>
        <item x="252"/>
        <item x="381"/>
        <item x="162"/>
        <item x="511"/>
        <item x="105"/>
        <item x="372"/>
        <item x="57"/>
        <item x="534"/>
        <item x="342"/>
        <item x="228"/>
        <item x="122"/>
        <item x="230"/>
        <item x="407"/>
        <item x="293"/>
        <item x="546"/>
        <item x="60"/>
        <item x="299"/>
        <item x="535"/>
        <item x="55"/>
        <item x="515"/>
        <item x="157"/>
        <item x="517"/>
        <item x="323"/>
        <item x="540"/>
        <item x="500"/>
        <item x="481"/>
        <item x="383"/>
        <item x="336"/>
        <item x="361"/>
        <item x="272"/>
        <item x="398"/>
        <item x="324"/>
        <item x="128"/>
        <item x="68"/>
        <item x="148"/>
        <item x="384"/>
        <item x="470"/>
        <item x="36"/>
        <item x="378"/>
        <item x="530"/>
        <item x="83"/>
        <item t="default"/>
      </items>
    </pivotField>
    <pivotField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558"/>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01"/>
        <item x="334"/>
        <item x="319"/>
        <item x="149"/>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2"/>
        <item x="3"/>
        <item x="0"/>
        <item x="1"/>
        <item x="4"/>
        <item t="default"/>
      </items>
    </pivotField>
    <pivotField showAll="0">
      <items count="6">
        <item x="0"/>
        <item x="2"/>
        <item x="1"/>
        <item x="3"/>
        <item x="4"/>
        <item t="default"/>
      </items>
    </pivotField>
    <pivotField showAll="0">
      <items count="7">
        <item x="5"/>
        <item x="0"/>
        <item x="1"/>
        <item x="2"/>
        <item x="3"/>
        <item x="4"/>
        <item t="default"/>
      </items>
    </pivotField>
    <pivotField numFmtId="2" showAll="0"/>
    <pivotField showAll="0"/>
    <pivotField numFmtId="2" showAll="0"/>
    <pivotField numFmtId="2" showAll="0"/>
    <pivotField numFmtId="2" showAll="0"/>
    <pivotField showAll="0">
      <items count="5">
        <item x="3"/>
        <item h="1" x="1"/>
        <item h="1" x="2"/>
        <item h="1" x="0"/>
        <item t="default"/>
      </items>
    </pivotField>
    <pivotField showAll="0"/>
    <pivotField showAll="0"/>
    <pivotField dataField="1" numFmtId="164" showAll="0"/>
    <pivotField numFmtId="164" showAll="0"/>
    <pivotField showAll="0"/>
    <pivotField axis="axisRow" showAll="0">
      <items count="3">
        <item x="1"/>
        <item x="0"/>
        <item t="default"/>
      </items>
    </pivotField>
    <pivotField showAll="0">
      <items count="7">
        <item x="0"/>
        <item x="1"/>
        <item x="2"/>
        <item x="3"/>
        <item x="4"/>
        <item x="5"/>
        <item t="default"/>
      </items>
    </pivotField>
    <pivotField showAll="0">
      <items count="5">
        <item x="0"/>
        <item x="1"/>
        <item x="2"/>
        <item x="3"/>
        <item t="default"/>
      </items>
    </pivotField>
  </pivotFields>
  <rowFields count="1">
    <field x="18"/>
  </rowFields>
  <rowItems count="3">
    <i>
      <x/>
    </i>
    <i>
      <x v="1"/>
    </i>
    <i t="grand">
      <x/>
    </i>
  </rowItems>
  <colItems count="1">
    <i/>
  </colItems>
  <dataFields count="1">
    <dataField name="Sum of Profit " fld="15" baseField="0" baseItem="0"/>
  </dataFields>
  <chartFormats count="1">
    <chartFormat chart="22"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3288CDD-B007-439D-B159-CD170E1F2E92}"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6:C63" firstHeaderRow="0" firstDataRow="1" firstDataCol="1"/>
  <pivotFields count="21">
    <pivotField showAll="0"/>
    <pivotField showAll="0"/>
    <pivotField showAll="0"/>
    <pivotField numFmtId="14" showAll="0"/>
    <pivotField axis="axisRow" showAll="0" sortType="descending">
      <items count="6">
        <item x="2"/>
        <item x="3"/>
        <item x="0"/>
        <item x="1"/>
        <item x="4"/>
        <item t="default"/>
      </items>
      <autoSortScope>
        <pivotArea dataOnly="0" outline="0" fieldPosition="0">
          <references count="1">
            <reference field="4294967294" count="1" selected="0">
              <x v="1"/>
            </reference>
          </references>
        </pivotArea>
      </autoSortScope>
    </pivotField>
    <pivotField showAll="0">
      <items count="6">
        <item h="1" x="0"/>
        <item x="2"/>
        <item h="1" x="1"/>
        <item h="1" x="3"/>
        <item h="1" x="4"/>
        <item t="default"/>
      </items>
    </pivotField>
    <pivotField axis="axisRow" showAll="0" sortType="ascending">
      <items count="7">
        <item x="5"/>
        <item x="0"/>
        <item x="1"/>
        <item x="2"/>
        <item x="3"/>
        <item x="4"/>
        <item t="default"/>
      </items>
      <autoSortScope>
        <pivotArea dataOnly="0" outline="0" fieldPosition="0">
          <references count="1">
            <reference field="4294967294" count="1" selected="0">
              <x v="1"/>
            </reference>
          </references>
        </pivotArea>
      </autoSortScope>
    </pivotField>
    <pivotField numFmtId="2" showAll="0"/>
    <pivotField dataField="1" showAll="0"/>
    <pivotField numFmtId="2" showAll="0"/>
    <pivotField numFmtId="2" showAll="0"/>
    <pivotField numFmtId="2" showAll="0"/>
    <pivotField showAll="0">
      <items count="5">
        <item h="1" x="3"/>
        <item h="1" x="1"/>
        <item x="2"/>
        <item h="1" x="0"/>
        <item t="default"/>
      </items>
    </pivotField>
    <pivotField showAll="0"/>
    <pivotField showAll="0"/>
    <pivotField dataField="1" numFmtId="164" showAll="0"/>
    <pivotField numFmtId="164" showAll="0"/>
    <pivotField showAll="0"/>
    <pivotField showAll="0"/>
    <pivotField showAll="0" defaultSubtotal="0"/>
    <pivotField showAll="0" defaultSubtotal="0">
      <items count="4">
        <item h="1" x="0"/>
        <item h="1" x="1"/>
        <item x="2"/>
        <item h="1" x="3"/>
      </items>
    </pivotField>
  </pivotFields>
  <rowFields count="2">
    <field x="4"/>
    <field x="6"/>
  </rowFields>
  <rowItems count="27">
    <i>
      <x v="2"/>
    </i>
    <i r="1">
      <x v="1"/>
    </i>
    <i r="1">
      <x v="5"/>
    </i>
    <i r="1">
      <x v="3"/>
    </i>
    <i r="1">
      <x v="4"/>
    </i>
    <i r="1">
      <x/>
    </i>
    <i r="1">
      <x v="2"/>
    </i>
    <i>
      <x v="4"/>
    </i>
    <i r="1">
      <x v="5"/>
    </i>
    <i r="1">
      <x v="4"/>
    </i>
    <i r="1">
      <x v="3"/>
    </i>
    <i r="1">
      <x v="1"/>
    </i>
    <i r="1">
      <x v="2"/>
    </i>
    <i>
      <x v="1"/>
    </i>
    <i r="1">
      <x/>
    </i>
    <i r="1">
      <x v="3"/>
    </i>
    <i>
      <x v="3"/>
    </i>
    <i r="1">
      <x v="1"/>
    </i>
    <i r="1">
      <x v="5"/>
    </i>
    <i r="1">
      <x v="2"/>
    </i>
    <i r="1">
      <x v="3"/>
    </i>
    <i>
      <x/>
    </i>
    <i r="1">
      <x v="5"/>
    </i>
    <i r="1">
      <x v="1"/>
    </i>
    <i r="1">
      <x v="4"/>
    </i>
    <i r="1">
      <x v="2"/>
    </i>
    <i t="grand">
      <x/>
    </i>
  </rowItems>
  <colFields count="1">
    <field x="-2"/>
  </colFields>
  <colItems count="2">
    <i>
      <x/>
    </i>
    <i i="1">
      <x v="1"/>
    </i>
  </colItems>
  <dataFields count="2">
    <dataField name="Sum of Profit " fld="15" baseField="6" baseItem="0">
      <extLst>
        <ext xmlns:x14="http://schemas.microsoft.com/office/spreadsheetml/2009/9/main" uri="{E15A36E0-9728-4e99-A89B-3F7291B0FE68}">
          <x14:dataField pivotShowAs="rankDescending"/>
        </ext>
      </extLst>
    </dataField>
    <dataField name="Sum of sales 2" fld="8" baseField="6" baseItem="0">
      <extLst>
        <ext xmlns:x14="http://schemas.microsoft.com/office/spreadsheetml/2009/9/main" uri="{E15A36E0-9728-4e99-A89B-3F7291B0FE68}">
          <x14:dataField pivotShowAs="rankDescending"/>
        </ext>
      </extLst>
    </dataField>
  </dataFields>
  <chartFormats count="6">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21E6C277-E4B1-4577-86B5-66F02211838E}"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4:C17" firstHeaderRow="0" firstDataRow="1" firstDataCol="1"/>
  <pivotFields count="21">
    <pivotField showAll="0"/>
    <pivotField showAll="0"/>
    <pivotField showAll="0"/>
    <pivotField numFmtId="14" showAll="0"/>
    <pivotField showAll="0">
      <items count="6">
        <item x="2"/>
        <item x="3"/>
        <item x="0"/>
        <item x="1"/>
        <item x="4"/>
        <item t="default"/>
      </items>
    </pivotField>
    <pivotField showAll="0">
      <items count="6">
        <item h="1" x="0"/>
        <item x="2"/>
        <item h="1" x="1"/>
        <item h="1" x="3"/>
        <item h="1" x="4"/>
        <item t="default"/>
      </items>
    </pivotField>
    <pivotField showAll="0">
      <items count="7">
        <item x="5"/>
        <item x="0"/>
        <item x="1"/>
        <item x="2"/>
        <item x="3"/>
        <item x="4"/>
        <item t="default"/>
      </items>
    </pivotField>
    <pivotField numFmtId="2" showAll="0"/>
    <pivotField dataField="1" showAll="0"/>
    <pivotField numFmtId="2" showAll="0"/>
    <pivotField numFmtId="2" showAll="0"/>
    <pivotField numFmtId="2" showAll="0"/>
    <pivotField axis="axisRow" showAll="0">
      <items count="5">
        <item h="1" x="3"/>
        <item h="1" x="1"/>
        <item x="2"/>
        <item h="1" x="0"/>
        <item t="default"/>
      </items>
    </pivotField>
    <pivotField showAll="0"/>
    <pivotField showAll="0"/>
    <pivotField dataField="1" numFmtId="164" showAll="0"/>
    <pivotField numFmtId="164" showAll="0"/>
    <pivotField showAll="0"/>
    <pivotField showAll="0"/>
    <pivotField showAll="0" defaultSubtotal="0"/>
    <pivotField axis="axisRow" showAll="0" defaultSubtotal="0">
      <items count="4">
        <item h="1" x="0"/>
        <item h="1" x="1"/>
        <item x="2"/>
        <item h="1" x="3"/>
      </items>
    </pivotField>
  </pivotFields>
  <rowFields count="2">
    <field x="12"/>
    <field x="20"/>
  </rowFields>
  <rowItems count="3">
    <i>
      <x v="2"/>
    </i>
    <i r="1">
      <x v="2"/>
    </i>
    <i t="grand">
      <x/>
    </i>
  </rowItems>
  <colFields count="1">
    <field x="-2"/>
  </colFields>
  <colItems count="2">
    <i>
      <x/>
    </i>
    <i i="1">
      <x v="1"/>
    </i>
  </colItems>
  <dataFields count="2">
    <dataField name="Sum of sales 2" fld="8" baseField="4" baseItem="0" numFmtId="1"/>
    <dataField name="Sum of Profit " fld="15" baseField="20" baseItem="1" numFmtId="1"/>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264683D-3CE8-4B36-A9C3-E0342B4AF655}"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C9" firstHeaderRow="0" firstDataRow="1" firstDataCol="1"/>
  <pivotFields count="21">
    <pivotField showAll="0"/>
    <pivotField showAll="0"/>
    <pivotField showAll="0"/>
    <pivotField numFmtId="14" showAll="0"/>
    <pivotField axis="axisRow" showAll="0">
      <items count="6">
        <item x="2"/>
        <item x="3"/>
        <item x="0"/>
        <item x="1"/>
        <item x="4"/>
        <item t="default"/>
      </items>
    </pivotField>
    <pivotField showAll="0">
      <items count="6">
        <item h="1" x="0"/>
        <item x="2"/>
        <item h="1" x="1"/>
        <item h="1" x="3"/>
        <item h="1" x="4"/>
        <item t="default"/>
      </items>
    </pivotField>
    <pivotField showAll="0"/>
    <pivotField numFmtId="2" showAll="0"/>
    <pivotField dataField="1" showAll="0"/>
    <pivotField numFmtId="2" showAll="0"/>
    <pivotField numFmtId="2" showAll="0"/>
    <pivotField numFmtId="2" showAll="0"/>
    <pivotField showAll="0">
      <items count="5">
        <item h="1" x="3"/>
        <item h="1" x="1"/>
        <item x="2"/>
        <item h="1" x="0"/>
        <item t="default"/>
      </items>
    </pivotField>
    <pivotField showAll="0"/>
    <pivotField showAll="0"/>
    <pivotField dataField="1" numFmtId="164" showAll="0"/>
    <pivotField numFmtId="164" showAll="0"/>
    <pivotField showAll="0"/>
    <pivotField showAll="0"/>
    <pivotField showAll="0" defaultSubtotal="0"/>
    <pivotField showAll="0" defaultSubtotal="0">
      <items count="4">
        <item h="1" x="0"/>
        <item h="1" x="1"/>
        <item x="2"/>
        <item h="1" x="3"/>
      </items>
    </pivotField>
  </pivotFields>
  <rowFields count="1">
    <field x="4"/>
  </rowFields>
  <rowItems count="6">
    <i>
      <x/>
    </i>
    <i>
      <x v="1"/>
    </i>
    <i>
      <x v="2"/>
    </i>
    <i>
      <x v="3"/>
    </i>
    <i>
      <x v="4"/>
    </i>
    <i t="grand">
      <x/>
    </i>
  </rowItems>
  <colFields count="1">
    <field x="-2"/>
  </colFields>
  <colItems count="2">
    <i>
      <x/>
    </i>
    <i i="1">
      <x v="1"/>
    </i>
  </colItems>
  <dataFields count="2">
    <dataField name="Sum of sales 2" fld="8" baseField="4" baseItem="0" numFmtId="1"/>
    <dataField name="Sum of Profit " fld="15"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Band" xr10:uid="{A7F22217-C1EE-4074-B580-5DC06D7F02ED}" sourceName="Discount Band">
  <pivotTables>
    <pivotTable tabId="7" name="PivotTable11"/>
    <pivotTable tabId="7" name="PivotTable6"/>
    <pivotTable tabId="7" name="PivotTable16"/>
  </pivotTables>
  <data>
    <tabular pivotCacheId="462213235">
      <items count="4">
        <i x="3" s="1"/>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A20D352-02EA-4057-B0A8-B539A1029F78}" sourceName="Country">
  <pivotTables>
    <pivotTable tabId="7" name="PivotTable11"/>
    <pivotTable tabId="7" name="PivotTable6"/>
    <pivotTable tabId="7" name="PivotTable16"/>
  </pivotTables>
  <data>
    <tabular pivotCacheId="462213235">
      <items count="5">
        <i x="0" s="1"/>
        <i x="2"/>
        <i x="1"/>
        <i x="3"/>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 xr10:uid="{309C24E6-D8A4-4680-878D-CC10277CE840}" sourceName="Market">
  <pivotTables>
    <pivotTable tabId="7" name="PivotTable16"/>
    <pivotTable tabId="7" name="PivotTable11"/>
    <pivotTable tabId="7" name="PivotTable6"/>
  </pivotTables>
  <data>
    <tabular pivotCacheId="462213235">
      <items count="5">
        <i x="2"/>
        <i x="3" s="1"/>
        <i x="0" s="1"/>
        <i x="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1" xr10:uid="{489EBACB-150E-4990-BFD7-82C81C72F71E}" sourceName="Market ">
  <pivotTables>
    <pivotTable tabId="7" name="PivotTable11"/>
    <pivotTable tabId="7" name="PivotTable16"/>
    <pivotTable tabId="7" name="PivotTable6"/>
  </pivotTables>
  <data>
    <tabular pivotCacheId="462213235">
      <items count="2">
        <i x="0" s="1"/>
        <i x="1"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1CCC3C72-1DC8-4A39-BB2E-C17BF7E8D48A}" sourceName="Years">
  <pivotTables>
    <pivotTable tabId="25" name="PivotTable3"/>
    <pivotTable tabId="7" name="PivotTable18"/>
    <pivotTable tabId="7" name="PivotTable5"/>
    <pivotTable tabId="25" name="PivotTable4"/>
    <pivotTable tabId="25" name="PivotTable5"/>
  </pivotTables>
  <data>
    <tabular pivotCacheId="462213235">
      <items count="4">
        <i x="1"/>
        <i x="2" s="1"/>
        <i x="0" nd="1"/>
        <i x="3"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Band1" xr10:uid="{46502645-2963-4ABD-9E6C-A81584E28B71}" sourceName="Discount Band">
  <pivotTables>
    <pivotTable tabId="7" name="PivotTable10"/>
    <pivotTable tabId="7" name="PivotTable21"/>
    <pivotTable tabId="7" name="PivotTable3"/>
  </pivotTables>
  <data>
    <tabular pivotCacheId="462213235">
      <items count="4">
        <i x="3" s="1"/>
        <i x="1"/>
        <i x="2"/>
        <i x="0"/>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6B25F8CC-02F4-4F58-AB0A-68AC429B09E2}" sourceName="Product">
  <pivotTables>
    <pivotTable tabId="7" name="PivotTable3"/>
    <pivotTable tabId="7" name="PivotTable10"/>
    <pivotTable tabId="7" name="PivotTable21"/>
  </pivotTables>
  <data>
    <tabular pivotCacheId="462213235">
      <items count="6">
        <i x="5" s="1"/>
        <i x="0" s="1"/>
        <i x="1" s="1"/>
        <i x="2" s="1"/>
        <i x="3" s="1"/>
        <i x="4"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Band2" xr10:uid="{27AF388F-D911-432C-A12F-F81DA8E7DDB9}" sourceName="Discount Band">
  <pivotTables>
    <pivotTable tabId="7" name="PivotTable18"/>
    <pivotTable tabId="7" name="PivotTable5"/>
    <pivotTable tabId="25" name="PivotTable3"/>
    <pivotTable tabId="25" name="PivotTable4"/>
    <pivotTable tabId="25" name="PivotTable5"/>
  </pivotTables>
  <data>
    <tabular pivotCacheId="462213235">
      <items count="4">
        <i x="3"/>
        <i x="1"/>
        <i x="2" s="1"/>
        <i x="0"/>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3F074D35-0A7B-4747-B8C7-468A8F821C78}" sourceName="Country">
  <pivotTables>
    <pivotTable tabId="7" name="PivotTable18"/>
    <pivotTable tabId="25" name="PivotTable3"/>
    <pivotTable tabId="7" name="PivotTable10"/>
    <pivotTable tabId="7" name="PivotTable21"/>
    <pivotTable tabId="7" name="PivotTable5"/>
    <pivotTable tabId="25" name="PivotTable4"/>
    <pivotTable tabId="25" name="PivotTable5"/>
  </pivotTables>
  <data>
    <tabular pivotCacheId="462213235">
      <items count="5">
        <i x="0"/>
        <i x="2" s="1"/>
        <i x="1"/>
        <i x="3"/>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count Band 2" xr10:uid="{06182304-80AC-4BC8-8518-3B08C1629891}" cache="Slicer_Discount_Band" caption="Discount Band" columnCount="2" style="SlicerStyleLight6" rowHeight="220133"/>
  <slicer name="Country 2" xr10:uid="{0048CAE5-B2CF-4174-9A19-DBBD9A41D96C}" cache="Slicer_Country" caption="Country" columnCount="3" style="SlicerStyleLight6" rowHeight="220133"/>
  <slicer name="Market" xr10:uid="{2D473A1E-B032-46EE-B337-4E71A139ADAA}" cache="Slicer_Market" caption="Market" columnCount="3" style="SlicerStyleLight6" rowHeight="220133"/>
  <slicer name="Market " xr10:uid="{2B674021-BF3F-412D-81FA-52FB0EC8B8AB}" cache="Slicer_Market1" caption="Market " columnCount="2" style="SlicerStyleLight6" rowHeight="22013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count Band" xr10:uid="{7468D6D2-13EC-4837-BAE8-93FCFAFF743C}" cache="Slicer_Discount_Band1" caption="Discount Band" columnCount="2" style="SlicerStyleLight6" rowHeight="220133"/>
  <slicer name="Product" xr10:uid="{61F11B86-169E-40DF-8129-D29444C53B3D}" cache="Slicer_Product" caption="Product" columnCount="3" style="SlicerStyleLight6" rowHeight="220133"/>
  <slicer name="Country" xr10:uid="{8B3642F2-CE9D-4EDE-A7AB-2FA57625D232}" cache="Slicer_Country2" caption="Country" columnCount="3" style="SlicerStyleLight6" rowHeight="22013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1" xr10:uid="{81334C1C-4022-4AC6-B5FE-9A808190A9EE}" cache="Slicer_Years" caption="Years" style="SlicerStyleLight6" rowHeight="220133"/>
  <slicer name="Discount Band 1" xr10:uid="{C30CBDE6-8D41-4E56-B35E-673DA4ABADF3}" cache="Slicer_Discount_Band2" caption="Discount Band" columnCount="2" style="SlicerStyleLight6" rowHeight="220133"/>
  <slicer name="Country 1" xr10:uid="{2A0A7096-77FC-4F1C-A521-FCFE8215D104}" cache="Slicer_Country2" caption="Country" columnCount="3" style="SlicerStyleLight6" rowHeight="22013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36C63F7F-B0FC-4942-8C5D-5C84307F3169}" cache="Slicer_Years" caption="Years" rowHeight="220133"/>
  <slicer name="Discount Band 3" xr10:uid="{B77AEE1C-2030-4C40-9D0E-F3127EA7DB1A}" cache="Slicer_Discount_Band2" caption="Discount Band"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5DA02A-F77C-427C-A79F-C5209C7057B6}" name="Table2" displayName="Table2" ref="E3:H6" totalsRowShown="0" headerRowDxfId="0">
  <autoFilter ref="E3:H6" xr:uid="{EB094432-4D67-40F6-B0CA-769ECC6DB8AC}"/>
  <tableColumns count="4">
    <tableColumn id="1" xr3:uid="{45C6A1A7-7B7A-4C30-81B8-94B397AFF321}" name="Column1"/>
    <tableColumn id="2" xr3:uid="{8C16B0C6-A762-419D-99D6-580F61127F0F}" name="total sales after discount"/>
    <tableColumn id="3" xr3:uid="{E66CBD28-C77A-4A8F-A2F5-C2DEB2116882}" name="total profit "/>
    <tableColumn id="4" xr3:uid="{E768364D-F016-4675-876A-EE8E6A809091}" name="total units sol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4903D5-7B41-4BB0-883D-77928046EDDC}" name="Table1" displayName="Table1" ref="A3:S704" totalsRowCount="1">
  <autoFilter ref="A3:S703" xr:uid="{04147B30-D7F3-4E6F-BD13-1A9CDF35F403}">
    <filterColumn colId="12">
      <filters>
        <filter val="High"/>
      </filters>
    </filterColumn>
  </autoFilter>
  <tableColumns count="19">
    <tableColumn id="1" xr3:uid="{8E8B728B-3E8B-4013-976D-2777C6774666}" name="Gross Sales" dataDxfId="26" totalsRowDxfId="25"/>
    <tableColumn id="2" xr3:uid="{74DF8D09-B845-43BB-96D3-AD140D722DC7}" name="Sales" dataDxfId="24" totalsRowDxfId="23"/>
    <tableColumn id="3" xr3:uid="{BE27386E-C318-4054-BA08-39E8C5F4C3EC}" name="COGS" dataDxfId="22" totalsRowDxfId="21"/>
    <tableColumn id="4" xr3:uid="{0AA061A9-276C-4B4C-B6B0-20F2DA5EFAED}" name="Date(dd/mm/yyyy)" dataDxfId="20" totalsRowDxfId="19"/>
    <tableColumn id="5" xr3:uid="{AF9D8C3D-BCF5-4C2A-902E-9F7680BB0112}" name="Segment"/>
    <tableColumn id="6" xr3:uid="{C524AAEC-4C7F-468F-A087-B80DF8E9EC4D}" name="Country"/>
    <tableColumn id="7" xr3:uid="{DBC7694A-47A0-4ADA-ABD8-B28B8DF96CB0}" name="Product"/>
    <tableColumn id="8" xr3:uid="{3C489C92-DF0C-4C8A-B756-96DB71482183}" name="Gross sales2" dataDxfId="18" totalsRowDxfId="17">
      <calculatedColumnFormula>_xlfn.NUMBERVALUE(A4)</calculatedColumnFormula>
    </tableColumn>
    <tableColumn id="9" xr3:uid="{580DD2BD-76C5-4C9D-9B50-C1E5BC946197}" name="sales " totalsRowFunction="custom">
      <calculatedColumnFormula>_xlfn.NUMBERVALUE(B4)</calculatedColumnFormula>
      <totalsRowFormula>SUM(I459:I703)</totalsRowFormula>
    </tableColumn>
    <tableColumn id="10" xr3:uid="{52F2A201-4DF4-4BD5-BA92-A4A8F8F83807}" name="COGS3" dataDxfId="16" totalsRowDxfId="15">
      <calculatedColumnFormula>_xlfn.NUMBERVALUE(C4)</calculatedColumnFormula>
    </tableColumn>
    <tableColumn id="11" xr3:uid="{6D500066-9E25-4BDA-B425-12D775B28D37}" name="Manufacturing Price" dataDxfId="14" totalsRowDxfId="13"/>
    <tableColumn id="12" xr3:uid="{8EB6B8C2-36DD-471A-97CA-D1FAD752C8C3}" name="Sale Price" dataDxfId="12" totalsRowDxfId="11"/>
    <tableColumn id="13" xr3:uid="{48ADF17D-4637-4525-A06A-8EC040772DB8}" name="Discount Band" dataDxfId="10" totalsRowDxfId="9"/>
    <tableColumn id="14" xr3:uid="{54CE1754-6013-4918-8871-9E2BEDB7579C}" name="Units Sold" dataDxfId="8" totalsRowDxfId="7"/>
    <tableColumn id="15" xr3:uid="{662FA7EB-320E-4806-8550-E7B718ABA99C}" name="Discount" dataDxfId="6" totalsRowDxfId="5"/>
    <tableColumn id="16" xr3:uid="{9B349F7D-C604-49AB-8F6C-F090C972CF1D}" name="Profit " dataDxfId="4" totalsRowDxfId="3">
      <calculatedColumnFormula>H4-J4</calculatedColumnFormula>
    </tableColumn>
    <tableColumn id="17" xr3:uid="{1DB1AE25-2792-4CDC-AE95-39100B79A2E9}" name="Profit Ratio " dataDxfId="2" totalsRowDxfId="1">
      <calculatedColumnFormula>(P4/J4)*100</calculatedColumnFormula>
    </tableColumn>
    <tableColumn id="18" xr3:uid="{B8ABD285-4000-492A-AAD2-69A78252DEFF}" name="PR&gt;20">
      <calculatedColumnFormula>IF(Q4&gt;20,"ACH","NOT ACH")</calculatedColumnFormula>
    </tableColumn>
    <tableColumn id="19" xr3:uid="{1F5CAD44-D772-4D50-BD15-88E6BF4C6BDF}" name="Market ">
      <calculatedColumnFormula>_xlfn.XLOOKUP(F4,Market!B:B,Market!C:C,"NA",0)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rinterSettings" Target="../printerSettings/printerSettings1.bin"/><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9.xml"/><Relationship Id="rId2" Type="http://schemas.openxmlformats.org/officeDocument/2006/relationships/pivotTable" Target="../pivotTables/pivotTable18.xml"/><Relationship Id="rId1" Type="http://schemas.openxmlformats.org/officeDocument/2006/relationships/pivotTable" Target="../pivotTables/pivotTable17.xml"/><Relationship Id="rId6" Type="http://schemas.microsoft.com/office/2007/relationships/slicer" Target="../slicers/slicer4.xml"/><Relationship Id="rId5" Type="http://schemas.openxmlformats.org/officeDocument/2006/relationships/drawing" Target="../drawings/drawing8.xm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55013-C9EC-417C-AEF2-FF9252EA6C3F}">
  <dimension ref="A3:O46"/>
  <sheetViews>
    <sheetView topLeftCell="A7" workbookViewId="0"/>
  </sheetViews>
  <sheetFormatPr defaultRowHeight="12.5" x14ac:dyDescent="0.25"/>
  <cols>
    <col min="1" max="1" width="13" bestFit="1" customWidth="1"/>
    <col min="2" max="2" width="12.7265625" bestFit="1" customWidth="1"/>
    <col min="3" max="4" width="13" bestFit="1" customWidth="1"/>
    <col min="5" max="5" width="12.453125" bestFit="1" customWidth="1"/>
    <col min="6" max="6" width="16.36328125" bestFit="1" customWidth="1"/>
    <col min="7" max="7" width="13" bestFit="1" customWidth="1"/>
    <col min="8" max="8" width="12.7265625" bestFit="1" customWidth="1"/>
    <col min="9" max="9" width="12.453125" bestFit="1" customWidth="1"/>
    <col min="10" max="10" width="17.90625" bestFit="1" customWidth="1"/>
    <col min="11" max="11" width="12.453125" bestFit="1" customWidth="1"/>
    <col min="13" max="13" width="13" bestFit="1" customWidth="1"/>
    <col min="14" max="14" width="12.08984375" bestFit="1" customWidth="1"/>
    <col min="15" max="15" width="18.08984375" bestFit="1" customWidth="1"/>
  </cols>
  <sheetData>
    <row r="3" spans="1:15" x14ac:dyDescent="0.25">
      <c r="A3" s="12" t="s">
        <v>1364</v>
      </c>
      <c r="B3" t="s">
        <v>1366</v>
      </c>
      <c r="D3" s="12" t="s">
        <v>1364</v>
      </c>
      <c r="E3" t="s">
        <v>1370</v>
      </c>
      <c r="H3" s="12" t="s">
        <v>1364</v>
      </c>
      <c r="I3" t="s">
        <v>1370</v>
      </c>
    </row>
    <row r="4" spans="1:15" x14ac:dyDescent="0.25">
      <c r="A4" s="13" t="s">
        <v>1346</v>
      </c>
      <c r="B4" s="14">
        <v>100</v>
      </c>
      <c r="D4" s="13" t="s">
        <v>1290</v>
      </c>
      <c r="E4" s="14">
        <v>23886276.769999996</v>
      </c>
      <c r="H4" s="13" t="s">
        <v>1347</v>
      </c>
      <c r="I4" s="14">
        <v>3967491.25</v>
      </c>
    </row>
    <row r="5" spans="1:15" x14ac:dyDescent="0.25">
      <c r="A5" s="13" t="s">
        <v>1347</v>
      </c>
      <c r="B5" s="14">
        <v>100</v>
      </c>
      <c r="D5" s="13" t="s">
        <v>1365</v>
      </c>
      <c r="E5" s="14">
        <v>23886276.769999996</v>
      </c>
      <c r="H5" s="13" t="s">
        <v>1342</v>
      </c>
      <c r="I5" s="14">
        <v>10741236.52</v>
      </c>
    </row>
    <row r="6" spans="1:15" x14ac:dyDescent="0.25">
      <c r="A6" s="13" t="s">
        <v>1342</v>
      </c>
      <c r="B6" s="14">
        <v>300</v>
      </c>
      <c r="H6" s="13" t="s">
        <v>1348</v>
      </c>
      <c r="I6" s="14">
        <v>9177549</v>
      </c>
    </row>
    <row r="7" spans="1:15" x14ac:dyDescent="0.25">
      <c r="A7" s="13" t="s">
        <v>1344</v>
      </c>
      <c r="B7" s="14">
        <v>100</v>
      </c>
      <c r="H7" s="13" t="s">
        <v>1365</v>
      </c>
      <c r="I7" s="14">
        <v>23886276.77</v>
      </c>
      <c r="M7" s="15" t="s">
        <v>1364</v>
      </c>
      <c r="N7" s="15" t="s">
        <v>1375</v>
      </c>
    </row>
    <row r="8" spans="1:15" x14ac:dyDescent="0.25">
      <c r="A8" s="13" t="s">
        <v>1348</v>
      </c>
      <c r="B8" s="14">
        <v>100</v>
      </c>
      <c r="M8" s="16" t="s">
        <v>1345</v>
      </c>
      <c r="N8" s="17">
        <v>97404.12</v>
      </c>
    </row>
    <row r="9" spans="1:15" x14ac:dyDescent="0.25">
      <c r="A9" s="13" t="s">
        <v>1365</v>
      </c>
      <c r="B9" s="14">
        <v>700</v>
      </c>
      <c r="M9" s="16" t="s">
        <v>1349</v>
      </c>
      <c r="N9" s="17">
        <v>190294.6</v>
      </c>
    </row>
    <row r="10" spans="1:15" x14ac:dyDescent="0.25">
      <c r="M10" s="16" t="s">
        <v>1350</v>
      </c>
      <c r="N10" s="17">
        <v>88234.239999999991</v>
      </c>
    </row>
    <row r="11" spans="1:15" x14ac:dyDescent="0.25">
      <c r="M11" s="16" t="s">
        <v>1365</v>
      </c>
      <c r="N11" s="17">
        <v>375932.95999999996</v>
      </c>
    </row>
    <row r="12" spans="1:15" x14ac:dyDescent="0.25">
      <c r="A12" s="12" t="s">
        <v>1364</v>
      </c>
      <c r="B12" t="s">
        <v>1368</v>
      </c>
      <c r="D12" s="12" t="s">
        <v>1364</v>
      </c>
      <c r="E12" t="s">
        <v>1368</v>
      </c>
      <c r="G12" s="15" t="s">
        <v>1364</v>
      </c>
      <c r="H12" s="15" t="s">
        <v>1368</v>
      </c>
    </row>
    <row r="13" spans="1:15" x14ac:dyDescent="0.25">
      <c r="A13" s="13" t="s">
        <v>1245</v>
      </c>
      <c r="B13" s="14">
        <v>960940.09999999986</v>
      </c>
      <c r="D13" s="13" t="s">
        <v>1294</v>
      </c>
      <c r="E13" s="14">
        <v>4340320.16</v>
      </c>
      <c r="G13" s="16" t="s">
        <v>1345</v>
      </c>
      <c r="H13" s="17">
        <v>515038</v>
      </c>
    </row>
    <row r="14" spans="1:15" x14ac:dyDescent="0.25">
      <c r="A14" s="13" t="s">
        <v>1290</v>
      </c>
      <c r="B14" s="14">
        <v>2427926.6399999992</v>
      </c>
      <c r="D14" s="13" t="s">
        <v>1257</v>
      </c>
      <c r="E14" s="14">
        <v>4670436.2399999993</v>
      </c>
      <c r="G14" s="16" t="s">
        <v>1349</v>
      </c>
      <c r="H14" s="17">
        <v>312290</v>
      </c>
    </row>
    <row r="15" spans="1:15" x14ac:dyDescent="0.25">
      <c r="A15" s="13" t="s">
        <v>1365</v>
      </c>
      <c r="B15" s="14">
        <v>3388866.7399999993</v>
      </c>
      <c r="D15" s="13" t="s">
        <v>1258</v>
      </c>
      <c r="E15" s="14">
        <v>4410936.8599999975</v>
      </c>
      <c r="G15" s="16" t="s">
        <v>1350</v>
      </c>
      <c r="H15" s="17">
        <v>270843</v>
      </c>
      <c r="M15" s="15" t="s">
        <v>1364</v>
      </c>
      <c r="N15" s="15" t="s">
        <v>1369</v>
      </c>
      <c r="O15" s="15" t="s">
        <v>1376</v>
      </c>
    </row>
    <row r="16" spans="1:15" x14ac:dyDescent="0.25">
      <c r="D16" s="13" t="s">
        <v>1305</v>
      </c>
      <c r="E16" s="14">
        <v>3667507.69</v>
      </c>
      <c r="G16" s="16" t="s">
        <v>1365</v>
      </c>
      <c r="H16" s="17">
        <v>1098171</v>
      </c>
      <c r="M16" s="16" t="s">
        <v>1352</v>
      </c>
      <c r="N16" s="17">
        <v>7044.4756566530805</v>
      </c>
      <c r="O16" s="17">
        <v>1375329.5</v>
      </c>
    </row>
    <row r="17" spans="1:15" x14ac:dyDescent="0.25">
      <c r="D17" s="13" t="s">
        <v>1312</v>
      </c>
      <c r="E17" s="14">
        <v>3692723.2899999991</v>
      </c>
      <c r="M17" s="16" t="s">
        <v>1343</v>
      </c>
      <c r="N17" s="17">
        <v>7750.3897435897452</v>
      </c>
      <c r="O17" s="17">
        <v>1467245.5</v>
      </c>
    </row>
    <row r="18" spans="1:15" x14ac:dyDescent="0.25">
      <c r="D18" s="13" t="s">
        <v>1365</v>
      </c>
      <c r="E18" s="14">
        <v>20781924.239999995</v>
      </c>
      <c r="M18" s="16" t="s">
        <v>1345</v>
      </c>
      <c r="N18" s="17">
        <v>6292.1602564102559</v>
      </c>
      <c r="O18" s="17">
        <v>1474872</v>
      </c>
    </row>
    <row r="19" spans="1:15" x14ac:dyDescent="0.25">
      <c r="M19" s="16" t="s">
        <v>1349</v>
      </c>
      <c r="N19" s="17">
        <v>13883.323787465575</v>
      </c>
      <c r="O19" s="17">
        <v>3387412</v>
      </c>
    </row>
    <row r="20" spans="1:15" x14ac:dyDescent="0.25">
      <c r="A20" s="12" t="s">
        <v>1364</v>
      </c>
      <c r="B20" t="s">
        <v>1369</v>
      </c>
      <c r="M20" s="16" t="s">
        <v>1350</v>
      </c>
      <c r="N20" s="17">
        <v>7258.2718073796123</v>
      </c>
      <c r="O20" s="17">
        <v>1664018.5</v>
      </c>
    </row>
    <row r="21" spans="1:15" x14ac:dyDescent="0.25">
      <c r="A21" s="13" t="s">
        <v>1372</v>
      </c>
      <c r="B21" s="14">
        <v>680.47179487179483</v>
      </c>
      <c r="M21" s="16" t="s">
        <v>1351</v>
      </c>
      <c r="N21" s="17">
        <v>7143.1499999999978</v>
      </c>
      <c r="O21" s="17">
        <v>1933733.5</v>
      </c>
    </row>
    <row r="22" spans="1:15" x14ac:dyDescent="0.25">
      <c r="A22" s="13" t="s">
        <v>1373</v>
      </c>
      <c r="B22" s="14">
        <v>1933.1391150719196</v>
      </c>
      <c r="E22" s="12" t="s">
        <v>1364</v>
      </c>
      <c r="F22" t="s">
        <v>1374</v>
      </c>
      <c r="G22" t="s">
        <v>1378</v>
      </c>
      <c r="H22" s="12" t="s">
        <v>1364</v>
      </c>
      <c r="I22" t="s">
        <v>1368</v>
      </c>
      <c r="J22" t="s">
        <v>1369</v>
      </c>
      <c r="M22" s="16" t="s">
        <v>1365</v>
      </c>
      <c r="N22" s="17">
        <v>49371.77125149827</v>
      </c>
      <c r="O22" s="17">
        <v>11302611</v>
      </c>
    </row>
    <row r="23" spans="1:15" x14ac:dyDescent="0.25">
      <c r="A23" s="13" t="s">
        <v>1365</v>
      </c>
      <c r="B23" s="14">
        <v>2613.6109099437144</v>
      </c>
      <c r="E23" s="13" t="s">
        <v>1372</v>
      </c>
      <c r="F23" s="14">
        <v>42134</v>
      </c>
      <c r="G23" s="14">
        <v>4010</v>
      </c>
      <c r="H23" s="13" t="s">
        <v>37</v>
      </c>
      <c r="I23" s="14">
        <v>7074533.5</v>
      </c>
      <c r="J23" s="14">
        <v>12015.384615384615</v>
      </c>
    </row>
    <row r="24" spans="1:15" x14ac:dyDescent="0.25">
      <c r="E24" s="13" t="s">
        <v>1373</v>
      </c>
      <c r="F24" s="14">
        <v>123460</v>
      </c>
      <c r="G24" s="14">
        <v>12030</v>
      </c>
      <c r="H24" s="13" t="s">
        <v>1365</v>
      </c>
      <c r="I24" s="14">
        <v>7074533.5</v>
      </c>
      <c r="J24" s="14">
        <v>12015.384615384615</v>
      </c>
    </row>
    <row r="25" spans="1:15" x14ac:dyDescent="0.25">
      <c r="E25" s="13" t="s">
        <v>1365</v>
      </c>
      <c r="F25" s="14">
        <v>165594</v>
      </c>
      <c r="G25" s="14">
        <v>16040</v>
      </c>
    </row>
    <row r="26" spans="1:15" x14ac:dyDescent="0.25">
      <c r="C26" s="12" t="s">
        <v>1364</v>
      </c>
      <c r="D26" t="s">
        <v>1374</v>
      </c>
    </row>
    <row r="27" spans="1:15" x14ac:dyDescent="0.25">
      <c r="C27" s="13" t="s">
        <v>37</v>
      </c>
      <c r="D27" s="14">
        <v>261858.5</v>
      </c>
    </row>
    <row r="28" spans="1:15" x14ac:dyDescent="0.25">
      <c r="C28" s="13" t="s">
        <v>1365</v>
      </c>
      <c r="D28" s="14">
        <v>261858.5</v>
      </c>
    </row>
    <row r="30" spans="1:15" x14ac:dyDescent="0.25">
      <c r="F30" s="12" t="s">
        <v>1364</v>
      </c>
      <c r="G30" t="s">
        <v>1374</v>
      </c>
    </row>
    <row r="31" spans="1:15" x14ac:dyDescent="0.25">
      <c r="A31" s="12" t="s">
        <v>1364</v>
      </c>
      <c r="B31" t="s">
        <v>1370</v>
      </c>
      <c r="F31" s="13" t="s">
        <v>1245</v>
      </c>
      <c r="G31" s="14">
        <v>442425</v>
      </c>
    </row>
    <row r="32" spans="1:15" x14ac:dyDescent="0.25">
      <c r="A32" s="13" t="s">
        <v>1346</v>
      </c>
      <c r="B32" s="14">
        <v>1800593.6399999994</v>
      </c>
      <c r="F32" s="13" t="s">
        <v>1290</v>
      </c>
      <c r="G32" s="14">
        <v>683381</v>
      </c>
    </row>
    <row r="33" spans="1:7" x14ac:dyDescent="0.25">
      <c r="A33" s="13" t="s">
        <v>1347</v>
      </c>
      <c r="B33" s="14">
        <v>19611694.379999999</v>
      </c>
      <c r="F33" s="13" t="s">
        <v>1365</v>
      </c>
      <c r="G33" s="14">
        <v>1125806</v>
      </c>
    </row>
    <row r="34" spans="1:7" x14ac:dyDescent="0.25">
      <c r="A34" s="13" t="s">
        <v>1342</v>
      </c>
      <c r="B34" s="14">
        <v>52504260.680000037</v>
      </c>
    </row>
    <row r="35" spans="1:7" x14ac:dyDescent="0.25">
      <c r="A35" s="13" t="s">
        <v>1344</v>
      </c>
      <c r="B35" s="14">
        <v>2381883.0900000003</v>
      </c>
      <c r="D35" s="12" t="s">
        <v>1364</v>
      </c>
      <c r="E35" t="s">
        <v>1368</v>
      </c>
      <c r="F35" t="s">
        <v>1374</v>
      </c>
    </row>
    <row r="36" spans="1:7" x14ac:dyDescent="0.25">
      <c r="A36" s="13" t="s">
        <v>1348</v>
      </c>
      <c r="B36" s="14">
        <v>42427918.5</v>
      </c>
      <c r="D36" s="13" t="s">
        <v>1372</v>
      </c>
      <c r="E36" s="19">
        <v>0.21398513414347392</v>
      </c>
      <c r="F36" s="14">
        <v>61819</v>
      </c>
    </row>
    <row r="37" spans="1:7" x14ac:dyDescent="0.25">
      <c r="A37" s="13" t="s">
        <v>1365</v>
      </c>
      <c r="B37" s="14">
        <v>118726350.29000004</v>
      </c>
      <c r="D37" s="18" t="s">
        <v>37</v>
      </c>
      <c r="E37" s="19">
        <v>0.21398513414347392</v>
      </c>
      <c r="F37" s="14">
        <v>61819</v>
      </c>
    </row>
    <row r="38" spans="1:7" x14ac:dyDescent="0.25">
      <c r="D38" s="13" t="s">
        <v>1373</v>
      </c>
      <c r="E38" s="19">
        <v>0.78601486585652613</v>
      </c>
      <c r="F38" s="14">
        <v>200039.5</v>
      </c>
    </row>
    <row r="39" spans="1:7" x14ac:dyDescent="0.25">
      <c r="D39" s="18" t="s">
        <v>37</v>
      </c>
      <c r="E39" s="19">
        <v>0.78601486585652613</v>
      </c>
      <c r="F39" s="14">
        <v>200039.5</v>
      </c>
    </row>
    <row r="40" spans="1:7" x14ac:dyDescent="0.25">
      <c r="D40" s="13" t="s">
        <v>1365</v>
      </c>
      <c r="E40" s="19">
        <v>1</v>
      </c>
      <c r="F40" s="14">
        <v>261858.5</v>
      </c>
    </row>
    <row r="41" spans="1:7" x14ac:dyDescent="0.25">
      <c r="A41" s="12" t="s">
        <v>1364</v>
      </c>
      <c r="B41" t="s">
        <v>1368</v>
      </c>
    </row>
    <row r="42" spans="1:7" x14ac:dyDescent="0.25">
      <c r="A42" s="13" t="s">
        <v>1346</v>
      </c>
      <c r="B42" s="14">
        <v>88856.76</v>
      </c>
    </row>
    <row r="43" spans="1:7" x14ac:dyDescent="0.25">
      <c r="A43" s="13" t="s">
        <v>1342</v>
      </c>
      <c r="B43" s="14">
        <v>401587.19999999995</v>
      </c>
    </row>
    <row r="44" spans="1:7" x14ac:dyDescent="0.25">
      <c r="A44" s="13" t="s">
        <v>1344</v>
      </c>
      <c r="B44" s="14">
        <v>62035.28</v>
      </c>
    </row>
    <row r="45" spans="1:7" x14ac:dyDescent="0.25">
      <c r="A45" s="13" t="s">
        <v>1348</v>
      </c>
      <c r="B45" s="14">
        <v>87921</v>
      </c>
    </row>
    <row r="46" spans="1:7" x14ac:dyDescent="0.25">
      <c r="A46" s="13" t="s">
        <v>1365</v>
      </c>
      <c r="B46" s="14">
        <v>640400.24</v>
      </c>
    </row>
  </sheetData>
  <sortState xmlns:xlrd2="http://schemas.microsoft.com/office/spreadsheetml/2017/richdata2" columnSort="1" ref="D35:F46">
    <sortCondition descending="1" ref="E35"/>
  </sortState>
  <pageMargins left="0.7" right="0.7" top="0.75" bottom="0.75" header="0.3" footer="0.3"/>
  <pageSetup orientation="portrait" r:id="rId17"/>
  <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205"/>
  <sheetViews>
    <sheetView workbookViewId="0"/>
  </sheetViews>
  <sheetFormatPr defaultColWidth="14.453125" defaultRowHeight="15.75" customHeight="1" x14ac:dyDescent="0.25"/>
  <cols>
    <col min="1" max="1" width="9.08984375" customWidth="1"/>
    <col min="6" max="6" width="24.1796875" customWidth="1"/>
    <col min="8" max="8" width="15.6328125" customWidth="1"/>
  </cols>
  <sheetData>
    <row r="1" spans="1:8" ht="15.75" customHeight="1" x14ac:dyDescent="0.25">
      <c r="A1" s="1"/>
      <c r="B1" s="1"/>
      <c r="C1" s="1"/>
    </row>
    <row r="2" spans="1:8" ht="15.75" customHeight="1" x14ac:dyDescent="0.25">
      <c r="A2" s="1"/>
      <c r="B2" s="1"/>
      <c r="C2" s="1"/>
    </row>
    <row r="3" spans="1:8" ht="15.75" customHeight="1" x14ac:dyDescent="0.25">
      <c r="A3" s="1" t="s">
        <v>1137</v>
      </c>
      <c r="B3" s="1" t="s">
        <v>1138</v>
      </c>
      <c r="C3" s="1" t="s">
        <v>1139</v>
      </c>
      <c r="E3" t="s">
        <v>1367</v>
      </c>
      <c r="F3" s="7" t="s">
        <v>1362</v>
      </c>
      <c r="G3" s="7" t="s">
        <v>1361</v>
      </c>
      <c r="H3" s="7" t="s">
        <v>1363</v>
      </c>
    </row>
    <row r="4" spans="1:8" ht="15.75" customHeight="1" x14ac:dyDescent="0.25">
      <c r="A4" s="7">
        <v>1</v>
      </c>
      <c r="B4" s="7" t="s">
        <v>1140</v>
      </c>
      <c r="C4" s="1" t="s">
        <v>1141</v>
      </c>
      <c r="E4" t="s">
        <v>1290</v>
      </c>
      <c r="F4">
        <f ca="1">SUMIF('Mini Project Data - Sales &amp; Pro'!S:S,Market!E4,Table1[[sales ]])</f>
        <v>104311682.06000002</v>
      </c>
      <c r="G4">
        <f>SUMIF('Mini Project Data - Sales &amp; Pro'!S:S,Market!E4,'Mini Project Data - Sales &amp; Pro'!P:P)</f>
        <v>11700551.139999999</v>
      </c>
      <c r="H4">
        <f>SUMIF('Mini Project Data - Sales &amp; Pro'!S:S,Market!E4,'Mini Project Data - Sales &amp; Pro'!N:N)</f>
        <v>683381</v>
      </c>
    </row>
    <row r="5" spans="1:8" ht="15.75" customHeight="1" x14ac:dyDescent="0.25">
      <c r="A5" s="7">
        <v>2</v>
      </c>
      <c r="B5" s="7" t="s">
        <v>1142</v>
      </c>
      <c r="C5" s="7" t="s">
        <v>1141</v>
      </c>
      <c r="E5" t="s">
        <v>1245</v>
      </c>
      <c r="F5">
        <f ca="1">SUMIF('Mini Project Data - Sales &amp; Pro'!S:S,Market!E5,Table1[[sales ]])</f>
        <v>51695694.969999999</v>
      </c>
      <c r="G5">
        <f>SUMIF('Mini Project Data - Sales &amp; Pro'!S:S,Market!E5,'Mini Project Data - Sales &amp; Pro'!P:P)</f>
        <v>9081373.0999999959</v>
      </c>
      <c r="H5">
        <f>SUMIF('Mini Project Data - Sales &amp; Pro'!S:S,Market!E5,'Mini Project Data - Sales &amp; Pro'!N:N)</f>
        <v>442425</v>
      </c>
    </row>
    <row r="6" spans="1:8" ht="15.75" customHeight="1" x14ac:dyDescent="0.25">
      <c r="A6" s="7">
        <v>3</v>
      </c>
      <c r="B6" s="7" t="s">
        <v>1143</v>
      </c>
      <c r="C6" s="7" t="s">
        <v>1141</v>
      </c>
      <c r="F6">
        <f ca="1">SUM(F4,F5)</f>
        <v>156007377.03000003</v>
      </c>
      <c r="G6">
        <f>SUM(G4,G5)</f>
        <v>20781924.239999995</v>
      </c>
      <c r="H6">
        <f>SUM(H4,H5)</f>
        <v>1125806</v>
      </c>
    </row>
    <row r="7" spans="1:8" ht="15.75" customHeight="1" x14ac:dyDescent="0.25">
      <c r="A7" s="7">
        <v>4</v>
      </c>
      <c r="B7" s="7" t="s">
        <v>1144</v>
      </c>
      <c r="C7" s="7" t="s">
        <v>1141</v>
      </c>
    </row>
    <row r="8" spans="1:8" ht="15.75" customHeight="1" x14ac:dyDescent="0.25">
      <c r="A8" s="7">
        <v>5</v>
      </c>
      <c r="B8" s="7" t="s">
        <v>1145</v>
      </c>
      <c r="C8" s="7" t="s">
        <v>1141</v>
      </c>
    </row>
    <row r="9" spans="1:8" ht="15.75" customHeight="1" x14ac:dyDescent="0.25">
      <c r="A9" s="7">
        <v>6</v>
      </c>
      <c r="B9" s="7" t="s">
        <v>1146</v>
      </c>
      <c r="C9" s="7" t="s">
        <v>1141</v>
      </c>
    </row>
    <row r="10" spans="1:8" ht="15.75" customHeight="1" x14ac:dyDescent="0.25">
      <c r="A10" s="7">
        <v>7</v>
      </c>
      <c r="B10" s="7" t="s">
        <v>1147</v>
      </c>
      <c r="C10" s="7" t="s">
        <v>1141</v>
      </c>
    </row>
    <row r="11" spans="1:8" ht="15.75" customHeight="1" x14ac:dyDescent="0.25">
      <c r="A11" s="7">
        <v>8</v>
      </c>
      <c r="B11" s="7" t="s">
        <v>1148</v>
      </c>
      <c r="C11" s="7" t="s">
        <v>1141</v>
      </c>
    </row>
    <row r="12" spans="1:8" ht="15.75" customHeight="1" x14ac:dyDescent="0.25">
      <c r="A12" s="7">
        <v>9</v>
      </c>
      <c r="B12" s="7" t="s">
        <v>1149</v>
      </c>
      <c r="C12" s="7" t="s">
        <v>1141</v>
      </c>
    </row>
    <row r="13" spans="1:8" ht="15.75" customHeight="1" x14ac:dyDescent="0.25">
      <c r="A13" s="7">
        <v>10</v>
      </c>
      <c r="B13" s="7" t="s">
        <v>1150</v>
      </c>
      <c r="C13" s="7" t="s">
        <v>1141</v>
      </c>
    </row>
    <row r="14" spans="1:8" ht="15.75" customHeight="1" x14ac:dyDescent="0.25">
      <c r="A14" s="7">
        <v>11</v>
      </c>
      <c r="B14" s="7" t="s">
        <v>1151</v>
      </c>
      <c r="C14" s="7" t="s">
        <v>1141</v>
      </c>
    </row>
    <row r="15" spans="1:8" ht="15.75" customHeight="1" x14ac:dyDescent="0.25">
      <c r="A15" s="7">
        <v>12</v>
      </c>
      <c r="B15" s="7" t="s">
        <v>1152</v>
      </c>
      <c r="C15" s="7" t="s">
        <v>1141</v>
      </c>
    </row>
    <row r="16" spans="1:8" ht="15.75" customHeight="1" x14ac:dyDescent="0.25">
      <c r="A16" s="7">
        <v>13</v>
      </c>
      <c r="B16" s="7" t="s">
        <v>1153</v>
      </c>
      <c r="C16" s="7" t="s">
        <v>1141</v>
      </c>
    </row>
    <row r="17" spans="1:3" ht="15.75" customHeight="1" x14ac:dyDescent="0.25">
      <c r="A17" s="7">
        <v>14</v>
      </c>
      <c r="B17" s="7" t="s">
        <v>1154</v>
      </c>
      <c r="C17" s="7" t="s">
        <v>1141</v>
      </c>
    </row>
    <row r="18" spans="1:3" ht="15.75" customHeight="1" x14ac:dyDescent="0.25">
      <c r="A18" s="7">
        <v>15</v>
      </c>
      <c r="B18" s="7" t="s">
        <v>1155</v>
      </c>
      <c r="C18" s="7" t="s">
        <v>1141</v>
      </c>
    </row>
    <row r="19" spans="1:3" ht="15.75" customHeight="1" x14ac:dyDescent="0.25">
      <c r="A19" s="7">
        <v>16</v>
      </c>
      <c r="B19" s="7" t="s">
        <v>1156</v>
      </c>
      <c r="C19" s="7" t="s">
        <v>1141</v>
      </c>
    </row>
    <row r="20" spans="1:3" ht="15.75" customHeight="1" x14ac:dyDescent="0.25">
      <c r="A20" s="7">
        <v>17</v>
      </c>
      <c r="B20" s="7" t="s">
        <v>1157</v>
      </c>
      <c r="C20" s="7" t="s">
        <v>1141</v>
      </c>
    </row>
    <row r="21" spans="1:3" ht="15.75" customHeight="1" x14ac:dyDescent="0.25">
      <c r="A21" s="7">
        <v>18</v>
      </c>
      <c r="B21" s="7" t="s">
        <v>1158</v>
      </c>
      <c r="C21" s="7" t="s">
        <v>1141</v>
      </c>
    </row>
    <row r="22" spans="1:3" ht="12.5" x14ac:dyDescent="0.25">
      <c r="A22" s="7">
        <v>19</v>
      </c>
      <c r="B22" s="7" t="s">
        <v>1159</v>
      </c>
      <c r="C22" s="7" t="s">
        <v>1141</v>
      </c>
    </row>
    <row r="23" spans="1:3" ht="12.5" x14ac:dyDescent="0.25">
      <c r="A23" s="7">
        <v>20</v>
      </c>
      <c r="B23" s="7" t="s">
        <v>1160</v>
      </c>
      <c r="C23" s="7" t="s">
        <v>1141</v>
      </c>
    </row>
    <row r="24" spans="1:3" ht="12.5" x14ac:dyDescent="0.25">
      <c r="A24" s="7">
        <v>21</v>
      </c>
      <c r="B24" s="7" t="s">
        <v>1161</v>
      </c>
      <c r="C24" s="7" t="s">
        <v>1141</v>
      </c>
    </row>
    <row r="25" spans="1:3" ht="12.5" x14ac:dyDescent="0.25">
      <c r="A25" s="7">
        <v>22</v>
      </c>
      <c r="B25" s="7" t="s">
        <v>1162</v>
      </c>
      <c r="C25" s="7" t="s">
        <v>1141</v>
      </c>
    </row>
    <row r="26" spans="1:3" ht="12.5" x14ac:dyDescent="0.25">
      <c r="A26" s="7">
        <v>23</v>
      </c>
      <c r="B26" s="7" t="s">
        <v>1163</v>
      </c>
      <c r="C26" s="7" t="s">
        <v>1141</v>
      </c>
    </row>
    <row r="27" spans="1:3" ht="12.5" x14ac:dyDescent="0.25">
      <c r="A27" s="7">
        <v>24</v>
      </c>
      <c r="B27" s="7" t="s">
        <v>1164</v>
      </c>
      <c r="C27" s="7" t="s">
        <v>1141</v>
      </c>
    </row>
    <row r="28" spans="1:3" ht="12.5" x14ac:dyDescent="0.25">
      <c r="A28" s="7">
        <v>25</v>
      </c>
      <c r="B28" s="7" t="s">
        <v>1165</v>
      </c>
      <c r="C28" s="7" t="s">
        <v>1141</v>
      </c>
    </row>
    <row r="29" spans="1:3" ht="12.5" x14ac:dyDescent="0.25">
      <c r="A29" s="7">
        <v>26</v>
      </c>
      <c r="B29" s="7" t="s">
        <v>1166</v>
      </c>
      <c r="C29" s="7" t="s">
        <v>1141</v>
      </c>
    </row>
    <row r="30" spans="1:3" ht="12.5" x14ac:dyDescent="0.25">
      <c r="A30" s="7">
        <v>27</v>
      </c>
      <c r="B30" s="7" t="s">
        <v>1167</v>
      </c>
      <c r="C30" s="7" t="s">
        <v>1141</v>
      </c>
    </row>
    <row r="31" spans="1:3" ht="12.5" x14ac:dyDescent="0.25">
      <c r="A31" s="7">
        <v>28</v>
      </c>
      <c r="B31" s="7" t="s">
        <v>1168</v>
      </c>
      <c r="C31" s="7" t="s">
        <v>1141</v>
      </c>
    </row>
    <row r="32" spans="1:3" ht="12.5" x14ac:dyDescent="0.25">
      <c r="A32" s="7">
        <v>29</v>
      </c>
      <c r="B32" s="7" t="s">
        <v>1169</v>
      </c>
      <c r="C32" s="7" t="s">
        <v>1141</v>
      </c>
    </row>
    <row r="33" spans="1:3" ht="12.5" x14ac:dyDescent="0.25">
      <c r="A33" s="7">
        <v>30</v>
      </c>
      <c r="B33" s="7" t="s">
        <v>1170</v>
      </c>
      <c r="C33" s="7" t="s">
        <v>1141</v>
      </c>
    </row>
    <row r="34" spans="1:3" ht="12.5" x14ac:dyDescent="0.25">
      <c r="A34" s="7">
        <v>31</v>
      </c>
      <c r="B34" s="7" t="s">
        <v>1171</v>
      </c>
      <c r="C34" s="7" t="s">
        <v>1141</v>
      </c>
    </row>
    <row r="35" spans="1:3" ht="12.5" x14ac:dyDescent="0.25">
      <c r="A35" s="7">
        <v>32</v>
      </c>
      <c r="B35" s="7" t="s">
        <v>1172</v>
      </c>
      <c r="C35" s="7" t="s">
        <v>1141</v>
      </c>
    </row>
    <row r="36" spans="1:3" ht="12.5" x14ac:dyDescent="0.25">
      <c r="A36" s="7">
        <v>33</v>
      </c>
      <c r="B36" s="7" t="s">
        <v>1173</v>
      </c>
      <c r="C36" s="7" t="s">
        <v>1141</v>
      </c>
    </row>
    <row r="37" spans="1:3" ht="12.5" x14ac:dyDescent="0.25">
      <c r="A37" s="7">
        <v>34</v>
      </c>
      <c r="B37" s="7" t="s">
        <v>1174</v>
      </c>
      <c r="C37" s="7" t="s">
        <v>1141</v>
      </c>
    </row>
    <row r="38" spans="1:3" ht="12.5" x14ac:dyDescent="0.25">
      <c r="A38" s="7">
        <v>35</v>
      </c>
      <c r="B38" s="7" t="s">
        <v>1175</v>
      </c>
      <c r="C38" s="7" t="s">
        <v>1141</v>
      </c>
    </row>
    <row r="39" spans="1:3" ht="12.5" x14ac:dyDescent="0.25">
      <c r="A39" s="7">
        <v>36</v>
      </c>
      <c r="B39" s="7" t="s">
        <v>1176</v>
      </c>
      <c r="C39" s="7" t="s">
        <v>1141</v>
      </c>
    </row>
    <row r="40" spans="1:3" ht="12.5" x14ac:dyDescent="0.25">
      <c r="A40" s="7">
        <v>37</v>
      </c>
      <c r="B40" s="7" t="s">
        <v>1177</v>
      </c>
      <c r="C40" s="7" t="s">
        <v>1141</v>
      </c>
    </row>
    <row r="41" spans="1:3" ht="12.5" x14ac:dyDescent="0.25">
      <c r="A41" s="7">
        <v>38</v>
      </c>
      <c r="B41" s="7" t="s">
        <v>1178</v>
      </c>
      <c r="C41" s="7" t="s">
        <v>1141</v>
      </c>
    </row>
    <row r="42" spans="1:3" ht="12.5" x14ac:dyDescent="0.25">
      <c r="A42" s="7">
        <v>39</v>
      </c>
      <c r="B42" s="7" t="s">
        <v>1179</v>
      </c>
      <c r="C42" s="7" t="s">
        <v>1141</v>
      </c>
    </row>
    <row r="43" spans="1:3" ht="12.5" x14ac:dyDescent="0.25">
      <c r="A43" s="7">
        <v>40</v>
      </c>
      <c r="B43" s="7" t="s">
        <v>1180</v>
      </c>
      <c r="C43" s="7" t="s">
        <v>1141</v>
      </c>
    </row>
    <row r="44" spans="1:3" ht="12.5" x14ac:dyDescent="0.25">
      <c r="A44" s="7">
        <v>41</v>
      </c>
      <c r="B44" s="7" t="s">
        <v>1181</v>
      </c>
      <c r="C44" s="7" t="s">
        <v>1141</v>
      </c>
    </row>
    <row r="45" spans="1:3" ht="12.5" x14ac:dyDescent="0.25">
      <c r="A45" s="7">
        <v>42</v>
      </c>
      <c r="B45" s="7" t="s">
        <v>1182</v>
      </c>
      <c r="C45" s="7" t="s">
        <v>1141</v>
      </c>
    </row>
    <row r="46" spans="1:3" ht="12.5" x14ac:dyDescent="0.25">
      <c r="A46" s="7">
        <v>43</v>
      </c>
      <c r="B46" s="7" t="s">
        <v>1183</v>
      </c>
      <c r="C46" s="7" t="s">
        <v>1141</v>
      </c>
    </row>
    <row r="47" spans="1:3" ht="12.5" x14ac:dyDescent="0.25">
      <c r="A47" s="7">
        <v>44</v>
      </c>
      <c r="B47" s="7" t="s">
        <v>1184</v>
      </c>
      <c r="C47" s="7" t="s">
        <v>1141</v>
      </c>
    </row>
    <row r="48" spans="1:3" ht="12.5" x14ac:dyDescent="0.25">
      <c r="A48" s="7">
        <v>45</v>
      </c>
      <c r="B48" s="7" t="s">
        <v>1185</v>
      </c>
      <c r="C48" s="7" t="s">
        <v>1141</v>
      </c>
    </row>
    <row r="49" spans="1:3" ht="12.5" x14ac:dyDescent="0.25">
      <c r="A49" s="7">
        <v>46</v>
      </c>
      <c r="B49" s="7" t="s">
        <v>1186</v>
      </c>
      <c r="C49" s="7" t="s">
        <v>1141</v>
      </c>
    </row>
    <row r="50" spans="1:3" ht="12.5" x14ac:dyDescent="0.25">
      <c r="A50" s="7">
        <v>47</v>
      </c>
      <c r="B50" s="7" t="s">
        <v>1187</v>
      </c>
      <c r="C50" s="7" t="s">
        <v>1141</v>
      </c>
    </row>
    <row r="51" spans="1:3" ht="12.5" x14ac:dyDescent="0.25">
      <c r="A51" s="7">
        <v>48</v>
      </c>
      <c r="B51" s="7" t="s">
        <v>1188</v>
      </c>
      <c r="C51" s="7" t="s">
        <v>1141</v>
      </c>
    </row>
    <row r="52" spans="1:3" ht="12.5" x14ac:dyDescent="0.25">
      <c r="A52" s="7">
        <v>49</v>
      </c>
      <c r="B52" s="7" t="s">
        <v>1189</v>
      </c>
      <c r="C52" s="7" t="s">
        <v>1141</v>
      </c>
    </row>
    <row r="53" spans="1:3" ht="12.5" x14ac:dyDescent="0.25">
      <c r="A53" s="7">
        <v>50</v>
      </c>
      <c r="B53" s="7" t="s">
        <v>1190</v>
      </c>
      <c r="C53" s="7" t="s">
        <v>1141</v>
      </c>
    </row>
    <row r="54" spans="1:3" ht="12.5" x14ac:dyDescent="0.25">
      <c r="A54" s="7">
        <v>51</v>
      </c>
      <c r="B54" s="7" t="s">
        <v>1191</v>
      </c>
      <c r="C54" s="1" t="s">
        <v>1192</v>
      </c>
    </row>
    <row r="55" spans="1:3" ht="12.5" x14ac:dyDescent="0.25">
      <c r="A55" s="7">
        <v>52</v>
      </c>
      <c r="B55" s="7" t="s">
        <v>1193</v>
      </c>
      <c r="C55" s="7" t="s">
        <v>1192</v>
      </c>
    </row>
    <row r="56" spans="1:3" ht="12.5" x14ac:dyDescent="0.25">
      <c r="A56" s="7">
        <v>53</v>
      </c>
      <c r="B56" s="7" t="s">
        <v>1194</v>
      </c>
      <c r="C56" s="7" t="s">
        <v>1192</v>
      </c>
    </row>
    <row r="57" spans="1:3" ht="12.5" x14ac:dyDescent="0.25">
      <c r="A57" s="7">
        <v>54</v>
      </c>
      <c r="B57" s="7" t="s">
        <v>1195</v>
      </c>
      <c r="C57" s="7" t="s">
        <v>1192</v>
      </c>
    </row>
    <row r="58" spans="1:3" ht="12.5" x14ac:dyDescent="0.25">
      <c r="A58" s="7">
        <v>55</v>
      </c>
      <c r="B58" s="7" t="s">
        <v>1196</v>
      </c>
      <c r="C58" s="7" t="s">
        <v>1192</v>
      </c>
    </row>
    <row r="59" spans="1:3" ht="12.5" x14ac:dyDescent="0.25">
      <c r="A59" s="7">
        <v>56</v>
      </c>
      <c r="B59" s="7" t="s">
        <v>1197</v>
      </c>
      <c r="C59" s="7" t="s">
        <v>1192</v>
      </c>
    </row>
    <row r="60" spans="1:3" ht="12.5" x14ac:dyDescent="0.25">
      <c r="A60" s="7">
        <v>57</v>
      </c>
      <c r="B60" s="7" t="s">
        <v>1198</v>
      </c>
      <c r="C60" s="7" t="s">
        <v>1192</v>
      </c>
    </row>
    <row r="61" spans="1:3" ht="12.5" x14ac:dyDescent="0.25">
      <c r="A61" s="7">
        <v>58</v>
      </c>
      <c r="B61" s="7" t="s">
        <v>1199</v>
      </c>
      <c r="C61" s="7" t="s">
        <v>1192</v>
      </c>
    </row>
    <row r="62" spans="1:3" ht="12.5" x14ac:dyDescent="0.25">
      <c r="A62" s="7">
        <v>59</v>
      </c>
      <c r="B62" s="7" t="s">
        <v>1200</v>
      </c>
      <c r="C62" s="7" t="s">
        <v>1192</v>
      </c>
    </row>
    <row r="63" spans="1:3" ht="12.5" x14ac:dyDescent="0.25">
      <c r="A63" s="7">
        <v>60</v>
      </c>
      <c r="B63" s="7" t="s">
        <v>1201</v>
      </c>
      <c r="C63" s="7" t="s">
        <v>1192</v>
      </c>
    </row>
    <row r="64" spans="1:3" ht="12.5" x14ac:dyDescent="0.25">
      <c r="A64" s="7">
        <v>61</v>
      </c>
      <c r="B64" s="7" t="s">
        <v>1202</v>
      </c>
      <c r="C64" s="7" t="s">
        <v>1192</v>
      </c>
    </row>
    <row r="65" spans="1:3" ht="12.5" x14ac:dyDescent="0.25">
      <c r="A65" s="7">
        <v>62</v>
      </c>
      <c r="B65" s="7" t="s">
        <v>1203</v>
      </c>
      <c r="C65" s="7" t="s">
        <v>1192</v>
      </c>
    </row>
    <row r="66" spans="1:3" ht="12.5" x14ac:dyDescent="0.25">
      <c r="A66" s="7">
        <v>63</v>
      </c>
      <c r="B66" s="7" t="s">
        <v>1204</v>
      </c>
      <c r="C66" s="7" t="s">
        <v>1192</v>
      </c>
    </row>
    <row r="67" spans="1:3" ht="12.5" x14ac:dyDescent="0.25">
      <c r="A67" s="7">
        <v>64</v>
      </c>
      <c r="B67" s="7" t="s">
        <v>1205</v>
      </c>
      <c r="C67" s="7" t="s">
        <v>1192</v>
      </c>
    </row>
    <row r="68" spans="1:3" ht="12.5" x14ac:dyDescent="0.25">
      <c r="A68" s="7">
        <v>65</v>
      </c>
      <c r="B68" s="7" t="s">
        <v>1206</v>
      </c>
      <c r="C68" s="7" t="s">
        <v>1192</v>
      </c>
    </row>
    <row r="69" spans="1:3" ht="12.5" x14ac:dyDescent="0.25">
      <c r="A69" s="7">
        <v>66</v>
      </c>
      <c r="B69" s="7" t="s">
        <v>1207</v>
      </c>
      <c r="C69" s="7" t="s">
        <v>1192</v>
      </c>
    </row>
    <row r="70" spans="1:3" ht="12.5" x14ac:dyDescent="0.25">
      <c r="A70" s="7">
        <v>67</v>
      </c>
      <c r="B70" s="7" t="s">
        <v>1208</v>
      </c>
      <c r="C70" s="7" t="s">
        <v>1192</v>
      </c>
    </row>
    <row r="71" spans="1:3" ht="12.5" x14ac:dyDescent="0.25">
      <c r="A71" s="7">
        <v>68</v>
      </c>
      <c r="B71" s="7" t="s">
        <v>1209</v>
      </c>
      <c r="C71" s="7" t="s">
        <v>1192</v>
      </c>
    </row>
    <row r="72" spans="1:3" ht="12.5" x14ac:dyDescent="0.25">
      <c r="A72" s="7">
        <v>69</v>
      </c>
      <c r="B72" s="7" t="s">
        <v>1210</v>
      </c>
      <c r="C72" s="7" t="s">
        <v>1192</v>
      </c>
    </row>
    <row r="73" spans="1:3" ht="12.5" x14ac:dyDescent="0.25">
      <c r="A73" s="7">
        <v>70</v>
      </c>
      <c r="B73" s="7" t="s">
        <v>1211</v>
      </c>
      <c r="C73" s="7" t="s">
        <v>1192</v>
      </c>
    </row>
    <row r="74" spans="1:3" ht="12.5" x14ac:dyDescent="0.25">
      <c r="A74" s="7">
        <v>71</v>
      </c>
      <c r="B74" s="7" t="s">
        <v>1212</v>
      </c>
      <c r="C74" s="7" t="s">
        <v>1192</v>
      </c>
    </row>
    <row r="75" spans="1:3" ht="12.5" x14ac:dyDescent="0.25">
      <c r="A75" s="7">
        <v>72</v>
      </c>
      <c r="B75" s="7" t="s">
        <v>1213</v>
      </c>
      <c r="C75" s="7" t="s">
        <v>1192</v>
      </c>
    </row>
    <row r="76" spans="1:3" ht="12.5" x14ac:dyDescent="0.25">
      <c r="A76" s="7">
        <v>73</v>
      </c>
      <c r="B76" s="7" t="s">
        <v>1214</v>
      </c>
      <c r="C76" s="7" t="s">
        <v>1192</v>
      </c>
    </row>
    <row r="77" spans="1:3" ht="12.5" x14ac:dyDescent="0.25">
      <c r="A77" s="7">
        <v>74</v>
      </c>
      <c r="B77" s="7" t="s">
        <v>1215</v>
      </c>
      <c r="C77" s="7" t="s">
        <v>1192</v>
      </c>
    </row>
    <row r="78" spans="1:3" ht="12.5" x14ac:dyDescent="0.25">
      <c r="A78" s="7">
        <v>75</v>
      </c>
      <c r="B78" s="7" t="s">
        <v>1216</v>
      </c>
      <c r="C78" s="7" t="s">
        <v>1192</v>
      </c>
    </row>
    <row r="79" spans="1:3" ht="12.5" x14ac:dyDescent="0.25">
      <c r="A79" s="7">
        <v>76</v>
      </c>
      <c r="B79" s="7" t="s">
        <v>1217</v>
      </c>
      <c r="C79" s="7" t="s">
        <v>1192</v>
      </c>
    </row>
    <row r="80" spans="1:3" ht="12.5" x14ac:dyDescent="0.25">
      <c r="A80" s="7">
        <v>77</v>
      </c>
      <c r="B80" s="7" t="s">
        <v>1218</v>
      </c>
      <c r="C80" s="7" t="s">
        <v>1192</v>
      </c>
    </row>
    <row r="81" spans="1:3" ht="12.5" x14ac:dyDescent="0.25">
      <c r="A81" s="7">
        <v>78</v>
      </c>
      <c r="B81" s="7" t="s">
        <v>1219</v>
      </c>
      <c r="C81" s="7" t="s">
        <v>1192</v>
      </c>
    </row>
    <row r="82" spans="1:3" ht="12.5" x14ac:dyDescent="0.25">
      <c r="A82" s="7">
        <v>79</v>
      </c>
      <c r="B82" s="7" t="s">
        <v>1220</v>
      </c>
      <c r="C82" s="7" t="s">
        <v>1192</v>
      </c>
    </row>
    <row r="83" spans="1:3" ht="12.5" x14ac:dyDescent="0.25">
      <c r="A83" s="7">
        <v>80</v>
      </c>
      <c r="B83" s="7" t="s">
        <v>1221</v>
      </c>
      <c r="C83" s="7" t="s">
        <v>1192</v>
      </c>
    </row>
    <row r="84" spans="1:3" ht="12.5" x14ac:dyDescent="0.25">
      <c r="A84" s="7">
        <v>81</v>
      </c>
      <c r="B84" s="7" t="s">
        <v>1222</v>
      </c>
      <c r="C84" s="7" t="s">
        <v>1192</v>
      </c>
    </row>
    <row r="85" spans="1:3" ht="12.5" x14ac:dyDescent="0.25">
      <c r="A85" s="7">
        <v>82</v>
      </c>
      <c r="B85" s="7" t="s">
        <v>1223</v>
      </c>
      <c r="C85" s="7" t="s">
        <v>1192</v>
      </c>
    </row>
    <row r="86" spans="1:3" ht="12.5" x14ac:dyDescent="0.25">
      <c r="A86" s="7">
        <v>83</v>
      </c>
      <c r="B86" s="7" t="s">
        <v>1224</v>
      </c>
      <c r="C86" s="7" t="s">
        <v>1192</v>
      </c>
    </row>
    <row r="87" spans="1:3" ht="12.5" x14ac:dyDescent="0.25">
      <c r="A87" s="7">
        <v>84</v>
      </c>
      <c r="B87" s="7" t="s">
        <v>1225</v>
      </c>
      <c r="C87" s="7" t="s">
        <v>1192</v>
      </c>
    </row>
    <row r="88" spans="1:3" ht="12.5" x14ac:dyDescent="0.25">
      <c r="A88" s="7">
        <v>85</v>
      </c>
      <c r="B88" s="7" t="s">
        <v>1226</v>
      </c>
      <c r="C88" s="7" t="s">
        <v>1192</v>
      </c>
    </row>
    <row r="89" spans="1:3" ht="12.5" x14ac:dyDescent="0.25">
      <c r="A89" s="7">
        <v>86</v>
      </c>
      <c r="B89" s="7" t="s">
        <v>1227</v>
      </c>
      <c r="C89" s="7" t="s">
        <v>1192</v>
      </c>
    </row>
    <row r="90" spans="1:3" ht="12.5" x14ac:dyDescent="0.25">
      <c r="A90" s="7">
        <v>87</v>
      </c>
      <c r="B90" s="7" t="s">
        <v>1228</v>
      </c>
      <c r="C90" s="7" t="s">
        <v>1192</v>
      </c>
    </row>
    <row r="91" spans="1:3" ht="12.5" x14ac:dyDescent="0.25">
      <c r="A91" s="7">
        <v>88</v>
      </c>
      <c r="B91" s="7" t="s">
        <v>1229</v>
      </c>
      <c r="C91" s="7" t="s">
        <v>1192</v>
      </c>
    </row>
    <row r="92" spans="1:3" ht="12.5" x14ac:dyDescent="0.25">
      <c r="A92" s="7">
        <v>89</v>
      </c>
      <c r="B92" s="7" t="s">
        <v>1230</v>
      </c>
      <c r="C92" s="7" t="s">
        <v>1192</v>
      </c>
    </row>
    <row r="93" spans="1:3" ht="12.5" x14ac:dyDescent="0.25">
      <c r="A93" s="7">
        <v>90</v>
      </c>
      <c r="B93" s="7" t="s">
        <v>1231</v>
      </c>
      <c r="C93" s="7" t="s">
        <v>1192</v>
      </c>
    </row>
    <row r="94" spans="1:3" ht="12.5" x14ac:dyDescent="0.25">
      <c r="A94" s="7">
        <v>91</v>
      </c>
      <c r="B94" s="7" t="s">
        <v>1232</v>
      </c>
      <c r="C94" s="7" t="s">
        <v>1192</v>
      </c>
    </row>
    <row r="95" spans="1:3" ht="12.5" x14ac:dyDescent="0.25">
      <c r="A95" s="7">
        <v>92</v>
      </c>
      <c r="B95" s="7" t="s">
        <v>1233</v>
      </c>
      <c r="C95" s="7" t="s">
        <v>1192</v>
      </c>
    </row>
    <row r="96" spans="1:3" ht="12.5" x14ac:dyDescent="0.25">
      <c r="A96" s="7">
        <v>93</v>
      </c>
      <c r="B96" s="7" t="s">
        <v>1234</v>
      </c>
      <c r="C96" s="7" t="s">
        <v>1192</v>
      </c>
    </row>
    <row r="97" spans="1:3" ht="12.5" x14ac:dyDescent="0.25">
      <c r="A97" s="7">
        <v>94</v>
      </c>
      <c r="B97" s="7" t="s">
        <v>1235</v>
      </c>
      <c r="C97" s="7" t="s">
        <v>1192</v>
      </c>
    </row>
    <row r="98" spans="1:3" ht="12.5" x14ac:dyDescent="0.25">
      <c r="A98" s="7">
        <v>95</v>
      </c>
      <c r="B98" s="7" t="s">
        <v>1236</v>
      </c>
      <c r="C98" s="7" t="s">
        <v>1192</v>
      </c>
    </row>
    <row r="99" spans="1:3" ht="12.5" x14ac:dyDescent="0.25">
      <c r="A99" s="7">
        <v>96</v>
      </c>
      <c r="B99" s="7" t="s">
        <v>1237</v>
      </c>
      <c r="C99" s="7" t="s">
        <v>1192</v>
      </c>
    </row>
    <row r="100" spans="1:3" ht="12.5" x14ac:dyDescent="0.25">
      <c r="A100" s="7">
        <v>97</v>
      </c>
      <c r="B100" s="7" t="s">
        <v>1238</v>
      </c>
      <c r="C100" s="7" t="s">
        <v>1192</v>
      </c>
    </row>
    <row r="101" spans="1:3" ht="12.5" x14ac:dyDescent="0.25">
      <c r="A101" s="7">
        <v>98</v>
      </c>
      <c r="B101" s="7" t="s">
        <v>1239</v>
      </c>
      <c r="C101" s="7" t="s">
        <v>1192</v>
      </c>
    </row>
    <row r="102" spans="1:3" ht="12.5" x14ac:dyDescent="0.25">
      <c r="A102" s="7">
        <v>99</v>
      </c>
      <c r="B102" s="7" t="s">
        <v>1240</v>
      </c>
      <c r="C102" s="7" t="s">
        <v>1192</v>
      </c>
    </row>
    <row r="103" spans="1:3" ht="12.5" x14ac:dyDescent="0.25">
      <c r="A103" s="7">
        <v>100</v>
      </c>
      <c r="B103" s="7" t="s">
        <v>1241</v>
      </c>
      <c r="C103" s="7" t="s">
        <v>1192</v>
      </c>
    </row>
    <row r="104" spans="1:3" ht="12.5" x14ac:dyDescent="0.25">
      <c r="A104" s="7">
        <v>101</v>
      </c>
      <c r="B104" s="7" t="s">
        <v>1242</v>
      </c>
      <c r="C104" s="7" t="s">
        <v>1192</v>
      </c>
    </row>
    <row r="105" spans="1:3" ht="12.5" x14ac:dyDescent="0.25">
      <c r="A105" s="7">
        <v>102</v>
      </c>
      <c r="B105" s="7" t="s">
        <v>1243</v>
      </c>
      <c r="C105" s="7" t="s">
        <v>1192</v>
      </c>
    </row>
    <row r="106" spans="1:3" ht="12.5" x14ac:dyDescent="0.25">
      <c r="A106" s="7">
        <v>103</v>
      </c>
      <c r="B106" s="7" t="s">
        <v>1244</v>
      </c>
      <c r="C106" s="1" t="s">
        <v>1245</v>
      </c>
    </row>
    <row r="107" spans="1:3" ht="12.5" x14ac:dyDescent="0.25">
      <c r="A107" s="7">
        <v>104</v>
      </c>
      <c r="B107" s="7" t="s">
        <v>1246</v>
      </c>
      <c r="C107" s="7" t="s">
        <v>1245</v>
      </c>
    </row>
    <row r="108" spans="1:3" ht="12.5" x14ac:dyDescent="0.25">
      <c r="A108" s="7">
        <v>105</v>
      </c>
      <c r="B108" s="7" t="s">
        <v>1142</v>
      </c>
      <c r="C108" s="7" t="s">
        <v>1245</v>
      </c>
    </row>
    <row r="109" spans="1:3" ht="12.5" x14ac:dyDescent="0.25">
      <c r="A109" s="7">
        <v>106</v>
      </c>
      <c r="B109" s="7" t="s">
        <v>1247</v>
      </c>
      <c r="C109" s="7" t="s">
        <v>1245</v>
      </c>
    </row>
    <row r="110" spans="1:3" ht="12.5" x14ac:dyDescent="0.25">
      <c r="A110" s="7">
        <v>107</v>
      </c>
      <c r="B110" s="7" t="s">
        <v>1143</v>
      </c>
      <c r="C110" s="7" t="s">
        <v>1245</v>
      </c>
    </row>
    <row r="111" spans="1:3" ht="12.5" x14ac:dyDescent="0.25">
      <c r="A111" s="7">
        <v>108</v>
      </c>
      <c r="B111" s="7" t="s">
        <v>1248</v>
      </c>
      <c r="C111" s="7" t="s">
        <v>1245</v>
      </c>
    </row>
    <row r="112" spans="1:3" ht="12.5" x14ac:dyDescent="0.25">
      <c r="A112" s="7">
        <v>109</v>
      </c>
      <c r="B112" s="7" t="s">
        <v>1249</v>
      </c>
      <c r="C112" s="7" t="s">
        <v>1245</v>
      </c>
    </row>
    <row r="113" spans="1:3" ht="12.5" x14ac:dyDescent="0.25">
      <c r="A113" s="7">
        <v>110</v>
      </c>
      <c r="B113" s="7" t="s">
        <v>1250</v>
      </c>
      <c r="C113" s="7" t="s">
        <v>1245</v>
      </c>
    </row>
    <row r="114" spans="1:3" ht="12.5" x14ac:dyDescent="0.25">
      <c r="A114" s="7">
        <v>111</v>
      </c>
      <c r="B114" s="7" t="s">
        <v>1251</v>
      </c>
      <c r="C114" s="7" t="s">
        <v>1245</v>
      </c>
    </row>
    <row r="115" spans="1:3" ht="12.5" x14ac:dyDescent="0.25">
      <c r="A115" s="7">
        <v>112</v>
      </c>
      <c r="B115" s="7" t="s">
        <v>1252</v>
      </c>
      <c r="C115" s="7" t="s">
        <v>1245</v>
      </c>
    </row>
    <row r="116" spans="1:3" ht="12.5" x14ac:dyDescent="0.25">
      <c r="A116" s="7">
        <v>113</v>
      </c>
      <c r="B116" s="7" t="s">
        <v>1150</v>
      </c>
      <c r="C116" s="7" t="s">
        <v>1245</v>
      </c>
    </row>
    <row r="117" spans="1:3" ht="12.5" x14ac:dyDescent="0.25">
      <c r="A117" s="7">
        <v>114</v>
      </c>
      <c r="B117" s="7" t="s">
        <v>1253</v>
      </c>
      <c r="C117" s="7" t="s">
        <v>1245</v>
      </c>
    </row>
    <row r="118" spans="1:3" ht="12.5" x14ac:dyDescent="0.25">
      <c r="A118" s="7">
        <v>115</v>
      </c>
      <c r="B118" s="7" t="s">
        <v>1254</v>
      </c>
      <c r="C118" s="7" t="s">
        <v>1245</v>
      </c>
    </row>
    <row r="119" spans="1:3" ht="12.5" x14ac:dyDescent="0.25">
      <c r="A119" s="7">
        <v>116</v>
      </c>
      <c r="B119" s="7" t="s">
        <v>1255</v>
      </c>
      <c r="C119" s="7" t="s">
        <v>1245</v>
      </c>
    </row>
    <row r="120" spans="1:3" ht="12.5" x14ac:dyDescent="0.25">
      <c r="A120" s="7">
        <v>117</v>
      </c>
      <c r="B120" s="7" t="s">
        <v>1256</v>
      </c>
      <c r="C120" s="7" t="s">
        <v>1245</v>
      </c>
    </row>
    <row r="121" spans="1:3" ht="12.5" x14ac:dyDescent="0.25">
      <c r="A121" s="7">
        <v>118</v>
      </c>
      <c r="B121" s="7" t="s">
        <v>1257</v>
      </c>
      <c r="C121" s="7" t="s">
        <v>1245</v>
      </c>
    </row>
    <row r="122" spans="1:3" ht="12.5" x14ac:dyDescent="0.25">
      <c r="A122" s="7">
        <v>119</v>
      </c>
      <c r="B122" s="7" t="s">
        <v>1151</v>
      </c>
      <c r="C122" s="7" t="s">
        <v>1245</v>
      </c>
    </row>
    <row r="123" spans="1:3" ht="12.5" x14ac:dyDescent="0.25">
      <c r="A123" s="7">
        <v>120</v>
      </c>
      <c r="B123" s="7" t="s">
        <v>1258</v>
      </c>
      <c r="C123" s="7" t="s">
        <v>1245</v>
      </c>
    </row>
    <row r="124" spans="1:3" ht="12.5" x14ac:dyDescent="0.25">
      <c r="A124" s="7">
        <v>121</v>
      </c>
      <c r="B124" s="7" t="s">
        <v>1259</v>
      </c>
      <c r="C124" s="7" t="s">
        <v>1245</v>
      </c>
    </row>
    <row r="125" spans="1:3" ht="12.5" x14ac:dyDescent="0.25">
      <c r="A125" s="7">
        <v>122</v>
      </c>
      <c r="B125" s="7" t="s">
        <v>1260</v>
      </c>
      <c r="C125" s="7" t="s">
        <v>1245</v>
      </c>
    </row>
    <row r="126" spans="1:3" ht="12.5" x14ac:dyDescent="0.25">
      <c r="A126" s="7">
        <v>123</v>
      </c>
      <c r="B126" s="7" t="s">
        <v>1261</v>
      </c>
      <c r="C126" s="7" t="s">
        <v>1245</v>
      </c>
    </row>
    <row r="127" spans="1:3" ht="12.5" x14ac:dyDescent="0.25">
      <c r="A127" s="7">
        <v>124</v>
      </c>
      <c r="B127" s="7" t="s">
        <v>1262</v>
      </c>
      <c r="C127" s="7" t="s">
        <v>1245</v>
      </c>
    </row>
    <row r="128" spans="1:3" ht="12.5" x14ac:dyDescent="0.25">
      <c r="A128" s="7">
        <v>125</v>
      </c>
      <c r="B128" s="7" t="s">
        <v>1263</v>
      </c>
      <c r="C128" s="7" t="s">
        <v>1245</v>
      </c>
    </row>
    <row r="129" spans="1:3" ht="12.5" x14ac:dyDescent="0.25">
      <c r="A129" s="7">
        <v>126</v>
      </c>
      <c r="B129" s="7" t="s">
        <v>1159</v>
      </c>
      <c r="C129" s="7" t="s">
        <v>1245</v>
      </c>
    </row>
    <row r="130" spans="1:3" ht="12.5" x14ac:dyDescent="0.25">
      <c r="A130" s="7">
        <v>127</v>
      </c>
      <c r="B130" s="7" t="s">
        <v>1264</v>
      </c>
      <c r="C130" s="7" t="s">
        <v>1245</v>
      </c>
    </row>
    <row r="131" spans="1:3" ht="12.5" x14ac:dyDescent="0.25">
      <c r="A131" s="7">
        <v>128</v>
      </c>
      <c r="B131" s="7" t="s">
        <v>1265</v>
      </c>
      <c r="C131" s="7" t="s">
        <v>1245</v>
      </c>
    </row>
    <row r="132" spans="1:3" ht="12.5" x14ac:dyDescent="0.25">
      <c r="A132" s="7">
        <v>129</v>
      </c>
      <c r="B132" s="7" t="s">
        <v>1266</v>
      </c>
      <c r="C132" s="7" t="s">
        <v>1245</v>
      </c>
    </row>
    <row r="133" spans="1:3" ht="12.5" x14ac:dyDescent="0.25">
      <c r="A133" s="7">
        <v>130</v>
      </c>
      <c r="B133" s="7" t="s">
        <v>1267</v>
      </c>
      <c r="C133" s="7" t="s">
        <v>1245</v>
      </c>
    </row>
    <row r="134" spans="1:3" ht="12.5" x14ac:dyDescent="0.25">
      <c r="A134" s="7">
        <v>131</v>
      </c>
      <c r="B134" s="7" t="s">
        <v>1268</v>
      </c>
      <c r="C134" s="7" t="s">
        <v>1245</v>
      </c>
    </row>
    <row r="135" spans="1:3" ht="12.5" x14ac:dyDescent="0.25">
      <c r="A135" s="7">
        <v>132</v>
      </c>
      <c r="B135" s="7" t="s">
        <v>1269</v>
      </c>
      <c r="C135" s="7" t="s">
        <v>1245</v>
      </c>
    </row>
    <row r="136" spans="1:3" ht="12.5" x14ac:dyDescent="0.25">
      <c r="A136" s="7">
        <v>133</v>
      </c>
      <c r="B136" s="7" t="s">
        <v>1270</v>
      </c>
      <c r="C136" s="7" t="s">
        <v>1245</v>
      </c>
    </row>
    <row r="137" spans="1:3" ht="12.5" x14ac:dyDescent="0.25">
      <c r="A137" s="7">
        <v>134</v>
      </c>
      <c r="B137" s="7" t="s">
        <v>1271</v>
      </c>
      <c r="C137" s="7" t="s">
        <v>1245</v>
      </c>
    </row>
    <row r="138" spans="1:3" ht="12.5" x14ac:dyDescent="0.25">
      <c r="A138" s="7">
        <v>135</v>
      </c>
      <c r="B138" s="7" t="s">
        <v>1272</v>
      </c>
      <c r="C138" s="7" t="s">
        <v>1245</v>
      </c>
    </row>
    <row r="139" spans="1:3" ht="12.5" x14ac:dyDescent="0.25">
      <c r="A139" s="7">
        <v>136</v>
      </c>
      <c r="B139" s="7" t="s">
        <v>1273</v>
      </c>
      <c r="C139" s="7" t="s">
        <v>1245</v>
      </c>
    </row>
    <row r="140" spans="1:3" ht="12.5" x14ac:dyDescent="0.25">
      <c r="A140" s="7">
        <v>137</v>
      </c>
      <c r="B140" s="7" t="s">
        <v>1274</v>
      </c>
      <c r="C140" s="7" t="s">
        <v>1245</v>
      </c>
    </row>
    <row r="141" spans="1:3" ht="12.5" x14ac:dyDescent="0.25">
      <c r="A141" s="7">
        <v>138</v>
      </c>
      <c r="B141" s="7" t="s">
        <v>1275</v>
      </c>
      <c r="C141" s="7" t="s">
        <v>1245</v>
      </c>
    </row>
    <row r="142" spans="1:3" ht="12.5" x14ac:dyDescent="0.25">
      <c r="A142" s="7">
        <v>139</v>
      </c>
      <c r="B142" s="7" t="s">
        <v>1276</v>
      </c>
      <c r="C142" s="7" t="s">
        <v>1245</v>
      </c>
    </row>
    <row r="143" spans="1:3" ht="12.5" x14ac:dyDescent="0.25">
      <c r="A143" s="7">
        <v>140</v>
      </c>
      <c r="B143" s="7" t="s">
        <v>1277</v>
      </c>
      <c r="C143" s="7" t="s">
        <v>1245</v>
      </c>
    </row>
    <row r="144" spans="1:3" ht="12.5" x14ac:dyDescent="0.25">
      <c r="A144" s="7">
        <v>141</v>
      </c>
      <c r="B144" s="7" t="s">
        <v>1278</v>
      </c>
      <c r="C144" s="7" t="s">
        <v>1245</v>
      </c>
    </row>
    <row r="145" spans="1:3" ht="12.5" x14ac:dyDescent="0.25">
      <c r="A145" s="7">
        <v>142</v>
      </c>
      <c r="B145" s="7" t="s">
        <v>1175</v>
      </c>
      <c r="C145" s="7" t="s">
        <v>1245</v>
      </c>
    </row>
    <row r="146" spans="1:3" ht="12.5" x14ac:dyDescent="0.25">
      <c r="A146" s="7">
        <v>143</v>
      </c>
      <c r="B146" s="7" t="s">
        <v>1279</v>
      </c>
      <c r="C146" s="7" t="s">
        <v>1245</v>
      </c>
    </row>
    <row r="147" spans="1:3" ht="12.5" x14ac:dyDescent="0.25">
      <c r="A147" s="7">
        <v>144</v>
      </c>
      <c r="B147" s="7" t="s">
        <v>1280</v>
      </c>
      <c r="C147" s="7" t="s">
        <v>1245</v>
      </c>
    </row>
    <row r="148" spans="1:3" ht="12.5" x14ac:dyDescent="0.25">
      <c r="A148" s="7">
        <v>145</v>
      </c>
      <c r="B148" s="7" t="s">
        <v>1281</v>
      </c>
      <c r="C148" s="7" t="s">
        <v>1245</v>
      </c>
    </row>
    <row r="149" spans="1:3" ht="12.5" x14ac:dyDescent="0.25">
      <c r="A149" s="7">
        <v>146</v>
      </c>
      <c r="B149" s="7" t="s">
        <v>1282</v>
      </c>
      <c r="C149" s="7" t="s">
        <v>1245</v>
      </c>
    </row>
    <row r="150" spans="1:3" ht="12.5" x14ac:dyDescent="0.25">
      <c r="A150" s="7">
        <v>147</v>
      </c>
      <c r="B150" s="7" t="s">
        <v>1283</v>
      </c>
      <c r="C150" s="7" t="s">
        <v>1245</v>
      </c>
    </row>
    <row r="151" spans="1:3" ht="12.5" x14ac:dyDescent="0.25">
      <c r="A151" s="7">
        <v>148</v>
      </c>
      <c r="B151" s="7" t="s">
        <v>1284</v>
      </c>
      <c r="C151" s="7" t="s">
        <v>1245</v>
      </c>
    </row>
    <row r="152" spans="1:3" ht="12.5" x14ac:dyDescent="0.25">
      <c r="A152" s="7">
        <v>149</v>
      </c>
      <c r="B152" s="7" t="s">
        <v>1285</v>
      </c>
      <c r="C152" s="7" t="s">
        <v>1245</v>
      </c>
    </row>
    <row r="153" spans="1:3" ht="12.5" x14ac:dyDescent="0.25">
      <c r="A153" s="7">
        <v>150</v>
      </c>
      <c r="B153" s="7" t="s">
        <v>1185</v>
      </c>
      <c r="C153" s="7" t="s">
        <v>1245</v>
      </c>
    </row>
    <row r="154" spans="1:3" ht="12.5" x14ac:dyDescent="0.25">
      <c r="A154" s="7">
        <v>151</v>
      </c>
      <c r="B154" s="7" t="s">
        <v>1286</v>
      </c>
      <c r="C154" s="7" t="s">
        <v>1245</v>
      </c>
    </row>
    <row r="155" spans="1:3" ht="12.5" x14ac:dyDescent="0.25">
      <c r="A155" s="7">
        <v>152</v>
      </c>
      <c r="B155" s="7" t="s">
        <v>1287</v>
      </c>
      <c r="C155" s="7" t="s">
        <v>1245</v>
      </c>
    </row>
    <row r="156" spans="1:3" ht="12.5" x14ac:dyDescent="0.25">
      <c r="A156" s="7">
        <v>153</v>
      </c>
      <c r="B156" s="7" t="s">
        <v>1288</v>
      </c>
      <c r="C156" s="7" t="s">
        <v>1245</v>
      </c>
    </row>
    <row r="157" spans="1:3" ht="12.5" x14ac:dyDescent="0.25">
      <c r="A157" s="7">
        <v>154</v>
      </c>
      <c r="B157" s="7" t="s">
        <v>1289</v>
      </c>
      <c r="C157" s="1" t="s">
        <v>1290</v>
      </c>
    </row>
    <row r="158" spans="1:3" ht="12.5" x14ac:dyDescent="0.25">
      <c r="A158" s="7">
        <v>155</v>
      </c>
      <c r="B158" s="7" t="s">
        <v>1291</v>
      </c>
      <c r="C158" s="7" t="s">
        <v>1290</v>
      </c>
    </row>
    <row r="159" spans="1:3" ht="12.5" x14ac:dyDescent="0.25">
      <c r="A159" s="7">
        <v>156</v>
      </c>
      <c r="B159" s="7" t="s">
        <v>1292</v>
      </c>
      <c r="C159" s="7" t="s">
        <v>1290</v>
      </c>
    </row>
    <row r="160" spans="1:3" ht="12.5" x14ac:dyDescent="0.25">
      <c r="A160" s="7">
        <v>157</v>
      </c>
      <c r="B160" s="7" t="s">
        <v>1293</v>
      </c>
      <c r="C160" s="7" t="s">
        <v>1290</v>
      </c>
    </row>
    <row r="161" spans="1:3" ht="12.5" x14ac:dyDescent="0.25">
      <c r="A161" s="7">
        <v>158</v>
      </c>
      <c r="B161" s="7" t="s">
        <v>1294</v>
      </c>
      <c r="C161" s="7" t="s">
        <v>1290</v>
      </c>
    </row>
    <row r="162" spans="1:3" ht="12.5" x14ac:dyDescent="0.25">
      <c r="A162" s="7">
        <v>159</v>
      </c>
      <c r="B162" s="7" t="s">
        <v>1295</v>
      </c>
      <c r="C162" s="7" t="s">
        <v>1290</v>
      </c>
    </row>
    <row r="163" spans="1:3" ht="12.5" x14ac:dyDescent="0.25">
      <c r="A163" s="7">
        <v>160</v>
      </c>
      <c r="B163" s="7" t="s">
        <v>1296</v>
      </c>
      <c r="C163" s="7" t="s">
        <v>1290</v>
      </c>
    </row>
    <row r="164" spans="1:3" ht="12.5" x14ac:dyDescent="0.25">
      <c r="A164" s="7">
        <v>161</v>
      </c>
      <c r="B164" s="7" t="s">
        <v>1297</v>
      </c>
      <c r="C164" s="7" t="s">
        <v>1290</v>
      </c>
    </row>
    <row r="165" spans="1:3" ht="12.5" x14ac:dyDescent="0.25">
      <c r="A165" s="7">
        <v>162</v>
      </c>
      <c r="B165" s="7" t="s">
        <v>1298</v>
      </c>
      <c r="C165" s="7" t="s">
        <v>1290</v>
      </c>
    </row>
    <row r="166" spans="1:3" ht="12.5" x14ac:dyDescent="0.25">
      <c r="A166" s="7">
        <v>163</v>
      </c>
      <c r="B166" s="7" t="s">
        <v>1299</v>
      </c>
      <c r="C166" s="7" t="s">
        <v>1290</v>
      </c>
    </row>
    <row r="167" spans="1:3" ht="12.5" x14ac:dyDescent="0.25">
      <c r="A167" s="7">
        <v>164</v>
      </c>
      <c r="B167" s="7" t="s">
        <v>1300</v>
      </c>
      <c r="C167" s="7" t="s">
        <v>1290</v>
      </c>
    </row>
    <row r="168" spans="1:3" ht="12.5" x14ac:dyDescent="0.25">
      <c r="A168" s="7">
        <v>165</v>
      </c>
      <c r="B168" s="7" t="s">
        <v>1301</v>
      </c>
      <c r="C168" s="7" t="s">
        <v>1290</v>
      </c>
    </row>
    <row r="169" spans="1:3" ht="12.5" x14ac:dyDescent="0.25">
      <c r="A169" s="7">
        <v>166</v>
      </c>
      <c r="B169" s="7" t="s">
        <v>1302</v>
      </c>
      <c r="C169" s="7" t="s">
        <v>1290</v>
      </c>
    </row>
    <row r="170" spans="1:3" ht="12.5" x14ac:dyDescent="0.25">
      <c r="A170" s="7">
        <v>167</v>
      </c>
      <c r="B170" s="7" t="s">
        <v>1303</v>
      </c>
      <c r="C170" s="7" t="s">
        <v>1290</v>
      </c>
    </row>
    <row r="171" spans="1:3" ht="12.5" x14ac:dyDescent="0.25">
      <c r="A171" s="7">
        <v>168</v>
      </c>
      <c r="B171" s="7" t="s">
        <v>1304</v>
      </c>
      <c r="C171" s="7" t="s">
        <v>1290</v>
      </c>
    </row>
    <row r="172" spans="1:3" ht="12.5" x14ac:dyDescent="0.25">
      <c r="A172" s="7">
        <v>169</v>
      </c>
      <c r="B172" s="7" t="s">
        <v>1305</v>
      </c>
      <c r="C172" s="7" t="s">
        <v>1290</v>
      </c>
    </row>
    <row r="173" spans="1:3" ht="12.5" x14ac:dyDescent="0.25">
      <c r="A173" s="7">
        <v>170</v>
      </c>
      <c r="B173" s="7" t="s">
        <v>1306</v>
      </c>
      <c r="C173" s="7" t="s">
        <v>1290</v>
      </c>
    </row>
    <row r="174" spans="1:3" ht="12.5" x14ac:dyDescent="0.25">
      <c r="A174" s="7">
        <v>171</v>
      </c>
      <c r="B174" s="7" t="s">
        <v>1307</v>
      </c>
      <c r="C174" s="7" t="s">
        <v>1290</v>
      </c>
    </row>
    <row r="175" spans="1:3" ht="12.5" x14ac:dyDescent="0.25">
      <c r="A175" s="7">
        <v>172</v>
      </c>
      <c r="B175" s="7" t="s">
        <v>1308</v>
      </c>
      <c r="C175" s="7" t="s">
        <v>1290</v>
      </c>
    </row>
    <row r="176" spans="1:3" ht="12.5" x14ac:dyDescent="0.25">
      <c r="A176" s="7">
        <v>173</v>
      </c>
      <c r="B176" s="7" t="s">
        <v>1309</v>
      </c>
      <c r="C176" s="7" t="s">
        <v>1290</v>
      </c>
    </row>
    <row r="177" spans="1:3" ht="12.5" x14ac:dyDescent="0.25">
      <c r="A177" s="7">
        <v>174</v>
      </c>
      <c r="B177" s="7" t="s">
        <v>1310</v>
      </c>
      <c r="C177" s="7" t="s">
        <v>1290</v>
      </c>
    </row>
    <row r="178" spans="1:3" ht="12.5" x14ac:dyDescent="0.25">
      <c r="A178" s="7">
        <v>175</v>
      </c>
      <c r="B178" s="7" t="s">
        <v>1311</v>
      </c>
      <c r="C178" s="7" t="s">
        <v>1290</v>
      </c>
    </row>
    <row r="179" spans="1:3" ht="12.5" x14ac:dyDescent="0.25">
      <c r="A179" s="7">
        <v>176</v>
      </c>
      <c r="B179" s="7" t="s">
        <v>1312</v>
      </c>
      <c r="C179" s="7" t="s">
        <v>1290</v>
      </c>
    </row>
    <row r="180" spans="1:3" ht="12.5" x14ac:dyDescent="0.25">
      <c r="A180" s="7">
        <v>177</v>
      </c>
      <c r="B180" s="7" t="s">
        <v>1313</v>
      </c>
      <c r="C180" s="1" t="s">
        <v>1314</v>
      </c>
    </row>
    <row r="181" spans="1:3" ht="12.5" x14ac:dyDescent="0.25">
      <c r="A181" s="7">
        <v>178</v>
      </c>
      <c r="B181" s="7" t="s">
        <v>1315</v>
      </c>
      <c r="C181" s="7" t="s">
        <v>1314</v>
      </c>
    </row>
    <row r="182" spans="1:3" ht="12.5" x14ac:dyDescent="0.25">
      <c r="A182" s="7">
        <v>179</v>
      </c>
      <c r="B182" s="7" t="s">
        <v>1316</v>
      </c>
      <c r="C182" s="7" t="s">
        <v>1314</v>
      </c>
    </row>
    <row r="183" spans="1:3" ht="12.5" x14ac:dyDescent="0.25">
      <c r="A183" s="7">
        <v>180</v>
      </c>
      <c r="B183" s="7" t="s">
        <v>1317</v>
      </c>
      <c r="C183" s="7" t="s">
        <v>1314</v>
      </c>
    </row>
    <row r="184" spans="1:3" ht="12.5" x14ac:dyDescent="0.25">
      <c r="A184" s="7">
        <v>181</v>
      </c>
      <c r="B184" s="7" t="s">
        <v>1318</v>
      </c>
      <c r="C184" s="7" t="s">
        <v>1314</v>
      </c>
    </row>
    <row r="185" spans="1:3" ht="12.5" x14ac:dyDescent="0.25">
      <c r="A185" s="7">
        <v>182</v>
      </c>
      <c r="B185" s="7" t="s">
        <v>1319</v>
      </c>
      <c r="C185" s="7" t="s">
        <v>1314</v>
      </c>
    </row>
    <row r="186" spans="1:3" ht="12.5" x14ac:dyDescent="0.25">
      <c r="A186" s="7">
        <v>183</v>
      </c>
      <c r="B186" s="7" t="s">
        <v>1320</v>
      </c>
      <c r="C186" s="7" t="s">
        <v>1314</v>
      </c>
    </row>
    <row r="187" spans="1:3" ht="12.5" x14ac:dyDescent="0.25">
      <c r="A187" s="7">
        <v>184</v>
      </c>
      <c r="B187" s="7" t="s">
        <v>1321</v>
      </c>
      <c r="C187" s="7" t="s">
        <v>1314</v>
      </c>
    </row>
    <row r="188" spans="1:3" ht="12.5" x14ac:dyDescent="0.25">
      <c r="A188" s="7">
        <v>185</v>
      </c>
      <c r="B188" s="7" t="s">
        <v>1322</v>
      </c>
      <c r="C188" s="7" t="s">
        <v>1314</v>
      </c>
    </row>
    <row r="189" spans="1:3" ht="12.5" x14ac:dyDescent="0.25">
      <c r="A189" s="7">
        <v>186</v>
      </c>
      <c r="B189" s="7" t="s">
        <v>1323</v>
      </c>
      <c r="C189" s="7" t="s">
        <v>1314</v>
      </c>
    </row>
    <row r="190" spans="1:3" ht="12.5" x14ac:dyDescent="0.25">
      <c r="A190" s="7">
        <v>187</v>
      </c>
      <c r="B190" s="7" t="s">
        <v>1324</v>
      </c>
      <c r="C190" s="7" t="s">
        <v>1314</v>
      </c>
    </row>
    <row r="191" spans="1:3" ht="12.5" x14ac:dyDescent="0.25">
      <c r="A191" s="7">
        <v>188</v>
      </c>
      <c r="B191" s="7" t="s">
        <v>1325</v>
      </c>
      <c r="C191" s="7" t="s">
        <v>1314</v>
      </c>
    </row>
    <row r="192" spans="1:3" ht="12.5" x14ac:dyDescent="0.25">
      <c r="A192" s="7">
        <v>189</v>
      </c>
      <c r="B192" s="7" t="s">
        <v>1326</v>
      </c>
      <c r="C192" s="7" t="s">
        <v>1314</v>
      </c>
    </row>
    <row r="193" spans="1:3" ht="12.5" x14ac:dyDescent="0.25">
      <c r="A193" s="7">
        <v>190</v>
      </c>
      <c r="B193" s="7" t="s">
        <v>1327</v>
      </c>
      <c r="C193" s="7" t="s">
        <v>1314</v>
      </c>
    </row>
    <row r="194" spans="1:3" ht="12.5" x14ac:dyDescent="0.25">
      <c r="A194" s="7">
        <v>191</v>
      </c>
      <c r="B194" s="7" t="s">
        <v>1328</v>
      </c>
      <c r="C194" s="1" t="s">
        <v>1329</v>
      </c>
    </row>
    <row r="195" spans="1:3" ht="12.5" x14ac:dyDescent="0.25">
      <c r="A195" s="7">
        <v>192</v>
      </c>
      <c r="B195" s="7" t="s">
        <v>1330</v>
      </c>
      <c r="C195" s="7" t="s">
        <v>1329</v>
      </c>
    </row>
    <row r="196" spans="1:3" ht="12.5" x14ac:dyDescent="0.25">
      <c r="A196" s="7">
        <v>193</v>
      </c>
      <c r="B196" s="7" t="s">
        <v>1331</v>
      </c>
      <c r="C196" s="7" t="s">
        <v>1329</v>
      </c>
    </row>
    <row r="197" spans="1:3" ht="12.5" x14ac:dyDescent="0.25">
      <c r="A197" s="7">
        <v>194</v>
      </c>
      <c r="B197" s="7" t="s">
        <v>1332</v>
      </c>
      <c r="C197" s="7" t="s">
        <v>1329</v>
      </c>
    </row>
    <row r="198" spans="1:3" ht="12.5" x14ac:dyDescent="0.25">
      <c r="A198" s="7">
        <v>195</v>
      </c>
      <c r="B198" s="7" t="s">
        <v>1333</v>
      </c>
      <c r="C198" s="7" t="s">
        <v>1329</v>
      </c>
    </row>
    <row r="199" spans="1:3" ht="12.5" x14ac:dyDescent="0.25">
      <c r="A199" s="7">
        <v>196</v>
      </c>
      <c r="B199" s="7" t="s">
        <v>1334</v>
      </c>
      <c r="C199" s="7" t="s">
        <v>1329</v>
      </c>
    </row>
    <row r="200" spans="1:3" ht="12.5" x14ac:dyDescent="0.25">
      <c r="A200" s="7">
        <v>197</v>
      </c>
      <c r="B200" s="7" t="s">
        <v>1335</v>
      </c>
      <c r="C200" s="7" t="s">
        <v>1329</v>
      </c>
    </row>
    <row r="201" spans="1:3" ht="12.5" x14ac:dyDescent="0.25">
      <c r="A201" s="7">
        <v>198</v>
      </c>
      <c r="B201" s="7" t="s">
        <v>1336</v>
      </c>
      <c r="C201" s="7" t="s">
        <v>1329</v>
      </c>
    </row>
    <row r="202" spans="1:3" ht="12.5" x14ac:dyDescent="0.25">
      <c r="A202" s="7">
        <v>199</v>
      </c>
      <c r="B202" s="7" t="s">
        <v>1337</v>
      </c>
      <c r="C202" s="7" t="s">
        <v>1329</v>
      </c>
    </row>
    <row r="203" spans="1:3" ht="12.5" x14ac:dyDescent="0.25">
      <c r="A203" s="7">
        <v>200</v>
      </c>
      <c r="B203" s="7" t="s">
        <v>1338</v>
      </c>
      <c r="C203" s="7" t="s">
        <v>1329</v>
      </c>
    </row>
    <row r="204" spans="1:3" ht="12.5" x14ac:dyDescent="0.25">
      <c r="A204" s="7">
        <v>201</v>
      </c>
      <c r="B204" s="7" t="s">
        <v>1339</v>
      </c>
      <c r="C204" s="7" t="s">
        <v>1329</v>
      </c>
    </row>
    <row r="205" spans="1:3" ht="12.5" x14ac:dyDescent="0.25">
      <c r="A205" s="7">
        <v>202</v>
      </c>
      <c r="B205" s="7" t="s">
        <v>1340</v>
      </c>
      <c r="C205" s="7" t="s">
        <v>1329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49A09-9898-4D47-90DA-678F22B0831B}">
  <dimension ref="A1"/>
  <sheetViews>
    <sheetView workbookViewId="0"/>
  </sheetViews>
  <sheetFormatPr defaultRowHeight="12.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AB273-D3FB-4845-8A8C-AAB8E453B7FA}">
  <dimension ref="A1"/>
  <sheetViews>
    <sheetView showGridLines="0" tabSelected="1" zoomScale="60" zoomScaleNormal="60" workbookViewId="0">
      <selection activeCell="V46" sqref="V46"/>
    </sheetView>
  </sheetViews>
  <sheetFormatPr defaultRowHeight="12.5" x14ac:dyDescent="0.25"/>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5B424-CDE1-4954-915F-8FCC37D33C58}">
  <dimension ref="A1"/>
  <sheetViews>
    <sheetView showGridLines="0" zoomScale="60" zoomScaleNormal="60" workbookViewId="0"/>
  </sheetViews>
  <sheetFormatPr defaultRowHeight="12.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AF030-4DE0-411B-9952-81C25273130C}">
  <dimension ref="A1"/>
  <sheetViews>
    <sheetView showGridLines="0" zoomScale="60" zoomScaleNormal="60" workbookViewId="0"/>
  </sheetViews>
  <sheetFormatPr defaultRowHeight="12.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002"/>
  <sheetViews>
    <sheetView topLeftCell="D1" zoomScale="70" zoomScaleNormal="70" workbookViewId="0"/>
  </sheetViews>
  <sheetFormatPr defaultColWidth="14.453125" defaultRowHeight="15.75" customHeight="1" x14ac:dyDescent="0.25"/>
  <cols>
    <col min="1" max="1" width="13.7265625" customWidth="1"/>
    <col min="2" max="3" width="14.453125" hidden="1" customWidth="1"/>
    <col min="4" max="4" width="18.453125" customWidth="1"/>
    <col min="8" max="8" width="14.6328125" style="10" customWidth="1"/>
    <col min="10" max="10" width="14.453125" style="10"/>
    <col min="11" max="11" width="21.26953125" style="10" customWidth="1"/>
    <col min="12" max="12" width="14.453125" style="10"/>
    <col min="13" max="13" width="16.08984375" customWidth="1"/>
  </cols>
  <sheetData>
    <row r="1" spans="1:19" ht="15.75" customHeight="1" x14ac:dyDescent="0.25">
      <c r="A1" s="2"/>
      <c r="B1" s="2"/>
      <c r="C1" s="2"/>
      <c r="D1" s="1"/>
      <c r="K1" s="8"/>
      <c r="L1" s="8"/>
      <c r="M1" s="1" t="s">
        <v>0</v>
      </c>
      <c r="N1" s="1"/>
      <c r="O1" s="3"/>
    </row>
    <row r="2" spans="1:19" ht="15.75" customHeight="1" x14ac:dyDescent="0.25">
      <c r="A2" s="2"/>
      <c r="B2" s="2"/>
      <c r="C2" s="2"/>
      <c r="D2" s="1"/>
      <c r="K2" s="8"/>
      <c r="L2" s="8"/>
      <c r="M2" s="1"/>
      <c r="N2" s="1"/>
      <c r="O2" s="3"/>
    </row>
    <row r="3" spans="1:19" ht="15.75" customHeight="1" x14ac:dyDescent="0.25">
      <c r="A3" s="8" t="s">
        <v>6</v>
      </c>
      <c r="B3" s="2" t="s">
        <v>7</v>
      </c>
      <c r="C3" s="2" t="s">
        <v>8</v>
      </c>
      <c r="D3" s="1" t="s">
        <v>9</v>
      </c>
      <c r="E3" t="s">
        <v>1371</v>
      </c>
      <c r="F3" t="s">
        <v>1138</v>
      </c>
      <c r="G3" t="s">
        <v>1</v>
      </c>
      <c r="H3" s="10" t="s">
        <v>1359</v>
      </c>
      <c r="I3" t="s">
        <v>1353</v>
      </c>
      <c r="J3" s="10" t="s">
        <v>1360</v>
      </c>
      <c r="K3" s="8" t="s">
        <v>4</v>
      </c>
      <c r="L3" s="8" t="s">
        <v>5</v>
      </c>
      <c r="M3" s="1" t="s">
        <v>2</v>
      </c>
      <c r="N3" s="1" t="s">
        <v>3</v>
      </c>
      <c r="O3" s="3" t="s">
        <v>1341</v>
      </c>
      <c r="P3" t="s">
        <v>1355</v>
      </c>
      <c r="Q3" t="s">
        <v>1356</v>
      </c>
      <c r="R3" t="s">
        <v>1357</v>
      </c>
      <c r="S3" t="s">
        <v>1358</v>
      </c>
    </row>
    <row r="4" spans="1:19" ht="15.75" hidden="1" customHeight="1" x14ac:dyDescent="0.25">
      <c r="A4" s="8">
        <v>32370</v>
      </c>
      <c r="B4" s="2">
        <v>32370</v>
      </c>
      <c r="C4" s="2">
        <v>16185</v>
      </c>
      <c r="D4" s="4">
        <v>41640</v>
      </c>
      <c r="E4" t="s">
        <v>1342</v>
      </c>
      <c r="F4" t="s">
        <v>1294</v>
      </c>
      <c r="G4" t="s">
        <v>1343</v>
      </c>
      <c r="H4" s="10">
        <f>_xlfn.NUMBERVALUE(A4)</f>
        <v>32370</v>
      </c>
      <c r="I4">
        <f>_xlfn.NUMBERVALUE(B4)</f>
        <v>32370</v>
      </c>
      <c r="J4" s="10">
        <f>_xlfn.NUMBERVALUE(C4)</f>
        <v>16185</v>
      </c>
      <c r="K4" s="8">
        <v>3</v>
      </c>
      <c r="L4" s="8">
        <v>20</v>
      </c>
      <c r="M4" s="1" t="s">
        <v>10</v>
      </c>
      <c r="N4" s="1">
        <v>1618.5</v>
      </c>
      <c r="O4" s="3" t="s">
        <v>1354</v>
      </c>
      <c r="P4" s="9">
        <f>H4-J4</f>
        <v>16185</v>
      </c>
      <c r="Q4" s="9">
        <f>(P4/J4)*100</f>
        <v>100</v>
      </c>
      <c r="R4" t="str">
        <f>IF(Q4&gt;20,"ACH","NOT ACH")</f>
        <v>ACH</v>
      </c>
      <c r="S4" t="str">
        <f>_xlfn.XLOOKUP(F4,Market!B:B,Market!C:C,"NA",0)</f>
        <v>North America</v>
      </c>
    </row>
    <row r="5" spans="1:19" ht="15.75" hidden="1" customHeight="1" x14ac:dyDescent="0.25">
      <c r="A5" s="8">
        <v>26420</v>
      </c>
      <c r="B5" s="2">
        <v>26420</v>
      </c>
      <c r="C5" s="2">
        <v>13210</v>
      </c>
      <c r="D5" s="4">
        <v>41640</v>
      </c>
      <c r="E5" t="s">
        <v>1342</v>
      </c>
      <c r="F5" t="s">
        <v>1258</v>
      </c>
      <c r="G5" t="s">
        <v>1343</v>
      </c>
      <c r="H5" s="10">
        <f t="shared" ref="H5:H68" si="0">_xlfn.NUMBERVALUE(A5)</f>
        <v>26420</v>
      </c>
      <c r="I5">
        <f t="shared" ref="I5:I68" si="1">_xlfn.NUMBERVALUE(B5)</f>
        <v>26420</v>
      </c>
      <c r="J5" s="10">
        <f t="shared" ref="J5:J68" si="2">_xlfn.NUMBERVALUE(C5)</f>
        <v>13210</v>
      </c>
      <c r="K5" s="8">
        <v>3</v>
      </c>
      <c r="L5" s="8">
        <v>20</v>
      </c>
      <c r="M5" s="1" t="s">
        <v>10</v>
      </c>
      <c r="N5" s="1">
        <v>1321</v>
      </c>
      <c r="O5" s="3" t="s">
        <v>1354</v>
      </c>
      <c r="P5" s="9">
        <f t="shared" ref="P5:P68" si="3">H5-J5</f>
        <v>13210</v>
      </c>
      <c r="Q5" s="9">
        <f t="shared" ref="Q5:Q68" si="4">(P5/J5)*100</f>
        <v>100</v>
      </c>
      <c r="R5" t="str">
        <f t="shared" ref="R5:R68" si="5">IF(Q5&gt;20,"ACH","NOT ACH")</f>
        <v>ACH</v>
      </c>
      <c r="S5" t="str">
        <f>_xlfn.XLOOKUP(F5,Market!B:B,Market!C:C,"NA",0)</f>
        <v>Europe</v>
      </c>
    </row>
    <row r="6" spans="1:19" ht="15.75" hidden="1" customHeight="1" x14ac:dyDescent="0.25">
      <c r="A6" s="8">
        <v>32670</v>
      </c>
      <c r="B6" s="2">
        <v>32670</v>
      </c>
      <c r="C6" s="2">
        <v>21780</v>
      </c>
      <c r="D6" s="4">
        <v>41645</v>
      </c>
      <c r="E6" t="s">
        <v>1344</v>
      </c>
      <c r="F6" t="s">
        <v>1257</v>
      </c>
      <c r="G6" t="s">
        <v>1343</v>
      </c>
      <c r="H6" s="10">
        <f t="shared" si="0"/>
        <v>32670</v>
      </c>
      <c r="I6">
        <f t="shared" si="1"/>
        <v>32670</v>
      </c>
      <c r="J6" s="10">
        <f t="shared" si="2"/>
        <v>21780</v>
      </c>
      <c r="K6" s="8">
        <v>3</v>
      </c>
      <c r="L6" s="8">
        <v>15</v>
      </c>
      <c r="M6" s="1" t="s">
        <v>10</v>
      </c>
      <c r="N6" s="1">
        <v>2178</v>
      </c>
      <c r="O6" s="3" t="s">
        <v>1354</v>
      </c>
      <c r="P6" s="9">
        <f t="shared" si="3"/>
        <v>10890</v>
      </c>
      <c r="Q6" s="9">
        <f t="shared" si="4"/>
        <v>50</v>
      </c>
      <c r="R6" t="str">
        <f t="shared" si="5"/>
        <v>ACH</v>
      </c>
      <c r="S6" t="str">
        <f>_xlfn.XLOOKUP(F6,Market!B:B,Market!C:C,"NA",0)</f>
        <v>Europe</v>
      </c>
    </row>
    <row r="7" spans="1:19" ht="15.75" hidden="1" customHeight="1" x14ac:dyDescent="0.25">
      <c r="A7" s="8">
        <v>13320</v>
      </c>
      <c r="B7" s="2">
        <v>13320</v>
      </c>
      <c r="C7" s="2">
        <v>8880</v>
      </c>
      <c r="D7" s="4">
        <v>41645</v>
      </c>
      <c r="E7" t="s">
        <v>1344</v>
      </c>
      <c r="F7" t="s">
        <v>1258</v>
      </c>
      <c r="G7" t="s">
        <v>1343</v>
      </c>
      <c r="H7" s="10">
        <f t="shared" si="0"/>
        <v>13320</v>
      </c>
      <c r="I7">
        <f t="shared" si="1"/>
        <v>13320</v>
      </c>
      <c r="J7" s="10">
        <f t="shared" si="2"/>
        <v>8880</v>
      </c>
      <c r="K7" s="8">
        <v>3</v>
      </c>
      <c r="L7" s="8">
        <v>15</v>
      </c>
      <c r="M7" s="1" t="s">
        <v>10</v>
      </c>
      <c r="N7" s="1">
        <v>888</v>
      </c>
      <c r="O7" s="3" t="s">
        <v>1354</v>
      </c>
      <c r="P7" s="9">
        <f t="shared" si="3"/>
        <v>4440</v>
      </c>
      <c r="Q7" s="9">
        <f t="shared" si="4"/>
        <v>50</v>
      </c>
      <c r="R7" t="str">
        <f t="shared" si="5"/>
        <v>ACH</v>
      </c>
      <c r="S7" t="str">
        <f>_xlfn.XLOOKUP(F7,Market!B:B,Market!C:C,"NA",0)</f>
        <v>Europe</v>
      </c>
    </row>
    <row r="8" spans="1:19" ht="15.75" hidden="1" customHeight="1" x14ac:dyDescent="0.25">
      <c r="A8" s="8">
        <v>37050</v>
      </c>
      <c r="B8" s="2">
        <v>37050</v>
      </c>
      <c r="C8" s="2">
        <v>24700</v>
      </c>
      <c r="D8" s="4">
        <v>41645</v>
      </c>
      <c r="E8" t="s">
        <v>1344</v>
      </c>
      <c r="F8" t="s">
        <v>1305</v>
      </c>
      <c r="G8" t="s">
        <v>1343</v>
      </c>
      <c r="H8" s="10">
        <f t="shared" si="0"/>
        <v>37050</v>
      </c>
      <c r="I8">
        <f t="shared" si="1"/>
        <v>37050</v>
      </c>
      <c r="J8" s="10">
        <f t="shared" si="2"/>
        <v>24700</v>
      </c>
      <c r="K8" s="8">
        <v>3</v>
      </c>
      <c r="L8" s="8">
        <v>15</v>
      </c>
      <c r="M8" s="1" t="s">
        <v>10</v>
      </c>
      <c r="N8" s="1">
        <v>2470</v>
      </c>
      <c r="O8" s="3" t="s">
        <v>1354</v>
      </c>
      <c r="P8" s="9">
        <f t="shared" si="3"/>
        <v>12350</v>
      </c>
      <c r="Q8" s="9">
        <f t="shared" si="4"/>
        <v>50</v>
      </c>
      <c r="R8" t="str">
        <f t="shared" si="5"/>
        <v>ACH</v>
      </c>
      <c r="S8" t="str">
        <f>_xlfn.XLOOKUP(F8,Market!B:B,Market!C:C,"NA",0)</f>
        <v>North America</v>
      </c>
    </row>
    <row r="9" spans="1:19" ht="15.75" hidden="1" customHeight="1" x14ac:dyDescent="0.25">
      <c r="A9" s="8" t="s">
        <v>11</v>
      </c>
      <c r="B9" s="2" t="s">
        <v>11</v>
      </c>
      <c r="C9" s="2" t="s">
        <v>12</v>
      </c>
      <c r="D9" s="4">
        <v>41651</v>
      </c>
      <c r="E9" t="s">
        <v>1342</v>
      </c>
      <c r="F9" t="s">
        <v>1258</v>
      </c>
      <c r="G9" t="s">
        <v>1343</v>
      </c>
      <c r="H9" s="10">
        <f t="shared" si="0"/>
        <v>529550</v>
      </c>
      <c r="I9">
        <f t="shared" si="1"/>
        <v>529550</v>
      </c>
      <c r="J9" s="10">
        <f t="shared" si="2"/>
        <v>393380</v>
      </c>
      <c r="K9" s="8">
        <v>3</v>
      </c>
      <c r="L9" s="8">
        <v>350</v>
      </c>
      <c r="M9" s="1" t="s">
        <v>10</v>
      </c>
      <c r="N9" s="1">
        <v>1513</v>
      </c>
      <c r="O9" s="3" t="s">
        <v>1354</v>
      </c>
      <c r="P9" s="9">
        <f t="shared" si="3"/>
        <v>136170</v>
      </c>
      <c r="Q9" s="9">
        <f t="shared" si="4"/>
        <v>34.615384615384613</v>
      </c>
      <c r="R9" t="str">
        <f t="shared" si="5"/>
        <v>ACH</v>
      </c>
      <c r="S9" t="str">
        <f>_xlfn.XLOOKUP(F9,Market!B:B,Market!C:C,"NA",0)</f>
        <v>Europe</v>
      </c>
    </row>
    <row r="10" spans="1:19" ht="15.75" hidden="1" customHeight="1" x14ac:dyDescent="0.25">
      <c r="A10" s="8">
        <v>13815</v>
      </c>
      <c r="B10" s="2">
        <v>13815</v>
      </c>
      <c r="C10" s="2">
        <v>9210</v>
      </c>
      <c r="D10" s="4">
        <v>41642</v>
      </c>
      <c r="E10" t="s">
        <v>1344</v>
      </c>
      <c r="F10" t="s">
        <v>1258</v>
      </c>
      <c r="G10" t="s">
        <v>1345</v>
      </c>
      <c r="H10" s="10">
        <f t="shared" si="0"/>
        <v>13815</v>
      </c>
      <c r="I10">
        <f t="shared" si="1"/>
        <v>13815</v>
      </c>
      <c r="J10" s="10">
        <f t="shared" si="2"/>
        <v>9210</v>
      </c>
      <c r="K10" s="8">
        <v>5</v>
      </c>
      <c r="L10" s="8">
        <v>15</v>
      </c>
      <c r="M10" s="1" t="s">
        <v>10</v>
      </c>
      <c r="N10" s="1">
        <v>921</v>
      </c>
      <c r="O10" s="3" t="s">
        <v>1354</v>
      </c>
      <c r="P10" s="9">
        <f t="shared" si="3"/>
        <v>4605</v>
      </c>
      <c r="Q10" s="9">
        <f t="shared" si="4"/>
        <v>50</v>
      </c>
      <c r="R10" t="str">
        <f t="shared" si="5"/>
        <v>ACH</v>
      </c>
      <c r="S10" t="str">
        <f>_xlfn.XLOOKUP(F10,Market!B:B,Market!C:C,"NA",0)</f>
        <v>Europe</v>
      </c>
    </row>
    <row r="11" spans="1:19" ht="15.75" hidden="1" customHeight="1" x14ac:dyDescent="0.25">
      <c r="A11" s="8">
        <v>30216</v>
      </c>
      <c r="B11" s="2">
        <v>30216</v>
      </c>
      <c r="C11" s="2">
        <v>7554</v>
      </c>
      <c r="D11" s="4">
        <v>41645</v>
      </c>
      <c r="E11" t="s">
        <v>1346</v>
      </c>
      <c r="F11" t="s">
        <v>1294</v>
      </c>
      <c r="G11" t="s">
        <v>1345</v>
      </c>
      <c r="H11" s="10">
        <f t="shared" si="0"/>
        <v>30216</v>
      </c>
      <c r="I11">
        <f t="shared" si="1"/>
        <v>30216</v>
      </c>
      <c r="J11" s="10">
        <f t="shared" si="2"/>
        <v>7554</v>
      </c>
      <c r="K11" s="8">
        <v>5</v>
      </c>
      <c r="L11" s="8">
        <v>12</v>
      </c>
      <c r="M11" s="1" t="s">
        <v>10</v>
      </c>
      <c r="N11" s="1">
        <v>2518</v>
      </c>
      <c r="O11" s="3" t="s">
        <v>1354</v>
      </c>
      <c r="P11" s="9">
        <f t="shared" si="3"/>
        <v>22662</v>
      </c>
      <c r="Q11" s="9">
        <f t="shared" si="4"/>
        <v>300</v>
      </c>
      <c r="R11" t="str">
        <f t="shared" si="5"/>
        <v>ACH</v>
      </c>
      <c r="S11" t="str">
        <f>_xlfn.XLOOKUP(F11,Market!B:B,Market!C:C,"NA",0)</f>
        <v>North America</v>
      </c>
    </row>
    <row r="12" spans="1:19" ht="15.75" hidden="1" customHeight="1" x14ac:dyDescent="0.25">
      <c r="A12" s="8">
        <v>37980</v>
      </c>
      <c r="B12" s="2">
        <v>37980</v>
      </c>
      <c r="C12" s="2">
        <v>18990</v>
      </c>
      <c r="D12" s="4">
        <v>41645</v>
      </c>
      <c r="E12" t="s">
        <v>1342</v>
      </c>
      <c r="F12" t="s">
        <v>1257</v>
      </c>
      <c r="G12" t="s">
        <v>1345</v>
      </c>
      <c r="H12" s="10">
        <f t="shared" si="0"/>
        <v>37980</v>
      </c>
      <c r="I12">
        <f t="shared" si="1"/>
        <v>37980</v>
      </c>
      <c r="J12" s="10">
        <f t="shared" si="2"/>
        <v>18990</v>
      </c>
      <c r="K12" s="8">
        <v>5</v>
      </c>
      <c r="L12" s="8">
        <v>20</v>
      </c>
      <c r="M12" s="1" t="s">
        <v>10</v>
      </c>
      <c r="N12" s="1">
        <v>1899</v>
      </c>
      <c r="O12" s="3" t="s">
        <v>1354</v>
      </c>
      <c r="P12" s="9">
        <f t="shared" si="3"/>
        <v>18990</v>
      </c>
      <c r="Q12" s="9">
        <f t="shared" si="4"/>
        <v>100</v>
      </c>
      <c r="R12" t="str">
        <f t="shared" si="5"/>
        <v>ACH</v>
      </c>
      <c r="S12" t="str">
        <f>_xlfn.XLOOKUP(F12,Market!B:B,Market!C:C,"NA",0)</f>
        <v>Europe</v>
      </c>
    </row>
    <row r="13" spans="1:19" ht="15.75" hidden="1" customHeight="1" x14ac:dyDescent="0.25">
      <c r="A13" s="8">
        <v>18540</v>
      </c>
      <c r="B13" s="2">
        <v>18540</v>
      </c>
      <c r="C13" s="2">
        <v>4635</v>
      </c>
      <c r="D13" s="4">
        <v>41645</v>
      </c>
      <c r="E13" t="s">
        <v>1346</v>
      </c>
      <c r="F13" t="s">
        <v>1258</v>
      </c>
      <c r="G13" t="s">
        <v>1345</v>
      </c>
      <c r="H13" s="10">
        <f t="shared" si="0"/>
        <v>18540</v>
      </c>
      <c r="I13">
        <f t="shared" si="1"/>
        <v>18540</v>
      </c>
      <c r="J13" s="10">
        <f t="shared" si="2"/>
        <v>4635</v>
      </c>
      <c r="K13" s="8">
        <v>5</v>
      </c>
      <c r="L13" s="8">
        <v>12</v>
      </c>
      <c r="M13" s="1" t="s">
        <v>10</v>
      </c>
      <c r="N13" s="1">
        <v>1545</v>
      </c>
      <c r="O13" s="3" t="s">
        <v>1354</v>
      </c>
      <c r="P13" s="9">
        <f t="shared" si="3"/>
        <v>13905</v>
      </c>
      <c r="Q13" s="9">
        <f t="shared" si="4"/>
        <v>300</v>
      </c>
      <c r="R13" t="str">
        <f t="shared" si="5"/>
        <v>ACH</v>
      </c>
      <c r="S13" t="str">
        <f>_xlfn.XLOOKUP(F13,Market!B:B,Market!C:C,"NA",0)</f>
        <v>Europe</v>
      </c>
    </row>
    <row r="14" spans="1:19" ht="15.75" hidden="1" customHeight="1" x14ac:dyDescent="0.25">
      <c r="A14" s="8">
        <v>37050</v>
      </c>
      <c r="B14" s="2">
        <v>37050</v>
      </c>
      <c r="C14" s="2">
        <v>24700</v>
      </c>
      <c r="D14" s="4">
        <v>41645</v>
      </c>
      <c r="E14" t="s">
        <v>1344</v>
      </c>
      <c r="F14" t="s">
        <v>1305</v>
      </c>
      <c r="G14" t="s">
        <v>1345</v>
      </c>
      <c r="H14" s="10">
        <f t="shared" si="0"/>
        <v>37050</v>
      </c>
      <c r="I14">
        <f t="shared" si="1"/>
        <v>37050</v>
      </c>
      <c r="J14" s="10">
        <f t="shared" si="2"/>
        <v>24700</v>
      </c>
      <c r="K14" s="8">
        <v>5</v>
      </c>
      <c r="L14" s="8">
        <v>15</v>
      </c>
      <c r="M14" s="1" t="s">
        <v>10</v>
      </c>
      <c r="N14" s="1">
        <v>2470</v>
      </c>
      <c r="O14" s="3" t="s">
        <v>1354</v>
      </c>
      <c r="P14" s="9">
        <f t="shared" si="3"/>
        <v>12350</v>
      </c>
      <c r="Q14" s="9">
        <f t="shared" si="4"/>
        <v>50</v>
      </c>
      <c r="R14" t="str">
        <f t="shared" si="5"/>
        <v>ACH</v>
      </c>
      <c r="S14" t="str">
        <f>_xlfn.XLOOKUP(F14,Market!B:B,Market!C:C,"NA",0)</f>
        <v>North America</v>
      </c>
    </row>
    <row r="15" spans="1:19" ht="15.75" hidden="1" customHeight="1" x14ac:dyDescent="0.25">
      <c r="A15" s="8" t="s">
        <v>13</v>
      </c>
      <c r="B15" s="2" t="s">
        <v>13</v>
      </c>
      <c r="C15" s="2" t="s">
        <v>14</v>
      </c>
      <c r="D15" s="4">
        <v>41646</v>
      </c>
      <c r="E15" t="s">
        <v>1347</v>
      </c>
      <c r="F15" t="s">
        <v>1294</v>
      </c>
      <c r="G15" t="s">
        <v>1345</v>
      </c>
      <c r="H15" s="10">
        <f t="shared" si="0"/>
        <v>333187.5</v>
      </c>
      <c r="I15">
        <f t="shared" si="1"/>
        <v>333187.5</v>
      </c>
      <c r="J15" s="10">
        <f t="shared" si="2"/>
        <v>319860</v>
      </c>
      <c r="K15" s="8">
        <v>5</v>
      </c>
      <c r="L15" s="8">
        <v>125</v>
      </c>
      <c r="M15" s="1" t="s">
        <v>10</v>
      </c>
      <c r="N15" s="1">
        <v>2665.5</v>
      </c>
      <c r="O15" s="3" t="s">
        <v>1354</v>
      </c>
      <c r="P15" s="9">
        <f t="shared" si="3"/>
        <v>13327.5</v>
      </c>
      <c r="Q15" s="9">
        <f t="shared" si="4"/>
        <v>4.1666666666666661</v>
      </c>
      <c r="R15" t="str">
        <f t="shared" si="5"/>
        <v>NOT ACH</v>
      </c>
      <c r="S15" t="str">
        <f>_xlfn.XLOOKUP(F15,Market!B:B,Market!C:C,"NA",0)</f>
        <v>North America</v>
      </c>
    </row>
    <row r="16" spans="1:19" ht="15.75" hidden="1" customHeight="1" x14ac:dyDescent="0.25">
      <c r="A16" s="8" t="s">
        <v>15</v>
      </c>
      <c r="B16" s="2" t="s">
        <v>15</v>
      </c>
      <c r="C16" s="2" t="s">
        <v>16</v>
      </c>
      <c r="D16" s="4">
        <v>41647</v>
      </c>
      <c r="E16" t="s">
        <v>1348</v>
      </c>
      <c r="F16" t="s">
        <v>1305</v>
      </c>
      <c r="G16" t="s">
        <v>1345</v>
      </c>
      <c r="H16" s="10">
        <f t="shared" si="0"/>
        <v>287400</v>
      </c>
      <c r="I16">
        <f t="shared" si="1"/>
        <v>287400</v>
      </c>
      <c r="J16" s="10">
        <f t="shared" si="2"/>
        <v>239500</v>
      </c>
      <c r="K16" s="8">
        <v>5</v>
      </c>
      <c r="L16" s="8">
        <v>300</v>
      </c>
      <c r="M16" s="1" t="s">
        <v>10</v>
      </c>
      <c r="N16" s="1">
        <v>958</v>
      </c>
      <c r="O16" s="3" t="s">
        <v>1354</v>
      </c>
      <c r="P16" s="9">
        <f t="shared" si="3"/>
        <v>47900</v>
      </c>
      <c r="Q16" s="9">
        <f t="shared" si="4"/>
        <v>20</v>
      </c>
      <c r="R16" t="str">
        <f t="shared" si="5"/>
        <v>NOT ACH</v>
      </c>
      <c r="S16" t="str">
        <f>_xlfn.XLOOKUP(F16,Market!B:B,Market!C:C,"NA",0)</f>
        <v>North America</v>
      </c>
    </row>
    <row r="17" spans="1:19" ht="15.75" hidden="1" customHeight="1" x14ac:dyDescent="0.25">
      <c r="A17" s="8">
        <v>15022</v>
      </c>
      <c r="B17" s="2">
        <v>15022</v>
      </c>
      <c r="C17" s="2">
        <v>10730</v>
      </c>
      <c r="D17" s="4">
        <v>41648</v>
      </c>
      <c r="E17" t="s">
        <v>1342</v>
      </c>
      <c r="F17" t="s">
        <v>1258</v>
      </c>
      <c r="G17" t="s">
        <v>1345</v>
      </c>
      <c r="H17" s="10">
        <f t="shared" si="0"/>
        <v>15022</v>
      </c>
      <c r="I17">
        <f t="shared" si="1"/>
        <v>15022</v>
      </c>
      <c r="J17" s="10">
        <f t="shared" si="2"/>
        <v>10730</v>
      </c>
      <c r="K17" s="8">
        <v>5</v>
      </c>
      <c r="L17" s="8">
        <v>7</v>
      </c>
      <c r="M17" s="1" t="s">
        <v>10</v>
      </c>
      <c r="N17" s="1">
        <v>2146</v>
      </c>
      <c r="O17" s="3" t="s">
        <v>1354</v>
      </c>
      <c r="P17" s="9">
        <f t="shared" si="3"/>
        <v>4292</v>
      </c>
      <c r="Q17" s="9">
        <f t="shared" si="4"/>
        <v>40</v>
      </c>
      <c r="R17" t="str">
        <f t="shared" si="5"/>
        <v>ACH</v>
      </c>
      <c r="S17" t="str">
        <f>_xlfn.XLOOKUP(F17,Market!B:B,Market!C:C,"NA",0)</f>
        <v>Europe</v>
      </c>
    </row>
    <row r="18" spans="1:19" ht="15.75" hidden="1" customHeight="1" x14ac:dyDescent="0.25">
      <c r="A18" s="8">
        <v>43125</v>
      </c>
      <c r="B18" s="2">
        <v>43125</v>
      </c>
      <c r="C18" s="2">
        <v>41400</v>
      </c>
      <c r="D18" s="4">
        <v>41284</v>
      </c>
      <c r="E18" t="s">
        <v>1347</v>
      </c>
      <c r="F18" t="s">
        <v>1294</v>
      </c>
      <c r="G18" t="s">
        <v>1345</v>
      </c>
      <c r="H18" s="10">
        <f t="shared" si="0"/>
        <v>43125</v>
      </c>
      <c r="I18">
        <f t="shared" si="1"/>
        <v>43125</v>
      </c>
      <c r="J18" s="10">
        <f t="shared" si="2"/>
        <v>41400</v>
      </c>
      <c r="K18" s="8">
        <v>5</v>
      </c>
      <c r="L18" s="8">
        <v>125</v>
      </c>
      <c r="M18" s="1" t="s">
        <v>10</v>
      </c>
      <c r="N18" s="1">
        <v>345</v>
      </c>
      <c r="O18" s="3" t="s">
        <v>1354</v>
      </c>
      <c r="P18" s="9">
        <f t="shared" si="3"/>
        <v>1725</v>
      </c>
      <c r="Q18" s="9">
        <f t="shared" si="4"/>
        <v>4.1666666666666661</v>
      </c>
      <c r="R18" t="str">
        <f t="shared" si="5"/>
        <v>NOT ACH</v>
      </c>
      <c r="S18" t="str">
        <f>_xlfn.XLOOKUP(F18,Market!B:B,Market!C:C,"NA",0)</f>
        <v>North America</v>
      </c>
    </row>
    <row r="19" spans="1:19" ht="15.75" hidden="1" customHeight="1" x14ac:dyDescent="0.25">
      <c r="A19" s="8">
        <v>9225</v>
      </c>
      <c r="B19" s="2">
        <v>9225</v>
      </c>
      <c r="C19" s="2">
        <v>6150</v>
      </c>
      <c r="D19" s="4">
        <v>41651</v>
      </c>
      <c r="E19" t="s">
        <v>1344</v>
      </c>
      <c r="F19" t="s">
        <v>1312</v>
      </c>
      <c r="G19" t="s">
        <v>1345</v>
      </c>
      <c r="H19" s="10">
        <f t="shared" si="0"/>
        <v>9225</v>
      </c>
      <c r="I19">
        <f t="shared" si="1"/>
        <v>9225</v>
      </c>
      <c r="J19" s="10">
        <f t="shared" si="2"/>
        <v>6150</v>
      </c>
      <c r="K19" s="8">
        <v>5</v>
      </c>
      <c r="L19" s="8">
        <v>15</v>
      </c>
      <c r="M19" s="1" t="s">
        <v>10</v>
      </c>
      <c r="N19" s="1">
        <v>615</v>
      </c>
      <c r="O19" s="3" t="s">
        <v>1354</v>
      </c>
      <c r="P19" s="9">
        <f t="shared" si="3"/>
        <v>3075</v>
      </c>
      <c r="Q19" s="9">
        <f t="shared" si="4"/>
        <v>50</v>
      </c>
      <c r="R19" t="str">
        <f t="shared" si="5"/>
        <v>ACH</v>
      </c>
      <c r="S19" t="str">
        <f>_xlfn.XLOOKUP(F19,Market!B:B,Market!C:C,"NA",0)</f>
        <v>North America</v>
      </c>
    </row>
    <row r="20" spans="1:19" ht="15.75" hidden="1" customHeight="1" x14ac:dyDescent="0.25">
      <c r="A20" s="8">
        <v>5840</v>
      </c>
      <c r="B20" s="2">
        <v>5840</v>
      </c>
      <c r="C20" s="2">
        <v>2920</v>
      </c>
      <c r="D20" s="4">
        <v>41641</v>
      </c>
      <c r="E20" t="s">
        <v>1342</v>
      </c>
      <c r="F20" t="s">
        <v>1294</v>
      </c>
      <c r="G20" t="s">
        <v>1349</v>
      </c>
      <c r="H20" s="10">
        <f t="shared" si="0"/>
        <v>5840</v>
      </c>
      <c r="I20">
        <f t="shared" si="1"/>
        <v>5840</v>
      </c>
      <c r="J20" s="10">
        <f t="shared" si="2"/>
        <v>2920</v>
      </c>
      <c r="K20" s="8">
        <v>10</v>
      </c>
      <c r="L20" s="8">
        <v>20</v>
      </c>
      <c r="M20" s="1" t="s">
        <v>10</v>
      </c>
      <c r="N20" s="1">
        <v>292</v>
      </c>
      <c r="O20" s="3" t="s">
        <v>1354</v>
      </c>
      <c r="P20" s="9">
        <f t="shared" si="3"/>
        <v>2920</v>
      </c>
      <c r="Q20" s="9">
        <f t="shared" si="4"/>
        <v>100</v>
      </c>
      <c r="R20" t="str">
        <f t="shared" si="5"/>
        <v>ACH</v>
      </c>
      <c r="S20" t="str">
        <f>_xlfn.XLOOKUP(F20,Market!B:B,Market!C:C,"NA",0)</f>
        <v>North America</v>
      </c>
    </row>
    <row r="21" spans="1:19" ht="15.75" hidden="1" customHeight="1" x14ac:dyDescent="0.25">
      <c r="A21" s="8">
        <v>14610</v>
      </c>
      <c r="B21" s="2">
        <v>14610</v>
      </c>
      <c r="C21" s="2">
        <v>9740</v>
      </c>
      <c r="D21" s="4">
        <v>41641</v>
      </c>
      <c r="E21" t="s">
        <v>1344</v>
      </c>
      <c r="F21" t="s">
        <v>1305</v>
      </c>
      <c r="G21" t="s">
        <v>1349</v>
      </c>
      <c r="H21" s="10">
        <f t="shared" si="0"/>
        <v>14610</v>
      </c>
      <c r="I21">
        <f t="shared" si="1"/>
        <v>14610</v>
      </c>
      <c r="J21" s="10">
        <f t="shared" si="2"/>
        <v>9740</v>
      </c>
      <c r="K21" s="8">
        <v>10</v>
      </c>
      <c r="L21" s="8">
        <v>15</v>
      </c>
      <c r="M21" s="1" t="s">
        <v>10</v>
      </c>
      <c r="N21" s="1">
        <v>974</v>
      </c>
      <c r="O21" s="3" t="s">
        <v>1354</v>
      </c>
      <c r="P21" s="9">
        <f t="shared" si="3"/>
        <v>4870</v>
      </c>
      <c r="Q21" s="9">
        <f t="shared" si="4"/>
        <v>50</v>
      </c>
      <c r="R21" t="str">
        <f t="shared" si="5"/>
        <v>ACH</v>
      </c>
      <c r="S21" t="str">
        <f>_xlfn.XLOOKUP(F21,Market!B:B,Market!C:C,"NA",0)</f>
        <v>North America</v>
      </c>
    </row>
    <row r="22" spans="1:19" ht="12.5" hidden="1" x14ac:dyDescent="0.25">
      <c r="A22" s="8">
        <v>30216</v>
      </c>
      <c r="B22" s="2">
        <v>30216</v>
      </c>
      <c r="C22" s="2">
        <v>7554</v>
      </c>
      <c r="D22" s="4">
        <v>41645</v>
      </c>
      <c r="E22" t="s">
        <v>1346</v>
      </c>
      <c r="F22" t="s">
        <v>1294</v>
      </c>
      <c r="G22" t="s">
        <v>1349</v>
      </c>
      <c r="H22" s="10">
        <f t="shared" si="0"/>
        <v>30216</v>
      </c>
      <c r="I22">
        <f t="shared" si="1"/>
        <v>30216</v>
      </c>
      <c r="J22" s="10">
        <f t="shared" si="2"/>
        <v>7554</v>
      </c>
      <c r="K22" s="8">
        <v>10</v>
      </c>
      <c r="L22" s="8">
        <v>12</v>
      </c>
      <c r="M22" s="1" t="s">
        <v>10</v>
      </c>
      <c r="N22" s="1">
        <v>2518</v>
      </c>
      <c r="O22" s="3" t="s">
        <v>1354</v>
      </c>
      <c r="P22" s="9">
        <f t="shared" si="3"/>
        <v>22662</v>
      </c>
      <c r="Q22" s="9">
        <f t="shared" si="4"/>
        <v>300</v>
      </c>
      <c r="R22" t="str">
        <f t="shared" si="5"/>
        <v>ACH</v>
      </c>
      <c r="S22" t="str">
        <f>_xlfn.XLOOKUP(F22,Market!B:B,Market!C:C,"NA",0)</f>
        <v>North America</v>
      </c>
    </row>
    <row r="23" spans="1:19" ht="12.5" hidden="1" x14ac:dyDescent="0.25">
      <c r="A23" s="8" t="s">
        <v>17</v>
      </c>
      <c r="B23" s="2" t="s">
        <v>17</v>
      </c>
      <c r="C23" s="2" t="s">
        <v>18</v>
      </c>
      <c r="D23" s="4">
        <v>41645</v>
      </c>
      <c r="E23" t="s">
        <v>1342</v>
      </c>
      <c r="F23" t="s">
        <v>1258</v>
      </c>
      <c r="G23" t="s">
        <v>1349</v>
      </c>
      <c r="H23" s="10">
        <f t="shared" si="0"/>
        <v>352100</v>
      </c>
      <c r="I23">
        <f t="shared" si="1"/>
        <v>352100</v>
      </c>
      <c r="J23" s="10">
        <f t="shared" si="2"/>
        <v>261560</v>
      </c>
      <c r="K23" s="8">
        <v>10</v>
      </c>
      <c r="L23" s="8">
        <v>350</v>
      </c>
      <c r="M23" s="1" t="s">
        <v>10</v>
      </c>
      <c r="N23" s="1">
        <v>1006</v>
      </c>
      <c r="O23" s="3" t="s">
        <v>1354</v>
      </c>
      <c r="P23" s="9">
        <f t="shared" si="3"/>
        <v>90540</v>
      </c>
      <c r="Q23" s="9">
        <f t="shared" si="4"/>
        <v>34.615384615384613</v>
      </c>
      <c r="R23" t="str">
        <f t="shared" si="5"/>
        <v>ACH</v>
      </c>
      <c r="S23" t="str">
        <f>_xlfn.XLOOKUP(F23,Market!B:B,Market!C:C,"NA",0)</f>
        <v>Europe</v>
      </c>
    </row>
    <row r="24" spans="1:19" ht="12.5" hidden="1" x14ac:dyDescent="0.25">
      <c r="A24" s="8">
        <v>4404</v>
      </c>
      <c r="B24" s="2">
        <v>4404</v>
      </c>
      <c r="C24" s="2">
        <v>1101</v>
      </c>
      <c r="D24" s="4">
        <v>41646</v>
      </c>
      <c r="E24" t="s">
        <v>1346</v>
      </c>
      <c r="F24" t="s">
        <v>1258</v>
      </c>
      <c r="G24" t="s">
        <v>1349</v>
      </c>
      <c r="H24" s="10">
        <f t="shared" si="0"/>
        <v>4404</v>
      </c>
      <c r="I24">
        <f t="shared" si="1"/>
        <v>4404</v>
      </c>
      <c r="J24" s="10">
        <f t="shared" si="2"/>
        <v>1101</v>
      </c>
      <c r="K24" s="8">
        <v>10</v>
      </c>
      <c r="L24" s="8">
        <v>12</v>
      </c>
      <c r="M24" s="1" t="s">
        <v>10</v>
      </c>
      <c r="N24" s="1">
        <v>367</v>
      </c>
      <c r="O24" s="3" t="s">
        <v>1354</v>
      </c>
      <c r="P24" s="9">
        <f t="shared" si="3"/>
        <v>3303</v>
      </c>
      <c r="Q24" s="9">
        <f t="shared" si="4"/>
        <v>300</v>
      </c>
      <c r="R24" t="str">
        <f t="shared" si="5"/>
        <v>ACH</v>
      </c>
      <c r="S24" t="str">
        <f>_xlfn.XLOOKUP(F24,Market!B:B,Market!C:C,"NA",0)</f>
        <v>Europe</v>
      </c>
    </row>
    <row r="25" spans="1:19" ht="12.5" hidden="1" x14ac:dyDescent="0.25">
      <c r="A25" s="8">
        <v>6181</v>
      </c>
      <c r="B25" s="2">
        <v>6181</v>
      </c>
      <c r="C25" s="2">
        <v>4415</v>
      </c>
      <c r="D25" s="4">
        <v>41647</v>
      </c>
      <c r="E25" t="s">
        <v>1342</v>
      </c>
      <c r="F25" t="s">
        <v>1305</v>
      </c>
      <c r="G25" t="s">
        <v>1349</v>
      </c>
      <c r="H25" s="10">
        <f t="shared" si="0"/>
        <v>6181</v>
      </c>
      <c r="I25">
        <f t="shared" si="1"/>
        <v>6181</v>
      </c>
      <c r="J25" s="10">
        <f t="shared" si="2"/>
        <v>4415</v>
      </c>
      <c r="K25" s="8">
        <v>10</v>
      </c>
      <c r="L25" s="8">
        <v>7</v>
      </c>
      <c r="M25" s="1" t="s">
        <v>10</v>
      </c>
      <c r="N25" s="1">
        <v>883</v>
      </c>
      <c r="O25" s="3" t="s">
        <v>1354</v>
      </c>
      <c r="P25" s="9">
        <f t="shared" si="3"/>
        <v>1766</v>
      </c>
      <c r="Q25" s="9">
        <f t="shared" si="4"/>
        <v>40</v>
      </c>
      <c r="R25" t="str">
        <f t="shared" si="5"/>
        <v>ACH</v>
      </c>
      <c r="S25" t="str">
        <f>_xlfn.XLOOKUP(F25,Market!B:B,Market!C:C,"NA",0)</f>
        <v>North America</v>
      </c>
    </row>
    <row r="26" spans="1:19" ht="12.5" hidden="1" x14ac:dyDescent="0.25">
      <c r="A26" s="8">
        <v>8235</v>
      </c>
      <c r="B26" s="2">
        <v>8235</v>
      </c>
      <c r="C26" s="2">
        <v>5490</v>
      </c>
      <c r="D26" s="4">
        <v>41283</v>
      </c>
      <c r="E26" t="s">
        <v>1344</v>
      </c>
      <c r="F26" t="s">
        <v>1257</v>
      </c>
      <c r="G26" t="s">
        <v>1349</v>
      </c>
      <c r="H26" s="10">
        <f t="shared" si="0"/>
        <v>8235</v>
      </c>
      <c r="I26">
        <f t="shared" si="1"/>
        <v>8235</v>
      </c>
      <c r="J26" s="10">
        <f t="shared" si="2"/>
        <v>5490</v>
      </c>
      <c r="K26" s="8">
        <v>10</v>
      </c>
      <c r="L26" s="8">
        <v>15</v>
      </c>
      <c r="M26" s="1" t="s">
        <v>10</v>
      </c>
      <c r="N26" s="1">
        <v>549</v>
      </c>
      <c r="O26" s="3" t="s">
        <v>1354</v>
      </c>
      <c r="P26" s="9">
        <f t="shared" si="3"/>
        <v>2745</v>
      </c>
      <c r="Q26" s="9">
        <f t="shared" si="4"/>
        <v>50</v>
      </c>
      <c r="R26" t="str">
        <f t="shared" si="5"/>
        <v>ACH</v>
      </c>
      <c r="S26" t="str">
        <f>_xlfn.XLOOKUP(F26,Market!B:B,Market!C:C,"NA",0)</f>
        <v>Europe</v>
      </c>
    </row>
    <row r="27" spans="1:19" ht="12.5" hidden="1" x14ac:dyDescent="0.25">
      <c r="A27" s="8" t="s">
        <v>19</v>
      </c>
      <c r="B27" s="2" t="s">
        <v>19</v>
      </c>
      <c r="C27" s="2" t="s">
        <v>20</v>
      </c>
      <c r="D27" s="4">
        <v>41283</v>
      </c>
      <c r="E27" t="s">
        <v>1348</v>
      </c>
      <c r="F27" t="s">
        <v>1305</v>
      </c>
      <c r="G27" t="s">
        <v>1349</v>
      </c>
      <c r="H27" s="10">
        <f t="shared" si="0"/>
        <v>236400</v>
      </c>
      <c r="I27">
        <f t="shared" si="1"/>
        <v>236400</v>
      </c>
      <c r="J27" s="10">
        <f t="shared" si="2"/>
        <v>197000</v>
      </c>
      <c r="K27" s="8">
        <v>10</v>
      </c>
      <c r="L27" s="8">
        <v>300</v>
      </c>
      <c r="M27" s="1" t="s">
        <v>10</v>
      </c>
      <c r="N27" s="1">
        <v>788</v>
      </c>
      <c r="O27" s="3" t="s">
        <v>1354</v>
      </c>
      <c r="P27" s="9">
        <f t="shared" si="3"/>
        <v>39400</v>
      </c>
      <c r="Q27" s="9">
        <f t="shared" si="4"/>
        <v>20</v>
      </c>
      <c r="R27" t="str">
        <f t="shared" si="5"/>
        <v>NOT ACH</v>
      </c>
      <c r="S27" t="str">
        <f>_xlfn.XLOOKUP(F27,Market!B:B,Market!C:C,"NA",0)</f>
        <v>North America</v>
      </c>
    </row>
    <row r="28" spans="1:19" ht="12.5" hidden="1" x14ac:dyDescent="0.25">
      <c r="A28" s="8">
        <v>37080</v>
      </c>
      <c r="B28" s="2">
        <v>37080</v>
      </c>
      <c r="C28" s="2">
        <v>24720</v>
      </c>
      <c r="D28" s="4">
        <v>41648</v>
      </c>
      <c r="E28" t="s">
        <v>1344</v>
      </c>
      <c r="F28" t="s">
        <v>1305</v>
      </c>
      <c r="G28" t="s">
        <v>1349</v>
      </c>
      <c r="H28" s="10">
        <f t="shared" si="0"/>
        <v>37080</v>
      </c>
      <c r="I28">
        <f t="shared" si="1"/>
        <v>37080</v>
      </c>
      <c r="J28" s="10">
        <f t="shared" si="2"/>
        <v>24720</v>
      </c>
      <c r="K28" s="8">
        <v>10</v>
      </c>
      <c r="L28" s="8">
        <v>15</v>
      </c>
      <c r="M28" s="1" t="s">
        <v>10</v>
      </c>
      <c r="N28" s="1">
        <v>2472</v>
      </c>
      <c r="O28" s="3" t="s">
        <v>1354</v>
      </c>
      <c r="P28" s="9">
        <f t="shared" si="3"/>
        <v>12360</v>
      </c>
      <c r="Q28" s="9">
        <f t="shared" si="4"/>
        <v>50</v>
      </c>
      <c r="R28" t="str">
        <f t="shared" si="5"/>
        <v>ACH</v>
      </c>
      <c r="S28" t="str">
        <f>_xlfn.XLOOKUP(F28,Market!B:B,Market!C:C,"NA",0)</f>
        <v>North America</v>
      </c>
    </row>
    <row r="29" spans="1:19" ht="12.5" hidden="1" x14ac:dyDescent="0.25">
      <c r="A29" s="8">
        <v>8001</v>
      </c>
      <c r="B29" s="2">
        <v>8001</v>
      </c>
      <c r="C29" s="2">
        <v>5715</v>
      </c>
      <c r="D29" s="4">
        <v>41649</v>
      </c>
      <c r="E29" t="s">
        <v>1342</v>
      </c>
      <c r="F29" t="s">
        <v>1312</v>
      </c>
      <c r="G29" t="s">
        <v>1349</v>
      </c>
      <c r="H29" s="10">
        <f t="shared" si="0"/>
        <v>8001</v>
      </c>
      <c r="I29">
        <f t="shared" si="1"/>
        <v>8001</v>
      </c>
      <c r="J29" s="10">
        <f t="shared" si="2"/>
        <v>5715</v>
      </c>
      <c r="K29" s="8">
        <v>10</v>
      </c>
      <c r="L29" s="8">
        <v>7</v>
      </c>
      <c r="M29" s="1" t="s">
        <v>10</v>
      </c>
      <c r="N29" s="1">
        <v>1143</v>
      </c>
      <c r="O29" s="3" t="s">
        <v>1354</v>
      </c>
      <c r="P29" s="9">
        <f t="shared" si="3"/>
        <v>2286</v>
      </c>
      <c r="Q29" s="9">
        <f t="shared" si="4"/>
        <v>40</v>
      </c>
      <c r="R29" t="str">
        <f t="shared" si="5"/>
        <v>ACH</v>
      </c>
      <c r="S29" t="str">
        <f>_xlfn.XLOOKUP(F29,Market!B:B,Market!C:C,"NA",0)</f>
        <v>North America</v>
      </c>
    </row>
    <row r="30" spans="1:19" ht="12.5" hidden="1" x14ac:dyDescent="0.25">
      <c r="A30" s="8" t="s">
        <v>21</v>
      </c>
      <c r="B30" s="2" t="s">
        <v>21</v>
      </c>
      <c r="C30" s="2" t="s">
        <v>22</v>
      </c>
      <c r="D30" s="4">
        <v>41285</v>
      </c>
      <c r="E30" t="s">
        <v>1342</v>
      </c>
      <c r="F30" t="s">
        <v>1294</v>
      </c>
      <c r="G30" t="s">
        <v>1349</v>
      </c>
      <c r="H30" s="10">
        <f t="shared" si="0"/>
        <v>603750</v>
      </c>
      <c r="I30">
        <f t="shared" si="1"/>
        <v>603750</v>
      </c>
      <c r="J30" s="10">
        <f t="shared" si="2"/>
        <v>448500</v>
      </c>
      <c r="K30" s="8">
        <v>10</v>
      </c>
      <c r="L30" s="8">
        <v>350</v>
      </c>
      <c r="M30" s="1" t="s">
        <v>10</v>
      </c>
      <c r="N30" s="1">
        <v>1725</v>
      </c>
      <c r="O30" s="3" t="s">
        <v>1354</v>
      </c>
      <c r="P30" s="9">
        <f t="shared" si="3"/>
        <v>155250</v>
      </c>
      <c r="Q30" s="9">
        <f t="shared" si="4"/>
        <v>34.615384615384613</v>
      </c>
      <c r="R30" t="str">
        <f t="shared" si="5"/>
        <v>ACH</v>
      </c>
      <c r="S30" t="str">
        <f>_xlfn.XLOOKUP(F30,Market!B:B,Market!C:C,"NA",0)</f>
        <v>North America</v>
      </c>
    </row>
    <row r="31" spans="1:19" ht="12.5" hidden="1" x14ac:dyDescent="0.25">
      <c r="A31" s="8">
        <v>10944</v>
      </c>
      <c r="B31" s="2">
        <v>10944</v>
      </c>
      <c r="C31" s="2">
        <v>2736</v>
      </c>
      <c r="D31" s="4">
        <v>41285</v>
      </c>
      <c r="E31" t="s">
        <v>1346</v>
      </c>
      <c r="F31" t="s">
        <v>1312</v>
      </c>
      <c r="G31" t="s">
        <v>1349</v>
      </c>
      <c r="H31" s="10">
        <f t="shared" si="0"/>
        <v>10944</v>
      </c>
      <c r="I31">
        <f t="shared" si="1"/>
        <v>10944</v>
      </c>
      <c r="J31" s="10">
        <f t="shared" si="2"/>
        <v>2736</v>
      </c>
      <c r="K31" s="8">
        <v>10</v>
      </c>
      <c r="L31" s="8">
        <v>12</v>
      </c>
      <c r="M31" s="1" t="s">
        <v>10</v>
      </c>
      <c r="N31" s="1">
        <v>912</v>
      </c>
      <c r="O31" s="3" t="s">
        <v>1354</v>
      </c>
      <c r="P31" s="9">
        <f t="shared" si="3"/>
        <v>8208</v>
      </c>
      <c r="Q31" s="9">
        <f t="shared" si="4"/>
        <v>300</v>
      </c>
      <c r="R31" t="str">
        <f t="shared" si="5"/>
        <v>ACH</v>
      </c>
      <c r="S31" t="str">
        <f>_xlfn.XLOOKUP(F31,Market!B:B,Market!C:C,"NA",0)</f>
        <v>North America</v>
      </c>
    </row>
    <row r="32" spans="1:19" ht="12.5" hidden="1" x14ac:dyDescent="0.25">
      <c r="A32" s="8">
        <v>32280</v>
      </c>
      <c r="B32" s="2">
        <v>32280</v>
      </c>
      <c r="C32" s="2">
        <v>21520</v>
      </c>
      <c r="D32" s="4">
        <v>41286</v>
      </c>
      <c r="E32" t="s">
        <v>1344</v>
      </c>
      <c r="F32" t="s">
        <v>1294</v>
      </c>
      <c r="G32" t="s">
        <v>1349</v>
      </c>
      <c r="H32" s="10">
        <f t="shared" si="0"/>
        <v>32280</v>
      </c>
      <c r="I32">
        <f t="shared" si="1"/>
        <v>32280</v>
      </c>
      <c r="J32" s="10">
        <f t="shared" si="2"/>
        <v>21520</v>
      </c>
      <c r="K32" s="8">
        <v>10</v>
      </c>
      <c r="L32" s="8">
        <v>15</v>
      </c>
      <c r="M32" s="1" t="s">
        <v>10</v>
      </c>
      <c r="N32" s="1">
        <v>2152</v>
      </c>
      <c r="O32" s="3" t="s">
        <v>1354</v>
      </c>
      <c r="P32" s="9">
        <f t="shared" si="3"/>
        <v>10760</v>
      </c>
      <c r="Q32" s="9">
        <f t="shared" si="4"/>
        <v>50</v>
      </c>
      <c r="R32" t="str">
        <f t="shared" si="5"/>
        <v>ACH</v>
      </c>
      <c r="S32" t="str">
        <f>_xlfn.XLOOKUP(F32,Market!B:B,Market!C:C,"NA",0)</f>
        <v>North America</v>
      </c>
    </row>
    <row r="33" spans="1:19" ht="12.5" hidden="1" x14ac:dyDescent="0.25">
      <c r="A33" s="8">
        <v>36340</v>
      </c>
      <c r="B33" s="2">
        <v>36340</v>
      </c>
      <c r="C33" s="2">
        <v>18170</v>
      </c>
      <c r="D33" s="4">
        <v>41651</v>
      </c>
      <c r="E33" t="s">
        <v>1342</v>
      </c>
      <c r="F33" t="s">
        <v>1294</v>
      </c>
      <c r="G33" t="s">
        <v>1349</v>
      </c>
      <c r="H33" s="10">
        <f t="shared" si="0"/>
        <v>36340</v>
      </c>
      <c r="I33">
        <f t="shared" si="1"/>
        <v>36340</v>
      </c>
      <c r="J33" s="10">
        <f t="shared" si="2"/>
        <v>18170</v>
      </c>
      <c r="K33" s="8">
        <v>10</v>
      </c>
      <c r="L33" s="8">
        <v>20</v>
      </c>
      <c r="M33" s="1" t="s">
        <v>10</v>
      </c>
      <c r="N33" s="1">
        <v>1817</v>
      </c>
      <c r="O33" s="3" t="s">
        <v>1354</v>
      </c>
      <c r="P33" s="9">
        <f t="shared" si="3"/>
        <v>18170</v>
      </c>
      <c r="Q33" s="9">
        <f t="shared" si="4"/>
        <v>100</v>
      </c>
      <c r="R33" t="str">
        <f t="shared" si="5"/>
        <v>ACH</v>
      </c>
      <c r="S33" t="str">
        <f>_xlfn.XLOOKUP(F33,Market!B:B,Market!C:C,"NA",0)</f>
        <v>North America</v>
      </c>
    </row>
    <row r="34" spans="1:19" ht="12.5" hidden="1" x14ac:dyDescent="0.25">
      <c r="A34" s="8" t="s">
        <v>11</v>
      </c>
      <c r="B34" s="2" t="s">
        <v>11</v>
      </c>
      <c r="C34" s="2" t="s">
        <v>12</v>
      </c>
      <c r="D34" s="4">
        <v>41651</v>
      </c>
      <c r="E34" t="s">
        <v>1342</v>
      </c>
      <c r="F34" t="s">
        <v>1258</v>
      </c>
      <c r="G34" t="s">
        <v>1349</v>
      </c>
      <c r="H34" s="10">
        <f t="shared" si="0"/>
        <v>529550</v>
      </c>
      <c r="I34">
        <f t="shared" si="1"/>
        <v>529550</v>
      </c>
      <c r="J34" s="10">
        <f t="shared" si="2"/>
        <v>393380</v>
      </c>
      <c r="K34" s="8">
        <v>10</v>
      </c>
      <c r="L34" s="8">
        <v>350</v>
      </c>
      <c r="M34" s="1" t="s">
        <v>10</v>
      </c>
      <c r="N34" s="1">
        <v>1513</v>
      </c>
      <c r="O34" s="3" t="s">
        <v>1354</v>
      </c>
      <c r="P34" s="9">
        <f t="shared" si="3"/>
        <v>136170</v>
      </c>
      <c r="Q34" s="9">
        <f t="shared" si="4"/>
        <v>34.615384615384613</v>
      </c>
      <c r="R34" t="str">
        <f t="shared" si="5"/>
        <v>ACH</v>
      </c>
      <c r="S34" t="str">
        <f>_xlfn.XLOOKUP(F34,Market!B:B,Market!C:C,"NA",0)</f>
        <v>Europe</v>
      </c>
    </row>
    <row r="35" spans="1:19" ht="12.5" hidden="1" x14ac:dyDescent="0.25">
      <c r="A35" s="8">
        <v>10451</v>
      </c>
      <c r="B35" s="2">
        <v>10451</v>
      </c>
      <c r="C35" s="2">
        <v>7465</v>
      </c>
      <c r="D35" s="4">
        <v>41640</v>
      </c>
      <c r="E35" t="s">
        <v>1342</v>
      </c>
      <c r="F35" t="s">
        <v>1305</v>
      </c>
      <c r="G35" t="s">
        <v>1350</v>
      </c>
      <c r="H35" s="10">
        <f t="shared" si="0"/>
        <v>10451</v>
      </c>
      <c r="I35">
        <f t="shared" si="1"/>
        <v>10451</v>
      </c>
      <c r="J35" s="10">
        <f t="shared" si="2"/>
        <v>7465</v>
      </c>
      <c r="K35" s="8">
        <v>120</v>
      </c>
      <c r="L35" s="8">
        <v>7</v>
      </c>
      <c r="M35" s="1" t="s">
        <v>10</v>
      </c>
      <c r="N35" s="1">
        <v>1493</v>
      </c>
      <c r="O35" s="3" t="s">
        <v>1354</v>
      </c>
      <c r="P35" s="9">
        <f t="shared" si="3"/>
        <v>2986</v>
      </c>
      <c r="Q35" s="9">
        <f t="shared" si="4"/>
        <v>40</v>
      </c>
      <c r="R35" t="str">
        <f t="shared" si="5"/>
        <v>ACH</v>
      </c>
      <c r="S35" t="str">
        <f>_xlfn.XLOOKUP(F35,Market!B:B,Market!C:C,"NA",0)</f>
        <v>North America</v>
      </c>
    </row>
    <row r="36" spans="1:19" ht="12.5" hidden="1" x14ac:dyDescent="0.25">
      <c r="A36" s="8" t="s">
        <v>23</v>
      </c>
      <c r="B36" s="2" t="s">
        <v>23</v>
      </c>
      <c r="C36" s="2" t="s">
        <v>24</v>
      </c>
      <c r="D36" s="4">
        <v>41641</v>
      </c>
      <c r="E36" t="s">
        <v>1347</v>
      </c>
      <c r="F36" t="s">
        <v>1257</v>
      </c>
      <c r="G36" t="s">
        <v>1350</v>
      </c>
      <c r="H36" s="10">
        <f t="shared" si="0"/>
        <v>225500</v>
      </c>
      <c r="I36">
        <f t="shared" si="1"/>
        <v>225500</v>
      </c>
      <c r="J36" s="10">
        <f t="shared" si="2"/>
        <v>216480</v>
      </c>
      <c r="K36" s="8">
        <v>120</v>
      </c>
      <c r="L36" s="8">
        <v>125</v>
      </c>
      <c r="M36" s="1" t="s">
        <v>10</v>
      </c>
      <c r="N36" s="1">
        <v>1804</v>
      </c>
      <c r="O36" s="3" t="s">
        <v>1354</v>
      </c>
      <c r="P36" s="9">
        <f t="shared" si="3"/>
        <v>9020</v>
      </c>
      <c r="Q36" s="9">
        <f t="shared" si="4"/>
        <v>4.1666666666666661</v>
      </c>
      <c r="R36" t="str">
        <f t="shared" si="5"/>
        <v>NOT ACH</v>
      </c>
      <c r="S36" t="str">
        <f>_xlfn.XLOOKUP(F36,Market!B:B,Market!C:C,"NA",0)</f>
        <v>Europe</v>
      </c>
    </row>
    <row r="37" spans="1:19" ht="12.5" hidden="1" x14ac:dyDescent="0.25">
      <c r="A37" s="8">
        <v>25932</v>
      </c>
      <c r="B37" s="2">
        <v>25932</v>
      </c>
      <c r="C37" s="2">
        <v>6483</v>
      </c>
      <c r="D37" s="4">
        <v>41642</v>
      </c>
      <c r="E37" t="s">
        <v>1346</v>
      </c>
      <c r="F37" t="s">
        <v>1258</v>
      </c>
      <c r="G37" t="s">
        <v>1350</v>
      </c>
      <c r="H37" s="10">
        <f t="shared" si="0"/>
        <v>25932</v>
      </c>
      <c r="I37">
        <f t="shared" si="1"/>
        <v>25932</v>
      </c>
      <c r="J37" s="10">
        <f t="shared" si="2"/>
        <v>6483</v>
      </c>
      <c r="K37" s="8">
        <v>120</v>
      </c>
      <c r="L37" s="8">
        <v>12</v>
      </c>
      <c r="M37" s="1" t="s">
        <v>10</v>
      </c>
      <c r="N37" s="1">
        <v>2161</v>
      </c>
      <c r="O37" s="3" t="s">
        <v>1354</v>
      </c>
      <c r="P37" s="9">
        <f t="shared" si="3"/>
        <v>19449</v>
      </c>
      <c r="Q37" s="9">
        <f t="shared" si="4"/>
        <v>300</v>
      </c>
      <c r="R37" t="str">
        <f t="shared" si="5"/>
        <v>ACH</v>
      </c>
      <c r="S37" t="str">
        <f>_xlfn.XLOOKUP(F37,Market!B:B,Market!C:C,"NA",0)</f>
        <v>Europe</v>
      </c>
    </row>
    <row r="38" spans="1:19" ht="12.5" hidden="1" x14ac:dyDescent="0.25">
      <c r="A38" s="8" t="s">
        <v>17</v>
      </c>
      <c r="B38" s="2" t="s">
        <v>17</v>
      </c>
      <c r="C38" s="2" t="s">
        <v>18</v>
      </c>
      <c r="D38" s="4">
        <v>41645</v>
      </c>
      <c r="E38" t="s">
        <v>1342</v>
      </c>
      <c r="F38" t="s">
        <v>1258</v>
      </c>
      <c r="G38" t="s">
        <v>1350</v>
      </c>
      <c r="H38" s="10">
        <f t="shared" si="0"/>
        <v>352100</v>
      </c>
      <c r="I38">
        <f t="shared" si="1"/>
        <v>352100</v>
      </c>
      <c r="J38" s="10">
        <f t="shared" si="2"/>
        <v>261560</v>
      </c>
      <c r="K38" s="8">
        <v>120</v>
      </c>
      <c r="L38" s="8">
        <v>350</v>
      </c>
      <c r="M38" s="1" t="s">
        <v>10</v>
      </c>
      <c r="N38" s="1">
        <v>1006</v>
      </c>
      <c r="O38" s="3" t="s">
        <v>1354</v>
      </c>
      <c r="P38" s="9">
        <f t="shared" si="3"/>
        <v>90540</v>
      </c>
      <c r="Q38" s="9">
        <f t="shared" si="4"/>
        <v>34.615384615384613</v>
      </c>
      <c r="R38" t="str">
        <f t="shared" si="5"/>
        <v>ACH</v>
      </c>
      <c r="S38" t="str">
        <f>_xlfn.XLOOKUP(F38,Market!B:B,Market!C:C,"NA",0)</f>
        <v>Europe</v>
      </c>
    </row>
    <row r="39" spans="1:19" ht="12.5" hidden="1" x14ac:dyDescent="0.25">
      <c r="A39" s="8">
        <v>18540</v>
      </c>
      <c r="B39" s="2">
        <v>18540</v>
      </c>
      <c r="C39" s="2">
        <v>4635</v>
      </c>
      <c r="D39" s="4">
        <v>41645</v>
      </c>
      <c r="E39" t="s">
        <v>1346</v>
      </c>
      <c r="F39" t="s">
        <v>1258</v>
      </c>
      <c r="G39" t="s">
        <v>1350</v>
      </c>
      <c r="H39" s="10">
        <f t="shared" si="0"/>
        <v>18540</v>
      </c>
      <c r="I39">
        <f t="shared" si="1"/>
        <v>18540</v>
      </c>
      <c r="J39" s="10">
        <f t="shared" si="2"/>
        <v>4635</v>
      </c>
      <c r="K39" s="8">
        <v>120</v>
      </c>
      <c r="L39" s="8">
        <v>12</v>
      </c>
      <c r="M39" s="1" t="s">
        <v>10</v>
      </c>
      <c r="N39" s="1">
        <v>1545</v>
      </c>
      <c r="O39" s="3" t="s">
        <v>1354</v>
      </c>
      <c r="P39" s="9">
        <f t="shared" si="3"/>
        <v>13905</v>
      </c>
      <c r="Q39" s="9">
        <f t="shared" si="4"/>
        <v>300</v>
      </c>
      <c r="R39" t="str">
        <f t="shared" si="5"/>
        <v>ACH</v>
      </c>
      <c r="S39" t="str">
        <f>_xlfn.XLOOKUP(F39,Market!B:B,Market!C:C,"NA",0)</f>
        <v>Europe</v>
      </c>
    </row>
    <row r="40" spans="1:19" ht="12.5" hidden="1" x14ac:dyDescent="0.25">
      <c r="A40" s="8" t="s">
        <v>25</v>
      </c>
      <c r="B40" s="2" t="s">
        <v>25</v>
      </c>
      <c r="C40" s="2" t="s">
        <v>26</v>
      </c>
      <c r="D40" s="4">
        <v>41647</v>
      </c>
      <c r="E40" t="s">
        <v>1347</v>
      </c>
      <c r="F40" t="s">
        <v>1312</v>
      </c>
      <c r="G40" t="s">
        <v>1350</v>
      </c>
      <c r="H40" s="10">
        <f t="shared" si="0"/>
        <v>352625</v>
      </c>
      <c r="I40">
        <f t="shared" si="1"/>
        <v>352625</v>
      </c>
      <c r="J40" s="10">
        <f t="shared" si="2"/>
        <v>338520</v>
      </c>
      <c r="K40" s="8">
        <v>120</v>
      </c>
      <c r="L40" s="8">
        <v>125</v>
      </c>
      <c r="M40" s="1" t="s">
        <v>10</v>
      </c>
      <c r="N40" s="1">
        <v>2821</v>
      </c>
      <c r="O40" s="3" t="s">
        <v>1354</v>
      </c>
      <c r="P40" s="9">
        <f t="shared" si="3"/>
        <v>14105</v>
      </c>
      <c r="Q40" s="9">
        <f t="shared" si="4"/>
        <v>4.1666666666666661</v>
      </c>
      <c r="R40" t="str">
        <f t="shared" si="5"/>
        <v>NOT ACH</v>
      </c>
      <c r="S40" t="str">
        <f>_xlfn.XLOOKUP(F40,Market!B:B,Market!C:C,"NA",0)</f>
        <v>North America</v>
      </c>
    </row>
    <row r="41" spans="1:19" ht="12.5" hidden="1" x14ac:dyDescent="0.25">
      <c r="A41" s="8">
        <v>43125</v>
      </c>
      <c r="B41" s="2">
        <v>43125</v>
      </c>
      <c r="C41" s="2">
        <v>41400</v>
      </c>
      <c r="D41" s="4">
        <v>41284</v>
      </c>
      <c r="E41" t="s">
        <v>1347</v>
      </c>
      <c r="F41" t="s">
        <v>1294</v>
      </c>
      <c r="G41" t="s">
        <v>1350</v>
      </c>
      <c r="H41" s="10">
        <f t="shared" si="0"/>
        <v>43125</v>
      </c>
      <c r="I41">
        <f t="shared" si="1"/>
        <v>43125</v>
      </c>
      <c r="J41" s="10">
        <f t="shared" si="2"/>
        <v>41400</v>
      </c>
      <c r="K41" s="8">
        <v>120</v>
      </c>
      <c r="L41" s="8">
        <v>125</v>
      </c>
      <c r="M41" s="1" t="s">
        <v>10</v>
      </c>
      <c r="N41" s="1">
        <v>345</v>
      </c>
      <c r="O41" s="3" t="s">
        <v>1354</v>
      </c>
      <c r="P41" s="9">
        <f t="shared" si="3"/>
        <v>1725</v>
      </c>
      <c r="Q41" s="9">
        <f t="shared" si="4"/>
        <v>4.1666666666666661</v>
      </c>
      <c r="R41" t="str">
        <f t="shared" si="5"/>
        <v>NOT ACH</v>
      </c>
      <c r="S41" t="str">
        <f>_xlfn.XLOOKUP(F41,Market!B:B,Market!C:C,"NA",0)</f>
        <v>North America</v>
      </c>
    </row>
    <row r="42" spans="1:19" ht="12.5" hidden="1" x14ac:dyDescent="0.25">
      <c r="A42" s="8" t="s">
        <v>27</v>
      </c>
      <c r="B42" s="2" t="s">
        <v>27</v>
      </c>
      <c r="C42" s="2" t="s">
        <v>28</v>
      </c>
      <c r="D42" s="4">
        <v>41641</v>
      </c>
      <c r="E42" t="s">
        <v>1348</v>
      </c>
      <c r="F42" t="s">
        <v>1294</v>
      </c>
      <c r="G42" t="s">
        <v>1351</v>
      </c>
      <c r="H42" s="10">
        <f t="shared" si="0"/>
        <v>600300</v>
      </c>
      <c r="I42">
        <f t="shared" si="1"/>
        <v>600300</v>
      </c>
      <c r="J42" s="10">
        <f t="shared" si="2"/>
        <v>500250</v>
      </c>
      <c r="K42" s="8">
        <v>250</v>
      </c>
      <c r="L42" s="8">
        <v>300</v>
      </c>
      <c r="M42" s="1" t="s">
        <v>10</v>
      </c>
      <c r="N42" s="1">
        <v>2001</v>
      </c>
      <c r="O42" s="3" t="s">
        <v>1354</v>
      </c>
      <c r="P42" s="9">
        <f t="shared" si="3"/>
        <v>100050</v>
      </c>
      <c r="Q42" s="9">
        <f t="shared" si="4"/>
        <v>20</v>
      </c>
      <c r="R42" t="str">
        <f t="shared" si="5"/>
        <v>NOT ACH</v>
      </c>
      <c r="S42" t="str">
        <f>_xlfn.XLOOKUP(F42,Market!B:B,Market!C:C,"NA",0)</f>
        <v>North America</v>
      </c>
    </row>
    <row r="43" spans="1:19" ht="12.5" hidden="1" x14ac:dyDescent="0.25">
      <c r="A43" s="8">
        <v>34056</v>
      </c>
      <c r="B43" s="2">
        <v>34056</v>
      </c>
      <c r="C43" s="2">
        <v>8514</v>
      </c>
      <c r="D43" s="4">
        <v>41643</v>
      </c>
      <c r="E43" t="s">
        <v>1346</v>
      </c>
      <c r="F43" t="s">
        <v>1258</v>
      </c>
      <c r="G43" t="s">
        <v>1351</v>
      </c>
      <c r="H43" s="10">
        <f t="shared" si="0"/>
        <v>34056</v>
      </c>
      <c r="I43">
        <f t="shared" si="1"/>
        <v>34056</v>
      </c>
      <c r="J43" s="10">
        <f t="shared" si="2"/>
        <v>8514</v>
      </c>
      <c r="K43" s="8">
        <v>250</v>
      </c>
      <c r="L43" s="8">
        <v>12</v>
      </c>
      <c r="M43" s="1" t="s">
        <v>10</v>
      </c>
      <c r="N43" s="1">
        <v>2838</v>
      </c>
      <c r="O43" s="3" t="s">
        <v>1354</v>
      </c>
      <c r="P43" s="9">
        <f t="shared" si="3"/>
        <v>25542</v>
      </c>
      <c r="Q43" s="9">
        <f t="shared" si="4"/>
        <v>300</v>
      </c>
      <c r="R43" t="str">
        <f t="shared" si="5"/>
        <v>ACH</v>
      </c>
      <c r="S43" t="str">
        <f>_xlfn.XLOOKUP(F43,Market!B:B,Market!C:C,"NA",0)</f>
        <v>Europe</v>
      </c>
    </row>
    <row r="44" spans="1:19" ht="12.5" hidden="1" x14ac:dyDescent="0.25">
      <c r="A44" s="8">
        <v>32670</v>
      </c>
      <c r="B44" s="2">
        <v>32670</v>
      </c>
      <c r="C44" s="2">
        <v>21780</v>
      </c>
      <c r="D44" s="4">
        <v>41645</v>
      </c>
      <c r="E44" t="s">
        <v>1344</v>
      </c>
      <c r="F44" t="s">
        <v>1257</v>
      </c>
      <c r="G44" t="s">
        <v>1351</v>
      </c>
      <c r="H44" s="10">
        <f t="shared" si="0"/>
        <v>32670</v>
      </c>
      <c r="I44">
        <f t="shared" si="1"/>
        <v>32670</v>
      </c>
      <c r="J44" s="10">
        <f t="shared" si="2"/>
        <v>21780</v>
      </c>
      <c r="K44" s="8">
        <v>250</v>
      </c>
      <c r="L44" s="8">
        <v>15</v>
      </c>
      <c r="M44" s="1" t="s">
        <v>10</v>
      </c>
      <c r="N44" s="1">
        <v>2178</v>
      </c>
      <c r="O44" s="3" t="s">
        <v>1354</v>
      </c>
      <c r="P44" s="9">
        <f t="shared" si="3"/>
        <v>10890</v>
      </c>
      <c r="Q44" s="9">
        <f t="shared" si="4"/>
        <v>50</v>
      </c>
      <c r="R44" t="str">
        <f t="shared" si="5"/>
        <v>ACH</v>
      </c>
      <c r="S44" t="str">
        <f>_xlfn.XLOOKUP(F44,Market!B:B,Market!C:C,"NA",0)</f>
        <v>Europe</v>
      </c>
    </row>
    <row r="45" spans="1:19" ht="12.5" hidden="1" x14ac:dyDescent="0.25">
      <c r="A45" s="8">
        <v>13320</v>
      </c>
      <c r="B45" s="2">
        <v>13320</v>
      </c>
      <c r="C45" s="2">
        <v>8880</v>
      </c>
      <c r="D45" s="4">
        <v>41645</v>
      </c>
      <c r="E45" t="s">
        <v>1344</v>
      </c>
      <c r="F45" t="s">
        <v>1258</v>
      </c>
      <c r="G45" t="s">
        <v>1351</v>
      </c>
      <c r="H45" s="10">
        <f t="shared" si="0"/>
        <v>13320</v>
      </c>
      <c r="I45">
        <f t="shared" si="1"/>
        <v>13320</v>
      </c>
      <c r="J45" s="10">
        <f t="shared" si="2"/>
        <v>8880</v>
      </c>
      <c r="K45" s="8">
        <v>250</v>
      </c>
      <c r="L45" s="8">
        <v>15</v>
      </c>
      <c r="M45" s="1" t="s">
        <v>10</v>
      </c>
      <c r="N45" s="1">
        <v>888</v>
      </c>
      <c r="O45" s="3" t="s">
        <v>1354</v>
      </c>
      <c r="P45" s="9">
        <f t="shared" si="3"/>
        <v>4440</v>
      </c>
      <c r="Q45" s="9">
        <f t="shared" si="4"/>
        <v>50</v>
      </c>
      <c r="R45" t="str">
        <f t="shared" si="5"/>
        <v>ACH</v>
      </c>
      <c r="S45" t="str">
        <f>_xlfn.XLOOKUP(F45,Market!B:B,Market!C:C,"NA",0)</f>
        <v>Europe</v>
      </c>
    </row>
    <row r="46" spans="1:19" ht="12.5" hidden="1" x14ac:dyDescent="0.25">
      <c r="A46" s="8" t="s">
        <v>29</v>
      </c>
      <c r="B46" s="2" t="s">
        <v>29</v>
      </c>
      <c r="C46" s="2" t="s">
        <v>30</v>
      </c>
      <c r="D46" s="4">
        <v>41283</v>
      </c>
      <c r="E46" t="s">
        <v>1342</v>
      </c>
      <c r="F46" t="s">
        <v>1257</v>
      </c>
      <c r="G46" t="s">
        <v>1351</v>
      </c>
      <c r="H46" s="10">
        <f t="shared" si="0"/>
        <v>534450</v>
      </c>
      <c r="I46">
        <f t="shared" si="1"/>
        <v>534450</v>
      </c>
      <c r="J46" s="10">
        <f t="shared" si="2"/>
        <v>397020</v>
      </c>
      <c r="K46" s="8">
        <v>250</v>
      </c>
      <c r="L46" s="8">
        <v>350</v>
      </c>
      <c r="M46" s="1" t="s">
        <v>10</v>
      </c>
      <c r="N46" s="1">
        <v>1527</v>
      </c>
      <c r="O46" s="3" t="s">
        <v>1354</v>
      </c>
      <c r="P46" s="9">
        <f t="shared" si="3"/>
        <v>137430</v>
      </c>
      <c r="Q46" s="9">
        <f t="shared" si="4"/>
        <v>34.615384615384613</v>
      </c>
      <c r="R46" t="str">
        <f t="shared" si="5"/>
        <v>ACH</v>
      </c>
      <c r="S46" t="str">
        <f>_xlfn.XLOOKUP(F46,Market!B:B,Market!C:C,"NA",0)</f>
        <v>Europe</v>
      </c>
    </row>
    <row r="47" spans="1:19" ht="12.5" hidden="1" x14ac:dyDescent="0.25">
      <c r="A47" s="8" t="s">
        <v>31</v>
      </c>
      <c r="B47" s="2" t="s">
        <v>31</v>
      </c>
      <c r="C47" s="2" t="s">
        <v>32</v>
      </c>
      <c r="D47" s="4">
        <v>41648</v>
      </c>
      <c r="E47" t="s">
        <v>1348</v>
      </c>
      <c r="F47" t="s">
        <v>1257</v>
      </c>
      <c r="G47" t="s">
        <v>1351</v>
      </c>
      <c r="H47" s="10">
        <f t="shared" si="0"/>
        <v>645300</v>
      </c>
      <c r="I47">
        <f t="shared" si="1"/>
        <v>645300</v>
      </c>
      <c r="J47" s="10">
        <f t="shared" si="2"/>
        <v>537750</v>
      </c>
      <c r="K47" s="8">
        <v>250</v>
      </c>
      <c r="L47" s="8">
        <v>300</v>
      </c>
      <c r="M47" s="1" t="s">
        <v>10</v>
      </c>
      <c r="N47" s="1">
        <v>2151</v>
      </c>
      <c r="O47" s="3" t="s">
        <v>1354</v>
      </c>
      <c r="P47" s="9">
        <f t="shared" si="3"/>
        <v>107550</v>
      </c>
      <c r="Q47" s="9">
        <f t="shared" si="4"/>
        <v>20</v>
      </c>
      <c r="R47" t="str">
        <f t="shared" si="5"/>
        <v>NOT ACH</v>
      </c>
      <c r="S47" t="str">
        <f>_xlfn.XLOOKUP(F47,Market!B:B,Market!C:C,"NA",0)</f>
        <v>Europe</v>
      </c>
    </row>
    <row r="48" spans="1:19" ht="12.5" hidden="1" x14ac:dyDescent="0.25">
      <c r="A48" s="8">
        <v>36340</v>
      </c>
      <c r="B48" s="2">
        <v>36340</v>
      </c>
      <c r="C48" s="2">
        <v>18170</v>
      </c>
      <c r="D48" s="4">
        <v>41651</v>
      </c>
      <c r="E48" t="s">
        <v>1342</v>
      </c>
      <c r="F48" t="s">
        <v>1294</v>
      </c>
      <c r="G48" t="s">
        <v>1351</v>
      </c>
      <c r="H48" s="10">
        <f t="shared" si="0"/>
        <v>36340</v>
      </c>
      <c r="I48">
        <f t="shared" si="1"/>
        <v>36340</v>
      </c>
      <c r="J48" s="10">
        <f t="shared" si="2"/>
        <v>18170</v>
      </c>
      <c r="K48" s="8">
        <v>250</v>
      </c>
      <c r="L48" s="8">
        <v>20</v>
      </c>
      <c r="M48" s="1" t="s">
        <v>10</v>
      </c>
      <c r="N48" s="1">
        <v>1817</v>
      </c>
      <c r="O48" s="3" t="s">
        <v>1354</v>
      </c>
      <c r="P48" s="9">
        <f t="shared" si="3"/>
        <v>18170</v>
      </c>
      <c r="Q48" s="9">
        <f t="shared" si="4"/>
        <v>100</v>
      </c>
      <c r="R48" t="str">
        <f t="shared" si="5"/>
        <v>ACH</v>
      </c>
      <c r="S48" t="str">
        <f>_xlfn.XLOOKUP(F48,Market!B:B,Market!C:C,"NA",0)</f>
        <v>North America</v>
      </c>
    </row>
    <row r="49" spans="1:19" ht="12.5" hidden="1" x14ac:dyDescent="0.25">
      <c r="A49" s="8" t="s">
        <v>33</v>
      </c>
      <c r="B49" s="2" t="s">
        <v>33</v>
      </c>
      <c r="C49" s="2" t="s">
        <v>34</v>
      </c>
      <c r="D49" s="4">
        <v>41641</v>
      </c>
      <c r="E49" t="s">
        <v>1342</v>
      </c>
      <c r="F49" t="s">
        <v>1257</v>
      </c>
      <c r="G49" t="s">
        <v>1352</v>
      </c>
      <c r="H49" s="10">
        <f t="shared" si="0"/>
        <v>962500</v>
      </c>
      <c r="I49">
        <f t="shared" si="1"/>
        <v>962500</v>
      </c>
      <c r="J49" s="10">
        <f t="shared" si="2"/>
        <v>715000</v>
      </c>
      <c r="K49" s="8">
        <v>260</v>
      </c>
      <c r="L49" s="8">
        <v>350</v>
      </c>
      <c r="M49" s="1" t="s">
        <v>10</v>
      </c>
      <c r="N49" s="1">
        <v>2750</v>
      </c>
      <c r="O49" s="3" t="s">
        <v>1354</v>
      </c>
      <c r="P49" s="9">
        <f t="shared" si="3"/>
        <v>247500</v>
      </c>
      <c r="Q49" s="9">
        <f t="shared" si="4"/>
        <v>34.615384615384613</v>
      </c>
      <c r="R49" t="str">
        <f t="shared" si="5"/>
        <v>ACH</v>
      </c>
      <c r="S49" t="str">
        <f>_xlfn.XLOOKUP(F49,Market!B:B,Market!C:C,"NA",0)</f>
        <v>Europe</v>
      </c>
    </row>
    <row r="50" spans="1:19" ht="12.5" hidden="1" x14ac:dyDescent="0.25">
      <c r="A50" s="8">
        <v>23436</v>
      </c>
      <c r="B50" s="2">
        <v>23436</v>
      </c>
      <c r="C50" s="2">
        <v>5859</v>
      </c>
      <c r="D50" s="4">
        <v>41643</v>
      </c>
      <c r="E50" t="s">
        <v>1346</v>
      </c>
      <c r="F50" t="s">
        <v>1312</v>
      </c>
      <c r="G50" t="s">
        <v>1352</v>
      </c>
      <c r="H50" s="10">
        <f t="shared" si="0"/>
        <v>23436</v>
      </c>
      <c r="I50">
        <f t="shared" si="1"/>
        <v>23436</v>
      </c>
      <c r="J50" s="10">
        <f t="shared" si="2"/>
        <v>5859</v>
      </c>
      <c r="K50" s="8">
        <v>260</v>
      </c>
      <c r="L50" s="8">
        <v>12</v>
      </c>
      <c r="M50" s="1" t="s">
        <v>10</v>
      </c>
      <c r="N50" s="1">
        <v>1953</v>
      </c>
      <c r="O50" s="3" t="s">
        <v>1354</v>
      </c>
      <c r="P50" s="9">
        <f t="shared" si="3"/>
        <v>17577</v>
      </c>
      <c r="Q50" s="9">
        <f t="shared" si="4"/>
        <v>300</v>
      </c>
      <c r="R50" t="str">
        <f t="shared" si="5"/>
        <v>ACH</v>
      </c>
      <c r="S50" t="str">
        <f>_xlfn.XLOOKUP(F50,Market!B:B,Market!C:C,"NA",0)</f>
        <v>North America</v>
      </c>
    </row>
    <row r="51" spans="1:19" ht="12.5" hidden="1" x14ac:dyDescent="0.25">
      <c r="A51" s="8" t="s">
        <v>35</v>
      </c>
      <c r="B51" s="2" t="s">
        <v>35</v>
      </c>
      <c r="C51" s="2" t="s">
        <v>36</v>
      </c>
      <c r="D51" s="4">
        <v>41643</v>
      </c>
      <c r="E51" t="s">
        <v>1347</v>
      </c>
      <c r="F51" t="s">
        <v>1258</v>
      </c>
      <c r="G51" t="s">
        <v>1352</v>
      </c>
      <c r="H51" s="10">
        <f t="shared" si="0"/>
        <v>527437.5</v>
      </c>
      <c r="I51">
        <f t="shared" si="1"/>
        <v>527437.5</v>
      </c>
      <c r="J51" s="10">
        <f t="shared" si="2"/>
        <v>506340</v>
      </c>
      <c r="K51" s="8">
        <v>260</v>
      </c>
      <c r="L51" s="8">
        <v>125</v>
      </c>
      <c r="M51" s="1" t="s">
        <v>10</v>
      </c>
      <c r="N51" s="1">
        <v>4219.5</v>
      </c>
      <c r="O51" s="3" t="s">
        <v>1354</v>
      </c>
      <c r="P51" s="9">
        <f t="shared" si="3"/>
        <v>21097.5</v>
      </c>
      <c r="Q51" s="9">
        <f t="shared" si="4"/>
        <v>4.1666666666666661</v>
      </c>
      <c r="R51" t="str">
        <f t="shared" si="5"/>
        <v>NOT ACH</v>
      </c>
      <c r="S51" t="str">
        <f>_xlfn.XLOOKUP(F51,Market!B:B,Market!C:C,"NA",0)</f>
        <v>Europe</v>
      </c>
    </row>
    <row r="52" spans="1:19" ht="12.5" hidden="1" x14ac:dyDescent="0.25">
      <c r="A52" s="8">
        <v>37980</v>
      </c>
      <c r="B52" s="2">
        <v>37980</v>
      </c>
      <c r="C52" s="2">
        <v>18990</v>
      </c>
      <c r="D52" s="4">
        <v>41645</v>
      </c>
      <c r="E52" t="s">
        <v>1342</v>
      </c>
      <c r="F52" t="s">
        <v>1257</v>
      </c>
      <c r="G52" t="s">
        <v>1352</v>
      </c>
      <c r="H52" s="10">
        <f t="shared" si="0"/>
        <v>37980</v>
      </c>
      <c r="I52">
        <f t="shared" si="1"/>
        <v>37980</v>
      </c>
      <c r="J52" s="10">
        <f t="shared" si="2"/>
        <v>18990</v>
      </c>
      <c r="K52" s="8">
        <v>260</v>
      </c>
      <c r="L52" s="8">
        <v>20</v>
      </c>
      <c r="M52" s="1" t="s">
        <v>10</v>
      </c>
      <c r="N52" s="1">
        <v>1899</v>
      </c>
      <c r="O52" s="3" t="s">
        <v>1354</v>
      </c>
      <c r="P52" s="9">
        <f t="shared" si="3"/>
        <v>18990</v>
      </c>
      <c r="Q52" s="9">
        <f t="shared" si="4"/>
        <v>100</v>
      </c>
      <c r="R52" t="str">
        <f t="shared" si="5"/>
        <v>ACH</v>
      </c>
      <c r="S52" t="str">
        <f>_xlfn.XLOOKUP(F52,Market!B:B,Market!C:C,"NA",0)</f>
        <v>Europe</v>
      </c>
    </row>
    <row r="53" spans="1:19" ht="12.5" hidden="1" x14ac:dyDescent="0.25">
      <c r="A53" s="8">
        <v>11802</v>
      </c>
      <c r="B53" s="2">
        <v>11802</v>
      </c>
      <c r="C53" s="2">
        <v>8430</v>
      </c>
      <c r="D53" s="4">
        <v>41646</v>
      </c>
      <c r="E53" t="s">
        <v>1342</v>
      </c>
      <c r="F53" t="s">
        <v>1258</v>
      </c>
      <c r="G53" t="s">
        <v>1352</v>
      </c>
      <c r="H53" s="10">
        <f t="shared" si="0"/>
        <v>11802</v>
      </c>
      <c r="I53">
        <f t="shared" si="1"/>
        <v>11802</v>
      </c>
      <c r="J53" s="10">
        <f t="shared" si="2"/>
        <v>8430</v>
      </c>
      <c r="K53" s="8">
        <v>260</v>
      </c>
      <c r="L53" s="8">
        <v>7</v>
      </c>
      <c r="M53" s="1" t="s">
        <v>10</v>
      </c>
      <c r="N53" s="1">
        <v>1686</v>
      </c>
      <c r="O53" s="3" t="s">
        <v>1354</v>
      </c>
      <c r="P53" s="9">
        <f t="shared" si="3"/>
        <v>3372</v>
      </c>
      <c r="Q53" s="9">
        <f t="shared" si="4"/>
        <v>40</v>
      </c>
      <c r="R53" t="str">
        <f t="shared" si="5"/>
        <v>ACH</v>
      </c>
      <c r="S53" t="str">
        <f>_xlfn.XLOOKUP(F53,Market!B:B,Market!C:C,"NA",0)</f>
        <v>Europe</v>
      </c>
    </row>
    <row r="54" spans="1:19" ht="12.5" hidden="1" x14ac:dyDescent="0.25">
      <c r="A54" s="8">
        <v>25692</v>
      </c>
      <c r="B54" s="2">
        <v>25692</v>
      </c>
      <c r="C54" s="2">
        <v>6423</v>
      </c>
      <c r="D54" s="4">
        <v>41647</v>
      </c>
      <c r="E54" t="s">
        <v>1346</v>
      </c>
      <c r="F54" t="s">
        <v>1312</v>
      </c>
      <c r="G54" t="s">
        <v>1352</v>
      </c>
      <c r="H54" s="10">
        <f t="shared" si="0"/>
        <v>25692</v>
      </c>
      <c r="I54">
        <f t="shared" si="1"/>
        <v>25692</v>
      </c>
      <c r="J54" s="10">
        <f t="shared" si="2"/>
        <v>6423</v>
      </c>
      <c r="K54" s="8">
        <v>260</v>
      </c>
      <c r="L54" s="8">
        <v>12</v>
      </c>
      <c r="M54" s="1" t="s">
        <v>10</v>
      </c>
      <c r="N54" s="1">
        <v>2141</v>
      </c>
      <c r="O54" s="3" t="s">
        <v>1354</v>
      </c>
      <c r="P54" s="9">
        <f t="shared" si="3"/>
        <v>19269</v>
      </c>
      <c r="Q54" s="9">
        <f t="shared" si="4"/>
        <v>300</v>
      </c>
      <c r="R54" t="str">
        <f t="shared" si="5"/>
        <v>ACH</v>
      </c>
      <c r="S54" t="str">
        <f>_xlfn.XLOOKUP(F54,Market!B:B,Market!C:C,"NA",0)</f>
        <v>North America</v>
      </c>
    </row>
    <row r="55" spans="1:19" ht="12.5" hidden="1" x14ac:dyDescent="0.25">
      <c r="A55" s="8">
        <v>8001</v>
      </c>
      <c r="B55" s="2">
        <v>8001</v>
      </c>
      <c r="C55" s="2">
        <v>5715</v>
      </c>
      <c r="D55" s="4">
        <v>41649</v>
      </c>
      <c r="E55" t="s">
        <v>1342</v>
      </c>
      <c r="F55" t="s">
        <v>1312</v>
      </c>
      <c r="G55" t="s">
        <v>1352</v>
      </c>
      <c r="H55" s="10">
        <f t="shared" si="0"/>
        <v>8001</v>
      </c>
      <c r="I55">
        <f t="shared" si="1"/>
        <v>8001</v>
      </c>
      <c r="J55" s="10">
        <f t="shared" si="2"/>
        <v>5715</v>
      </c>
      <c r="K55" s="8">
        <v>260</v>
      </c>
      <c r="L55" s="8">
        <v>7</v>
      </c>
      <c r="M55" s="1" t="s">
        <v>10</v>
      </c>
      <c r="N55" s="1">
        <v>1143</v>
      </c>
      <c r="O55" s="3" t="s">
        <v>1354</v>
      </c>
      <c r="P55" s="9">
        <f t="shared" si="3"/>
        <v>2286</v>
      </c>
      <c r="Q55" s="9">
        <f t="shared" si="4"/>
        <v>40</v>
      </c>
      <c r="R55" t="str">
        <f t="shared" si="5"/>
        <v>ACH</v>
      </c>
      <c r="S55" t="str">
        <f>_xlfn.XLOOKUP(F55,Market!B:B,Market!C:C,"NA",0)</f>
        <v>North America</v>
      </c>
    </row>
    <row r="56" spans="1:19" ht="12.5" hidden="1" x14ac:dyDescent="0.25">
      <c r="A56" s="8">
        <v>9225</v>
      </c>
      <c r="B56" s="2">
        <v>9225</v>
      </c>
      <c r="C56" s="2">
        <v>6150</v>
      </c>
      <c r="D56" s="4">
        <v>41651</v>
      </c>
      <c r="E56" t="s">
        <v>1344</v>
      </c>
      <c r="F56" t="s">
        <v>1312</v>
      </c>
      <c r="G56" t="s">
        <v>1352</v>
      </c>
      <c r="H56" s="10">
        <f t="shared" si="0"/>
        <v>9225</v>
      </c>
      <c r="I56">
        <f t="shared" si="1"/>
        <v>9225</v>
      </c>
      <c r="J56" s="10">
        <f t="shared" si="2"/>
        <v>6150</v>
      </c>
      <c r="K56" s="8">
        <v>260</v>
      </c>
      <c r="L56" s="8">
        <v>15</v>
      </c>
      <c r="M56" s="1" t="s">
        <v>10</v>
      </c>
      <c r="N56" s="1">
        <v>615</v>
      </c>
      <c r="O56" s="3" t="s">
        <v>1354</v>
      </c>
      <c r="P56" s="9">
        <f t="shared" si="3"/>
        <v>3075</v>
      </c>
      <c r="Q56" s="9">
        <f t="shared" si="4"/>
        <v>50</v>
      </c>
      <c r="R56" t="str">
        <f t="shared" si="5"/>
        <v>ACH</v>
      </c>
      <c r="S56" t="str">
        <f>_xlfn.XLOOKUP(F56,Market!B:B,Market!C:C,"NA",0)</f>
        <v>North America</v>
      </c>
    </row>
    <row r="57" spans="1:19" ht="12.5" hidden="1" x14ac:dyDescent="0.25">
      <c r="A57" s="8">
        <v>27615</v>
      </c>
      <c r="B57" s="2">
        <v>27338.85</v>
      </c>
      <c r="C57" s="2">
        <v>19725</v>
      </c>
      <c r="D57" s="4">
        <v>41640</v>
      </c>
      <c r="E57" t="s">
        <v>1342</v>
      </c>
      <c r="F57" t="s">
        <v>1257</v>
      </c>
      <c r="G57" t="s">
        <v>1349</v>
      </c>
      <c r="H57" s="10">
        <f t="shared" si="0"/>
        <v>27615</v>
      </c>
      <c r="I57">
        <f t="shared" si="1"/>
        <v>27338.85</v>
      </c>
      <c r="J57" s="10">
        <f t="shared" si="2"/>
        <v>19725</v>
      </c>
      <c r="K57" s="8">
        <v>10</v>
      </c>
      <c r="L57" s="8">
        <v>7</v>
      </c>
      <c r="M57" s="1" t="s">
        <v>37</v>
      </c>
      <c r="N57" s="1">
        <v>3945</v>
      </c>
      <c r="O57" s="3" t="s">
        <v>38</v>
      </c>
      <c r="P57" s="9">
        <f t="shared" si="3"/>
        <v>7890</v>
      </c>
      <c r="Q57" s="9">
        <f t="shared" si="4"/>
        <v>40</v>
      </c>
      <c r="R57" t="str">
        <f t="shared" si="5"/>
        <v>ACH</v>
      </c>
      <c r="S57" t="str">
        <f>_xlfn.XLOOKUP(F57,Market!B:B,Market!C:C,"NA",0)</f>
        <v>Europe</v>
      </c>
    </row>
    <row r="58" spans="1:19" ht="12.5" hidden="1" x14ac:dyDescent="0.25">
      <c r="A58" s="8">
        <v>34440</v>
      </c>
      <c r="B58" s="2">
        <v>34095.599999999999</v>
      </c>
      <c r="C58" s="2">
        <v>22960</v>
      </c>
      <c r="D58" s="4">
        <v>41641</v>
      </c>
      <c r="E58" t="s">
        <v>1344</v>
      </c>
      <c r="F58" t="s">
        <v>1257</v>
      </c>
      <c r="G58" t="s">
        <v>1349</v>
      </c>
      <c r="H58" s="10">
        <f t="shared" si="0"/>
        <v>34440</v>
      </c>
      <c r="I58">
        <f t="shared" si="1"/>
        <v>34095.599999999999</v>
      </c>
      <c r="J58" s="10">
        <f t="shared" si="2"/>
        <v>22960</v>
      </c>
      <c r="K58" s="8">
        <v>10</v>
      </c>
      <c r="L58" s="8">
        <v>15</v>
      </c>
      <c r="M58" s="1" t="s">
        <v>37</v>
      </c>
      <c r="N58" s="1">
        <v>2296</v>
      </c>
      <c r="O58" s="3" t="s">
        <v>39</v>
      </c>
      <c r="P58" s="9">
        <f t="shared" si="3"/>
        <v>11480</v>
      </c>
      <c r="Q58" s="9">
        <f t="shared" si="4"/>
        <v>50</v>
      </c>
      <c r="R58" t="str">
        <f t="shared" si="5"/>
        <v>ACH</v>
      </c>
      <c r="S58" t="str">
        <f>_xlfn.XLOOKUP(F58,Market!B:B,Market!C:C,"NA",0)</f>
        <v>Europe</v>
      </c>
    </row>
    <row r="59" spans="1:19" ht="12.5" hidden="1" x14ac:dyDescent="0.25">
      <c r="A59" s="8">
        <v>7210</v>
      </c>
      <c r="B59" s="2">
        <v>7137.9</v>
      </c>
      <c r="C59" s="2">
        <v>5150</v>
      </c>
      <c r="D59" s="4">
        <v>41644</v>
      </c>
      <c r="E59" t="s">
        <v>1342</v>
      </c>
      <c r="F59" t="s">
        <v>1257</v>
      </c>
      <c r="G59" t="s">
        <v>1349</v>
      </c>
      <c r="H59" s="10">
        <f t="shared" si="0"/>
        <v>7210</v>
      </c>
      <c r="I59">
        <f t="shared" si="1"/>
        <v>7137.9</v>
      </c>
      <c r="J59" s="10">
        <f t="shared" si="2"/>
        <v>5150</v>
      </c>
      <c r="K59" s="8">
        <v>10</v>
      </c>
      <c r="L59" s="8">
        <v>7</v>
      </c>
      <c r="M59" s="1" t="s">
        <v>37</v>
      </c>
      <c r="N59" s="1">
        <v>1030</v>
      </c>
      <c r="O59" s="3" t="s">
        <v>40</v>
      </c>
      <c r="P59" s="9">
        <f t="shared" si="3"/>
        <v>2060</v>
      </c>
      <c r="Q59" s="9">
        <f t="shared" si="4"/>
        <v>40</v>
      </c>
      <c r="R59" t="str">
        <f t="shared" si="5"/>
        <v>ACH</v>
      </c>
      <c r="S59" t="str">
        <f>_xlfn.XLOOKUP(F59,Market!B:B,Market!C:C,"NA",0)</f>
        <v>Europe</v>
      </c>
    </row>
    <row r="60" spans="1:19" ht="12.5" hidden="1" x14ac:dyDescent="0.25">
      <c r="A60" s="8">
        <v>4473</v>
      </c>
      <c r="B60" s="2">
        <v>4428.2700000000004</v>
      </c>
      <c r="C60" s="2">
        <v>3195</v>
      </c>
      <c r="D60" s="4">
        <v>41650</v>
      </c>
      <c r="E60" t="s">
        <v>1342</v>
      </c>
      <c r="F60" t="s">
        <v>1257</v>
      </c>
      <c r="G60" t="s">
        <v>1350</v>
      </c>
      <c r="H60" s="10">
        <f t="shared" si="0"/>
        <v>4473</v>
      </c>
      <c r="I60">
        <f t="shared" si="1"/>
        <v>4428.2700000000004</v>
      </c>
      <c r="J60" s="10">
        <f t="shared" si="2"/>
        <v>3195</v>
      </c>
      <c r="K60" s="8">
        <v>120</v>
      </c>
      <c r="L60" s="8">
        <v>7</v>
      </c>
      <c r="M60" s="1" t="s">
        <v>37</v>
      </c>
      <c r="N60" s="1">
        <v>639</v>
      </c>
      <c r="O60" s="3" t="s">
        <v>41</v>
      </c>
      <c r="P60" s="9">
        <f t="shared" si="3"/>
        <v>1278</v>
      </c>
      <c r="Q60" s="9">
        <f t="shared" si="4"/>
        <v>40</v>
      </c>
      <c r="R60" t="str">
        <f t="shared" si="5"/>
        <v>ACH</v>
      </c>
      <c r="S60" t="str">
        <f>_xlfn.XLOOKUP(F60,Market!B:B,Market!C:C,"NA",0)</f>
        <v>Europe</v>
      </c>
    </row>
    <row r="61" spans="1:19" ht="12.5" hidden="1" x14ac:dyDescent="0.25">
      <c r="A61" s="8">
        <v>9282</v>
      </c>
      <c r="B61" s="2">
        <v>9189.18</v>
      </c>
      <c r="C61" s="2">
        <v>6630</v>
      </c>
      <c r="D61" s="4">
        <v>41642</v>
      </c>
      <c r="E61" t="s">
        <v>1342</v>
      </c>
      <c r="F61" t="s">
        <v>1294</v>
      </c>
      <c r="G61" t="s">
        <v>1351</v>
      </c>
      <c r="H61" s="10">
        <f t="shared" si="0"/>
        <v>9282</v>
      </c>
      <c r="I61">
        <f t="shared" si="1"/>
        <v>9189.18</v>
      </c>
      <c r="J61" s="10">
        <f t="shared" si="2"/>
        <v>6630</v>
      </c>
      <c r="K61" s="8">
        <v>250</v>
      </c>
      <c r="L61" s="8">
        <v>7</v>
      </c>
      <c r="M61" s="1" t="s">
        <v>37</v>
      </c>
      <c r="N61" s="1">
        <v>1326</v>
      </c>
      <c r="O61" s="3" t="s">
        <v>42</v>
      </c>
      <c r="P61" s="9">
        <f t="shared" si="3"/>
        <v>2652</v>
      </c>
      <c r="Q61" s="9">
        <f t="shared" si="4"/>
        <v>40</v>
      </c>
      <c r="R61" t="str">
        <f t="shared" si="5"/>
        <v>ACH</v>
      </c>
      <c r="S61" t="str">
        <f>_xlfn.XLOOKUP(F61,Market!B:B,Market!C:C,"NA",0)</f>
        <v>North America</v>
      </c>
    </row>
    <row r="62" spans="1:19" ht="12.5" hidden="1" x14ac:dyDescent="0.25">
      <c r="A62" s="8">
        <v>22296</v>
      </c>
      <c r="B62" s="2">
        <v>22073.040000000001</v>
      </c>
      <c r="C62" s="2">
        <v>5574</v>
      </c>
      <c r="D62" s="4">
        <v>41641</v>
      </c>
      <c r="E62" t="s">
        <v>1346</v>
      </c>
      <c r="F62" t="s">
        <v>1312</v>
      </c>
      <c r="G62" t="s">
        <v>1343</v>
      </c>
      <c r="H62" s="10">
        <f t="shared" si="0"/>
        <v>22296</v>
      </c>
      <c r="I62">
        <f t="shared" si="1"/>
        <v>22073.040000000001</v>
      </c>
      <c r="J62" s="10">
        <f t="shared" si="2"/>
        <v>5574</v>
      </c>
      <c r="K62" s="8">
        <v>3</v>
      </c>
      <c r="L62" s="8">
        <v>12</v>
      </c>
      <c r="M62" s="1" t="s">
        <v>37</v>
      </c>
      <c r="N62" s="1">
        <v>1858</v>
      </c>
      <c r="O62" s="3" t="s">
        <v>43</v>
      </c>
      <c r="P62" s="9">
        <f t="shared" si="3"/>
        <v>16722</v>
      </c>
      <c r="Q62" s="9">
        <f t="shared" si="4"/>
        <v>300</v>
      </c>
      <c r="R62" t="str">
        <f t="shared" si="5"/>
        <v>ACH</v>
      </c>
      <c r="S62" t="str">
        <f>_xlfn.XLOOKUP(F62,Market!B:B,Market!C:C,"NA",0)</f>
        <v>North America</v>
      </c>
    </row>
    <row r="63" spans="1:19" ht="12.5" hidden="1" x14ac:dyDescent="0.25">
      <c r="A63" s="8" t="s">
        <v>44</v>
      </c>
      <c r="B63" s="2" t="s">
        <v>46</v>
      </c>
      <c r="C63" s="2" t="s">
        <v>47</v>
      </c>
      <c r="D63" s="4">
        <v>41642</v>
      </c>
      <c r="E63" t="s">
        <v>1342</v>
      </c>
      <c r="F63" t="s">
        <v>1305</v>
      </c>
      <c r="G63" t="s">
        <v>1343</v>
      </c>
      <c r="H63" s="10">
        <f t="shared" si="0"/>
        <v>423500</v>
      </c>
      <c r="I63">
        <f t="shared" si="1"/>
        <v>419265</v>
      </c>
      <c r="J63" s="10">
        <f t="shared" si="2"/>
        <v>314600</v>
      </c>
      <c r="K63" s="8">
        <v>3</v>
      </c>
      <c r="L63" s="8">
        <v>350</v>
      </c>
      <c r="M63" s="1" t="s">
        <v>37</v>
      </c>
      <c r="N63" s="1">
        <v>1210</v>
      </c>
      <c r="O63" s="3" t="s">
        <v>45</v>
      </c>
      <c r="P63" s="9">
        <f t="shared" si="3"/>
        <v>108900</v>
      </c>
      <c r="Q63" s="9">
        <f t="shared" si="4"/>
        <v>34.615384615384613</v>
      </c>
      <c r="R63" t="str">
        <f t="shared" si="5"/>
        <v>ACH</v>
      </c>
      <c r="S63" t="str">
        <f>_xlfn.XLOOKUP(F63,Market!B:B,Market!C:C,"NA",0)</f>
        <v>North America</v>
      </c>
    </row>
    <row r="64" spans="1:19" ht="12.5" hidden="1" x14ac:dyDescent="0.25">
      <c r="A64" s="8">
        <v>17703</v>
      </c>
      <c r="B64" s="2">
        <v>17525.97</v>
      </c>
      <c r="C64" s="2">
        <v>12645</v>
      </c>
      <c r="D64" s="4">
        <v>41646</v>
      </c>
      <c r="E64" t="s">
        <v>1342</v>
      </c>
      <c r="F64" t="s">
        <v>1312</v>
      </c>
      <c r="G64" t="s">
        <v>1343</v>
      </c>
      <c r="H64" s="10">
        <f t="shared" si="0"/>
        <v>17703</v>
      </c>
      <c r="I64">
        <f t="shared" si="1"/>
        <v>17525.97</v>
      </c>
      <c r="J64" s="10">
        <f t="shared" si="2"/>
        <v>12645</v>
      </c>
      <c r="K64" s="8">
        <v>3</v>
      </c>
      <c r="L64" s="8">
        <v>7</v>
      </c>
      <c r="M64" s="1" t="s">
        <v>37</v>
      </c>
      <c r="N64" s="1">
        <v>2529</v>
      </c>
      <c r="O64" s="3" t="s">
        <v>48</v>
      </c>
      <c r="P64" s="9">
        <f t="shared" si="3"/>
        <v>5058</v>
      </c>
      <c r="Q64" s="9">
        <f t="shared" si="4"/>
        <v>40</v>
      </c>
      <c r="R64" t="str">
        <f t="shared" si="5"/>
        <v>ACH</v>
      </c>
      <c r="S64" t="str">
        <f>_xlfn.XLOOKUP(F64,Market!B:B,Market!C:C,"NA",0)</f>
        <v>North America</v>
      </c>
    </row>
    <row r="65" spans="1:19" ht="12.5" hidden="1" x14ac:dyDescent="0.25">
      <c r="A65" s="8">
        <v>17340</v>
      </c>
      <c r="B65" s="2">
        <v>17166.599999999999</v>
      </c>
      <c r="C65" s="2">
        <v>4335</v>
      </c>
      <c r="D65" s="4">
        <v>41648</v>
      </c>
      <c r="E65" t="s">
        <v>1346</v>
      </c>
      <c r="F65" t="s">
        <v>1294</v>
      </c>
      <c r="G65" t="s">
        <v>1343</v>
      </c>
      <c r="H65" s="10">
        <f t="shared" si="0"/>
        <v>17340</v>
      </c>
      <c r="I65">
        <f t="shared" si="1"/>
        <v>17166.599999999999</v>
      </c>
      <c r="J65" s="10">
        <f t="shared" si="2"/>
        <v>4335</v>
      </c>
      <c r="K65" s="8">
        <v>3</v>
      </c>
      <c r="L65" s="8">
        <v>12</v>
      </c>
      <c r="M65" s="1" t="s">
        <v>37</v>
      </c>
      <c r="N65" s="1">
        <v>1445</v>
      </c>
      <c r="O65" s="3" t="s">
        <v>49</v>
      </c>
      <c r="P65" s="9">
        <f t="shared" si="3"/>
        <v>13005</v>
      </c>
      <c r="Q65" s="9">
        <f t="shared" si="4"/>
        <v>300</v>
      </c>
      <c r="R65" t="str">
        <f t="shared" si="5"/>
        <v>ACH</v>
      </c>
      <c r="S65" t="str">
        <f>_xlfn.XLOOKUP(F65,Market!B:B,Market!C:C,"NA",0)</f>
        <v>North America</v>
      </c>
    </row>
    <row r="66" spans="1:19" ht="12.5" hidden="1" x14ac:dyDescent="0.25">
      <c r="A66" s="8">
        <v>41250</v>
      </c>
      <c r="B66" s="2">
        <v>40837.5</v>
      </c>
      <c r="C66" s="2">
        <v>39600</v>
      </c>
      <c r="D66" s="4">
        <v>41283</v>
      </c>
      <c r="E66" t="s">
        <v>1347</v>
      </c>
      <c r="F66" t="s">
        <v>1312</v>
      </c>
      <c r="G66" t="s">
        <v>1343</v>
      </c>
      <c r="H66" s="10">
        <f t="shared" si="0"/>
        <v>41250</v>
      </c>
      <c r="I66">
        <f t="shared" si="1"/>
        <v>40837.5</v>
      </c>
      <c r="J66" s="10">
        <f t="shared" si="2"/>
        <v>39600</v>
      </c>
      <c r="K66" s="8">
        <v>3</v>
      </c>
      <c r="L66" s="8">
        <v>125</v>
      </c>
      <c r="M66" s="1" t="s">
        <v>37</v>
      </c>
      <c r="N66" s="1">
        <v>330</v>
      </c>
      <c r="O66" s="3" t="s">
        <v>50</v>
      </c>
      <c r="P66" s="9">
        <f t="shared" si="3"/>
        <v>1650</v>
      </c>
      <c r="Q66" s="9">
        <f t="shared" si="4"/>
        <v>4.1666666666666661</v>
      </c>
      <c r="R66" t="str">
        <f t="shared" si="5"/>
        <v>NOT ACH</v>
      </c>
      <c r="S66" t="str">
        <f>_xlfn.XLOOKUP(F66,Market!B:B,Market!C:C,"NA",0)</f>
        <v>North America</v>
      </c>
    </row>
    <row r="67" spans="1:19" ht="12.5" hidden="1" x14ac:dyDescent="0.25">
      <c r="A67" s="8">
        <v>32052</v>
      </c>
      <c r="B67" s="2">
        <v>31731.48</v>
      </c>
      <c r="C67" s="2">
        <v>8013</v>
      </c>
      <c r="D67" s="4">
        <v>41648</v>
      </c>
      <c r="E67" t="s">
        <v>1346</v>
      </c>
      <c r="F67" t="s">
        <v>1257</v>
      </c>
      <c r="G67" t="s">
        <v>1343</v>
      </c>
      <c r="H67" s="10">
        <f t="shared" si="0"/>
        <v>32052</v>
      </c>
      <c r="I67">
        <f t="shared" si="1"/>
        <v>31731.48</v>
      </c>
      <c r="J67" s="10">
        <f t="shared" si="2"/>
        <v>8013</v>
      </c>
      <c r="K67" s="8">
        <v>3</v>
      </c>
      <c r="L67" s="8">
        <v>12</v>
      </c>
      <c r="M67" s="1" t="s">
        <v>37</v>
      </c>
      <c r="N67" s="1">
        <v>2671</v>
      </c>
      <c r="O67" s="3" t="s">
        <v>51</v>
      </c>
      <c r="P67" s="9">
        <f t="shared" si="3"/>
        <v>24039</v>
      </c>
      <c r="Q67" s="9">
        <f t="shared" si="4"/>
        <v>300</v>
      </c>
      <c r="R67" t="str">
        <f t="shared" si="5"/>
        <v>ACH</v>
      </c>
      <c r="S67" t="str">
        <f>_xlfn.XLOOKUP(F67,Market!B:B,Market!C:C,"NA",0)</f>
        <v>Europe</v>
      </c>
    </row>
    <row r="68" spans="1:19" ht="12.5" hidden="1" x14ac:dyDescent="0.25">
      <c r="A68" s="8">
        <v>9192</v>
      </c>
      <c r="B68" s="2">
        <v>9100.08</v>
      </c>
      <c r="C68" s="2">
        <v>2298</v>
      </c>
      <c r="D68" s="4">
        <v>41284</v>
      </c>
      <c r="E68" t="s">
        <v>1346</v>
      </c>
      <c r="F68" t="s">
        <v>1258</v>
      </c>
      <c r="G68" t="s">
        <v>1343</v>
      </c>
      <c r="H68" s="10">
        <f t="shared" si="0"/>
        <v>9192</v>
      </c>
      <c r="I68">
        <f t="shared" si="1"/>
        <v>9100.08</v>
      </c>
      <c r="J68" s="10">
        <f t="shared" si="2"/>
        <v>2298</v>
      </c>
      <c r="K68" s="8">
        <v>3</v>
      </c>
      <c r="L68" s="8">
        <v>12</v>
      </c>
      <c r="M68" s="1" t="s">
        <v>37</v>
      </c>
      <c r="N68" s="1">
        <v>766</v>
      </c>
      <c r="O68" s="3" t="s">
        <v>52</v>
      </c>
      <c r="P68" s="9">
        <f t="shared" si="3"/>
        <v>6894</v>
      </c>
      <c r="Q68" s="9">
        <f t="shared" si="4"/>
        <v>300</v>
      </c>
      <c r="R68" t="str">
        <f t="shared" si="5"/>
        <v>ACH</v>
      </c>
      <c r="S68" t="str">
        <f>_xlfn.XLOOKUP(F68,Market!B:B,Market!C:C,"NA",0)</f>
        <v>Europe</v>
      </c>
    </row>
    <row r="69" spans="1:19" ht="12.5" hidden="1" x14ac:dyDescent="0.25">
      <c r="A69" s="8" t="s">
        <v>53</v>
      </c>
      <c r="B69" s="2" t="s">
        <v>55</v>
      </c>
      <c r="C69" s="2" t="s">
        <v>56</v>
      </c>
      <c r="D69" s="4">
        <v>41284</v>
      </c>
      <c r="E69" t="s">
        <v>1348</v>
      </c>
      <c r="F69" t="s">
        <v>1305</v>
      </c>
      <c r="G69" t="s">
        <v>1343</v>
      </c>
      <c r="H69" s="10">
        <f t="shared" ref="H69:H132" si="6">_xlfn.NUMBERVALUE(A69)</f>
        <v>148200</v>
      </c>
      <c r="I69">
        <f t="shared" ref="I69:I132" si="7">_xlfn.NUMBERVALUE(B69)</f>
        <v>146718</v>
      </c>
      <c r="J69" s="10">
        <f t="shared" ref="J69:J132" si="8">_xlfn.NUMBERVALUE(C69)</f>
        <v>123500</v>
      </c>
      <c r="K69" s="8">
        <v>3</v>
      </c>
      <c r="L69" s="8">
        <v>300</v>
      </c>
      <c r="M69" s="1" t="s">
        <v>37</v>
      </c>
      <c r="N69" s="1">
        <v>494</v>
      </c>
      <c r="O69" s="3" t="s">
        <v>54</v>
      </c>
      <c r="P69" s="9">
        <f t="shared" ref="P69:P132" si="9">H69-J69</f>
        <v>24700</v>
      </c>
      <c r="Q69" s="9">
        <f t="shared" ref="Q69:Q132" si="10">(P69/J69)*100</f>
        <v>20</v>
      </c>
      <c r="R69" t="str">
        <f t="shared" ref="R69:R132" si="11">IF(Q69&gt;20,"ACH","NOT ACH")</f>
        <v>NOT ACH</v>
      </c>
      <c r="S69" t="str">
        <f>_xlfn.XLOOKUP(F69,Market!B:B,Market!C:C,"NA",0)</f>
        <v>North America</v>
      </c>
    </row>
    <row r="70" spans="1:19" ht="12.5" hidden="1" x14ac:dyDescent="0.25">
      <c r="A70" s="8" t="s">
        <v>57</v>
      </c>
      <c r="B70" s="2" t="s">
        <v>59</v>
      </c>
      <c r="C70" s="2" t="s">
        <v>60</v>
      </c>
      <c r="D70" s="4">
        <v>41649</v>
      </c>
      <c r="E70" t="s">
        <v>1342</v>
      </c>
      <c r="F70" t="s">
        <v>1305</v>
      </c>
      <c r="G70" t="s">
        <v>1343</v>
      </c>
      <c r="H70" s="10">
        <f t="shared" si="6"/>
        <v>488950</v>
      </c>
      <c r="I70">
        <f t="shared" si="7"/>
        <v>484060.5</v>
      </c>
      <c r="J70" s="10">
        <f t="shared" si="8"/>
        <v>363220</v>
      </c>
      <c r="K70" s="8">
        <v>3</v>
      </c>
      <c r="L70" s="8">
        <v>350</v>
      </c>
      <c r="M70" s="1" t="s">
        <v>37</v>
      </c>
      <c r="N70" s="1">
        <v>1397</v>
      </c>
      <c r="O70" s="3" t="s">
        <v>58</v>
      </c>
      <c r="P70" s="9">
        <f t="shared" si="9"/>
        <v>125730</v>
      </c>
      <c r="Q70" s="9">
        <f t="shared" si="10"/>
        <v>34.615384615384613</v>
      </c>
      <c r="R70" t="str">
        <f t="shared" si="11"/>
        <v>ACH</v>
      </c>
      <c r="S70" t="str">
        <f>_xlfn.XLOOKUP(F70,Market!B:B,Market!C:C,"NA",0)</f>
        <v>North America</v>
      </c>
    </row>
    <row r="71" spans="1:19" ht="12.5" hidden="1" x14ac:dyDescent="0.25">
      <c r="A71" s="8" t="s">
        <v>61</v>
      </c>
      <c r="B71" s="2" t="s">
        <v>63</v>
      </c>
      <c r="C71" s="2" t="s">
        <v>64</v>
      </c>
      <c r="D71" s="4">
        <v>41651</v>
      </c>
      <c r="E71" t="s">
        <v>1342</v>
      </c>
      <c r="F71" t="s">
        <v>1257</v>
      </c>
      <c r="G71" t="s">
        <v>1343</v>
      </c>
      <c r="H71" s="10">
        <f t="shared" si="6"/>
        <v>754250</v>
      </c>
      <c r="I71">
        <f t="shared" si="7"/>
        <v>746707.5</v>
      </c>
      <c r="J71" s="10">
        <f t="shared" si="8"/>
        <v>560300</v>
      </c>
      <c r="K71" s="8">
        <v>3</v>
      </c>
      <c r="L71" s="8">
        <v>350</v>
      </c>
      <c r="M71" s="1" t="s">
        <v>37</v>
      </c>
      <c r="N71" s="1">
        <v>2155</v>
      </c>
      <c r="O71" s="3" t="s">
        <v>62</v>
      </c>
      <c r="P71" s="9">
        <f t="shared" si="9"/>
        <v>193950</v>
      </c>
      <c r="Q71" s="9">
        <f t="shared" si="10"/>
        <v>34.615384615384613</v>
      </c>
      <c r="R71" t="str">
        <f t="shared" si="11"/>
        <v>ACH</v>
      </c>
      <c r="S71" t="str">
        <f>_xlfn.XLOOKUP(F71,Market!B:B,Market!C:C,"NA",0)</f>
        <v>Europe</v>
      </c>
    </row>
    <row r="72" spans="1:19" ht="12.5" hidden="1" x14ac:dyDescent="0.25">
      <c r="A72" s="8">
        <v>33210</v>
      </c>
      <c r="B72" s="2">
        <v>32877.9</v>
      </c>
      <c r="C72" s="2">
        <v>22140</v>
      </c>
      <c r="D72" s="4">
        <v>41642</v>
      </c>
      <c r="E72" t="s">
        <v>1344</v>
      </c>
      <c r="F72" t="s">
        <v>1305</v>
      </c>
      <c r="G72" t="s">
        <v>1345</v>
      </c>
      <c r="H72" s="10">
        <f t="shared" si="6"/>
        <v>33210</v>
      </c>
      <c r="I72">
        <f t="shared" si="7"/>
        <v>32877.9</v>
      </c>
      <c r="J72" s="10">
        <f t="shared" si="8"/>
        <v>22140</v>
      </c>
      <c r="K72" s="8">
        <v>5</v>
      </c>
      <c r="L72" s="8">
        <v>15</v>
      </c>
      <c r="M72" s="1" t="s">
        <v>37</v>
      </c>
      <c r="N72" s="1">
        <v>2214</v>
      </c>
      <c r="O72" s="3" t="s">
        <v>65</v>
      </c>
      <c r="P72" s="9">
        <f t="shared" si="9"/>
        <v>11070</v>
      </c>
      <c r="Q72" s="9">
        <f t="shared" si="10"/>
        <v>50</v>
      </c>
      <c r="R72" t="str">
        <f t="shared" si="11"/>
        <v>ACH</v>
      </c>
      <c r="S72" t="str">
        <f>_xlfn.XLOOKUP(F72,Market!B:B,Market!C:C,"NA",0)</f>
        <v>North America</v>
      </c>
    </row>
    <row r="73" spans="1:19" ht="12.5" hidden="1" x14ac:dyDescent="0.25">
      <c r="A73" s="8" t="s">
        <v>66</v>
      </c>
      <c r="B73" s="2" t="s">
        <v>68</v>
      </c>
      <c r="C73" s="2" t="s">
        <v>69</v>
      </c>
      <c r="D73" s="4">
        <v>41643</v>
      </c>
      <c r="E73" t="s">
        <v>1348</v>
      </c>
      <c r="F73" t="s">
        <v>1312</v>
      </c>
      <c r="G73" t="s">
        <v>1345</v>
      </c>
      <c r="H73" s="10">
        <f t="shared" si="6"/>
        <v>690300</v>
      </c>
      <c r="I73">
        <f t="shared" si="7"/>
        <v>683397</v>
      </c>
      <c r="J73" s="10">
        <f t="shared" si="8"/>
        <v>575250</v>
      </c>
      <c r="K73" s="8">
        <v>5</v>
      </c>
      <c r="L73" s="8">
        <v>300</v>
      </c>
      <c r="M73" s="1" t="s">
        <v>37</v>
      </c>
      <c r="N73" s="1">
        <v>2301</v>
      </c>
      <c r="O73" s="3" t="s">
        <v>67</v>
      </c>
      <c r="P73" s="9">
        <f t="shared" si="9"/>
        <v>115050</v>
      </c>
      <c r="Q73" s="9">
        <f t="shared" si="10"/>
        <v>20</v>
      </c>
      <c r="R73" t="str">
        <f t="shared" si="11"/>
        <v>NOT ACH</v>
      </c>
      <c r="S73" t="str">
        <f>_xlfn.XLOOKUP(F73,Market!B:B,Market!C:C,"NA",0)</f>
        <v>North America</v>
      </c>
    </row>
    <row r="74" spans="1:19" ht="12.5" hidden="1" x14ac:dyDescent="0.25">
      <c r="A74" s="8">
        <v>27510</v>
      </c>
      <c r="B74" s="2">
        <v>27234.9</v>
      </c>
      <c r="C74" s="2">
        <v>13755</v>
      </c>
      <c r="D74" s="4">
        <v>41646</v>
      </c>
      <c r="E74" t="s">
        <v>1342</v>
      </c>
      <c r="F74" t="s">
        <v>1257</v>
      </c>
      <c r="G74" t="s">
        <v>1345</v>
      </c>
      <c r="H74" s="10">
        <f t="shared" si="6"/>
        <v>27510</v>
      </c>
      <c r="I74">
        <f t="shared" si="7"/>
        <v>27234.9</v>
      </c>
      <c r="J74" s="10">
        <f t="shared" si="8"/>
        <v>13755</v>
      </c>
      <c r="K74" s="8">
        <v>5</v>
      </c>
      <c r="L74" s="8">
        <v>20</v>
      </c>
      <c r="M74" s="1" t="s">
        <v>37</v>
      </c>
      <c r="N74" s="1">
        <v>1375.5</v>
      </c>
      <c r="O74" s="3" t="s">
        <v>70</v>
      </c>
      <c r="P74" s="9">
        <f t="shared" si="9"/>
        <v>13755</v>
      </c>
      <c r="Q74" s="9">
        <f t="shared" si="10"/>
        <v>100</v>
      </c>
      <c r="R74" t="str">
        <f t="shared" si="11"/>
        <v>ACH</v>
      </c>
      <c r="S74" t="str">
        <f>_xlfn.XLOOKUP(F74,Market!B:B,Market!C:C,"NA",0)</f>
        <v>Europe</v>
      </c>
    </row>
    <row r="75" spans="1:19" ht="12.5" hidden="1" x14ac:dyDescent="0.25">
      <c r="A75" s="8">
        <v>12810</v>
      </c>
      <c r="B75" s="2">
        <v>12681.9</v>
      </c>
      <c r="C75" s="2">
        <v>9150</v>
      </c>
      <c r="D75" s="4">
        <v>41647</v>
      </c>
      <c r="E75" t="s">
        <v>1342</v>
      </c>
      <c r="F75" t="s">
        <v>1294</v>
      </c>
      <c r="G75" t="s">
        <v>1345</v>
      </c>
      <c r="H75" s="10">
        <f t="shared" si="6"/>
        <v>12810</v>
      </c>
      <c r="I75">
        <f t="shared" si="7"/>
        <v>12681.9</v>
      </c>
      <c r="J75" s="10">
        <f t="shared" si="8"/>
        <v>9150</v>
      </c>
      <c r="K75" s="8">
        <v>5</v>
      </c>
      <c r="L75" s="8">
        <v>7</v>
      </c>
      <c r="M75" s="1" t="s">
        <v>37</v>
      </c>
      <c r="N75" s="1">
        <v>1830</v>
      </c>
      <c r="O75" s="3" t="s">
        <v>71</v>
      </c>
      <c r="P75" s="9">
        <f t="shared" si="9"/>
        <v>3660</v>
      </c>
      <c r="Q75" s="9">
        <f t="shared" si="10"/>
        <v>40</v>
      </c>
      <c r="R75" t="str">
        <f t="shared" si="11"/>
        <v>ACH</v>
      </c>
      <c r="S75" t="str">
        <f>_xlfn.XLOOKUP(F75,Market!B:B,Market!C:C,"NA",0)</f>
        <v>North America</v>
      </c>
    </row>
    <row r="76" spans="1:19" ht="12.5" hidden="1" x14ac:dyDescent="0.25">
      <c r="A76" s="8" t="s">
        <v>72</v>
      </c>
      <c r="B76" s="2" t="s">
        <v>74</v>
      </c>
      <c r="C76" s="2" t="s">
        <v>75</v>
      </c>
      <c r="D76" s="4">
        <v>41283</v>
      </c>
      <c r="E76" t="s">
        <v>1348</v>
      </c>
      <c r="F76" t="s">
        <v>1312</v>
      </c>
      <c r="G76" t="s">
        <v>1345</v>
      </c>
      <c r="H76" s="10">
        <f t="shared" si="6"/>
        <v>749400</v>
      </c>
      <c r="I76">
        <f t="shared" si="7"/>
        <v>741906</v>
      </c>
      <c r="J76" s="10">
        <f t="shared" si="8"/>
        <v>624500</v>
      </c>
      <c r="K76" s="8">
        <v>5</v>
      </c>
      <c r="L76" s="8">
        <v>300</v>
      </c>
      <c r="M76" s="1" t="s">
        <v>37</v>
      </c>
      <c r="N76" s="1">
        <v>2498</v>
      </c>
      <c r="O76" s="3" t="s">
        <v>73</v>
      </c>
      <c r="P76" s="9">
        <f t="shared" si="9"/>
        <v>124900</v>
      </c>
      <c r="Q76" s="9">
        <f t="shared" si="10"/>
        <v>20</v>
      </c>
      <c r="R76" t="str">
        <f t="shared" si="11"/>
        <v>NOT ACH</v>
      </c>
      <c r="S76" t="str">
        <f>_xlfn.XLOOKUP(F76,Market!B:B,Market!C:C,"NA",0)</f>
        <v>North America</v>
      </c>
    </row>
    <row r="77" spans="1:19" ht="12.5" hidden="1" x14ac:dyDescent="0.25">
      <c r="A77" s="8">
        <v>82875</v>
      </c>
      <c r="B77" s="2">
        <v>82046.25</v>
      </c>
      <c r="C77" s="2">
        <v>79560</v>
      </c>
      <c r="D77" s="4">
        <v>41284</v>
      </c>
      <c r="E77" t="s">
        <v>1347</v>
      </c>
      <c r="F77" t="s">
        <v>1312</v>
      </c>
      <c r="G77" t="s">
        <v>1345</v>
      </c>
      <c r="H77" s="10">
        <f t="shared" si="6"/>
        <v>82875</v>
      </c>
      <c r="I77">
        <f t="shared" si="7"/>
        <v>82046.25</v>
      </c>
      <c r="J77" s="10">
        <f t="shared" si="8"/>
        <v>79560</v>
      </c>
      <c r="K77" s="8">
        <v>5</v>
      </c>
      <c r="L77" s="8">
        <v>125</v>
      </c>
      <c r="M77" s="1" t="s">
        <v>37</v>
      </c>
      <c r="N77" s="1">
        <v>663</v>
      </c>
      <c r="O77" s="3" t="s">
        <v>76</v>
      </c>
      <c r="P77" s="9">
        <f t="shared" si="9"/>
        <v>3315</v>
      </c>
      <c r="Q77" s="9">
        <f t="shared" si="10"/>
        <v>4.1666666666666661</v>
      </c>
      <c r="R77" t="str">
        <f t="shared" si="11"/>
        <v>NOT ACH</v>
      </c>
      <c r="S77" t="str">
        <f>_xlfn.XLOOKUP(F77,Market!B:B,Market!C:C,"NA",0)</f>
        <v>North America</v>
      </c>
    </row>
    <row r="78" spans="1:19" ht="12.5" hidden="1" x14ac:dyDescent="0.25">
      <c r="A78" s="8">
        <v>22710</v>
      </c>
      <c r="B78" s="2">
        <v>22482.9</v>
      </c>
      <c r="C78" s="2">
        <v>15140</v>
      </c>
      <c r="D78" s="4">
        <v>41641</v>
      </c>
      <c r="E78" t="s">
        <v>1344</v>
      </c>
      <c r="F78" t="s">
        <v>1312</v>
      </c>
      <c r="G78" t="s">
        <v>1349</v>
      </c>
      <c r="H78" s="10">
        <f t="shared" si="6"/>
        <v>22710</v>
      </c>
      <c r="I78">
        <f t="shared" si="7"/>
        <v>22482.9</v>
      </c>
      <c r="J78" s="10">
        <f t="shared" si="8"/>
        <v>15140</v>
      </c>
      <c r="K78" s="8">
        <v>10</v>
      </c>
      <c r="L78" s="8">
        <v>15</v>
      </c>
      <c r="M78" s="1" t="s">
        <v>37</v>
      </c>
      <c r="N78" s="1">
        <v>1514</v>
      </c>
      <c r="O78" s="3" t="s">
        <v>77</v>
      </c>
      <c r="P78" s="9">
        <f t="shared" si="9"/>
        <v>7570</v>
      </c>
      <c r="Q78" s="9">
        <f t="shared" si="10"/>
        <v>50</v>
      </c>
      <c r="R78" t="str">
        <f t="shared" si="11"/>
        <v>ACH</v>
      </c>
      <c r="S78" t="str">
        <f>_xlfn.XLOOKUP(F78,Market!B:B,Market!C:C,"NA",0)</f>
        <v>North America</v>
      </c>
    </row>
    <row r="79" spans="1:19" ht="12.5" hidden="1" x14ac:dyDescent="0.25">
      <c r="A79" s="8">
        <v>31447.5</v>
      </c>
      <c r="B79" s="2">
        <v>31133.03</v>
      </c>
      <c r="C79" s="2">
        <v>22462.5</v>
      </c>
      <c r="D79" s="4">
        <v>41643</v>
      </c>
      <c r="E79" t="s">
        <v>1342</v>
      </c>
      <c r="F79" t="s">
        <v>1312</v>
      </c>
      <c r="G79" t="s">
        <v>1349</v>
      </c>
      <c r="H79" s="10">
        <f t="shared" si="6"/>
        <v>31447.5</v>
      </c>
      <c r="I79">
        <f t="shared" si="7"/>
        <v>31133.03</v>
      </c>
      <c r="J79" s="10">
        <f t="shared" si="8"/>
        <v>22462.5</v>
      </c>
      <c r="K79" s="8">
        <v>10</v>
      </c>
      <c r="L79" s="8">
        <v>7</v>
      </c>
      <c r="M79" s="1" t="s">
        <v>37</v>
      </c>
      <c r="N79" s="1">
        <v>4492.5</v>
      </c>
      <c r="O79" s="3" t="s">
        <v>78</v>
      </c>
      <c r="P79" s="9">
        <f t="shared" si="9"/>
        <v>8985</v>
      </c>
      <c r="Q79" s="9">
        <f t="shared" si="10"/>
        <v>40</v>
      </c>
      <c r="R79" t="str">
        <f t="shared" si="11"/>
        <v>ACH</v>
      </c>
      <c r="S79" t="str">
        <f>_xlfn.XLOOKUP(F79,Market!B:B,Market!C:C,"NA",0)</f>
        <v>North America</v>
      </c>
    </row>
    <row r="80" spans="1:19" ht="12.5" hidden="1" x14ac:dyDescent="0.25">
      <c r="A80" s="8">
        <v>90875</v>
      </c>
      <c r="B80" s="2">
        <v>89966.25</v>
      </c>
      <c r="C80" s="2">
        <v>87240</v>
      </c>
      <c r="D80" s="4">
        <v>41645</v>
      </c>
      <c r="E80" t="s">
        <v>1347</v>
      </c>
      <c r="F80" t="s">
        <v>1312</v>
      </c>
      <c r="G80" t="s">
        <v>1349</v>
      </c>
      <c r="H80" s="10">
        <f t="shared" si="6"/>
        <v>90875</v>
      </c>
      <c r="I80">
        <f t="shared" si="7"/>
        <v>89966.25</v>
      </c>
      <c r="J80" s="10">
        <f t="shared" si="8"/>
        <v>87240</v>
      </c>
      <c r="K80" s="8">
        <v>10</v>
      </c>
      <c r="L80" s="8">
        <v>125</v>
      </c>
      <c r="M80" s="1" t="s">
        <v>37</v>
      </c>
      <c r="N80" s="1">
        <v>727</v>
      </c>
      <c r="O80" s="3" t="s">
        <v>79</v>
      </c>
      <c r="P80" s="9">
        <f t="shared" si="9"/>
        <v>3635</v>
      </c>
      <c r="Q80" s="9">
        <f t="shared" si="10"/>
        <v>4.1666666666666661</v>
      </c>
      <c r="R80" t="str">
        <f t="shared" si="11"/>
        <v>NOT ACH</v>
      </c>
      <c r="S80" t="str">
        <f>_xlfn.XLOOKUP(F80,Market!B:B,Market!C:C,"NA",0)</f>
        <v>North America</v>
      </c>
    </row>
    <row r="81" spans="1:19" ht="12.5" hidden="1" x14ac:dyDescent="0.25">
      <c r="A81" s="8">
        <v>98375</v>
      </c>
      <c r="B81" s="2">
        <v>97391.25</v>
      </c>
      <c r="C81" s="2">
        <v>94440</v>
      </c>
      <c r="D81" s="4">
        <v>41645</v>
      </c>
      <c r="E81" t="s">
        <v>1347</v>
      </c>
      <c r="F81" t="s">
        <v>1257</v>
      </c>
      <c r="G81" t="s">
        <v>1349</v>
      </c>
      <c r="H81" s="10">
        <f t="shared" si="6"/>
        <v>98375</v>
      </c>
      <c r="I81">
        <f t="shared" si="7"/>
        <v>97391.25</v>
      </c>
      <c r="J81" s="10">
        <f t="shared" si="8"/>
        <v>94440</v>
      </c>
      <c r="K81" s="8">
        <v>10</v>
      </c>
      <c r="L81" s="8">
        <v>125</v>
      </c>
      <c r="M81" s="1" t="s">
        <v>37</v>
      </c>
      <c r="N81" s="1">
        <v>787</v>
      </c>
      <c r="O81" s="3" t="s">
        <v>80</v>
      </c>
      <c r="P81" s="9">
        <f t="shared" si="9"/>
        <v>3935</v>
      </c>
      <c r="Q81" s="9">
        <f t="shared" si="10"/>
        <v>4.1666666666666661</v>
      </c>
      <c r="R81" t="str">
        <f t="shared" si="11"/>
        <v>NOT ACH</v>
      </c>
      <c r="S81" t="str">
        <f>_xlfn.XLOOKUP(F81,Market!B:B,Market!C:C,"NA",0)</f>
        <v>Europe</v>
      </c>
    </row>
    <row r="82" spans="1:19" ht="12.5" hidden="1" x14ac:dyDescent="0.25">
      <c r="A82" s="8" t="s">
        <v>81</v>
      </c>
      <c r="B82" s="2" t="s">
        <v>83</v>
      </c>
      <c r="C82" s="2" t="s">
        <v>84</v>
      </c>
      <c r="D82" s="4">
        <v>41646</v>
      </c>
      <c r="E82" t="s">
        <v>1347</v>
      </c>
      <c r="F82" t="s">
        <v>1305</v>
      </c>
      <c r="G82" t="s">
        <v>1349</v>
      </c>
      <c r="H82" s="10">
        <f t="shared" si="6"/>
        <v>227875</v>
      </c>
      <c r="I82">
        <f t="shared" si="7"/>
        <v>225596.25</v>
      </c>
      <c r="J82" s="10">
        <f t="shared" si="8"/>
        <v>218760</v>
      </c>
      <c r="K82" s="8">
        <v>10</v>
      </c>
      <c r="L82" s="8">
        <v>125</v>
      </c>
      <c r="M82" s="1" t="s">
        <v>37</v>
      </c>
      <c r="N82" s="1">
        <v>1823</v>
      </c>
      <c r="O82" s="3" t="s">
        <v>82</v>
      </c>
      <c r="P82" s="9">
        <f t="shared" si="9"/>
        <v>9115</v>
      </c>
      <c r="Q82" s="9">
        <f t="shared" si="10"/>
        <v>4.1666666666666661</v>
      </c>
      <c r="R82" t="str">
        <f t="shared" si="11"/>
        <v>NOT ACH</v>
      </c>
      <c r="S82" t="str">
        <f>_xlfn.XLOOKUP(F82,Market!B:B,Market!C:C,"NA",0)</f>
        <v>North America</v>
      </c>
    </row>
    <row r="83" spans="1:19" ht="12.5" hidden="1" x14ac:dyDescent="0.25">
      <c r="A83" s="8">
        <v>11205</v>
      </c>
      <c r="B83" s="2">
        <v>11092.95</v>
      </c>
      <c r="C83" s="2">
        <v>7470</v>
      </c>
      <c r="D83" s="4">
        <v>41648</v>
      </c>
      <c r="E83" t="s">
        <v>1344</v>
      </c>
      <c r="F83" t="s">
        <v>1258</v>
      </c>
      <c r="G83" t="s">
        <v>1349</v>
      </c>
      <c r="H83" s="10">
        <f t="shared" si="6"/>
        <v>11205</v>
      </c>
      <c r="I83">
        <f t="shared" si="7"/>
        <v>11092.95</v>
      </c>
      <c r="J83" s="10">
        <f t="shared" si="8"/>
        <v>7470</v>
      </c>
      <c r="K83" s="8">
        <v>10</v>
      </c>
      <c r="L83" s="8">
        <v>15</v>
      </c>
      <c r="M83" s="1" t="s">
        <v>37</v>
      </c>
      <c r="N83" s="1">
        <v>747</v>
      </c>
      <c r="O83" s="3" t="s">
        <v>85</v>
      </c>
      <c r="P83" s="9">
        <f t="shared" si="9"/>
        <v>3735</v>
      </c>
      <c r="Q83" s="9">
        <f t="shared" si="10"/>
        <v>50</v>
      </c>
      <c r="R83" t="str">
        <f t="shared" si="11"/>
        <v>ACH</v>
      </c>
      <c r="S83" t="str">
        <f>_xlfn.XLOOKUP(F83,Market!B:B,Market!C:C,"NA",0)</f>
        <v>Europe</v>
      </c>
    </row>
    <row r="84" spans="1:19" ht="12.5" hidden="1" x14ac:dyDescent="0.25">
      <c r="A84" s="8">
        <v>9192</v>
      </c>
      <c r="B84" s="2">
        <v>9100.08</v>
      </c>
      <c r="C84" s="2">
        <v>2298</v>
      </c>
      <c r="D84" s="4">
        <v>41284</v>
      </c>
      <c r="E84" t="s">
        <v>1346</v>
      </c>
      <c r="F84" t="s">
        <v>1258</v>
      </c>
      <c r="G84" t="s">
        <v>1349</v>
      </c>
      <c r="H84" s="10">
        <f t="shared" si="6"/>
        <v>9192</v>
      </c>
      <c r="I84">
        <f t="shared" si="7"/>
        <v>9100.08</v>
      </c>
      <c r="J84" s="10">
        <f t="shared" si="8"/>
        <v>2298</v>
      </c>
      <c r="K84" s="8">
        <v>10</v>
      </c>
      <c r="L84" s="8">
        <v>12</v>
      </c>
      <c r="M84" s="1" t="s">
        <v>37</v>
      </c>
      <c r="N84" s="1">
        <v>766</v>
      </c>
      <c r="O84" s="3" t="s">
        <v>52</v>
      </c>
      <c r="P84" s="9">
        <f t="shared" si="9"/>
        <v>6894</v>
      </c>
      <c r="Q84" s="9">
        <f t="shared" si="10"/>
        <v>300</v>
      </c>
      <c r="R84" t="str">
        <f t="shared" si="11"/>
        <v>ACH</v>
      </c>
      <c r="S84" t="str">
        <f>_xlfn.XLOOKUP(F84,Market!B:B,Market!C:C,"NA",0)</f>
        <v>Europe</v>
      </c>
    </row>
    <row r="85" spans="1:19" ht="12.5" hidden="1" x14ac:dyDescent="0.25">
      <c r="A85" s="8" t="s">
        <v>86</v>
      </c>
      <c r="B85" s="2" t="s">
        <v>88</v>
      </c>
      <c r="C85" s="2" t="s">
        <v>89</v>
      </c>
      <c r="D85" s="4">
        <v>41650</v>
      </c>
      <c r="E85" t="s">
        <v>1348</v>
      </c>
      <c r="F85" t="s">
        <v>1312</v>
      </c>
      <c r="G85" t="s">
        <v>1349</v>
      </c>
      <c r="H85" s="10">
        <f t="shared" si="6"/>
        <v>871500</v>
      </c>
      <c r="I85">
        <f t="shared" si="7"/>
        <v>862785</v>
      </c>
      <c r="J85" s="10">
        <f t="shared" si="8"/>
        <v>726250</v>
      </c>
      <c r="K85" s="8">
        <v>10</v>
      </c>
      <c r="L85" s="8">
        <v>300</v>
      </c>
      <c r="M85" s="1" t="s">
        <v>37</v>
      </c>
      <c r="N85" s="1">
        <v>2905</v>
      </c>
      <c r="O85" s="3" t="s">
        <v>87</v>
      </c>
      <c r="P85" s="9">
        <f t="shared" si="9"/>
        <v>145250</v>
      </c>
      <c r="Q85" s="9">
        <f t="shared" si="10"/>
        <v>20</v>
      </c>
      <c r="R85" t="str">
        <f t="shared" si="11"/>
        <v>NOT ACH</v>
      </c>
      <c r="S85" t="str">
        <f>_xlfn.XLOOKUP(F85,Market!B:B,Market!C:C,"NA",0)</f>
        <v>North America</v>
      </c>
    </row>
    <row r="86" spans="1:19" ht="12.5" hidden="1" x14ac:dyDescent="0.25">
      <c r="A86" s="8" t="s">
        <v>61</v>
      </c>
      <c r="B86" s="2" t="s">
        <v>63</v>
      </c>
      <c r="C86" s="2" t="s">
        <v>64</v>
      </c>
      <c r="D86" s="4">
        <v>41651</v>
      </c>
      <c r="E86" t="s">
        <v>1342</v>
      </c>
      <c r="F86" t="s">
        <v>1257</v>
      </c>
      <c r="G86" t="s">
        <v>1349</v>
      </c>
      <c r="H86" s="10">
        <f t="shared" si="6"/>
        <v>754250</v>
      </c>
      <c r="I86">
        <f t="shared" si="7"/>
        <v>746707.5</v>
      </c>
      <c r="J86" s="10">
        <f t="shared" si="8"/>
        <v>560300</v>
      </c>
      <c r="K86" s="8">
        <v>10</v>
      </c>
      <c r="L86" s="8">
        <v>350</v>
      </c>
      <c r="M86" s="1" t="s">
        <v>37</v>
      </c>
      <c r="N86" s="1">
        <v>2155</v>
      </c>
      <c r="O86" s="3" t="s">
        <v>62</v>
      </c>
      <c r="P86" s="9">
        <f t="shared" si="9"/>
        <v>193950</v>
      </c>
      <c r="Q86" s="9">
        <f t="shared" si="10"/>
        <v>34.615384615384613</v>
      </c>
      <c r="R86" t="str">
        <f t="shared" si="11"/>
        <v>ACH</v>
      </c>
      <c r="S86" t="str">
        <f>_xlfn.XLOOKUP(F86,Market!B:B,Market!C:C,"NA",0)</f>
        <v>Europe</v>
      </c>
    </row>
    <row r="87" spans="1:19" ht="12.5" hidden="1" x14ac:dyDescent="0.25">
      <c r="A87" s="8">
        <v>77280</v>
      </c>
      <c r="B87" s="2">
        <v>76507.199999999997</v>
      </c>
      <c r="C87" s="2">
        <v>38640</v>
      </c>
      <c r="D87" s="4">
        <v>41643</v>
      </c>
      <c r="E87" t="s">
        <v>1342</v>
      </c>
      <c r="F87" t="s">
        <v>1257</v>
      </c>
      <c r="G87" t="s">
        <v>1350</v>
      </c>
      <c r="H87" s="10">
        <f t="shared" si="6"/>
        <v>77280</v>
      </c>
      <c r="I87">
        <f t="shared" si="7"/>
        <v>76507.199999999997</v>
      </c>
      <c r="J87" s="10">
        <f t="shared" si="8"/>
        <v>38640</v>
      </c>
      <c r="K87" s="8">
        <v>120</v>
      </c>
      <c r="L87" s="8">
        <v>20</v>
      </c>
      <c r="M87" s="1" t="s">
        <v>37</v>
      </c>
      <c r="N87" s="1">
        <v>3864</v>
      </c>
      <c r="O87" s="3" t="s">
        <v>90</v>
      </c>
      <c r="P87" s="9">
        <f t="shared" si="9"/>
        <v>38640</v>
      </c>
      <c r="Q87" s="9">
        <f t="shared" si="10"/>
        <v>100</v>
      </c>
      <c r="R87" t="str">
        <f t="shared" si="11"/>
        <v>ACH</v>
      </c>
      <c r="S87" t="str">
        <f>_xlfn.XLOOKUP(F87,Market!B:B,Market!C:C,"NA",0)</f>
        <v>Europe</v>
      </c>
    </row>
    <row r="88" spans="1:19" ht="12.5" hidden="1" x14ac:dyDescent="0.25">
      <c r="A88" s="8">
        <v>2534</v>
      </c>
      <c r="B88" s="2">
        <v>2508.66</v>
      </c>
      <c r="C88" s="2">
        <v>1810</v>
      </c>
      <c r="D88" s="4">
        <v>41644</v>
      </c>
      <c r="E88" t="s">
        <v>1342</v>
      </c>
      <c r="F88" t="s">
        <v>1305</v>
      </c>
      <c r="G88" t="s">
        <v>1350</v>
      </c>
      <c r="H88" s="10">
        <f t="shared" si="6"/>
        <v>2534</v>
      </c>
      <c r="I88">
        <f t="shared" si="7"/>
        <v>2508.66</v>
      </c>
      <c r="J88" s="10">
        <f t="shared" si="8"/>
        <v>1810</v>
      </c>
      <c r="K88" s="8">
        <v>120</v>
      </c>
      <c r="L88" s="8">
        <v>7</v>
      </c>
      <c r="M88" s="1" t="s">
        <v>37</v>
      </c>
      <c r="N88" s="1">
        <v>362</v>
      </c>
      <c r="O88" s="3" t="s">
        <v>91</v>
      </c>
      <c r="P88" s="9">
        <f t="shared" si="9"/>
        <v>724</v>
      </c>
      <c r="Q88" s="9">
        <f t="shared" si="10"/>
        <v>40</v>
      </c>
      <c r="R88" t="str">
        <f t="shared" si="11"/>
        <v>ACH</v>
      </c>
      <c r="S88" t="str">
        <f>_xlfn.XLOOKUP(F88,Market!B:B,Market!C:C,"NA",0)</f>
        <v>North America</v>
      </c>
    </row>
    <row r="89" spans="1:19" ht="12.5" hidden="1" x14ac:dyDescent="0.25">
      <c r="A89" s="8" t="s">
        <v>92</v>
      </c>
      <c r="B89" s="2" t="s">
        <v>94</v>
      </c>
      <c r="C89" s="2" t="s">
        <v>95</v>
      </c>
      <c r="D89" s="4">
        <v>41647</v>
      </c>
      <c r="E89" t="s">
        <v>1347</v>
      </c>
      <c r="F89" t="s">
        <v>1294</v>
      </c>
      <c r="G89" t="s">
        <v>1350</v>
      </c>
      <c r="H89" s="10">
        <f t="shared" si="6"/>
        <v>115375</v>
      </c>
      <c r="I89">
        <f t="shared" si="7"/>
        <v>114221.25</v>
      </c>
      <c r="J89" s="10">
        <f t="shared" si="8"/>
        <v>110760</v>
      </c>
      <c r="K89" s="8">
        <v>120</v>
      </c>
      <c r="L89" s="8">
        <v>125</v>
      </c>
      <c r="M89" s="1" t="s">
        <v>37</v>
      </c>
      <c r="N89" s="1">
        <v>923</v>
      </c>
      <c r="O89" s="3" t="s">
        <v>93</v>
      </c>
      <c r="P89" s="9">
        <f t="shared" si="9"/>
        <v>4615</v>
      </c>
      <c r="Q89" s="9">
        <f t="shared" si="10"/>
        <v>4.1666666666666661</v>
      </c>
      <c r="R89" t="str">
        <f t="shared" si="11"/>
        <v>NOT ACH</v>
      </c>
      <c r="S89" t="str">
        <f>_xlfn.XLOOKUP(F89,Market!B:B,Market!C:C,"NA",0)</f>
        <v>North America</v>
      </c>
    </row>
    <row r="90" spans="1:19" ht="12.5" hidden="1" x14ac:dyDescent="0.25">
      <c r="A90" s="8">
        <v>82875</v>
      </c>
      <c r="B90" s="2">
        <v>82046.25</v>
      </c>
      <c r="C90" s="2">
        <v>79560</v>
      </c>
      <c r="D90" s="4">
        <v>41284</v>
      </c>
      <c r="E90" t="s">
        <v>1347</v>
      </c>
      <c r="F90" t="s">
        <v>1312</v>
      </c>
      <c r="G90" t="s">
        <v>1350</v>
      </c>
      <c r="H90" s="10">
        <f t="shared" si="6"/>
        <v>82875</v>
      </c>
      <c r="I90">
        <f t="shared" si="7"/>
        <v>82046.25</v>
      </c>
      <c r="J90" s="10">
        <f t="shared" si="8"/>
        <v>79560</v>
      </c>
      <c r="K90" s="8">
        <v>120</v>
      </c>
      <c r="L90" s="8">
        <v>125</v>
      </c>
      <c r="M90" s="1" t="s">
        <v>37</v>
      </c>
      <c r="N90" s="1">
        <v>663</v>
      </c>
      <c r="O90" s="3" t="s">
        <v>76</v>
      </c>
      <c r="P90" s="9">
        <f t="shared" si="9"/>
        <v>3315</v>
      </c>
      <c r="Q90" s="9">
        <f t="shared" si="10"/>
        <v>4.1666666666666661</v>
      </c>
      <c r="R90" t="str">
        <f t="shared" si="11"/>
        <v>NOT ACH</v>
      </c>
      <c r="S90" t="str">
        <f>_xlfn.XLOOKUP(F90,Market!B:B,Market!C:C,"NA",0)</f>
        <v>North America</v>
      </c>
    </row>
    <row r="91" spans="1:19" ht="12.5" hidden="1" x14ac:dyDescent="0.25">
      <c r="A91" s="8">
        <v>14644</v>
      </c>
      <c r="B91" s="2">
        <v>14497.56</v>
      </c>
      <c r="C91" s="2">
        <v>10460</v>
      </c>
      <c r="D91" s="4">
        <v>41285</v>
      </c>
      <c r="E91" t="s">
        <v>1342</v>
      </c>
      <c r="F91" t="s">
        <v>1294</v>
      </c>
      <c r="G91" t="s">
        <v>1350</v>
      </c>
      <c r="H91" s="10">
        <f t="shared" si="6"/>
        <v>14644</v>
      </c>
      <c r="I91">
        <f t="shared" si="7"/>
        <v>14497.56</v>
      </c>
      <c r="J91" s="10">
        <f t="shared" si="8"/>
        <v>10460</v>
      </c>
      <c r="K91" s="8">
        <v>120</v>
      </c>
      <c r="L91" s="8">
        <v>7</v>
      </c>
      <c r="M91" s="1" t="s">
        <v>37</v>
      </c>
      <c r="N91" s="1">
        <v>2092</v>
      </c>
      <c r="O91" s="3" t="s">
        <v>96</v>
      </c>
      <c r="P91" s="9">
        <f t="shared" si="9"/>
        <v>4184</v>
      </c>
      <c r="Q91" s="9">
        <f t="shared" si="10"/>
        <v>40</v>
      </c>
      <c r="R91" t="str">
        <f t="shared" si="11"/>
        <v>ACH</v>
      </c>
      <c r="S91" t="str">
        <f>_xlfn.XLOOKUP(F91,Market!B:B,Market!C:C,"NA",0)</f>
        <v>North America</v>
      </c>
    </row>
    <row r="92" spans="1:19" ht="12.5" hidden="1" x14ac:dyDescent="0.25">
      <c r="A92" s="8">
        <v>1841</v>
      </c>
      <c r="B92" s="2">
        <v>1822.59</v>
      </c>
      <c r="C92" s="2">
        <v>1315</v>
      </c>
      <c r="D92" s="4">
        <v>41642</v>
      </c>
      <c r="E92" t="s">
        <v>1342</v>
      </c>
      <c r="F92" t="s">
        <v>1258</v>
      </c>
      <c r="G92" t="s">
        <v>1351</v>
      </c>
      <c r="H92" s="10">
        <f t="shared" si="6"/>
        <v>1841</v>
      </c>
      <c r="I92">
        <f t="shared" si="7"/>
        <v>1822.59</v>
      </c>
      <c r="J92" s="10">
        <f t="shared" si="8"/>
        <v>1315</v>
      </c>
      <c r="K92" s="8">
        <v>250</v>
      </c>
      <c r="L92" s="8">
        <v>7</v>
      </c>
      <c r="M92" s="1" t="s">
        <v>37</v>
      </c>
      <c r="N92" s="1">
        <v>263</v>
      </c>
      <c r="O92" s="3" t="s">
        <v>97</v>
      </c>
      <c r="P92" s="9">
        <f t="shared" si="9"/>
        <v>526</v>
      </c>
      <c r="Q92" s="9">
        <f t="shared" si="10"/>
        <v>40</v>
      </c>
      <c r="R92" t="str">
        <f t="shared" si="11"/>
        <v>ACH</v>
      </c>
      <c r="S92" t="str">
        <f>_xlfn.XLOOKUP(F92,Market!B:B,Market!C:C,"NA",0)</f>
        <v>Europe</v>
      </c>
    </row>
    <row r="93" spans="1:19" ht="12.5" hidden="1" x14ac:dyDescent="0.25">
      <c r="A93" s="8" t="s">
        <v>98</v>
      </c>
      <c r="B93" s="2" t="s">
        <v>100</v>
      </c>
      <c r="C93" s="2" t="s">
        <v>101</v>
      </c>
      <c r="D93" s="4">
        <v>41643</v>
      </c>
      <c r="E93" t="s">
        <v>1342</v>
      </c>
      <c r="F93" t="s">
        <v>1294</v>
      </c>
      <c r="G93" t="s">
        <v>1351</v>
      </c>
      <c r="H93" s="10">
        <f t="shared" si="6"/>
        <v>330225</v>
      </c>
      <c r="I93">
        <f t="shared" si="7"/>
        <v>326922.75</v>
      </c>
      <c r="J93" s="10">
        <f t="shared" si="8"/>
        <v>245310</v>
      </c>
      <c r="K93" s="8">
        <v>250</v>
      </c>
      <c r="L93" s="8">
        <v>350</v>
      </c>
      <c r="M93" s="1" t="s">
        <v>37</v>
      </c>
      <c r="N93" s="1">
        <v>943.5</v>
      </c>
      <c r="O93" s="3" t="s">
        <v>99</v>
      </c>
      <c r="P93" s="9">
        <f t="shared" si="9"/>
        <v>84915</v>
      </c>
      <c r="Q93" s="9">
        <f t="shared" si="10"/>
        <v>34.615384615384613</v>
      </c>
      <c r="R93" t="str">
        <f t="shared" si="11"/>
        <v>ACH</v>
      </c>
      <c r="S93" t="str">
        <f>_xlfn.XLOOKUP(F93,Market!B:B,Market!C:C,"NA",0)</f>
        <v>North America</v>
      </c>
    </row>
    <row r="94" spans="1:19" ht="12.5" hidden="1" x14ac:dyDescent="0.25">
      <c r="A94" s="8">
        <v>90875</v>
      </c>
      <c r="B94" s="2">
        <v>89966.25</v>
      </c>
      <c r="C94" s="2">
        <v>87240</v>
      </c>
      <c r="D94" s="4">
        <v>41645</v>
      </c>
      <c r="E94" t="s">
        <v>1347</v>
      </c>
      <c r="F94" t="s">
        <v>1312</v>
      </c>
      <c r="G94" t="s">
        <v>1351</v>
      </c>
      <c r="H94" s="10">
        <f t="shared" si="6"/>
        <v>90875</v>
      </c>
      <c r="I94">
        <f t="shared" si="7"/>
        <v>89966.25</v>
      </c>
      <c r="J94" s="10">
        <f t="shared" si="8"/>
        <v>87240</v>
      </c>
      <c r="K94" s="8">
        <v>250</v>
      </c>
      <c r="L94" s="8">
        <v>125</v>
      </c>
      <c r="M94" s="1" t="s">
        <v>37</v>
      </c>
      <c r="N94" s="1">
        <v>727</v>
      </c>
      <c r="O94" s="3" t="s">
        <v>79</v>
      </c>
      <c r="P94" s="9">
        <f t="shared" si="9"/>
        <v>3635</v>
      </c>
      <c r="Q94" s="9">
        <f t="shared" si="10"/>
        <v>4.1666666666666661</v>
      </c>
      <c r="R94" t="str">
        <f t="shared" si="11"/>
        <v>NOT ACH</v>
      </c>
      <c r="S94" t="str">
        <f>_xlfn.XLOOKUP(F94,Market!B:B,Market!C:C,"NA",0)</f>
        <v>North America</v>
      </c>
    </row>
    <row r="95" spans="1:19" ht="12.5" hidden="1" x14ac:dyDescent="0.25">
      <c r="A95" s="8">
        <v>98375</v>
      </c>
      <c r="B95" s="2">
        <v>97391.25</v>
      </c>
      <c r="C95" s="2">
        <v>94440</v>
      </c>
      <c r="D95" s="4">
        <v>41645</v>
      </c>
      <c r="E95" t="s">
        <v>1347</v>
      </c>
      <c r="F95" t="s">
        <v>1257</v>
      </c>
      <c r="G95" t="s">
        <v>1351</v>
      </c>
      <c r="H95" s="10">
        <f t="shared" si="6"/>
        <v>98375</v>
      </c>
      <c r="I95">
        <f t="shared" si="7"/>
        <v>97391.25</v>
      </c>
      <c r="J95" s="10">
        <f t="shared" si="8"/>
        <v>94440</v>
      </c>
      <c r="K95" s="8">
        <v>250</v>
      </c>
      <c r="L95" s="8">
        <v>125</v>
      </c>
      <c r="M95" s="1" t="s">
        <v>37</v>
      </c>
      <c r="N95" s="1">
        <v>787</v>
      </c>
      <c r="O95" s="3" t="s">
        <v>80</v>
      </c>
      <c r="P95" s="9">
        <f t="shared" si="9"/>
        <v>3935</v>
      </c>
      <c r="Q95" s="9">
        <f t="shared" si="10"/>
        <v>4.1666666666666661</v>
      </c>
      <c r="R95" t="str">
        <f t="shared" si="11"/>
        <v>NOT ACH</v>
      </c>
      <c r="S95" t="str">
        <f>_xlfn.XLOOKUP(F95,Market!B:B,Market!C:C,"NA",0)</f>
        <v>Europe</v>
      </c>
    </row>
    <row r="96" spans="1:19" ht="12.5" hidden="1" x14ac:dyDescent="0.25">
      <c r="A96" s="8" t="s">
        <v>102</v>
      </c>
      <c r="B96" s="2" t="s">
        <v>104</v>
      </c>
      <c r="C96" s="2" t="s">
        <v>105</v>
      </c>
      <c r="D96" s="4">
        <v>41648</v>
      </c>
      <c r="E96" t="s">
        <v>1348</v>
      </c>
      <c r="F96" t="s">
        <v>1258</v>
      </c>
      <c r="G96" t="s">
        <v>1351</v>
      </c>
      <c r="H96" s="10">
        <f t="shared" si="6"/>
        <v>295800</v>
      </c>
      <c r="I96">
        <f t="shared" si="7"/>
        <v>292842</v>
      </c>
      <c r="J96" s="10">
        <f t="shared" si="8"/>
        <v>246500</v>
      </c>
      <c r="K96" s="8">
        <v>250</v>
      </c>
      <c r="L96" s="8">
        <v>300</v>
      </c>
      <c r="M96" s="1" t="s">
        <v>37</v>
      </c>
      <c r="N96" s="1">
        <v>986</v>
      </c>
      <c r="O96" s="3" t="s">
        <v>103</v>
      </c>
      <c r="P96" s="9">
        <f t="shared" si="9"/>
        <v>49300</v>
      </c>
      <c r="Q96" s="9">
        <f t="shared" si="10"/>
        <v>20</v>
      </c>
      <c r="R96" t="str">
        <f t="shared" si="11"/>
        <v>NOT ACH</v>
      </c>
      <c r="S96" t="str">
        <f>_xlfn.XLOOKUP(F96,Market!B:B,Market!C:C,"NA",0)</f>
        <v>Europe</v>
      </c>
    </row>
    <row r="97" spans="1:19" ht="12.5" hidden="1" x14ac:dyDescent="0.25">
      <c r="A97" s="8" t="s">
        <v>53</v>
      </c>
      <c r="B97" s="2" t="s">
        <v>55</v>
      </c>
      <c r="C97" s="2" t="s">
        <v>56</v>
      </c>
      <c r="D97" s="4">
        <v>41284</v>
      </c>
      <c r="E97" t="s">
        <v>1348</v>
      </c>
      <c r="F97" t="s">
        <v>1305</v>
      </c>
      <c r="G97" t="s">
        <v>1351</v>
      </c>
      <c r="H97" s="10">
        <f t="shared" si="6"/>
        <v>148200</v>
      </c>
      <c r="I97">
        <f t="shared" si="7"/>
        <v>146718</v>
      </c>
      <c r="J97" s="10">
        <f t="shared" si="8"/>
        <v>123500</v>
      </c>
      <c r="K97" s="8">
        <v>250</v>
      </c>
      <c r="L97" s="8">
        <v>300</v>
      </c>
      <c r="M97" s="1" t="s">
        <v>37</v>
      </c>
      <c r="N97" s="1">
        <v>494</v>
      </c>
      <c r="O97" s="3" t="s">
        <v>54</v>
      </c>
      <c r="P97" s="9">
        <f t="shared" si="9"/>
        <v>24700</v>
      </c>
      <c r="Q97" s="9">
        <f t="shared" si="10"/>
        <v>20</v>
      </c>
      <c r="R97" t="str">
        <f t="shared" si="11"/>
        <v>NOT ACH</v>
      </c>
      <c r="S97" t="str">
        <f>_xlfn.XLOOKUP(F97,Market!B:B,Market!C:C,"NA",0)</f>
        <v>North America</v>
      </c>
    </row>
    <row r="98" spans="1:19" ht="12.5" hidden="1" x14ac:dyDescent="0.25">
      <c r="A98" s="8" t="s">
        <v>57</v>
      </c>
      <c r="B98" s="2" t="s">
        <v>59</v>
      </c>
      <c r="C98" s="2" t="s">
        <v>60</v>
      </c>
      <c r="D98" s="4">
        <v>41649</v>
      </c>
      <c r="E98" t="s">
        <v>1342</v>
      </c>
      <c r="F98" t="s">
        <v>1305</v>
      </c>
      <c r="G98" t="s">
        <v>1351</v>
      </c>
      <c r="H98" s="10">
        <f t="shared" si="6"/>
        <v>488950</v>
      </c>
      <c r="I98">
        <f t="shared" si="7"/>
        <v>484060.5</v>
      </c>
      <c r="J98" s="10">
        <f t="shared" si="8"/>
        <v>363220</v>
      </c>
      <c r="K98" s="8">
        <v>250</v>
      </c>
      <c r="L98" s="8">
        <v>350</v>
      </c>
      <c r="M98" s="1" t="s">
        <v>37</v>
      </c>
      <c r="N98" s="1">
        <v>1397</v>
      </c>
      <c r="O98" s="3" t="s">
        <v>58</v>
      </c>
      <c r="P98" s="9">
        <f t="shared" si="9"/>
        <v>125730</v>
      </c>
      <c r="Q98" s="9">
        <f t="shared" si="10"/>
        <v>34.615384615384613</v>
      </c>
      <c r="R98" t="str">
        <f t="shared" si="11"/>
        <v>ACH</v>
      </c>
      <c r="S98" t="str">
        <f>_xlfn.XLOOKUP(F98,Market!B:B,Market!C:C,"NA",0)</f>
        <v>North America</v>
      </c>
    </row>
    <row r="99" spans="1:19" ht="12.5" hidden="1" x14ac:dyDescent="0.25">
      <c r="A99" s="8" t="s">
        <v>106</v>
      </c>
      <c r="B99" s="2" t="s">
        <v>108</v>
      </c>
      <c r="C99" s="2" t="s">
        <v>109</v>
      </c>
      <c r="D99" s="4">
        <v>41650</v>
      </c>
      <c r="E99" t="s">
        <v>1347</v>
      </c>
      <c r="F99" t="s">
        <v>1257</v>
      </c>
      <c r="G99" t="s">
        <v>1351</v>
      </c>
      <c r="H99" s="10">
        <f t="shared" si="6"/>
        <v>218000</v>
      </c>
      <c r="I99">
        <f t="shared" si="7"/>
        <v>215820</v>
      </c>
      <c r="J99" s="10">
        <f t="shared" si="8"/>
        <v>209280</v>
      </c>
      <c r="K99" s="8">
        <v>250</v>
      </c>
      <c r="L99" s="8">
        <v>125</v>
      </c>
      <c r="M99" s="1" t="s">
        <v>37</v>
      </c>
      <c r="N99" s="1">
        <v>1744</v>
      </c>
      <c r="O99" s="3" t="s">
        <v>107</v>
      </c>
      <c r="P99" s="9">
        <f t="shared" si="9"/>
        <v>8720</v>
      </c>
      <c r="Q99" s="9">
        <f t="shared" si="10"/>
        <v>4.1666666666666661</v>
      </c>
      <c r="R99" t="str">
        <f t="shared" si="11"/>
        <v>NOT ACH</v>
      </c>
      <c r="S99" t="str">
        <f>_xlfn.XLOOKUP(F99,Market!B:B,Market!C:C,"NA",0)</f>
        <v>Europe</v>
      </c>
    </row>
    <row r="100" spans="1:19" ht="12.5" hidden="1" x14ac:dyDescent="0.25">
      <c r="A100" s="8">
        <v>23868</v>
      </c>
      <c r="B100" s="2">
        <v>23629.32</v>
      </c>
      <c r="C100" s="2">
        <v>5967</v>
      </c>
      <c r="D100" s="4">
        <v>41283</v>
      </c>
      <c r="E100" t="s">
        <v>1346</v>
      </c>
      <c r="F100" t="s">
        <v>1312</v>
      </c>
      <c r="G100" t="s">
        <v>1352</v>
      </c>
      <c r="H100" s="10">
        <f t="shared" si="6"/>
        <v>23868</v>
      </c>
      <c r="I100">
        <f t="shared" si="7"/>
        <v>23629.32</v>
      </c>
      <c r="J100" s="10">
        <f t="shared" si="8"/>
        <v>5967</v>
      </c>
      <c r="K100" s="8">
        <v>260</v>
      </c>
      <c r="L100" s="8">
        <v>12</v>
      </c>
      <c r="M100" s="1" t="s">
        <v>37</v>
      </c>
      <c r="N100" s="1">
        <v>1989</v>
      </c>
      <c r="O100" s="3" t="s">
        <v>110</v>
      </c>
      <c r="P100" s="9">
        <f t="shared" si="9"/>
        <v>17901</v>
      </c>
      <c r="Q100" s="9">
        <f t="shared" si="10"/>
        <v>300</v>
      </c>
      <c r="R100" t="str">
        <f t="shared" si="11"/>
        <v>ACH</v>
      </c>
      <c r="S100" t="str">
        <f>_xlfn.XLOOKUP(F100,Market!B:B,Market!C:C,"NA",0)</f>
        <v>North America</v>
      </c>
    </row>
    <row r="101" spans="1:19" ht="12.5" hidden="1" x14ac:dyDescent="0.25">
      <c r="A101" s="8">
        <v>4815</v>
      </c>
      <c r="B101" s="2">
        <v>4766.8500000000004</v>
      </c>
      <c r="C101" s="2">
        <v>3210</v>
      </c>
      <c r="D101" s="4">
        <v>41285</v>
      </c>
      <c r="E101" t="s">
        <v>1344</v>
      </c>
      <c r="F101" t="s">
        <v>1257</v>
      </c>
      <c r="G101" t="s">
        <v>1352</v>
      </c>
      <c r="H101" s="10">
        <f t="shared" si="6"/>
        <v>4815</v>
      </c>
      <c r="I101">
        <f t="shared" si="7"/>
        <v>4766.8500000000004</v>
      </c>
      <c r="J101" s="10">
        <f t="shared" si="8"/>
        <v>3210</v>
      </c>
      <c r="K101" s="8">
        <v>260</v>
      </c>
      <c r="L101" s="8">
        <v>15</v>
      </c>
      <c r="M101" s="1" t="s">
        <v>37</v>
      </c>
      <c r="N101" s="1">
        <v>321</v>
      </c>
      <c r="O101" s="3" t="s">
        <v>111</v>
      </c>
      <c r="P101" s="9">
        <f t="shared" si="9"/>
        <v>1605</v>
      </c>
      <c r="Q101" s="9">
        <f t="shared" si="10"/>
        <v>50</v>
      </c>
      <c r="R101" t="str">
        <f t="shared" si="11"/>
        <v>ACH</v>
      </c>
      <c r="S101" t="str">
        <f>_xlfn.XLOOKUP(F101,Market!B:B,Market!C:C,"NA",0)</f>
        <v>Europe</v>
      </c>
    </row>
    <row r="102" spans="1:19" ht="12.5" hidden="1" x14ac:dyDescent="0.25">
      <c r="A102" s="8">
        <v>92812.5</v>
      </c>
      <c r="B102" s="2">
        <v>90956.25</v>
      </c>
      <c r="C102" s="2">
        <v>89100</v>
      </c>
      <c r="D102" s="4">
        <v>41643</v>
      </c>
      <c r="E102" t="s">
        <v>1347</v>
      </c>
      <c r="F102" t="s">
        <v>1294</v>
      </c>
      <c r="G102" t="s">
        <v>1343</v>
      </c>
      <c r="H102" s="10">
        <f t="shared" si="6"/>
        <v>92812.5</v>
      </c>
      <c r="I102">
        <f t="shared" si="7"/>
        <v>90956.25</v>
      </c>
      <c r="J102" s="10">
        <f t="shared" si="8"/>
        <v>89100</v>
      </c>
      <c r="K102" s="8">
        <v>3</v>
      </c>
      <c r="L102" s="8">
        <v>125</v>
      </c>
      <c r="M102" s="1" t="s">
        <v>37</v>
      </c>
      <c r="N102" s="1">
        <v>742.5</v>
      </c>
      <c r="O102" s="3" t="s">
        <v>112</v>
      </c>
      <c r="P102" s="9">
        <f t="shared" si="9"/>
        <v>3712.5</v>
      </c>
      <c r="Q102" s="9">
        <f t="shared" si="10"/>
        <v>4.1666666666666661</v>
      </c>
      <c r="R102" t="str">
        <f t="shared" si="11"/>
        <v>NOT ACH</v>
      </c>
      <c r="S102" t="str">
        <f>_xlfn.XLOOKUP(F102,Market!B:B,Market!C:C,"NA",0)</f>
        <v>North America</v>
      </c>
    </row>
    <row r="103" spans="1:19" ht="12.5" hidden="1" x14ac:dyDescent="0.25">
      <c r="A103" s="8">
        <v>15540</v>
      </c>
      <c r="B103" s="2">
        <v>15229.2</v>
      </c>
      <c r="C103" s="2">
        <v>3885</v>
      </c>
      <c r="D103" s="4">
        <v>41649</v>
      </c>
      <c r="E103" t="s">
        <v>1346</v>
      </c>
      <c r="F103" t="s">
        <v>1294</v>
      </c>
      <c r="G103" t="s">
        <v>1343</v>
      </c>
      <c r="H103" s="10">
        <f t="shared" si="6"/>
        <v>15540</v>
      </c>
      <c r="I103">
        <f t="shared" si="7"/>
        <v>15229.2</v>
      </c>
      <c r="J103" s="10">
        <f t="shared" si="8"/>
        <v>3885</v>
      </c>
      <c r="K103" s="8">
        <v>3</v>
      </c>
      <c r="L103" s="8">
        <v>12</v>
      </c>
      <c r="M103" s="1" t="s">
        <v>37</v>
      </c>
      <c r="N103" s="1">
        <v>1295</v>
      </c>
      <c r="O103" s="3" t="s">
        <v>113</v>
      </c>
      <c r="P103" s="9">
        <f t="shared" si="9"/>
        <v>11655</v>
      </c>
      <c r="Q103" s="9">
        <f t="shared" si="10"/>
        <v>300</v>
      </c>
      <c r="R103" t="str">
        <f t="shared" si="11"/>
        <v>ACH</v>
      </c>
      <c r="S103" t="str">
        <f>_xlfn.XLOOKUP(F103,Market!B:B,Market!C:C,"NA",0)</f>
        <v>North America</v>
      </c>
    </row>
    <row r="104" spans="1:19" ht="12.5" hidden="1" x14ac:dyDescent="0.25">
      <c r="A104" s="8">
        <v>64200</v>
      </c>
      <c r="B104" s="2">
        <v>62916</v>
      </c>
      <c r="C104" s="2">
        <v>53500</v>
      </c>
      <c r="D104" s="4">
        <v>41284</v>
      </c>
      <c r="E104" t="s">
        <v>1348</v>
      </c>
      <c r="F104" t="s">
        <v>1258</v>
      </c>
      <c r="G104" t="s">
        <v>1343</v>
      </c>
      <c r="H104" s="10">
        <f t="shared" si="6"/>
        <v>64200</v>
      </c>
      <c r="I104">
        <f t="shared" si="7"/>
        <v>62916</v>
      </c>
      <c r="J104" s="10">
        <f t="shared" si="8"/>
        <v>53500</v>
      </c>
      <c r="K104" s="8">
        <v>3</v>
      </c>
      <c r="L104" s="8">
        <v>300</v>
      </c>
      <c r="M104" s="1" t="s">
        <v>37</v>
      </c>
      <c r="N104" s="1">
        <v>214</v>
      </c>
      <c r="O104" s="3" t="s">
        <v>114</v>
      </c>
      <c r="P104" s="9">
        <f t="shared" si="9"/>
        <v>10700</v>
      </c>
      <c r="Q104" s="9">
        <f t="shared" si="10"/>
        <v>20</v>
      </c>
      <c r="R104" t="str">
        <f t="shared" si="11"/>
        <v>NOT ACH</v>
      </c>
      <c r="S104" t="str">
        <f>_xlfn.XLOOKUP(F104,Market!B:B,Market!C:C,"NA",0)</f>
        <v>Europe</v>
      </c>
    </row>
    <row r="105" spans="1:19" ht="12.5" hidden="1" x14ac:dyDescent="0.25">
      <c r="A105" s="8">
        <v>15015</v>
      </c>
      <c r="B105" s="2">
        <v>14714.7</v>
      </c>
      <c r="C105" s="2">
        <v>10725</v>
      </c>
      <c r="D105" s="4">
        <v>41285</v>
      </c>
      <c r="E105" t="s">
        <v>1342</v>
      </c>
      <c r="F105" t="s">
        <v>1257</v>
      </c>
      <c r="G105" t="s">
        <v>1343</v>
      </c>
      <c r="H105" s="10">
        <f t="shared" si="6"/>
        <v>15015</v>
      </c>
      <c r="I105">
        <f t="shared" si="7"/>
        <v>14714.7</v>
      </c>
      <c r="J105" s="10">
        <f t="shared" si="8"/>
        <v>10725</v>
      </c>
      <c r="K105" s="8">
        <v>3</v>
      </c>
      <c r="L105" s="8">
        <v>7</v>
      </c>
      <c r="M105" s="1" t="s">
        <v>37</v>
      </c>
      <c r="N105" s="1">
        <v>2145</v>
      </c>
      <c r="O105" s="3" t="s">
        <v>115</v>
      </c>
      <c r="P105" s="9">
        <f t="shared" si="9"/>
        <v>4290</v>
      </c>
      <c r="Q105" s="9">
        <f t="shared" si="10"/>
        <v>40</v>
      </c>
      <c r="R105" t="str">
        <f t="shared" si="11"/>
        <v>ACH</v>
      </c>
      <c r="S105" t="str">
        <f>_xlfn.XLOOKUP(F105,Market!B:B,Market!C:C,"NA",0)</f>
        <v>Europe</v>
      </c>
    </row>
    <row r="106" spans="1:19" ht="12.5" hidden="1" x14ac:dyDescent="0.25">
      <c r="A106" s="8" t="s">
        <v>116</v>
      </c>
      <c r="B106" s="2" t="s">
        <v>118</v>
      </c>
      <c r="C106" s="2" t="s">
        <v>119</v>
      </c>
      <c r="D106" s="4">
        <v>41651</v>
      </c>
      <c r="E106" t="s">
        <v>1342</v>
      </c>
      <c r="F106" t="s">
        <v>1294</v>
      </c>
      <c r="G106" t="s">
        <v>1343</v>
      </c>
      <c r="H106" s="10">
        <f t="shared" si="6"/>
        <v>998200</v>
      </c>
      <c r="I106">
        <f t="shared" si="7"/>
        <v>978236</v>
      </c>
      <c r="J106" s="10">
        <f t="shared" si="8"/>
        <v>741520</v>
      </c>
      <c r="K106" s="8">
        <v>3</v>
      </c>
      <c r="L106" s="8">
        <v>350</v>
      </c>
      <c r="M106" s="1" t="s">
        <v>37</v>
      </c>
      <c r="N106" s="1">
        <v>2852</v>
      </c>
      <c r="O106" s="3" t="s">
        <v>117</v>
      </c>
      <c r="P106" s="9">
        <f t="shared" si="9"/>
        <v>256680</v>
      </c>
      <c r="Q106" s="9">
        <f t="shared" si="10"/>
        <v>34.615384615384613</v>
      </c>
      <c r="R106" t="str">
        <f t="shared" si="11"/>
        <v>ACH</v>
      </c>
      <c r="S106" t="str">
        <f>_xlfn.XLOOKUP(F106,Market!B:B,Market!C:C,"NA",0)</f>
        <v>North America</v>
      </c>
    </row>
    <row r="107" spans="1:19" ht="12.5" hidden="1" x14ac:dyDescent="0.25">
      <c r="A107" s="8">
        <v>13704</v>
      </c>
      <c r="B107" s="2">
        <v>13429.92</v>
      </c>
      <c r="C107" s="2">
        <v>3426</v>
      </c>
      <c r="D107" s="4">
        <v>41645</v>
      </c>
      <c r="E107" t="s">
        <v>1346</v>
      </c>
      <c r="F107" t="s">
        <v>1312</v>
      </c>
      <c r="G107" t="s">
        <v>1345</v>
      </c>
      <c r="H107" s="10">
        <f t="shared" si="6"/>
        <v>13704</v>
      </c>
      <c r="I107">
        <f t="shared" si="7"/>
        <v>13429.92</v>
      </c>
      <c r="J107" s="10">
        <f t="shared" si="8"/>
        <v>3426</v>
      </c>
      <c r="K107" s="8">
        <v>5</v>
      </c>
      <c r="L107" s="8">
        <v>12</v>
      </c>
      <c r="M107" s="1" t="s">
        <v>37</v>
      </c>
      <c r="N107" s="1">
        <v>1142</v>
      </c>
      <c r="O107" s="3" t="s">
        <v>120</v>
      </c>
      <c r="P107" s="9">
        <f t="shared" si="9"/>
        <v>10278</v>
      </c>
      <c r="Q107" s="9">
        <f t="shared" si="10"/>
        <v>300</v>
      </c>
      <c r="R107" t="str">
        <f t="shared" si="11"/>
        <v>ACH</v>
      </c>
      <c r="S107" t="str">
        <f>_xlfn.XLOOKUP(F107,Market!B:B,Market!C:C,"NA",0)</f>
        <v>North America</v>
      </c>
    </row>
    <row r="108" spans="1:19" ht="12.5" hidden="1" x14ac:dyDescent="0.25">
      <c r="A108" s="8">
        <v>31320</v>
      </c>
      <c r="B108" s="2">
        <v>30693.599999999999</v>
      </c>
      <c r="C108" s="2">
        <v>15660</v>
      </c>
      <c r="D108" s="4">
        <v>41649</v>
      </c>
      <c r="E108" t="s">
        <v>1342</v>
      </c>
      <c r="F108" t="s">
        <v>1312</v>
      </c>
      <c r="G108" t="s">
        <v>1345</v>
      </c>
      <c r="H108" s="10">
        <f t="shared" si="6"/>
        <v>31320</v>
      </c>
      <c r="I108">
        <f t="shared" si="7"/>
        <v>30693.599999999999</v>
      </c>
      <c r="J108" s="10">
        <f t="shared" si="8"/>
        <v>15660</v>
      </c>
      <c r="K108" s="8">
        <v>5</v>
      </c>
      <c r="L108" s="8">
        <v>20</v>
      </c>
      <c r="M108" s="1" t="s">
        <v>37</v>
      </c>
      <c r="N108" s="1">
        <v>1566</v>
      </c>
      <c r="O108" s="3" t="s">
        <v>121</v>
      </c>
      <c r="P108" s="9">
        <f t="shared" si="9"/>
        <v>15660</v>
      </c>
      <c r="Q108" s="9">
        <f t="shared" si="10"/>
        <v>100</v>
      </c>
      <c r="R108" t="str">
        <f t="shared" si="11"/>
        <v>ACH</v>
      </c>
      <c r="S108" t="str">
        <f>_xlfn.XLOOKUP(F108,Market!B:B,Market!C:C,"NA",0)</f>
        <v>North America</v>
      </c>
    </row>
    <row r="109" spans="1:19" ht="12.5" hidden="1" x14ac:dyDescent="0.25">
      <c r="A109" s="8">
        <v>8280</v>
      </c>
      <c r="B109" s="2">
        <v>8114.4</v>
      </c>
      <c r="C109" s="2">
        <v>2070</v>
      </c>
      <c r="D109" s="4">
        <v>41650</v>
      </c>
      <c r="E109" t="s">
        <v>1346</v>
      </c>
      <c r="F109" t="s">
        <v>1305</v>
      </c>
      <c r="G109" t="s">
        <v>1345</v>
      </c>
      <c r="H109" s="10">
        <f t="shared" si="6"/>
        <v>8280</v>
      </c>
      <c r="I109">
        <f t="shared" si="7"/>
        <v>8114.4</v>
      </c>
      <c r="J109" s="10">
        <f t="shared" si="8"/>
        <v>2070</v>
      </c>
      <c r="K109" s="8">
        <v>5</v>
      </c>
      <c r="L109" s="8">
        <v>12</v>
      </c>
      <c r="M109" s="1" t="s">
        <v>37</v>
      </c>
      <c r="N109" s="1">
        <v>690</v>
      </c>
      <c r="O109" s="3" t="s">
        <v>122</v>
      </c>
      <c r="P109" s="9">
        <f t="shared" si="9"/>
        <v>6210</v>
      </c>
      <c r="Q109" s="9">
        <f t="shared" si="10"/>
        <v>300</v>
      </c>
      <c r="R109" t="str">
        <f t="shared" si="11"/>
        <v>ACH</v>
      </c>
      <c r="S109" t="str">
        <f>_xlfn.XLOOKUP(F109,Market!B:B,Market!C:C,"NA",0)</f>
        <v>North America</v>
      </c>
    </row>
    <row r="110" spans="1:19" ht="12.5" hidden="1" x14ac:dyDescent="0.25">
      <c r="A110" s="8" t="s">
        <v>123</v>
      </c>
      <c r="B110" s="2" t="s">
        <v>125</v>
      </c>
      <c r="C110" s="2" t="s">
        <v>126</v>
      </c>
      <c r="D110" s="4">
        <v>41285</v>
      </c>
      <c r="E110" t="s">
        <v>1347</v>
      </c>
      <c r="F110" t="s">
        <v>1305</v>
      </c>
      <c r="G110" t="s">
        <v>1345</v>
      </c>
      <c r="H110" s="10">
        <f t="shared" si="6"/>
        <v>207500</v>
      </c>
      <c r="I110">
        <f t="shared" si="7"/>
        <v>203350</v>
      </c>
      <c r="J110" s="10">
        <f t="shared" si="8"/>
        <v>199200</v>
      </c>
      <c r="K110" s="8">
        <v>5</v>
      </c>
      <c r="L110" s="8">
        <v>125</v>
      </c>
      <c r="M110" s="1" t="s">
        <v>37</v>
      </c>
      <c r="N110" s="1">
        <v>1660</v>
      </c>
      <c r="O110" s="3" t="s">
        <v>124</v>
      </c>
      <c r="P110" s="9">
        <f t="shared" si="9"/>
        <v>8300</v>
      </c>
      <c r="Q110" s="9">
        <f t="shared" si="10"/>
        <v>4.1666666666666661</v>
      </c>
      <c r="R110" t="str">
        <f t="shared" si="11"/>
        <v>NOT ACH</v>
      </c>
      <c r="S110" t="str">
        <f>_xlfn.XLOOKUP(F110,Market!B:B,Market!C:C,"NA",0)</f>
        <v>North America</v>
      </c>
    </row>
    <row r="111" spans="1:19" ht="12.5" hidden="1" x14ac:dyDescent="0.25">
      <c r="A111" s="8">
        <v>35445</v>
      </c>
      <c r="B111" s="2">
        <v>34736.1</v>
      </c>
      <c r="C111" s="2">
        <v>23630</v>
      </c>
      <c r="D111" s="4">
        <v>41641</v>
      </c>
      <c r="E111" t="s">
        <v>1344</v>
      </c>
      <c r="F111" t="s">
        <v>1294</v>
      </c>
      <c r="G111" t="s">
        <v>1349</v>
      </c>
      <c r="H111" s="10">
        <f t="shared" si="6"/>
        <v>35445</v>
      </c>
      <c r="I111">
        <f t="shared" si="7"/>
        <v>34736.1</v>
      </c>
      <c r="J111" s="10">
        <f t="shared" si="8"/>
        <v>23630</v>
      </c>
      <c r="K111" s="8">
        <v>10</v>
      </c>
      <c r="L111" s="8">
        <v>15</v>
      </c>
      <c r="M111" s="1" t="s">
        <v>37</v>
      </c>
      <c r="N111" s="1">
        <v>2363</v>
      </c>
      <c r="O111" s="3" t="s">
        <v>127</v>
      </c>
      <c r="P111" s="9">
        <f t="shared" si="9"/>
        <v>11815</v>
      </c>
      <c r="Q111" s="9">
        <f t="shared" si="10"/>
        <v>50</v>
      </c>
      <c r="R111" t="str">
        <f t="shared" si="11"/>
        <v>ACH</v>
      </c>
      <c r="S111" t="str">
        <f>_xlfn.XLOOKUP(F111,Market!B:B,Market!C:C,"NA",0)</f>
        <v>North America</v>
      </c>
    </row>
    <row r="112" spans="1:19" ht="12.5" hidden="1" x14ac:dyDescent="0.25">
      <c r="A112" s="8" t="s">
        <v>128</v>
      </c>
      <c r="B112" s="2" t="s">
        <v>130</v>
      </c>
      <c r="C112" s="2" t="s">
        <v>131</v>
      </c>
      <c r="D112" s="4">
        <v>41644</v>
      </c>
      <c r="E112" t="s">
        <v>1348</v>
      </c>
      <c r="F112" t="s">
        <v>1257</v>
      </c>
      <c r="G112" t="s">
        <v>1349</v>
      </c>
      <c r="H112" s="10">
        <f t="shared" si="6"/>
        <v>275400</v>
      </c>
      <c r="I112">
        <f t="shared" si="7"/>
        <v>269892</v>
      </c>
      <c r="J112" s="10">
        <f t="shared" si="8"/>
        <v>229500</v>
      </c>
      <c r="K112" s="8">
        <v>10</v>
      </c>
      <c r="L112" s="8">
        <v>300</v>
      </c>
      <c r="M112" s="1" t="s">
        <v>37</v>
      </c>
      <c r="N112" s="1">
        <v>918</v>
      </c>
      <c r="O112" s="3" t="s">
        <v>129</v>
      </c>
      <c r="P112" s="9">
        <f t="shared" si="9"/>
        <v>45900</v>
      </c>
      <c r="Q112" s="9">
        <f t="shared" si="10"/>
        <v>20</v>
      </c>
      <c r="R112" t="str">
        <f t="shared" si="11"/>
        <v>NOT ACH</v>
      </c>
      <c r="S112" t="str">
        <f>_xlfn.XLOOKUP(F112,Market!B:B,Market!C:C,"NA",0)</f>
        <v>Europe</v>
      </c>
    </row>
    <row r="113" spans="1:19" ht="12.5" hidden="1" x14ac:dyDescent="0.25">
      <c r="A113" s="8" t="s">
        <v>132</v>
      </c>
      <c r="B113" s="2" t="s">
        <v>134</v>
      </c>
      <c r="C113" s="2" t="s">
        <v>135</v>
      </c>
      <c r="D113" s="4">
        <v>41644</v>
      </c>
      <c r="E113" t="s">
        <v>1348</v>
      </c>
      <c r="F113" t="s">
        <v>1258</v>
      </c>
      <c r="G113" t="s">
        <v>1349</v>
      </c>
      <c r="H113" s="10">
        <f t="shared" si="6"/>
        <v>518400</v>
      </c>
      <c r="I113">
        <f t="shared" si="7"/>
        <v>508032</v>
      </c>
      <c r="J113" s="10">
        <f t="shared" si="8"/>
        <v>432000</v>
      </c>
      <c r="K113" s="8">
        <v>10</v>
      </c>
      <c r="L113" s="8">
        <v>300</v>
      </c>
      <c r="M113" s="1" t="s">
        <v>37</v>
      </c>
      <c r="N113" s="1">
        <v>1728</v>
      </c>
      <c r="O113" s="3" t="s">
        <v>133</v>
      </c>
      <c r="P113" s="9">
        <f t="shared" si="9"/>
        <v>86400</v>
      </c>
      <c r="Q113" s="9">
        <f t="shared" si="10"/>
        <v>20</v>
      </c>
      <c r="R113" t="str">
        <f t="shared" si="11"/>
        <v>NOT ACH</v>
      </c>
      <c r="S113" t="str">
        <f>_xlfn.XLOOKUP(F113,Market!B:B,Market!C:C,"NA",0)</f>
        <v>Europe</v>
      </c>
    </row>
    <row r="114" spans="1:19" ht="12.5" hidden="1" x14ac:dyDescent="0.25">
      <c r="A114" s="8">
        <v>13704</v>
      </c>
      <c r="B114" s="2">
        <v>13429.92</v>
      </c>
      <c r="C114" s="2">
        <v>3426</v>
      </c>
      <c r="D114" s="4">
        <v>41645</v>
      </c>
      <c r="E114" t="s">
        <v>1346</v>
      </c>
      <c r="F114" t="s">
        <v>1312</v>
      </c>
      <c r="G114" t="s">
        <v>1349</v>
      </c>
      <c r="H114" s="10">
        <f t="shared" si="6"/>
        <v>13704</v>
      </c>
      <c r="I114">
        <f t="shared" si="7"/>
        <v>13429.92</v>
      </c>
      <c r="J114" s="10">
        <f t="shared" si="8"/>
        <v>3426</v>
      </c>
      <c r="K114" s="8">
        <v>10</v>
      </c>
      <c r="L114" s="8">
        <v>12</v>
      </c>
      <c r="M114" s="1" t="s">
        <v>37</v>
      </c>
      <c r="N114" s="1">
        <v>1142</v>
      </c>
      <c r="O114" s="3" t="s">
        <v>120</v>
      </c>
      <c r="P114" s="9">
        <f t="shared" si="9"/>
        <v>10278</v>
      </c>
      <c r="Q114" s="9">
        <f t="shared" si="10"/>
        <v>300</v>
      </c>
      <c r="R114" t="str">
        <f t="shared" si="11"/>
        <v>ACH</v>
      </c>
      <c r="S114" t="str">
        <f>_xlfn.XLOOKUP(F114,Market!B:B,Market!C:C,"NA",0)</f>
        <v>North America</v>
      </c>
    </row>
    <row r="115" spans="1:19" ht="12.5" hidden="1" x14ac:dyDescent="0.25">
      <c r="A115" s="8">
        <v>82750</v>
      </c>
      <c r="B115" s="2">
        <v>81095</v>
      </c>
      <c r="C115" s="2">
        <v>79440</v>
      </c>
      <c r="D115" s="4">
        <v>41645</v>
      </c>
      <c r="E115" t="s">
        <v>1347</v>
      </c>
      <c r="F115" t="s">
        <v>1305</v>
      </c>
      <c r="G115" t="s">
        <v>1349</v>
      </c>
      <c r="H115" s="10">
        <f t="shared" si="6"/>
        <v>82750</v>
      </c>
      <c r="I115">
        <f t="shared" si="7"/>
        <v>81095</v>
      </c>
      <c r="J115" s="10">
        <f t="shared" si="8"/>
        <v>79440</v>
      </c>
      <c r="K115" s="8">
        <v>10</v>
      </c>
      <c r="L115" s="8">
        <v>125</v>
      </c>
      <c r="M115" s="1" t="s">
        <v>37</v>
      </c>
      <c r="N115" s="1">
        <v>662</v>
      </c>
      <c r="O115" s="3" t="s">
        <v>136</v>
      </c>
      <c r="P115" s="9">
        <f t="shared" si="9"/>
        <v>3310</v>
      </c>
      <c r="Q115" s="9">
        <f t="shared" si="10"/>
        <v>4.1666666666666661</v>
      </c>
      <c r="R115" t="str">
        <f t="shared" si="11"/>
        <v>NOT ACH</v>
      </c>
      <c r="S115" t="str">
        <f>_xlfn.XLOOKUP(F115,Market!B:B,Market!C:C,"NA",0)</f>
        <v>North America</v>
      </c>
    </row>
    <row r="116" spans="1:19" ht="12.5" hidden="1" x14ac:dyDescent="0.25">
      <c r="A116" s="8">
        <v>15540</v>
      </c>
      <c r="B116" s="2">
        <v>15229.2</v>
      </c>
      <c r="C116" s="2">
        <v>3885</v>
      </c>
      <c r="D116" s="4">
        <v>41649</v>
      </c>
      <c r="E116" t="s">
        <v>1346</v>
      </c>
      <c r="F116" t="s">
        <v>1294</v>
      </c>
      <c r="G116" t="s">
        <v>1349</v>
      </c>
      <c r="H116" s="10">
        <f t="shared" si="6"/>
        <v>15540</v>
      </c>
      <c r="I116">
        <f t="shared" si="7"/>
        <v>15229.2</v>
      </c>
      <c r="J116" s="10">
        <f t="shared" si="8"/>
        <v>3885</v>
      </c>
      <c r="K116" s="8">
        <v>10</v>
      </c>
      <c r="L116" s="8">
        <v>12</v>
      </c>
      <c r="M116" s="1" t="s">
        <v>37</v>
      </c>
      <c r="N116" s="1">
        <v>1295</v>
      </c>
      <c r="O116" s="3" t="s">
        <v>113</v>
      </c>
      <c r="P116" s="9">
        <f t="shared" si="9"/>
        <v>11655</v>
      </c>
      <c r="Q116" s="9">
        <f t="shared" si="10"/>
        <v>300</v>
      </c>
      <c r="R116" t="str">
        <f t="shared" si="11"/>
        <v>ACH</v>
      </c>
      <c r="S116" t="str">
        <f>_xlfn.XLOOKUP(F116,Market!B:B,Market!C:C,"NA",0)</f>
        <v>North America</v>
      </c>
    </row>
    <row r="117" spans="1:19" ht="12.5" hidden="1" x14ac:dyDescent="0.25">
      <c r="A117" s="8" t="s">
        <v>137</v>
      </c>
      <c r="B117" s="2">
        <v>99102.5</v>
      </c>
      <c r="C117" s="2">
        <v>97080</v>
      </c>
      <c r="D117" s="4">
        <v>41284</v>
      </c>
      <c r="E117" t="s">
        <v>1347</v>
      </c>
      <c r="F117" t="s">
        <v>1258</v>
      </c>
      <c r="G117" t="s">
        <v>1349</v>
      </c>
      <c r="H117" s="10">
        <f t="shared" si="6"/>
        <v>101125</v>
      </c>
      <c r="I117">
        <f t="shared" si="7"/>
        <v>99102.5</v>
      </c>
      <c r="J117" s="10">
        <f t="shared" si="8"/>
        <v>97080</v>
      </c>
      <c r="K117" s="8">
        <v>10</v>
      </c>
      <c r="L117" s="8">
        <v>125</v>
      </c>
      <c r="M117" s="1" t="s">
        <v>37</v>
      </c>
      <c r="N117" s="1">
        <v>809</v>
      </c>
      <c r="O117" s="3" t="s">
        <v>138</v>
      </c>
      <c r="P117" s="9">
        <f t="shared" si="9"/>
        <v>4045</v>
      </c>
      <c r="Q117" s="9">
        <f t="shared" si="10"/>
        <v>4.1666666666666661</v>
      </c>
      <c r="R117" t="str">
        <f t="shared" si="11"/>
        <v>NOT ACH</v>
      </c>
      <c r="S117" t="str">
        <f>_xlfn.XLOOKUP(F117,Market!B:B,Market!C:C,"NA",0)</f>
        <v>Europe</v>
      </c>
    </row>
    <row r="118" spans="1:19" ht="12.5" hidden="1" x14ac:dyDescent="0.25">
      <c r="A118" s="8" t="s">
        <v>139</v>
      </c>
      <c r="B118" s="2" t="s">
        <v>141</v>
      </c>
      <c r="C118" s="2" t="s">
        <v>142</v>
      </c>
      <c r="D118" s="4">
        <v>41284</v>
      </c>
      <c r="E118" t="s">
        <v>1347</v>
      </c>
      <c r="F118" t="s">
        <v>1305</v>
      </c>
      <c r="G118" t="s">
        <v>1349</v>
      </c>
      <c r="H118" s="10">
        <f t="shared" si="6"/>
        <v>268125</v>
      </c>
      <c r="I118">
        <f t="shared" si="7"/>
        <v>262762.5</v>
      </c>
      <c r="J118" s="10">
        <f t="shared" si="8"/>
        <v>257400</v>
      </c>
      <c r="K118" s="8">
        <v>10</v>
      </c>
      <c r="L118" s="8">
        <v>125</v>
      </c>
      <c r="M118" s="1" t="s">
        <v>37</v>
      </c>
      <c r="N118" s="1">
        <v>2145</v>
      </c>
      <c r="O118" s="3" t="s">
        <v>140</v>
      </c>
      <c r="P118" s="9">
        <f t="shared" si="9"/>
        <v>10725</v>
      </c>
      <c r="Q118" s="9">
        <f t="shared" si="10"/>
        <v>4.1666666666666661</v>
      </c>
      <c r="R118" t="str">
        <f t="shared" si="11"/>
        <v>NOT ACH</v>
      </c>
      <c r="S118" t="str">
        <f>_xlfn.XLOOKUP(F118,Market!B:B,Market!C:C,"NA",0)</f>
        <v>North America</v>
      </c>
    </row>
    <row r="119" spans="1:19" ht="12.5" hidden="1" x14ac:dyDescent="0.25">
      <c r="A119" s="8">
        <v>21420</v>
      </c>
      <c r="B119" s="2">
        <v>20991.599999999999</v>
      </c>
      <c r="C119" s="2">
        <v>5355</v>
      </c>
      <c r="D119" s="4">
        <v>41285</v>
      </c>
      <c r="E119" t="s">
        <v>1346</v>
      </c>
      <c r="F119" t="s">
        <v>1257</v>
      </c>
      <c r="G119" t="s">
        <v>1349</v>
      </c>
      <c r="H119" s="10">
        <f t="shared" si="6"/>
        <v>21420</v>
      </c>
      <c r="I119">
        <f t="shared" si="7"/>
        <v>20991.599999999999</v>
      </c>
      <c r="J119" s="10">
        <f t="shared" si="8"/>
        <v>5355</v>
      </c>
      <c r="K119" s="8">
        <v>10</v>
      </c>
      <c r="L119" s="8">
        <v>12</v>
      </c>
      <c r="M119" s="1" t="s">
        <v>37</v>
      </c>
      <c r="N119" s="1">
        <v>1785</v>
      </c>
      <c r="O119" s="3" t="s">
        <v>143</v>
      </c>
      <c r="P119" s="9">
        <f t="shared" si="9"/>
        <v>16065</v>
      </c>
      <c r="Q119" s="9">
        <f t="shared" si="10"/>
        <v>300</v>
      </c>
      <c r="R119" t="str">
        <f t="shared" si="11"/>
        <v>ACH</v>
      </c>
      <c r="S119" t="str">
        <f>_xlfn.XLOOKUP(F119,Market!B:B,Market!C:C,"NA",0)</f>
        <v>Europe</v>
      </c>
    </row>
    <row r="120" spans="1:19" ht="12.5" hidden="1" x14ac:dyDescent="0.25">
      <c r="A120" s="8" t="s">
        <v>144</v>
      </c>
      <c r="B120" s="2" t="s">
        <v>146</v>
      </c>
      <c r="C120" s="2" t="s">
        <v>147</v>
      </c>
      <c r="D120" s="4">
        <v>41651</v>
      </c>
      <c r="E120" t="s">
        <v>1348</v>
      </c>
      <c r="F120" t="s">
        <v>1294</v>
      </c>
      <c r="G120" t="s">
        <v>1349</v>
      </c>
      <c r="H120" s="10">
        <f t="shared" si="6"/>
        <v>574800</v>
      </c>
      <c r="I120">
        <f t="shared" si="7"/>
        <v>563304</v>
      </c>
      <c r="J120" s="10">
        <f t="shared" si="8"/>
        <v>479000</v>
      </c>
      <c r="K120" s="8">
        <v>10</v>
      </c>
      <c r="L120" s="8">
        <v>300</v>
      </c>
      <c r="M120" s="1" t="s">
        <v>37</v>
      </c>
      <c r="N120" s="1">
        <v>1916</v>
      </c>
      <c r="O120" s="3" t="s">
        <v>145</v>
      </c>
      <c r="P120" s="9">
        <f t="shared" si="9"/>
        <v>95800</v>
      </c>
      <c r="Q120" s="9">
        <f t="shared" si="10"/>
        <v>20</v>
      </c>
      <c r="R120" t="str">
        <f t="shared" si="11"/>
        <v>NOT ACH</v>
      </c>
      <c r="S120" t="str">
        <f>_xlfn.XLOOKUP(F120,Market!B:B,Market!C:C,"NA",0)</f>
        <v>North America</v>
      </c>
    </row>
    <row r="121" spans="1:19" ht="12.5" hidden="1" x14ac:dyDescent="0.25">
      <c r="A121" s="8" t="s">
        <v>116</v>
      </c>
      <c r="B121" s="2" t="s">
        <v>118</v>
      </c>
      <c r="C121" s="2" t="s">
        <v>119</v>
      </c>
      <c r="D121" s="4">
        <v>41651</v>
      </c>
      <c r="E121" t="s">
        <v>1342</v>
      </c>
      <c r="F121" t="s">
        <v>1294</v>
      </c>
      <c r="G121" t="s">
        <v>1349</v>
      </c>
      <c r="H121" s="10">
        <f t="shared" si="6"/>
        <v>998200</v>
      </c>
      <c r="I121">
        <f t="shared" si="7"/>
        <v>978236</v>
      </c>
      <c r="J121" s="10">
        <f t="shared" si="8"/>
        <v>741520</v>
      </c>
      <c r="K121" s="8">
        <v>10</v>
      </c>
      <c r="L121" s="8">
        <v>350</v>
      </c>
      <c r="M121" s="1" t="s">
        <v>37</v>
      </c>
      <c r="N121" s="1">
        <v>2852</v>
      </c>
      <c r="O121" s="3" t="s">
        <v>117</v>
      </c>
      <c r="P121" s="9">
        <f t="shared" si="9"/>
        <v>256680</v>
      </c>
      <c r="Q121" s="9">
        <f t="shared" si="10"/>
        <v>34.615384615384613</v>
      </c>
      <c r="R121" t="str">
        <f t="shared" si="11"/>
        <v>ACH</v>
      </c>
      <c r="S121" t="str">
        <f>_xlfn.XLOOKUP(F121,Market!B:B,Market!C:C,"NA",0)</f>
        <v>North America</v>
      </c>
    </row>
    <row r="122" spans="1:19" ht="12.5" hidden="1" x14ac:dyDescent="0.25">
      <c r="A122" s="8" t="s">
        <v>148</v>
      </c>
      <c r="B122" s="2" t="s">
        <v>150</v>
      </c>
      <c r="C122" s="2" t="s">
        <v>151</v>
      </c>
      <c r="D122" s="4">
        <v>41651</v>
      </c>
      <c r="E122" t="s">
        <v>1347</v>
      </c>
      <c r="F122" t="s">
        <v>1294</v>
      </c>
      <c r="G122" t="s">
        <v>1349</v>
      </c>
      <c r="H122" s="10">
        <f t="shared" si="6"/>
        <v>341125</v>
      </c>
      <c r="I122">
        <f t="shared" si="7"/>
        <v>334302.5</v>
      </c>
      <c r="J122" s="10">
        <f t="shared" si="8"/>
        <v>327480</v>
      </c>
      <c r="K122" s="8">
        <v>10</v>
      </c>
      <c r="L122" s="8">
        <v>125</v>
      </c>
      <c r="M122" s="1" t="s">
        <v>37</v>
      </c>
      <c r="N122" s="1">
        <v>2729</v>
      </c>
      <c r="O122" s="3" t="s">
        <v>149</v>
      </c>
      <c r="P122" s="9">
        <f t="shared" si="9"/>
        <v>13645</v>
      </c>
      <c r="Q122" s="9">
        <f t="shared" si="10"/>
        <v>4.1666666666666661</v>
      </c>
      <c r="R122" t="str">
        <f t="shared" si="11"/>
        <v>NOT ACH</v>
      </c>
      <c r="S122" t="str">
        <f>_xlfn.XLOOKUP(F122,Market!B:B,Market!C:C,"NA",0)</f>
        <v>North America</v>
      </c>
    </row>
    <row r="123" spans="1:19" ht="12.5" hidden="1" x14ac:dyDescent="0.25">
      <c r="A123" s="8">
        <v>28875</v>
      </c>
      <c r="B123" s="2">
        <v>28297.5</v>
      </c>
      <c r="C123" s="2">
        <v>19250</v>
      </c>
      <c r="D123" s="4">
        <v>41286</v>
      </c>
      <c r="E123" t="s">
        <v>1344</v>
      </c>
      <c r="F123" t="s">
        <v>1312</v>
      </c>
      <c r="G123" t="s">
        <v>1349</v>
      </c>
      <c r="H123" s="10">
        <f t="shared" si="6"/>
        <v>28875</v>
      </c>
      <c r="I123">
        <f t="shared" si="7"/>
        <v>28297.5</v>
      </c>
      <c r="J123" s="10">
        <f t="shared" si="8"/>
        <v>19250</v>
      </c>
      <c r="K123" s="8">
        <v>10</v>
      </c>
      <c r="L123" s="8">
        <v>15</v>
      </c>
      <c r="M123" s="1" t="s">
        <v>37</v>
      </c>
      <c r="N123" s="1">
        <v>1925</v>
      </c>
      <c r="O123" s="3" t="s">
        <v>152</v>
      </c>
      <c r="P123" s="9">
        <f t="shared" si="9"/>
        <v>9625</v>
      </c>
      <c r="Q123" s="9">
        <f t="shared" si="10"/>
        <v>50</v>
      </c>
      <c r="R123" t="str">
        <f t="shared" si="11"/>
        <v>ACH</v>
      </c>
      <c r="S123" t="str">
        <f>_xlfn.XLOOKUP(F123,Market!B:B,Market!C:C,"NA",0)</f>
        <v>North America</v>
      </c>
    </row>
    <row r="124" spans="1:19" ht="12.5" hidden="1" x14ac:dyDescent="0.25">
      <c r="A124" s="8">
        <v>14091</v>
      </c>
      <c r="B124" s="2">
        <v>13809.18</v>
      </c>
      <c r="C124" s="2">
        <v>10065</v>
      </c>
      <c r="D124" s="4">
        <v>41286</v>
      </c>
      <c r="E124" t="s">
        <v>1342</v>
      </c>
      <c r="F124" t="s">
        <v>1312</v>
      </c>
      <c r="G124" t="s">
        <v>1349</v>
      </c>
      <c r="H124" s="10">
        <f t="shared" si="6"/>
        <v>14091</v>
      </c>
      <c r="I124">
        <f t="shared" si="7"/>
        <v>13809.18</v>
      </c>
      <c r="J124" s="10">
        <f t="shared" si="8"/>
        <v>10065</v>
      </c>
      <c r="K124" s="8">
        <v>10</v>
      </c>
      <c r="L124" s="8">
        <v>7</v>
      </c>
      <c r="M124" s="1" t="s">
        <v>37</v>
      </c>
      <c r="N124" s="1">
        <v>2013</v>
      </c>
      <c r="O124" s="3" t="s">
        <v>153</v>
      </c>
      <c r="P124" s="9">
        <f t="shared" si="9"/>
        <v>4026</v>
      </c>
      <c r="Q124" s="9">
        <f t="shared" si="10"/>
        <v>40</v>
      </c>
      <c r="R124" t="str">
        <f t="shared" si="11"/>
        <v>ACH</v>
      </c>
      <c r="S124" t="str">
        <f>_xlfn.XLOOKUP(F124,Market!B:B,Market!C:C,"NA",0)</f>
        <v>North America</v>
      </c>
    </row>
    <row r="125" spans="1:19" ht="12.5" hidden="1" x14ac:dyDescent="0.25">
      <c r="A125" s="8">
        <v>12660</v>
      </c>
      <c r="B125" s="2">
        <v>12406.8</v>
      </c>
      <c r="C125" s="2">
        <v>3165</v>
      </c>
      <c r="D125" s="4">
        <v>41651</v>
      </c>
      <c r="E125" t="s">
        <v>1346</v>
      </c>
      <c r="F125" t="s">
        <v>1257</v>
      </c>
      <c r="G125" t="s">
        <v>1349</v>
      </c>
      <c r="H125" s="10">
        <f t="shared" si="6"/>
        <v>12660</v>
      </c>
      <c r="I125">
        <f t="shared" si="7"/>
        <v>12406.8</v>
      </c>
      <c r="J125" s="10">
        <f t="shared" si="8"/>
        <v>3165</v>
      </c>
      <c r="K125" s="8">
        <v>10</v>
      </c>
      <c r="L125" s="8">
        <v>12</v>
      </c>
      <c r="M125" s="1" t="s">
        <v>37</v>
      </c>
      <c r="N125" s="1">
        <v>1055</v>
      </c>
      <c r="O125" s="3" t="s">
        <v>154</v>
      </c>
      <c r="P125" s="9">
        <f t="shared" si="9"/>
        <v>9495</v>
      </c>
      <c r="Q125" s="9">
        <f t="shared" si="10"/>
        <v>300</v>
      </c>
      <c r="R125" t="str">
        <f t="shared" si="11"/>
        <v>ACH</v>
      </c>
      <c r="S125" t="str">
        <f>_xlfn.XLOOKUP(F125,Market!B:B,Market!C:C,"NA",0)</f>
        <v>Europe</v>
      </c>
    </row>
    <row r="126" spans="1:19" ht="12.5" hidden="1" x14ac:dyDescent="0.25">
      <c r="A126" s="8">
        <v>13008</v>
      </c>
      <c r="B126" s="2">
        <v>12747.84</v>
      </c>
      <c r="C126" s="2">
        <v>3252</v>
      </c>
      <c r="D126" s="4">
        <v>41651</v>
      </c>
      <c r="E126" t="s">
        <v>1346</v>
      </c>
      <c r="F126" t="s">
        <v>1305</v>
      </c>
      <c r="G126" t="s">
        <v>1349</v>
      </c>
      <c r="H126" s="10">
        <f t="shared" si="6"/>
        <v>13008</v>
      </c>
      <c r="I126">
        <f t="shared" si="7"/>
        <v>12747.84</v>
      </c>
      <c r="J126" s="10">
        <f t="shared" si="8"/>
        <v>3252</v>
      </c>
      <c r="K126" s="8">
        <v>10</v>
      </c>
      <c r="L126" s="8">
        <v>12</v>
      </c>
      <c r="M126" s="1" t="s">
        <v>37</v>
      </c>
      <c r="N126" s="1">
        <v>1084</v>
      </c>
      <c r="O126" s="3" t="s">
        <v>155</v>
      </c>
      <c r="P126" s="9">
        <f t="shared" si="9"/>
        <v>9756</v>
      </c>
      <c r="Q126" s="9">
        <f t="shared" si="10"/>
        <v>300</v>
      </c>
      <c r="R126" t="str">
        <f t="shared" si="11"/>
        <v>ACH</v>
      </c>
      <c r="S126" t="str">
        <f>_xlfn.XLOOKUP(F126,Market!B:B,Market!C:C,"NA",0)</f>
        <v>North America</v>
      </c>
    </row>
    <row r="127" spans="1:19" ht="12.5" hidden="1" x14ac:dyDescent="0.25">
      <c r="A127" s="8">
        <v>31320</v>
      </c>
      <c r="B127" s="2">
        <v>30693.599999999999</v>
      </c>
      <c r="C127" s="2">
        <v>15660</v>
      </c>
      <c r="D127" s="4">
        <v>41649</v>
      </c>
      <c r="E127" t="s">
        <v>1342</v>
      </c>
      <c r="F127" t="s">
        <v>1312</v>
      </c>
      <c r="G127" t="s">
        <v>1350</v>
      </c>
      <c r="H127" s="10">
        <f t="shared" si="6"/>
        <v>31320</v>
      </c>
      <c r="I127">
        <f t="shared" si="7"/>
        <v>30693.599999999999</v>
      </c>
      <c r="J127" s="10">
        <f t="shared" si="8"/>
        <v>15660</v>
      </c>
      <c r="K127" s="8">
        <v>120</v>
      </c>
      <c r="L127" s="8">
        <v>20</v>
      </c>
      <c r="M127" s="1" t="s">
        <v>37</v>
      </c>
      <c r="N127" s="1">
        <v>1566</v>
      </c>
      <c r="O127" s="3" t="s">
        <v>121</v>
      </c>
      <c r="P127" s="9">
        <f t="shared" si="9"/>
        <v>15660</v>
      </c>
      <c r="Q127" s="9">
        <f t="shared" si="10"/>
        <v>100</v>
      </c>
      <c r="R127" t="str">
        <f t="shared" si="11"/>
        <v>ACH</v>
      </c>
      <c r="S127" t="str">
        <f>_xlfn.XLOOKUP(F127,Market!B:B,Market!C:C,"NA",0)</f>
        <v>North America</v>
      </c>
    </row>
    <row r="128" spans="1:19" ht="12.5" hidden="1" x14ac:dyDescent="0.25">
      <c r="A128" s="8" t="s">
        <v>156</v>
      </c>
      <c r="B128" s="2" t="s">
        <v>158</v>
      </c>
      <c r="C128" s="2" t="s">
        <v>159</v>
      </c>
      <c r="D128" s="4">
        <v>41284</v>
      </c>
      <c r="E128" t="s">
        <v>1342</v>
      </c>
      <c r="F128" t="s">
        <v>1258</v>
      </c>
      <c r="G128" t="s">
        <v>1350</v>
      </c>
      <c r="H128" s="10">
        <f t="shared" si="6"/>
        <v>1038100</v>
      </c>
      <c r="I128">
        <f t="shared" si="7"/>
        <v>1017338</v>
      </c>
      <c r="J128" s="10">
        <f t="shared" si="8"/>
        <v>771160</v>
      </c>
      <c r="K128" s="8">
        <v>120</v>
      </c>
      <c r="L128" s="8">
        <v>350</v>
      </c>
      <c r="M128" s="1" t="s">
        <v>37</v>
      </c>
      <c r="N128" s="1">
        <v>2966</v>
      </c>
      <c r="O128" s="3" t="s">
        <v>157</v>
      </c>
      <c r="P128" s="9">
        <f t="shared" si="9"/>
        <v>266940</v>
      </c>
      <c r="Q128" s="9">
        <f t="shared" si="10"/>
        <v>34.615384615384613</v>
      </c>
      <c r="R128" t="str">
        <f t="shared" si="11"/>
        <v>ACH</v>
      </c>
      <c r="S128" t="str">
        <f>_xlfn.XLOOKUP(F128,Market!B:B,Market!C:C,"NA",0)</f>
        <v>Europe</v>
      </c>
    </row>
    <row r="129" spans="1:19" ht="12.5" hidden="1" x14ac:dyDescent="0.25">
      <c r="A129" s="8" t="s">
        <v>160</v>
      </c>
      <c r="B129" s="2" t="s">
        <v>162</v>
      </c>
      <c r="C129" s="2" t="s">
        <v>163</v>
      </c>
      <c r="D129" s="4">
        <v>41649</v>
      </c>
      <c r="E129" t="s">
        <v>1342</v>
      </c>
      <c r="F129" t="s">
        <v>1258</v>
      </c>
      <c r="G129" t="s">
        <v>1350</v>
      </c>
      <c r="H129" s="10">
        <f t="shared" si="6"/>
        <v>1006950</v>
      </c>
      <c r="I129">
        <f t="shared" si="7"/>
        <v>986811</v>
      </c>
      <c r="J129" s="10">
        <f t="shared" si="8"/>
        <v>748020</v>
      </c>
      <c r="K129" s="8">
        <v>120</v>
      </c>
      <c r="L129" s="8">
        <v>350</v>
      </c>
      <c r="M129" s="1" t="s">
        <v>37</v>
      </c>
      <c r="N129" s="1">
        <v>2877</v>
      </c>
      <c r="O129" s="3" t="s">
        <v>161</v>
      </c>
      <c r="P129" s="9">
        <f t="shared" si="9"/>
        <v>258930</v>
      </c>
      <c r="Q129" s="9">
        <f t="shared" si="10"/>
        <v>34.615384615384613</v>
      </c>
      <c r="R129" t="str">
        <f t="shared" si="11"/>
        <v>ACH</v>
      </c>
      <c r="S129" t="str">
        <f>_xlfn.XLOOKUP(F129,Market!B:B,Market!C:C,"NA",0)</f>
        <v>Europe</v>
      </c>
    </row>
    <row r="130" spans="1:19" ht="12.5" hidden="1" x14ac:dyDescent="0.25">
      <c r="A130" s="8" t="s">
        <v>137</v>
      </c>
      <c r="B130" s="2">
        <v>99102.5</v>
      </c>
      <c r="C130" s="2">
        <v>97080</v>
      </c>
      <c r="D130" s="4">
        <v>41284</v>
      </c>
      <c r="E130" t="s">
        <v>1347</v>
      </c>
      <c r="F130" t="s">
        <v>1258</v>
      </c>
      <c r="G130" t="s">
        <v>1350</v>
      </c>
      <c r="H130" s="10">
        <f t="shared" si="6"/>
        <v>101125</v>
      </c>
      <c r="I130">
        <f t="shared" si="7"/>
        <v>99102.5</v>
      </c>
      <c r="J130" s="10">
        <f t="shared" si="8"/>
        <v>97080</v>
      </c>
      <c r="K130" s="8">
        <v>120</v>
      </c>
      <c r="L130" s="8">
        <v>125</v>
      </c>
      <c r="M130" s="1" t="s">
        <v>37</v>
      </c>
      <c r="N130" s="1">
        <v>809</v>
      </c>
      <c r="O130" s="3" t="s">
        <v>138</v>
      </c>
      <c r="P130" s="9">
        <f t="shared" si="9"/>
        <v>4045</v>
      </c>
      <c r="Q130" s="9">
        <f t="shared" si="10"/>
        <v>4.1666666666666661</v>
      </c>
      <c r="R130" t="str">
        <f t="shared" si="11"/>
        <v>NOT ACH</v>
      </c>
      <c r="S130" t="str">
        <f>_xlfn.XLOOKUP(F130,Market!B:B,Market!C:C,"NA",0)</f>
        <v>Europe</v>
      </c>
    </row>
    <row r="131" spans="1:19" ht="12.5" hidden="1" x14ac:dyDescent="0.25">
      <c r="A131" s="8" t="s">
        <v>139</v>
      </c>
      <c r="B131" s="2" t="s">
        <v>141</v>
      </c>
      <c r="C131" s="2" t="s">
        <v>142</v>
      </c>
      <c r="D131" s="4">
        <v>41284</v>
      </c>
      <c r="E131" t="s">
        <v>1347</v>
      </c>
      <c r="F131" t="s">
        <v>1305</v>
      </c>
      <c r="G131" t="s">
        <v>1350</v>
      </c>
      <c r="H131" s="10">
        <f t="shared" si="6"/>
        <v>268125</v>
      </c>
      <c r="I131">
        <f t="shared" si="7"/>
        <v>262762.5</v>
      </c>
      <c r="J131" s="10">
        <f t="shared" si="8"/>
        <v>257400</v>
      </c>
      <c r="K131" s="8">
        <v>120</v>
      </c>
      <c r="L131" s="8">
        <v>125</v>
      </c>
      <c r="M131" s="1" t="s">
        <v>37</v>
      </c>
      <c r="N131" s="1">
        <v>2145</v>
      </c>
      <c r="O131" s="3" t="s">
        <v>140</v>
      </c>
      <c r="P131" s="9">
        <f t="shared" si="9"/>
        <v>10725</v>
      </c>
      <c r="Q131" s="9">
        <f t="shared" si="10"/>
        <v>4.1666666666666661</v>
      </c>
      <c r="R131" t="str">
        <f t="shared" si="11"/>
        <v>NOT ACH</v>
      </c>
      <c r="S131" t="str">
        <f>_xlfn.XLOOKUP(F131,Market!B:B,Market!C:C,"NA",0)</f>
        <v>North America</v>
      </c>
    </row>
    <row r="132" spans="1:19" ht="12.5" hidden="1" x14ac:dyDescent="0.25">
      <c r="A132" s="8">
        <v>12660</v>
      </c>
      <c r="B132" s="2">
        <v>12406.8</v>
      </c>
      <c r="C132" s="2">
        <v>3165</v>
      </c>
      <c r="D132" s="4">
        <v>41651</v>
      </c>
      <c r="E132" t="s">
        <v>1346</v>
      </c>
      <c r="F132" t="s">
        <v>1257</v>
      </c>
      <c r="G132" t="s">
        <v>1350</v>
      </c>
      <c r="H132" s="10">
        <f t="shared" si="6"/>
        <v>12660</v>
      </c>
      <c r="I132">
        <f t="shared" si="7"/>
        <v>12406.8</v>
      </c>
      <c r="J132" s="10">
        <f t="shared" si="8"/>
        <v>3165</v>
      </c>
      <c r="K132" s="8">
        <v>120</v>
      </c>
      <c r="L132" s="8">
        <v>12</v>
      </c>
      <c r="M132" s="1" t="s">
        <v>37</v>
      </c>
      <c r="N132" s="1">
        <v>1055</v>
      </c>
      <c r="O132" s="3" t="s">
        <v>154</v>
      </c>
      <c r="P132" s="9">
        <f t="shared" si="9"/>
        <v>9495</v>
      </c>
      <c r="Q132" s="9">
        <f t="shared" si="10"/>
        <v>300</v>
      </c>
      <c r="R132" t="str">
        <f t="shared" si="11"/>
        <v>ACH</v>
      </c>
      <c r="S132" t="str">
        <f>_xlfn.XLOOKUP(F132,Market!B:B,Market!C:C,"NA",0)</f>
        <v>Europe</v>
      </c>
    </row>
    <row r="133" spans="1:19" ht="12.5" hidden="1" x14ac:dyDescent="0.25">
      <c r="A133" s="8">
        <v>10880</v>
      </c>
      <c r="B133" s="2">
        <v>10662.4</v>
      </c>
      <c r="C133" s="2">
        <v>5440</v>
      </c>
      <c r="D133" s="4">
        <v>41286</v>
      </c>
      <c r="E133" t="s">
        <v>1342</v>
      </c>
      <c r="F133" t="s">
        <v>1305</v>
      </c>
      <c r="G133" t="s">
        <v>1350</v>
      </c>
      <c r="H133" s="10">
        <f t="shared" ref="H133:H196" si="12">_xlfn.NUMBERVALUE(A133)</f>
        <v>10880</v>
      </c>
      <c r="I133">
        <f t="shared" ref="I133:I196" si="13">_xlfn.NUMBERVALUE(B133)</f>
        <v>10662.4</v>
      </c>
      <c r="J133" s="10">
        <f t="shared" ref="J133:J196" si="14">_xlfn.NUMBERVALUE(C133)</f>
        <v>5440</v>
      </c>
      <c r="K133" s="8">
        <v>120</v>
      </c>
      <c r="L133" s="8">
        <v>20</v>
      </c>
      <c r="M133" s="1" t="s">
        <v>37</v>
      </c>
      <c r="N133" s="1">
        <v>544</v>
      </c>
      <c r="O133" s="3" t="s">
        <v>164</v>
      </c>
      <c r="P133" s="9">
        <f t="shared" ref="P133:P196" si="15">H133-J133</f>
        <v>5440</v>
      </c>
      <c r="Q133" s="9">
        <f t="shared" ref="Q133:Q196" si="16">(P133/J133)*100</f>
        <v>100</v>
      </c>
      <c r="R133" t="str">
        <f t="shared" ref="R133:R196" si="17">IF(Q133&gt;20,"ACH","NOT ACH")</f>
        <v>ACH</v>
      </c>
      <c r="S133" t="str">
        <f>_xlfn.XLOOKUP(F133,Market!B:B,Market!C:C,"NA",0)</f>
        <v>North America</v>
      </c>
    </row>
    <row r="134" spans="1:19" ht="12.5" hidden="1" x14ac:dyDescent="0.25">
      <c r="A134" s="8">
        <v>13008</v>
      </c>
      <c r="B134" s="2">
        <v>12747.84</v>
      </c>
      <c r="C134" s="2">
        <v>3252</v>
      </c>
      <c r="D134" s="4">
        <v>41651</v>
      </c>
      <c r="E134" t="s">
        <v>1346</v>
      </c>
      <c r="F134" t="s">
        <v>1305</v>
      </c>
      <c r="G134" t="s">
        <v>1350</v>
      </c>
      <c r="H134" s="10">
        <f t="shared" si="12"/>
        <v>13008</v>
      </c>
      <c r="I134">
        <f t="shared" si="13"/>
        <v>12747.84</v>
      </c>
      <c r="J134" s="10">
        <f t="shared" si="14"/>
        <v>3252</v>
      </c>
      <c r="K134" s="8">
        <v>120</v>
      </c>
      <c r="L134" s="8">
        <v>12</v>
      </c>
      <c r="M134" s="1" t="s">
        <v>37</v>
      </c>
      <c r="N134" s="1">
        <v>1084</v>
      </c>
      <c r="O134" s="3" t="s">
        <v>155</v>
      </c>
      <c r="P134" s="9">
        <f t="shared" si="15"/>
        <v>9756</v>
      </c>
      <c r="Q134" s="9">
        <f t="shared" si="16"/>
        <v>300</v>
      </c>
      <c r="R134" t="str">
        <f t="shared" si="17"/>
        <v>ACH</v>
      </c>
      <c r="S134" t="str">
        <f>_xlfn.XLOOKUP(F134,Market!B:B,Market!C:C,"NA",0)</f>
        <v>North America</v>
      </c>
    </row>
    <row r="135" spans="1:19" ht="12.5" hidden="1" x14ac:dyDescent="0.25">
      <c r="A135" s="8">
        <v>82750</v>
      </c>
      <c r="B135" s="2">
        <v>81095</v>
      </c>
      <c r="C135" s="2">
        <v>79440</v>
      </c>
      <c r="D135" s="4">
        <v>41645</v>
      </c>
      <c r="E135" t="s">
        <v>1347</v>
      </c>
      <c r="F135" t="s">
        <v>1305</v>
      </c>
      <c r="G135" t="s">
        <v>1351</v>
      </c>
      <c r="H135" s="10">
        <f t="shared" si="12"/>
        <v>82750</v>
      </c>
      <c r="I135">
        <f t="shared" si="13"/>
        <v>81095</v>
      </c>
      <c r="J135" s="10">
        <f t="shared" si="14"/>
        <v>79440</v>
      </c>
      <c r="K135" s="8">
        <v>250</v>
      </c>
      <c r="L135" s="8">
        <v>125</v>
      </c>
      <c r="M135" s="1" t="s">
        <v>37</v>
      </c>
      <c r="N135" s="1">
        <v>662</v>
      </c>
      <c r="O135" s="3" t="s">
        <v>136</v>
      </c>
      <c r="P135" s="9">
        <f t="shared" si="15"/>
        <v>3310</v>
      </c>
      <c r="Q135" s="9">
        <f t="shared" si="16"/>
        <v>4.1666666666666661</v>
      </c>
      <c r="R135" t="str">
        <f t="shared" si="17"/>
        <v>NOT ACH</v>
      </c>
      <c r="S135" t="str">
        <f>_xlfn.XLOOKUP(F135,Market!B:B,Market!C:C,"NA",0)</f>
        <v>North America</v>
      </c>
    </row>
    <row r="136" spans="1:19" ht="12.5" hidden="1" x14ac:dyDescent="0.25">
      <c r="A136" s="8">
        <v>64200</v>
      </c>
      <c r="B136" s="2">
        <v>62916</v>
      </c>
      <c r="C136" s="2">
        <v>53500</v>
      </c>
      <c r="D136" s="4">
        <v>41284</v>
      </c>
      <c r="E136" t="s">
        <v>1348</v>
      </c>
      <c r="F136" t="s">
        <v>1258</v>
      </c>
      <c r="G136" t="s">
        <v>1351</v>
      </c>
      <c r="H136" s="10">
        <f t="shared" si="12"/>
        <v>64200</v>
      </c>
      <c r="I136">
        <f t="shared" si="13"/>
        <v>62916</v>
      </c>
      <c r="J136" s="10">
        <f t="shared" si="14"/>
        <v>53500</v>
      </c>
      <c r="K136" s="8">
        <v>250</v>
      </c>
      <c r="L136" s="8">
        <v>300</v>
      </c>
      <c r="M136" s="1" t="s">
        <v>37</v>
      </c>
      <c r="N136" s="1">
        <v>214</v>
      </c>
      <c r="O136" s="3" t="s">
        <v>114</v>
      </c>
      <c r="P136" s="9">
        <f t="shared" si="15"/>
        <v>10700</v>
      </c>
      <c r="Q136" s="9">
        <f t="shared" si="16"/>
        <v>20</v>
      </c>
      <c r="R136" t="str">
        <f t="shared" si="17"/>
        <v>NOT ACH</v>
      </c>
      <c r="S136" t="str">
        <f>_xlfn.XLOOKUP(F136,Market!B:B,Market!C:C,"NA",0)</f>
        <v>Europe</v>
      </c>
    </row>
    <row r="137" spans="1:19" ht="12.5" hidden="1" x14ac:dyDescent="0.25">
      <c r="A137" s="8" t="s">
        <v>160</v>
      </c>
      <c r="B137" s="2" t="s">
        <v>162</v>
      </c>
      <c r="C137" s="2" t="s">
        <v>163</v>
      </c>
      <c r="D137" s="4">
        <v>41649</v>
      </c>
      <c r="E137" t="s">
        <v>1342</v>
      </c>
      <c r="F137" t="s">
        <v>1258</v>
      </c>
      <c r="G137" t="s">
        <v>1351</v>
      </c>
      <c r="H137" s="10">
        <f t="shared" si="12"/>
        <v>1006950</v>
      </c>
      <c r="I137">
        <f t="shared" si="13"/>
        <v>986811</v>
      </c>
      <c r="J137" s="10">
        <f t="shared" si="14"/>
        <v>748020</v>
      </c>
      <c r="K137" s="8">
        <v>250</v>
      </c>
      <c r="L137" s="8">
        <v>350</v>
      </c>
      <c r="M137" s="1" t="s">
        <v>37</v>
      </c>
      <c r="N137" s="1">
        <v>2877</v>
      </c>
      <c r="O137" s="3" t="s">
        <v>161</v>
      </c>
      <c r="P137" s="9">
        <f t="shared" si="15"/>
        <v>258930</v>
      </c>
      <c r="Q137" s="9">
        <f t="shared" si="16"/>
        <v>34.615384615384613</v>
      </c>
      <c r="R137" t="str">
        <f t="shared" si="17"/>
        <v>ACH</v>
      </c>
      <c r="S137" t="str">
        <f>_xlfn.XLOOKUP(F137,Market!B:B,Market!C:C,"NA",0)</f>
        <v>Europe</v>
      </c>
    </row>
    <row r="138" spans="1:19" ht="12.5" hidden="1" x14ac:dyDescent="0.25">
      <c r="A138" s="8" t="s">
        <v>148</v>
      </c>
      <c r="B138" s="2" t="s">
        <v>150</v>
      </c>
      <c r="C138" s="2" t="s">
        <v>151</v>
      </c>
      <c r="D138" s="4">
        <v>41651</v>
      </c>
      <c r="E138" t="s">
        <v>1347</v>
      </c>
      <c r="F138" t="s">
        <v>1294</v>
      </c>
      <c r="G138" t="s">
        <v>1351</v>
      </c>
      <c r="H138" s="10">
        <f t="shared" si="12"/>
        <v>341125</v>
      </c>
      <c r="I138">
        <f t="shared" si="13"/>
        <v>334302.5</v>
      </c>
      <c r="J138" s="10">
        <f t="shared" si="14"/>
        <v>327480</v>
      </c>
      <c r="K138" s="8">
        <v>250</v>
      </c>
      <c r="L138" s="8">
        <v>125</v>
      </c>
      <c r="M138" s="1" t="s">
        <v>37</v>
      </c>
      <c r="N138" s="1">
        <v>2729</v>
      </c>
      <c r="O138" s="3" t="s">
        <v>149</v>
      </c>
      <c r="P138" s="9">
        <f t="shared" si="15"/>
        <v>13645</v>
      </c>
      <c r="Q138" s="9">
        <f t="shared" si="16"/>
        <v>4.1666666666666661</v>
      </c>
      <c r="R138" t="str">
        <f t="shared" si="17"/>
        <v>NOT ACH</v>
      </c>
      <c r="S138" t="str">
        <f>_xlfn.XLOOKUP(F138,Market!B:B,Market!C:C,"NA",0)</f>
        <v>North America</v>
      </c>
    </row>
    <row r="139" spans="1:19" ht="12.5" hidden="1" x14ac:dyDescent="0.25">
      <c r="A139" s="8">
        <v>93100</v>
      </c>
      <c r="B139" s="2">
        <v>91238</v>
      </c>
      <c r="C139" s="2">
        <v>69160</v>
      </c>
      <c r="D139" s="4">
        <v>41286</v>
      </c>
      <c r="E139" t="s">
        <v>1342</v>
      </c>
      <c r="F139" t="s">
        <v>1312</v>
      </c>
      <c r="G139" t="s">
        <v>1351</v>
      </c>
      <c r="H139" s="10">
        <f t="shared" si="12"/>
        <v>93100</v>
      </c>
      <c r="I139">
        <f t="shared" si="13"/>
        <v>91238</v>
      </c>
      <c r="J139" s="10">
        <f t="shared" si="14"/>
        <v>69160</v>
      </c>
      <c r="K139" s="8">
        <v>250</v>
      </c>
      <c r="L139" s="8">
        <v>350</v>
      </c>
      <c r="M139" s="1" t="s">
        <v>37</v>
      </c>
      <c r="N139" s="1">
        <v>266</v>
      </c>
      <c r="O139" s="3" t="s">
        <v>165</v>
      </c>
      <c r="P139" s="9">
        <f t="shared" si="15"/>
        <v>23940</v>
      </c>
      <c r="Q139" s="9">
        <f t="shared" si="16"/>
        <v>34.615384615384613</v>
      </c>
      <c r="R139" t="str">
        <f t="shared" si="17"/>
        <v>ACH</v>
      </c>
      <c r="S139" t="str">
        <f>_xlfn.XLOOKUP(F139,Market!B:B,Market!C:C,"NA",0)</f>
        <v>North America</v>
      </c>
    </row>
    <row r="140" spans="1:19" ht="12.5" hidden="1" x14ac:dyDescent="0.25">
      <c r="A140" s="8" t="s">
        <v>166</v>
      </c>
      <c r="B140" s="2" t="s">
        <v>168</v>
      </c>
      <c r="C140" s="2" t="s">
        <v>169</v>
      </c>
      <c r="D140" s="4">
        <v>41286</v>
      </c>
      <c r="E140" t="s">
        <v>1342</v>
      </c>
      <c r="F140" t="s">
        <v>1305</v>
      </c>
      <c r="G140" t="s">
        <v>1351</v>
      </c>
      <c r="H140" s="10">
        <f t="shared" si="12"/>
        <v>679000</v>
      </c>
      <c r="I140">
        <f t="shared" si="13"/>
        <v>665420</v>
      </c>
      <c r="J140" s="10">
        <f t="shared" si="14"/>
        <v>504400</v>
      </c>
      <c r="K140" s="8">
        <v>250</v>
      </c>
      <c r="L140" s="8">
        <v>350</v>
      </c>
      <c r="M140" s="1" t="s">
        <v>37</v>
      </c>
      <c r="N140" s="1">
        <v>1940</v>
      </c>
      <c r="O140" s="3" t="s">
        <v>167</v>
      </c>
      <c r="P140" s="9">
        <f t="shared" si="15"/>
        <v>174600</v>
      </c>
      <c r="Q140" s="9">
        <f t="shared" si="16"/>
        <v>34.615384615384613</v>
      </c>
      <c r="R140" t="str">
        <f t="shared" si="17"/>
        <v>ACH</v>
      </c>
      <c r="S140" t="str">
        <f>_xlfn.XLOOKUP(F140,Market!B:B,Market!C:C,"NA",0)</f>
        <v>North America</v>
      </c>
    </row>
    <row r="141" spans="1:19" ht="12.5" hidden="1" x14ac:dyDescent="0.25">
      <c r="A141" s="8">
        <v>77700</v>
      </c>
      <c r="B141" s="2">
        <v>76146</v>
      </c>
      <c r="C141" s="2">
        <v>64750</v>
      </c>
      <c r="D141" s="4">
        <v>41642</v>
      </c>
      <c r="E141" t="s">
        <v>1348</v>
      </c>
      <c r="F141" t="s">
        <v>1258</v>
      </c>
      <c r="G141" t="s">
        <v>1352</v>
      </c>
      <c r="H141" s="10">
        <f t="shared" si="12"/>
        <v>77700</v>
      </c>
      <c r="I141">
        <f t="shared" si="13"/>
        <v>76146</v>
      </c>
      <c r="J141" s="10">
        <f t="shared" si="14"/>
        <v>64750</v>
      </c>
      <c r="K141" s="8">
        <v>260</v>
      </c>
      <c r="L141" s="8">
        <v>300</v>
      </c>
      <c r="M141" s="1" t="s">
        <v>37</v>
      </c>
      <c r="N141" s="1">
        <v>259</v>
      </c>
      <c r="O141" s="3" t="s">
        <v>170</v>
      </c>
      <c r="P141" s="9">
        <f t="shared" si="15"/>
        <v>12950</v>
      </c>
      <c r="Q141" s="9">
        <f t="shared" si="16"/>
        <v>20</v>
      </c>
      <c r="R141" t="str">
        <f t="shared" si="17"/>
        <v>NOT ACH</v>
      </c>
      <c r="S141" t="str">
        <f>_xlfn.XLOOKUP(F141,Market!B:B,Market!C:C,"NA",0)</f>
        <v>Europe</v>
      </c>
    </row>
    <row r="142" spans="1:19" ht="12.5" hidden="1" x14ac:dyDescent="0.25">
      <c r="A142" s="8" t="s">
        <v>171</v>
      </c>
      <c r="B142" s="2" t="s">
        <v>173</v>
      </c>
      <c r="C142" s="2" t="s">
        <v>174</v>
      </c>
      <c r="D142" s="4">
        <v>41642</v>
      </c>
      <c r="E142" t="s">
        <v>1348</v>
      </c>
      <c r="F142" t="s">
        <v>1305</v>
      </c>
      <c r="G142" t="s">
        <v>1352</v>
      </c>
      <c r="H142" s="10">
        <f t="shared" si="12"/>
        <v>330300</v>
      </c>
      <c r="I142">
        <f t="shared" si="13"/>
        <v>323694</v>
      </c>
      <c r="J142" s="10">
        <f t="shared" si="14"/>
        <v>275250</v>
      </c>
      <c r="K142" s="8">
        <v>260</v>
      </c>
      <c r="L142" s="8">
        <v>300</v>
      </c>
      <c r="M142" s="1" t="s">
        <v>37</v>
      </c>
      <c r="N142" s="1">
        <v>1101</v>
      </c>
      <c r="O142" s="3" t="s">
        <v>172</v>
      </c>
      <c r="P142" s="9">
        <f t="shared" si="15"/>
        <v>55050</v>
      </c>
      <c r="Q142" s="9">
        <f t="shared" si="16"/>
        <v>20</v>
      </c>
      <c r="R142" t="str">
        <f t="shared" si="17"/>
        <v>NOT ACH</v>
      </c>
      <c r="S142" t="str">
        <f>_xlfn.XLOOKUP(F142,Market!B:B,Market!C:C,"NA",0)</f>
        <v>North America</v>
      </c>
    </row>
    <row r="143" spans="1:19" ht="12.5" hidden="1" x14ac:dyDescent="0.25">
      <c r="A143" s="8" t="s">
        <v>175</v>
      </c>
      <c r="B143" s="2" t="s">
        <v>177</v>
      </c>
      <c r="C143" s="2" t="s">
        <v>178</v>
      </c>
      <c r="D143" s="4">
        <v>41644</v>
      </c>
      <c r="E143" t="s">
        <v>1347</v>
      </c>
      <c r="F143" t="s">
        <v>1258</v>
      </c>
      <c r="G143" t="s">
        <v>1352</v>
      </c>
      <c r="H143" s="10">
        <f t="shared" si="12"/>
        <v>284500</v>
      </c>
      <c r="I143">
        <f t="shared" si="13"/>
        <v>278810</v>
      </c>
      <c r="J143" s="10">
        <f t="shared" si="14"/>
        <v>273120</v>
      </c>
      <c r="K143" s="8">
        <v>260</v>
      </c>
      <c r="L143" s="8">
        <v>125</v>
      </c>
      <c r="M143" s="1" t="s">
        <v>37</v>
      </c>
      <c r="N143" s="1">
        <v>2276</v>
      </c>
      <c r="O143" s="3" t="s">
        <v>176</v>
      </c>
      <c r="P143" s="9">
        <f t="shared" si="15"/>
        <v>11380</v>
      </c>
      <c r="Q143" s="9">
        <f t="shared" si="16"/>
        <v>4.1666666666666661</v>
      </c>
      <c r="R143" t="str">
        <f t="shared" si="17"/>
        <v>NOT ACH</v>
      </c>
      <c r="S143" t="str">
        <f>_xlfn.XLOOKUP(F143,Market!B:B,Market!C:C,"NA",0)</f>
        <v>Europe</v>
      </c>
    </row>
    <row r="144" spans="1:19" ht="12.5" hidden="1" x14ac:dyDescent="0.25">
      <c r="A144" s="8" t="s">
        <v>156</v>
      </c>
      <c r="B144" s="2" t="s">
        <v>158</v>
      </c>
      <c r="C144" s="2" t="s">
        <v>159</v>
      </c>
      <c r="D144" s="4">
        <v>41284</v>
      </c>
      <c r="E144" t="s">
        <v>1342</v>
      </c>
      <c r="F144" t="s">
        <v>1258</v>
      </c>
      <c r="G144" t="s">
        <v>1352</v>
      </c>
      <c r="H144" s="10">
        <f t="shared" si="12"/>
        <v>1038100</v>
      </c>
      <c r="I144">
        <f t="shared" si="13"/>
        <v>1017338</v>
      </c>
      <c r="J144" s="10">
        <f t="shared" si="14"/>
        <v>771160</v>
      </c>
      <c r="K144" s="8">
        <v>260</v>
      </c>
      <c r="L144" s="8">
        <v>350</v>
      </c>
      <c r="M144" s="1" t="s">
        <v>37</v>
      </c>
      <c r="N144" s="1">
        <v>2966</v>
      </c>
      <c r="O144" s="3" t="s">
        <v>157</v>
      </c>
      <c r="P144" s="9">
        <f t="shared" si="15"/>
        <v>266940</v>
      </c>
      <c r="Q144" s="9">
        <f t="shared" si="16"/>
        <v>34.615384615384613</v>
      </c>
      <c r="R144" t="str">
        <f t="shared" si="17"/>
        <v>ACH</v>
      </c>
      <c r="S144" t="str">
        <f>_xlfn.XLOOKUP(F144,Market!B:B,Market!C:C,"NA",0)</f>
        <v>Europe</v>
      </c>
    </row>
    <row r="145" spans="1:19" ht="12.5" hidden="1" x14ac:dyDescent="0.25">
      <c r="A145" s="8">
        <v>24720</v>
      </c>
      <c r="B145" s="2">
        <v>24225.599999999999</v>
      </c>
      <c r="C145" s="2">
        <v>12360</v>
      </c>
      <c r="D145" s="4">
        <v>41650</v>
      </c>
      <c r="E145" t="s">
        <v>1342</v>
      </c>
      <c r="F145" t="s">
        <v>1312</v>
      </c>
      <c r="G145" t="s">
        <v>1352</v>
      </c>
      <c r="H145" s="10">
        <f t="shared" si="12"/>
        <v>24720</v>
      </c>
      <c r="I145">
        <f t="shared" si="13"/>
        <v>24225.599999999999</v>
      </c>
      <c r="J145" s="10">
        <f t="shared" si="14"/>
        <v>12360</v>
      </c>
      <c r="K145" s="8">
        <v>260</v>
      </c>
      <c r="L145" s="8">
        <v>20</v>
      </c>
      <c r="M145" s="1" t="s">
        <v>37</v>
      </c>
      <c r="N145" s="1">
        <v>1236</v>
      </c>
      <c r="O145" s="3" t="s">
        <v>179</v>
      </c>
      <c r="P145" s="9">
        <f t="shared" si="15"/>
        <v>12360</v>
      </c>
      <c r="Q145" s="9">
        <f t="shared" si="16"/>
        <v>100</v>
      </c>
      <c r="R145" t="str">
        <f t="shared" si="17"/>
        <v>ACH</v>
      </c>
      <c r="S145" t="str">
        <f>_xlfn.XLOOKUP(F145,Market!B:B,Market!C:C,"NA",0)</f>
        <v>North America</v>
      </c>
    </row>
    <row r="146" spans="1:19" ht="12.5" hidden="1" x14ac:dyDescent="0.25">
      <c r="A146" s="8">
        <v>18820</v>
      </c>
      <c r="B146" s="2">
        <v>18443.599999999999</v>
      </c>
      <c r="C146" s="2">
        <v>9410</v>
      </c>
      <c r="D146" s="4">
        <v>41650</v>
      </c>
      <c r="E146" t="s">
        <v>1342</v>
      </c>
      <c r="F146" t="s">
        <v>1257</v>
      </c>
      <c r="G146" t="s">
        <v>1352</v>
      </c>
      <c r="H146" s="10">
        <f t="shared" si="12"/>
        <v>18820</v>
      </c>
      <c r="I146">
        <f t="shared" si="13"/>
        <v>18443.599999999999</v>
      </c>
      <c r="J146" s="10">
        <f t="shared" si="14"/>
        <v>9410</v>
      </c>
      <c r="K146" s="8">
        <v>260</v>
      </c>
      <c r="L146" s="8">
        <v>20</v>
      </c>
      <c r="M146" s="1" t="s">
        <v>37</v>
      </c>
      <c r="N146" s="1">
        <v>941</v>
      </c>
      <c r="O146" s="3" t="s">
        <v>180</v>
      </c>
      <c r="P146" s="9">
        <f t="shared" si="15"/>
        <v>9410</v>
      </c>
      <c r="Q146" s="9">
        <f t="shared" si="16"/>
        <v>100</v>
      </c>
      <c r="R146" t="str">
        <f t="shared" si="17"/>
        <v>ACH</v>
      </c>
      <c r="S146" t="str">
        <f>_xlfn.XLOOKUP(F146,Market!B:B,Market!C:C,"NA",0)</f>
        <v>Europe</v>
      </c>
    </row>
    <row r="147" spans="1:19" ht="12.5" hidden="1" x14ac:dyDescent="0.25">
      <c r="A147" s="8" t="s">
        <v>144</v>
      </c>
      <c r="B147" s="2" t="s">
        <v>146</v>
      </c>
      <c r="C147" s="2" t="s">
        <v>147</v>
      </c>
      <c r="D147" s="4">
        <v>41651</v>
      </c>
      <c r="E147" t="s">
        <v>1348</v>
      </c>
      <c r="F147" t="s">
        <v>1294</v>
      </c>
      <c r="G147" t="s">
        <v>1352</v>
      </c>
      <c r="H147" s="10">
        <f t="shared" si="12"/>
        <v>574800</v>
      </c>
      <c r="I147">
        <f t="shared" si="13"/>
        <v>563304</v>
      </c>
      <c r="J147" s="10">
        <f t="shared" si="14"/>
        <v>479000</v>
      </c>
      <c r="K147" s="8">
        <v>260</v>
      </c>
      <c r="L147" s="8">
        <v>300</v>
      </c>
      <c r="M147" s="1" t="s">
        <v>37</v>
      </c>
      <c r="N147" s="1">
        <v>1916</v>
      </c>
      <c r="O147" s="3" t="s">
        <v>145</v>
      </c>
      <c r="P147" s="9">
        <f t="shared" si="15"/>
        <v>95800</v>
      </c>
      <c r="Q147" s="9">
        <f t="shared" si="16"/>
        <v>20</v>
      </c>
      <c r="R147" t="str">
        <f t="shared" si="17"/>
        <v>NOT ACH</v>
      </c>
      <c r="S147" t="str">
        <f>_xlfn.XLOOKUP(F147,Market!B:B,Market!C:C,"NA",0)</f>
        <v>North America</v>
      </c>
    </row>
    <row r="148" spans="1:19" ht="12.5" hidden="1" x14ac:dyDescent="0.25">
      <c r="A148" s="8" t="s">
        <v>181</v>
      </c>
      <c r="B148" s="2" t="s">
        <v>183</v>
      </c>
      <c r="C148" s="2" t="s">
        <v>184</v>
      </c>
      <c r="D148" s="4">
        <v>41643</v>
      </c>
      <c r="E148" t="s">
        <v>1347</v>
      </c>
      <c r="F148" t="s">
        <v>1257</v>
      </c>
      <c r="G148" t="s">
        <v>1343</v>
      </c>
      <c r="H148" s="10">
        <f t="shared" si="12"/>
        <v>530437.5</v>
      </c>
      <c r="I148">
        <f t="shared" si="13"/>
        <v>514524.38</v>
      </c>
      <c r="J148" s="10">
        <f t="shared" si="14"/>
        <v>509220</v>
      </c>
      <c r="K148" s="8">
        <v>3</v>
      </c>
      <c r="L148" s="8">
        <v>125</v>
      </c>
      <c r="M148" s="1" t="s">
        <v>37</v>
      </c>
      <c r="N148" s="1">
        <v>4243.5</v>
      </c>
      <c r="O148" s="3" t="s">
        <v>182</v>
      </c>
      <c r="P148" s="9">
        <f t="shared" si="15"/>
        <v>21217.5</v>
      </c>
      <c r="Q148" s="9">
        <f t="shared" si="16"/>
        <v>4.1666666666666661</v>
      </c>
      <c r="R148" t="str">
        <f t="shared" si="17"/>
        <v>NOT ACH</v>
      </c>
      <c r="S148" t="str">
        <f>_xlfn.XLOOKUP(F148,Market!B:B,Market!C:C,"NA",0)</f>
        <v>Europe</v>
      </c>
    </row>
    <row r="149" spans="1:19" ht="12.5" hidden="1" x14ac:dyDescent="0.25">
      <c r="A149" s="8">
        <v>51600</v>
      </c>
      <c r="B149" s="2">
        <v>50052</v>
      </c>
      <c r="C149" s="2">
        <v>25800</v>
      </c>
      <c r="D149" s="4">
        <v>41643</v>
      </c>
      <c r="E149" t="s">
        <v>1342</v>
      </c>
      <c r="F149" t="s">
        <v>1258</v>
      </c>
      <c r="G149" t="s">
        <v>1343</v>
      </c>
      <c r="H149" s="10">
        <f t="shared" si="12"/>
        <v>51600</v>
      </c>
      <c r="I149">
        <f t="shared" si="13"/>
        <v>50052</v>
      </c>
      <c r="J149" s="10">
        <f t="shared" si="14"/>
        <v>25800</v>
      </c>
      <c r="K149" s="8">
        <v>3</v>
      </c>
      <c r="L149" s="8">
        <v>20</v>
      </c>
      <c r="M149" s="1" t="s">
        <v>37</v>
      </c>
      <c r="N149" s="1">
        <v>2580</v>
      </c>
      <c r="O149" s="3" t="s">
        <v>185</v>
      </c>
      <c r="P149" s="9">
        <f t="shared" si="15"/>
        <v>25800</v>
      </c>
      <c r="Q149" s="9">
        <f t="shared" si="16"/>
        <v>100</v>
      </c>
      <c r="R149" t="str">
        <f t="shared" si="17"/>
        <v>ACH</v>
      </c>
      <c r="S149" t="str">
        <f>_xlfn.XLOOKUP(F149,Market!B:B,Market!C:C,"NA",0)</f>
        <v>Europe</v>
      </c>
    </row>
    <row r="150" spans="1:19" ht="12.5" hidden="1" x14ac:dyDescent="0.25">
      <c r="A150" s="8" t="s">
        <v>186</v>
      </c>
      <c r="B150" s="2" t="s">
        <v>188</v>
      </c>
      <c r="C150" s="2" t="s">
        <v>189</v>
      </c>
      <c r="D150" s="4">
        <v>41645</v>
      </c>
      <c r="E150" t="s">
        <v>1348</v>
      </c>
      <c r="F150" t="s">
        <v>1258</v>
      </c>
      <c r="G150" t="s">
        <v>1343</v>
      </c>
      <c r="H150" s="10">
        <f t="shared" si="12"/>
        <v>206700</v>
      </c>
      <c r="I150">
        <f t="shared" si="13"/>
        <v>200499</v>
      </c>
      <c r="J150" s="10">
        <f t="shared" si="14"/>
        <v>172250</v>
      </c>
      <c r="K150" s="8">
        <v>3</v>
      </c>
      <c r="L150" s="8">
        <v>300</v>
      </c>
      <c r="M150" s="1" t="s">
        <v>37</v>
      </c>
      <c r="N150" s="1">
        <v>689</v>
      </c>
      <c r="O150" s="3" t="s">
        <v>187</v>
      </c>
      <c r="P150" s="9">
        <f t="shared" si="15"/>
        <v>34450</v>
      </c>
      <c r="Q150" s="9">
        <f t="shared" si="16"/>
        <v>20</v>
      </c>
      <c r="R150" t="str">
        <f t="shared" si="17"/>
        <v>NOT ACH</v>
      </c>
      <c r="S150" t="str">
        <f>_xlfn.XLOOKUP(F150,Market!B:B,Market!C:C,"NA",0)</f>
        <v>Europe</v>
      </c>
    </row>
    <row r="151" spans="1:19" ht="12.5" hidden="1" x14ac:dyDescent="0.25">
      <c r="A151" s="8">
        <v>23364</v>
      </c>
      <c r="B151" s="2">
        <v>22663.08</v>
      </c>
      <c r="C151" s="2">
        <v>5841</v>
      </c>
      <c r="D151" s="4">
        <v>41648</v>
      </c>
      <c r="E151" t="s">
        <v>1346</v>
      </c>
      <c r="F151" t="s">
        <v>1312</v>
      </c>
      <c r="G151" t="s">
        <v>1343</v>
      </c>
      <c r="H151" s="10">
        <f t="shared" si="12"/>
        <v>23364</v>
      </c>
      <c r="I151">
        <f t="shared" si="13"/>
        <v>22663.08</v>
      </c>
      <c r="J151" s="10">
        <f t="shared" si="14"/>
        <v>5841</v>
      </c>
      <c r="K151" s="8">
        <v>3</v>
      </c>
      <c r="L151" s="8">
        <v>12</v>
      </c>
      <c r="M151" s="1" t="s">
        <v>37</v>
      </c>
      <c r="N151" s="1">
        <v>1947</v>
      </c>
      <c r="O151" s="3" t="s">
        <v>190</v>
      </c>
      <c r="P151" s="9">
        <f t="shared" si="15"/>
        <v>17523</v>
      </c>
      <c r="Q151" s="9">
        <f t="shared" si="16"/>
        <v>300</v>
      </c>
      <c r="R151" t="str">
        <f t="shared" si="17"/>
        <v>ACH</v>
      </c>
      <c r="S151" t="str">
        <f>_xlfn.XLOOKUP(F151,Market!B:B,Market!C:C,"NA",0)</f>
        <v>North America</v>
      </c>
    </row>
    <row r="152" spans="1:19" ht="12.5" hidden="1" x14ac:dyDescent="0.25">
      <c r="A152" s="8">
        <v>10896</v>
      </c>
      <c r="B152" s="2">
        <v>10569.12</v>
      </c>
      <c r="C152" s="2">
        <v>2724</v>
      </c>
      <c r="D152" s="4">
        <v>41286</v>
      </c>
      <c r="E152" t="s">
        <v>1346</v>
      </c>
      <c r="F152" t="s">
        <v>1294</v>
      </c>
      <c r="G152" t="s">
        <v>1343</v>
      </c>
      <c r="H152" s="10">
        <f t="shared" si="12"/>
        <v>10896</v>
      </c>
      <c r="I152">
        <f t="shared" si="13"/>
        <v>10569.12</v>
      </c>
      <c r="J152" s="10">
        <f t="shared" si="14"/>
        <v>2724</v>
      </c>
      <c r="K152" s="8">
        <v>3</v>
      </c>
      <c r="L152" s="8">
        <v>12</v>
      </c>
      <c r="M152" s="1" t="s">
        <v>37</v>
      </c>
      <c r="N152" s="1">
        <v>908</v>
      </c>
      <c r="O152" s="3" t="s">
        <v>191</v>
      </c>
      <c r="P152" s="9">
        <f t="shared" si="15"/>
        <v>8172</v>
      </c>
      <c r="Q152" s="9">
        <f t="shared" si="16"/>
        <v>300</v>
      </c>
      <c r="R152" t="str">
        <f t="shared" si="17"/>
        <v>ACH</v>
      </c>
      <c r="S152" t="str">
        <f>_xlfn.XLOOKUP(F152,Market!B:B,Market!C:C,"NA",0)</f>
        <v>North America</v>
      </c>
    </row>
    <row r="153" spans="1:19" ht="12.5" hidden="1" x14ac:dyDescent="0.25">
      <c r="A153" s="8">
        <v>13706</v>
      </c>
      <c r="B153" s="2">
        <v>13294.82</v>
      </c>
      <c r="C153" s="2">
        <v>9790</v>
      </c>
      <c r="D153" s="4">
        <v>41641</v>
      </c>
      <c r="E153" t="s">
        <v>1342</v>
      </c>
      <c r="F153" t="s">
        <v>1258</v>
      </c>
      <c r="G153" t="s">
        <v>1345</v>
      </c>
      <c r="H153" s="10">
        <f t="shared" si="12"/>
        <v>13706</v>
      </c>
      <c r="I153">
        <f t="shared" si="13"/>
        <v>13294.82</v>
      </c>
      <c r="J153" s="10">
        <f t="shared" si="14"/>
        <v>9790</v>
      </c>
      <c r="K153" s="8">
        <v>5</v>
      </c>
      <c r="L153" s="8">
        <v>7</v>
      </c>
      <c r="M153" s="1" t="s">
        <v>37</v>
      </c>
      <c r="N153" s="1">
        <v>1958</v>
      </c>
      <c r="O153" s="3" t="s">
        <v>192</v>
      </c>
      <c r="P153" s="9">
        <f t="shared" si="15"/>
        <v>3916</v>
      </c>
      <c r="Q153" s="9">
        <f t="shared" si="16"/>
        <v>40</v>
      </c>
      <c r="R153" t="str">
        <f t="shared" si="17"/>
        <v>ACH</v>
      </c>
      <c r="S153" t="str">
        <f>_xlfn.XLOOKUP(F153,Market!B:B,Market!C:C,"NA",0)</f>
        <v>Europe</v>
      </c>
    </row>
    <row r="154" spans="1:19" ht="12.5" hidden="1" x14ac:dyDescent="0.25">
      <c r="A154" s="8">
        <v>22812</v>
      </c>
      <c r="B154" s="2">
        <v>22127.64</v>
      </c>
      <c r="C154" s="2">
        <v>5703</v>
      </c>
      <c r="D154" s="4">
        <v>41645</v>
      </c>
      <c r="E154" t="s">
        <v>1346</v>
      </c>
      <c r="F154" t="s">
        <v>1257</v>
      </c>
      <c r="G154" t="s">
        <v>1345</v>
      </c>
      <c r="H154" s="10">
        <f t="shared" si="12"/>
        <v>22812</v>
      </c>
      <c r="I154">
        <f t="shared" si="13"/>
        <v>22127.64</v>
      </c>
      <c r="J154" s="10">
        <f t="shared" si="14"/>
        <v>5703</v>
      </c>
      <c r="K154" s="8">
        <v>5</v>
      </c>
      <c r="L154" s="8">
        <v>12</v>
      </c>
      <c r="M154" s="1" t="s">
        <v>37</v>
      </c>
      <c r="N154" s="1">
        <v>1901</v>
      </c>
      <c r="O154" s="3" t="s">
        <v>193</v>
      </c>
      <c r="P154" s="9">
        <f t="shared" si="15"/>
        <v>17109</v>
      </c>
      <c r="Q154" s="9">
        <f t="shared" si="16"/>
        <v>300</v>
      </c>
      <c r="R154" t="str">
        <f t="shared" si="17"/>
        <v>ACH</v>
      </c>
      <c r="S154" t="str">
        <f>_xlfn.XLOOKUP(F154,Market!B:B,Market!C:C,"NA",0)</f>
        <v>Europe</v>
      </c>
    </row>
    <row r="155" spans="1:19" ht="12.5" hidden="1" x14ac:dyDescent="0.25">
      <c r="A155" s="8">
        <v>3808</v>
      </c>
      <c r="B155" s="2">
        <v>3693.76</v>
      </c>
      <c r="C155" s="2">
        <v>2720</v>
      </c>
      <c r="D155" s="4">
        <v>41648</v>
      </c>
      <c r="E155" t="s">
        <v>1342</v>
      </c>
      <c r="F155" t="s">
        <v>1257</v>
      </c>
      <c r="G155" t="s">
        <v>1345</v>
      </c>
      <c r="H155" s="10">
        <f t="shared" si="12"/>
        <v>3808</v>
      </c>
      <c r="I155">
        <f t="shared" si="13"/>
        <v>3693.76</v>
      </c>
      <c r="J155" s="10">
        <f t="shared" si="14"/>
        <v>2720</v>
      </c>
      <c r="K155" s="8">
        <v>5</v>
      </c>
      <c r="L155" s="8">
        <v>7</v>
      </c>
      <c r="M155" s="1" t="s">
        <v>37</v>
      </c>
      <c r="N155" s="1">
        <v>544</v>
      </c>
      <c r="O155" s="3" t="s">
        <v>194</v>
      </c>
      <c r="P155" s="9">
        <f t="shared" si="15"/>
        <v>1088</v>
      </c>
      <c r="Q155" s="9">
        <f t="shared" si="16"/>
        <v>40</v>
      </c>
      <c r="R155" t="str">
        <f t="shared" si="17"/>
        <v>ACH</v>
      </c>
      <c r="S155" t="str">
        <f>_xlfn.XLOOKUP(F155,Market!B:B,Market!C:C,"NA",0)</f>
        <v>Europe</v>
      </c>
    </row>
    <row r="156" spans="1:19" ht="12.5" hidden="1" x14ac:dyDescent="0.25">
      <c r="A156" s="8" t="s">
        <v>195</v>
      </c>
      <c r="B156" s="2" t="s">
        <v>197</v>
      </c>
      <c r="C156" s="2" t="s">
        <v>198</v>
      </c>
      <c r="D156" s="4">
        <v>41283</v>
      </c>
      <c r="E156" t="s">
        <v>1342</v>
      </c>
      <c r="F156" t="s">
        <v>1258</v>
      </c>
      <c r="G156" t="s">
        <v>1345</v>
      </c>
      <c r="H156" s="10">
        <f t="shared" si="12"/>
        <v>628950</v>
      </c>
      <c r="I156">
        <f t="shared" si="13"/>
        <v>610081.5</v>
      </c>
      <c r="J156" s="10">
        <f t="shared" si="14"/>
        <v>467220</v>
      </c>
      <c r="K156" s="8">
        <v>5</v>
      </c>
      <c r="L156" s="8">
        <v>350</v>
      </c>
      <c r="M156" s="1" t="s">
        <v>37</v>
      </c>
      <c r="N156" s="1">
        <v>1797</v>
      </c>
      <c r="O156" s="3" t="s">
        <v>196</v>
      </c>
      <c r="P156" s="9">
        <f t="shared" si="15"/>
        <v>161730</v>
      </c>
      <c r="Q156" s="9">
        <f t="shared" si="16"/>
        <v>34.615384615384613</v>
      </c>
      <c r="R156" t="str">
        <f t="shared" si="17"/>
        <v>ACH</v>
      </c>
      <c r="S156" t="str">
        <f>_xlfn.XLOOKUP(F156,Market!B:B,Market!C:C,"NA",0)</f>
        <v>Europe</v>
      </c>
    </row>
    <row r="157" spans="1:19" ht="12.5" hidden="1" x14ac:dyDescent="0.25">
      <c r="A157" s="8" t="s">
        <v>199</v>
      </c>
      <c r="B157" s="2" t="s">
        <v>201</v>
      </c>
      <c r="C157" s="2" t="s">
        <v>202</v>
      </c>
      <c r="D157" s="4">
        <v>41651</v>
      </c>
      <c r="E157" t="s">
        <v>1347</v>
      </c>
      <c r="F157" t="s">
        <v>1257</v>
      </c>
      <c r="G157" t="s">
        <v>1345</v>
      </c>
      <c r="H157" s="10">
        <f t="shared" si="12"/>
        <v>160875</v>
      </c>
      <c r="I157">
        <f t="shared" si="13"/>
        <v>156048.75</v>
      </c>
      <c r="J157" s="10">
        <f t="shared" si="14"/>
        <v>154440</v>
      </c>
      <c r="K157" s="8">
        <v>5</v>
      </c>
      <c r="L157" s="8">
        <v>125</v>
      </c>
      <c r="M157" s="1" t="s">
        <v>37</v>
      </c>
      <c r="N157" s="1">
        <v>1287</v>
      </c>
      <c r="O157" s="3" t="s">
        <v>200</v>
      </c>
      <c r="P157" s="9">
        <f t="shared" si="15"/>
        <v>6435</v>
      </c>
      <c r="Q157" s="9">
        <f t="shared" si="16"/>
        <v>4.1666666666666661</v>
      </c>
      <c r="R157" t="str">
        <f t="shared" si="17"/>
        <v>NOT ACH</v>
      </c>
      <c r="S157" t="str">
        <f>_xlfn.XLOOKUP(F157,Market!B:B,Market!C:C,"NA",0)</f>
        <v>Europe</v>
      </c>
    </row>
    <row r="158" spans="1:19" ht="12.5" hidden="1" x14ac:dyDescent="0.25">
      <c r="A158" s="8" t="s">
        <v>203</v>
      </c>
      <c r="B158" s="2" t="s">
        <v>205</v>
      </c>
      <c r="C158" s="2" t="s">
        <v>206</v>
      </c>
      <c r="D158" s="4">
        <v>41651</v>
      </c>
      <c r="E158" t="s">
        <v>1347</v>
      </c>
      <c r="F158" t="s">
        <v>1258</v>
      </c>
      <c r="G158" t="s">
        <v>1345</v>
      </c>
      <c r="H158" s="10">
        <f t="shared" si="12"/>
        <v>213250</v>
      </c>
      <c r="I158">
        <f t="shared" si="13"/>
        <v>206852.5</v>
      </c>
      <c r="J158" s="10">
        <f t="shared" si="14"/>
        <v>204720</v>
      </c>
      <c r="K158" s="8">
        <v>5</v>
      </c>
      <c r="L158" s="8">
        <v>125</v>
      </c>
      <c r="M158" s="1" t="s">
        <v>37</v>
      </c>
      <c r="N158" s="1">
        <v>1706</v>
      </c>
      <c r="O158" s="3" t="s">
        <v>204</v>
      </c>
      <c r="P158" s="9">
        <f t="shared" si="15"/>
        <v>8530</v>
      </c>
      <c r="Q158" s="9">
        <f t="shared" si="16"/>
        <v>4.1666666666666661</v>
      </c>
      <c r="R158" t="str">
        <f t="shared" si="17"/>
        <v>NOT ACH</v>
      </c>
      <c r="S158" t="str">
        <f>_xlfn.XLOOKUP(F158,Market!B:B,Market!C:C,"NA",0)</f>
        <v>Europe</v>
      </c>
    </row>
    <row r="159" spans="1:19" ht="12.5" hidden="1" x14ac:dyDescent="0.25">
      <c r="A159" s="8" t="s">
        <v>207</v>
      </c>
      <c r="B159" s="2" t="s">
        <v>209</v>
      </c>
      <c r="C159" s="2" t="s">
        <v>210</v>
      </c>
      <c r="D159" s="4">
        <v>41640</v>
      </c>
      <c r="E159" t="s">
        <v>1348</v>
      </c>
      <c r="F159" t="s">
        <v>1257</v>
      </c>
      <c r="G159" t="s">
        <v>1349</v>
      </c>
      <c r="H159" s="10">
        <f t="shared" si="12"/>
        <v>730350</v>
      </c>
      <c r="I159">
        <f t="shared" si="13"/>
        <v>708439.5</v>
      </c>
      <c r="J159" s="10">
        <f t="shared" si="14"/>
        <v>608625</v>
      </c>
      <c r="K159" s="8">
        <v>10</v>
      </c>
      <c r="L159" s="8">
        <v>300</v>
      </c>
      <c r="M159" s="1" t="s">
        <v>37</v>
      </c>
      <c r="N159" s="1">
        <v>2434.5</v>
      </c>
      <c r="O159" s="3" t="s">
        <v>208</v>
      </c>
      <c r="P159" s="9">
        <f t="shared" si="15"/>
        <v>121725</v>
      </c>
      <c r="Q159" s="9">
        <f t="shared" si="16"/>
        <v>20</v>
      </c>
      <c r="R159" t="str">
        <f t="shared" si="17"/>
        <v>NOT ACH</v>
      </c>
      <c r="S159" t="str">
        <f>_xlfn.XLOOKUP(F159,Market!B:B,Market!C:C,"NA",0)</f>
        <v>Europe</v>
      </c>
    </row>
    <row r="160" spans="1:19" ht="12.5" hidden="1" x14ac:dyDescent="0.25">
      <c r="A160" s="8" t="s">
        <v>211</v>
      </c>
      <c r="B160" s="2" t="s">
        <v>213</v>
      </c>
      <c r="C160" s="2" t="s">
        <v>214</v>
      </c>
      <c r="D160" s="4">
        <v>41642</v>
      </c>
      <c r="E160" t="s">
        <v>1347</v>
      </c>
      <c r="F160" t="s">
        <v>1294</v>
      </c>
      <c r="G160" t="s">
        <v>1349</v>
      </c>
      <c r="H160" s="10">
        <f t="shared" si="12"/>
        <v>221750</v>
      </c>
      <c r="I160">
        <f t="shared" si="13"/>
        <v>215097.5</v>
      </c>
      <c r="J160" s="10">
        <f t="shared" si="14"/>
        <v>212880</v>
      </c>
      <c r="K160" s="8">
        <v>10</v>
      </c>
      <c r="L160" s="8">
        <v>125</v>
      </c>
      <c r="M160" s="1" t="s">
        <v>37</v>
      </c>
      <c r="N160" s="1">
        <v>1774</v>
      </c>
      <c r="O160" s="3" t="s">
        <v>212</v>
      </c>
      <c r="P160" s="9">
        <f t="shared" si="15"/>
        <v>8870</v>
      </c>
      <c r="Q160" s="9">
        <f t="shared" si="16"/>
        <v>4.1666666666666661</v>
      </c>
      <c r="R160" t="str">
        <f t="shared" si="17"/>
        <v>NOT ACH</v>
      </c>
      <c r="S160" t="str">
        <f>_xlfn.XLOOKUP(F160,Market!B:B,Market!C:C,"NA",0)</f>
        <v>North America</v>
      </c>
    </row>
    <row r="161" spans="1:19" ht="12.5" hidden="1" x14ac:dyDescent="0.25">
      <c r="A161" s="8">
        <v>22812</v>
      </c>
      <c r="B161" s="2">
        <v>22127.64</v>
      </c>
      <c r="C161" s="2">
        <v>5703</v>
      </c>
      <c r="D161" s="4">
        <v>41645</v>
      </c>
      <c r="E161" t="s">
        <v>1346</v>
      </c>
      <c r="F161" t="s">
        <v>1257</v>
      </c>
      <c r="G161" t="s">
        <v>1349</v>
      </c>
      <c r="H161" s="10">
        <f t="shared" si="12"/>
        <v>22812</v>
      </c>
      <c r="I161">
        <f t="shared" si="13"/>
        <v>22127.64</v>
      </c>
      <c r="J161" s="10">
        <f t="shared" si="14"/>
        <v>5703</v>
      </c>
      <c r="K161" s="8">
        <v>10</v>
      </c>
      <c r="L161" s="8">
        <v>12</v>
      </c>
      <c r="M161" s="1" t="s">
        <v>37</v>
      </c>
      <c r="N161" s="1">
        <v>1901</v>
      </c>
      <c r="O161" s="3" t="s">
        <v>193</v>
      </c>
      <c r="P161" s="9">
        <f t="shared" si="15"/>
        <v>17109</v>
      </c>
      <c r="Q161" s="9">
        <f t="shared" si="16"/>
        <v>300</v>
      </c>
      <c r="R161" t="str">
        <f t="shared" si="17"/>
        <v>ACH</v>
      </c>
      <c r="S161" t="str">
        <f>_xlfn.XLOOKUP(F161,Market!B:B,Market!C:C,"NA",0)</f>
        <v>Europe</v>
      </c>
    </row>
    <row r="162" spans="1:19" ht="12.5" hidden="1" x14ac:dyDescent="0.25">
      <c r="A162" s="8" t="s">
        <v>186</v>
      </c>
      <c r="B162" s="2" t="s">
        <v>188</v>
      </c>
      <c r="C162" s="2" t="s">
        <v>189</v>
      </c>
      <c r="D162" s="4">
        <v>41645</v>
      </c>
      <c r="E162" t="s">
        <v>1348</v>
      </c>
      <c r="F162" t="s">
        <v>1258</v>
      </c>
      <c r="G162" t="s">
        <v>1349</v>
      </c>
      <c r="H162" s="10">
        <f t="shared" si="12"/>
        <v>206700</v>
      </c>
      <c r="I162">
        <f t="shared" si="13"/>
        <v>200499</v>
      </c>
      <c r="J162" s="10">
        <f t="shared" si="14"/>
        <v>172250</v>
      </c>
      <c r="K162" s="8">
        <v>10</v>
      </c>
      <c r="L162" s="8">
        <v>300</v>
      </c>
      <c r="M162" s="1" t="s">
        <v>37</v>
      </c>
      <c r="N162" s="1">
        <v>689</v>
      </c>
      <c r="O162" s="3" t="s">
        <v>187</v>
      </c>
      <c r="P162" s="9">
        <f t="shared" si="15"/>
        <v>34450</v>
      </c>
      <c r="Q162" s="9">
        <f t="shared" si="16"/>
        <v>20</v>
      </c>
      <c r="R162" t="str">
        <f t="shared" si="17"/>
        <v>NOT ACH</v>
      </c>
      <c r="S162" t="str">
        <f>_xlfn.XLOOKUP(F162,Market!B:B,Market!C:C,"NA",0)</f>
        <v>Europe</v>
      </c>
    </row>
    <row r="163" spans="1:19" ht="12.5" hidden="1" x14ac:dyDescent="0.25">
      <c r="A163" s="8" t="s">
        <v>215</v>
      </c>
      <c r="B163" s="2" t="s">
        <v>217</v>
      </c>
      <c r="C163" s="2" t="s">
        <v>218</v>
      </c>
      <c r="D163" s="4">
        <v>41645</v>
      </c>
      <c r="E163" t="s">
        <v>1347</v>
      </c>
      <c r="F163" t="s">
        <v>1258</v>
      </c>
      <c r="G163" t="s">
        <v>1349</v>
      </c>
      <c r="H163" s="10">
        <f t="shared" si="12"/>
        <v>196250</v>
      </c>
      <c r="I163">
        <f t="shared" si="13"/>
        <v>190362.5</v>
      </c>
      <c r="J163" s="10">
        <f t="shared" si="14"/>
        <v>188400</v>
      </c>
      <c r="K163" s="8">
        <v>10</v>
      </c>
      <c r="L163" s="8">
        <v>125</v>
      </c>
      <c r="M163" s="1" t="s">
        <v>37</v>
      </c>
      <c r="N163" s="1">
        <v>1570</v>
      </c>
      <c r="O163" s="3" t="s">
        <v>216</v>
      </c>
      <c r="P163" s="9">
        <f t="shared" si="15"/>
        <v>7850</v>
      </c>
      <c r="Q163" s="9">
        <f t="shared" si="16"/>
        <v>4.1666666666666661</v>
      </c>
      <c r="R163" t="str">
        <f t="shared" si="17"/>
        <v>NOT ACH</v>
      </c>
      <c r="S163" t="str">
        <f>_xlfn.XLOOKUP(F163,Market!B:B,Market!C:C,"NA",0)</f>
        <v>Europe</v>
      </c>
    </row>
    <row r="164" spans="1:19" ht="12.5" hidden="1" x14ac:dyDescent="0.25">
      <c r="A164" s="8">
        <v>16434</v>
      </c>
      <c r="B164" s="2">
        <v>15940.98</v>
      </c>
      <c r="C164" s="2">
        <v>4108.5</v>
      </c>
      <c r="D164" s="4">
        <v>41646</v>
      </c>
      <c r="E164" t="s">
        <v>1346</v>
      </c>
      <c r="F164" t="s">
        <v>1312</v>
      </c>
      <c r="G164" t="s">
        <v>1349</v>
      </c>
      <c r="H164" s="10">
        <f t="shared" si="12"/>
        <v>16434</v>
      </c>
      <c r="I164">
        <f t="shared" si="13"/>
        <v>15940.98</v>
      </c>
      <c r="J164" s="10">
        <f t="shared" si="14"/>
        <v>4108.5</v>
      </c>
      <c r="K164" s="8">
        <v>10</v>
      </c>
      <c r="L164" s="8">
        <v>12</v>
      </c>
      <c r="M164" s="1" t="s">
        <v>37</v>
      </c>
      <c r="N164" s="1">
        <v>1369.5</v>
      </c>
      <c r="O164" s="3" t="s">
        <v>219</v>
      </c>
      <c r="P164" s="9">
        <f t="shared" si="15"/>
        <v>12325.5</v>
      </c>
      <c r="Q164" s="9">
        <f t="shared" si="16"/>
        <v>300</v>
      </c>
      <c r="R164" t="str">
        <f t="shared" si="17"/>
        <v>ACH</v>
      </c>
      <c r="S164" t="str">
        <f>_xlfn.XLOOKUP(F164,Market!B:B,Market!C:C,"NA",0)</f>
        <v>North America</v>
      </c>
    </row>
    <row r="165" spans="1:19" ht="12.5" hidden="1" x14ac:dyDescent="0.25">
      <c r="A165" s="8" t="s">
        <v>220</v>
      </c>
      <c r="B165" s="2" t="s">
        <v>222</v>
      </c>
      <c r="C165" s="2" t="s">
        <v>223</v>
      </c>
      <c r="D165" s="4">
        <v>41649</v>
      </c>
      <c r="E165" t="s">
        <v>1347</v>
      </c>
      <c r="F165" t="s">
        <v>1294</v>
      </c>
      <c r="G165" t="s">
        <v>1349</v>
      </c>
      <c r="H165" s="10">
        <f t="shared" si="12"/>
        <v>251125</v>
      </c>
      <c r="I165">
        <f t="shared" si="13"/>
        <v>243591.25</v>
      </c>
      <c r="J165" s="10">
        <f t="shared" si="14"/>
        <v>241080</v>
      </c>
      <c r="K165" s="8">
        <v>10</v>
      </c>
      <c r="L165" s="8">
        <v>125</v>
      </c>
      <c r="M165" s="1" t="s">
        <v>37</v>
      </c>
      <c r="N165" s="1">
        <v>2009</v>
      </c>
      <c r="O165" s="3" t="s">
        <v>221</v>
      </c>
      <c r="P165" s="9">
        <f t="shared" si="15"/>
        <v>10045</v>
      </c>
      <c r="Q165" s="9">
        <f t="shared" si="16"/>
        <v>4.1666666666666661</v>
      </c>
      <c r="R165" t="str">
        <f t="shared" si="17"/>
        <v>NOT ACH</v>
      </c>
      <c r="S165" t="str">
        <f>_xlfn.XLOOKUP(F165,Market!B:B,Market!C:C,"NA",0)</f>
        <v>North America</v>
      </c>
    </row>
    <row r="166" spans="1:19" ht="12.5" hidden="1" x14ac:dyDescent="0.25">
      <c r="A166" s="8">
        <v>29175</v>
      </c>
      <c r="B166" s="2">
        <v>28299.75</v>
      </c>
      <c r="C166" s="2">
        <v>19450</v>
      </c>
      <c r="D166" s="4">
        <v>41284</v>
      </c>
      <c r="E166" t="s">
        <v>1344</v>
      </c>
      <c r="F166" t="s">
        <v>1258</v>
      </c>
      <c r="G166" t="s">
        <v>1349</v>
      </c>
      <c r="H166" s="10">
        <f t="shared" si="12"/>
        <v>29175</v>
      </c>
      <c r="I166">
        <f t="shared" si="13"/>
        <v>28299.75</v>
      </c>
      <c r="J166" s="10">
        <f t="shared" si="14"/>
        <v>19450</v>
      </c>
      <c r="K166" s="8">
        <v>10</v>
      </c>
      <c r="L166" s="8">
        <v>15</v>
      </c>
      <c r="M166" s="1" t="s">
        <v>37</v>
      </c>
      <c r="N166" s="1">
        <v>1945</v>
      </c>
      <c r="O166" s="3" t="s">
        <v>224</v>
      </c>
      <c r="P166" s="9">
        <f t="shared" si="15"/>
        <v>9725</v>
      </c>
      <c r="Q166" s="9">
        <f t="shared" si="16"/>
        <v>50</v>
      </c>
      <c r="R166" t="str">
        <f t="shared" si="17"/>
        <v>ACH</v>
      </c>
      <c r="S166" t="str">
        <f>_xlfn.XLOOKUP(F166,Market!B:B,Market!C:C,"NA",0)</f>
        <v>Europe</v>
      </c>
    </row>
    <row r="167" spans="1:19" ht="12.5" hidden="1" x14ac:dyDescent="0.25">
      <c r="A167" s="8" t="s">
        <v>199</v>
      </c>
      <c r="B167" s="2" t="s">
        <v>201</v>
      </c>
      <c r="C167" s="2" t="s">
        <v>202</v>
      </c>
      <c r="D167" s="4">
        <v>41651</v>
      </c>
      <c r="E167" t="s">
        <v>1347</v>
      </c>
      <c r="F167" t="s">
        <v>1257</v>
      </c>
      <c r="G167" t="s">
        <v>1349</v>
      </c>
      <c r="H167" s="10">
        <f t="shared" si="12"/>
        <v>160875</v>
      </c>
      <c r="I167">
        <f t="shared" si="13"/>
        <v>156048.75</v>
      </c>
      <c r="J167" s="10">
        <f t="shared" si="14"/>
        <v>154440</v>
      </c>
      <c r="K167" s="8">
        <v>10</v>
      </c>
      <c r="L167" s="8">
        <v>125</v>
      </c>
      <c r="M167" s="1" t="s">
        <v>37</v>
      </c>
      <c r="N167" s="1">
        <v>1287</v>
      </c>
      <c r="O167" s="3" t="s">
        <v>200</v>
      </c>
      <c r="P167" s="9">
        <f t="shared" si="15"/>
        <v>6435</v>
      </c>
      <c r="Q167" s="9">
        <f t="shared" si="16"/>
        <v>4.1666666666666661</v>
      </c>
      <c r="R167" t="str">
        <f t="shared" si="17"/>
        <v>NOT ACH</v>
      </c>
      <c r="S167" t="str">
        <f>_xlfn.XLOOKUP(F167,Market!B:B,Market!C:C,"NA",0)</f>
        <v>Europe</v>
      </c>
    </row>
    <row r="168" spans="1:19" ht="12.5" hidden="1" x14ac:dyDescent="0.25">
      <c r="A168" s="8" t="s">
        <v>203</v>
      </c>
      <c r="B168" s="2" t="s">
        <v>205</v>
      </c>
      <c r="C168" s="2" t="s">
        <v>206</v>
      </c>
      <c r="D168" s="4">
        <v>41651</v>
      </c>
      <c r="E168" t="s">
        <v>1347</v>
      </c>
      <c r="F168" t="s">
        <v>1258</v>
      </c>
      <c r="G168" t="s">
        <v>1349</v>
      </c>
      <c r="H168" s="10">
        <f t="shared" si="12"/>
        <v>213250</v>
      </c>
      <c r="I168">
        <f t="shared" si="13"/>
        <v>206852.5</v>
      </c>
      <c r="J168" s="10">
        <f t="shared" si="14"/>
        <v>204720</v>
      </c>
      <c r="K168" s="8">
        <v>10</v>
      </c>
      <c r="L168" s="8">
        <v>125</v>
      </c>
      <c r="M168" s="1" t="s">
        <v>37</v>
      </c>
      <c r="N168" s="1">
        <v>1706</v>
      </c>
      <c r="O168" s="3" t="s">
        <v>204</v>
      </c>
      <c r="P168" s="9">
        <f t="shared" si="15"/>
        <v>8530</v>
      </c>
      <c r="Q168" s="9">
        <f t="shared" si="16"/>
        <v>4.1666666666666661</v>
      </c>
      <c r="R168" t="str">
        <f t="shared" si="17"/>
        <v>NOT ACH</v>
      </c>
      <c r="S168" t="str">
        <f>_xlfn.XLOOKUP(F168,Market!B:B,Market!C:C,"NA",0)</f>
        <v>Europe</v>
      </c>
    </row>
    <row r="169" spans="1:19" ht="12.5" hidden="1" x14ac:dyDescent="0.25">
      <c r="A169" s="8" t="s">
        <v>220</v>
      </c>
      <c r="B169" s="2" t="s">
        <v>222</v>
      </c>
      <c r="C169" s="2" t="s">
        <v>223</v>
      </c>
      <c r="D169" s="4">
        <v>41649</v>
      </c>
      <c r="E169" t="s">
        <v>1347</v>
      </c>
      <c r="F169" t="s">
        <v>1294</v>
      </c>
      <c r="G169" t="s">
        <v>1350</v>
      </c>
      <c r="H169" s="10">
        <f t="shared" si="12"/>
        <v>251125</v>
      </c>
      <c r="I169">
        <f t="shared" si="13"/>
        <v>243591.25</v>
      </c>
      <c r="J169" s="10">
        <f t="shared" si="14"/>
        <v>241080</v>
      </c>
      <c r="K169" s="8">
        <v>120</v>
      </c>
      <c r="L169" s="8">
        <v>125</v>
      </c>
      <c r="M169" s="1" t="s">
        <v>37</v>
      </c>
      <c r="N169" s="1">
        <v>2009</v>
      </c>
      <c r="O169" s="3" t="s">
        <v>221</v>
      </c>
      <c r="P169" s="9">
        <f t="shared" si="15"/>
        <v>10045</v>
      </c>
      <c r="Q169" s="9">
        <f t="shared" si="16"/>
        <v>4.1666666666666661</v>
      </c>
      <c r="R169" t="str">
        <f t="shared" si="17"/>
        <v>NOT ACH</v>
      </c>
      <c r="S169" t="str">
        <f>_xlfn.XLOOKUP(F169,Market!B:B,Market!C:C,"NA",0)</f>
        <v>North America</v>
      </c>
    </row>
    <row r="170" spans="1:19" ht="12.5" hidden="1" x14ac:dyDescent="0.25">
      <c r="A170" s="8" t="s">
        <v>225</v>
      </c>
      <c r="B170" s="2" t="s">
        <v>227</v>
      </c>
      <c r="C170" s="2" t="s">
        <v>228</v>
      </c>
      <c r="D170" s="4">
        <v>41641</v>
      </c>
      <c r="E170" t="s">
        <v>1348</v>
      </c>
      <c r="F170" t="s">
        <v>1312</v>
      </c>
      <c r="G170" t="s">
        <v>1351</v>
      </c>
      <c r="H170" s="10">
        <f t="shared" si="12"/>
        <v>853200</v>
      </c>
      <c r="I170">
        <f t="shared" si="13"/>
        <v>827604</v>
      </c>
      <c r="J170" s="10">
        <f t="shared" si="14"/>
        <v>711000</v>
      </c>
      <c r="K170" s="8">
        <v>250</v>
      </c>
      <c r="L170" s="8">
        <v>300</v>
      </c>
      <c r="M170" s="1" t="s">
        <v>37</v>
      </c>
      <c r="N170" s="1">
        <v>2844</v>
      </c>
      <c r="O170" s="3" t="s">
        <v>226</v>
      </c>
      <c r="P170" s="9">
        <f t="shared" si="15"/>
        <v>142200</v>
      </c>
      <c r="Q170" s="9">
        <f t="shared" si="16"/>
        <v>20</v>
      </c>
      <c r="R170" t="str">
        <f t="shared" si="17"/>
        <v>NOT ACH</v>
      </c>
      <c r="S170" t="str">
        <f>_xlfn.XLOOKUP(F170,Market!B:B,Market!C:C,"NA",0)</f>
        <v>North America</v>
      </c>
    </row>
    <row r="171" spans="1:19" ht="12.5" hidden="1" x14ac:dyDescent="0.25">
      <c r="A171" s="8">
        <v>22992</v>
      </c>
      <c r="B171" s="2">
        <v>22302.240000000002</v>
      </c>
      <c r="C171" s="2">
        <v>5748</v>
      </c>
      <c r="D171" s="4">
        <v>41643</v>
      </c>
      <c r="E171" t="s">
        <v>1346</v>
      </c>
      <c r="F171" t="s">
        <v>1305</v>
      </c>
      <c r="G171" t="s">
        <v>1351</v>
      </c>
      <c r="H171" s="10">
        <f t="shared" si="12"/>
        <v>22992</v>
      </c>
      <c r="I171">
        <f t="shared" si="13"/>
        <v>22302.240000000002</v>
      </c>
      <c r="J171" s="10">
        <f t="shared" si="14"/>
        <v>5748</v>
      </c>
      <c r="K171" s="8">
        <v>250</v>
      </c>
      <c r="L171" s="8">
        <v>12</v>
      </c>
      <c r="M171" s="1" t="s">
        <v>37</v>
      </c>
      <c r="N171" s="1">
        <v>1916</v>
      </c>
      <c r="O171" s="3" t="s">
        <v>229</v>
      </c>
      <c r="P171" s="9">
        <f t="shared" si="15"/>
        <v>17244</v>
      </c>
      <c r="Q171" s="9">
        <f t="shared" si="16"/>
        <v>300</v>
      </c>
      <c r="R171" t="str">
        <f t="shared" si="17"/>
        <v>ACH</v>
      </c>
      <c r="S171" t="str">
        <f>_xlfn.XLOOKUP(F171,Market!B:B,Market!C:C,"NA",0)</f>
        <v>North America</v>
      </c>
    </row>
    <row r="172" spans="1:19" ht="12.5" hidden="1" x14ac:dyDescent="0.25">
      <c r="A172" s="8" t="s">
        <v>215</v>
      </c>
      <c r="B172" s="2" t="s">
        <v>217</v>
      </c>
      <c r="C172" s="2" t="s">
        <v>218</v>
      </c>
      <c r="D172" s="4">
        <v>41645</v>
      </c>
      <c r="E172" t="s">
        <v>1347</v>
      </c>
      <c r="F172" t="s">
        <v>1258</v>
      </c>
      <c r="G172" t="s">
        <v>1351</v>
      </c>
      <c r="H172" s="10">
        <f t="shared" si="12"/>
        <v>196250</v>
      </c>
      <c r="I172">
        <f t="shared" si="13"/>
        <v>190362.5</v>
      </c>
      <c r="J172" s="10">
        <f t="shared" si="14"/>
        <v>188400</v>
      </c>
      <c r="K172" s="8">
        <v>250</v>
      </c>
      <c r="L172" s="8">
        <v>125</v>
      </c>
      <c r="M172" s="1" t="s">
        <v>37</v>
      </c>
      <c r="N172" s="1">
        <v>1570</v>
      </c>
      <c r="O172" s="3" t="s">
        <v>216</v>
      </c>
      <c r="P172" s="9">
        <f t="shared" si="15"/>
        <v>7850</v>
      </c>
      <c r="Q172" s="9">
        <f t="shared" si="16"/>
        <v>4.1666666666666661</v>
      </c>
      <c r="R172" t="str">
        <f t="shared" si="17"/>
        <v>NOT ACH</v>
      </c>
      <c r="S172" t="str">
        <f>_xlfn.XLOOKUP(F172,Market!B:B,Market!C:C,"NA",0)</f>
        <v>Europe</v>
      </c>
    </row>
    <row r="173" spans="1:19" ht="12.5" hidden="1" x14ac:dyDescent="0.25">
      <c r="A173" s="8" t="s">
        <v>230</v>
      </c>
      <c r="B173" s="2" t="s">
        <v>232</v>
      </c>
      <c r="C173" s="2" t="s">
        <v>233</v>
      </c>
      <c r="D173" s="4">
        <v>41647</v>
      </c>
      <c r="E173" t="s">
        <v>1348</v>
      </c>
      <c r="F173" t="s">
        <v>1294</v>
      </c>
      <c r="G173" t="s">
        <v>1351</v>
      </c>
      <c r="H173" s="10">
        <f t="shared" si="12"/>
        <v>562200</v>
      </c>
      <c r="I173">
        <f t="shared" si="13"/>
        <v>545334</v>
      </c>
      <c r="J173" s="10">
        <f t="shared" si="14"/>
        <v>468500</v>
      </c>
      <c r="K173" s="8">
        <v>250</v>
      </c>
      <c r="L173" s="8">
        <v>300</v>
      </c>
      <c r="M173" s="1" t="s">
        <v>37</v>
      </c>
      <c r="N173" s="1">
        <v>1874</v>
      </c>
      <c r="O173" s="3" t="s">
        <v>231</v>
      </c>
      <c r="P173" s="9">
        <f t="shared" si="15"/>
        <v>93700</v>
      </c>
      <c r="Q173" s="9">
        <f t="shared" si="16"/>
        <v>20</v>
      </c>
      <c r="R173" t="str">
        <f t="shared" si="17"/>
        <v>NOT ACH</v>
      </c>
      <c r="S173" t="str">
        <f>_xlfn.XLOOKUP(F173,Market!B:B,Market!C:C,"NA",0)</f>
        <v>North America</v>
      </c>
    </row>
    <row r="174" spans="1:19" ht="12.5" hidden="1" x14ac:dyDescent="0.25">
      <c r="A174" s="8" t="s">
        <v>234</v>
      </c>
      <c r="B174" s="2" t="s">
        <v>236</v>
      </c>
      <c r="C174" s="2" t="s">
        <v>237</v>
      </c>
      <c r="D174" s="4">
        <v>41647</v>
      </c>
      <c r="E174" t="s">
        <v>1342</v>
      </c>
      <c r="F174" t="s">
        <v>1305</v>
      </c>
      <c r="G174" t="s">
        <v>1351</v>
      </c>
      <c r="H174" s="10">
        <f t="shared" si="12"/>
        <v>574700</v>
      </c>
      <c r="I174">
        <f t="shared" si="13"/>
        <v>557459</v>
      </c>
      <c r="J174" s="10">
        <f t="shared" si="14"/>
        <v>426920</v>
      </c>
      <c r="K174" s="8">
        <v>250</v>
      </c>
      <c r="L174" s="8">
        <v>350</v>
      </c>
      <c r="M174" s="1" t="s">
        <v>37</v>
      </c>
      <c r="N174" s="1">
        <v>1642</v>
      </c>
      <c r="O174" s="3" t="s">
        <v>235</v>
      </c>
      <c r="P174" s="9">
        <f t="shared" si="15"/>
        <v>147780</v>
      </c>
      <c r="Q174" s="9">
        <f t="shared" si="16"/>
        <v>34.615384615384613</v>
      </c>
      <c r="R174" t="str">
        <f t="shared" si="17"/>
        <v>ACH</v>
      </c>
      <c r="S174" t="str">
        <f>_xlfn.XLOOKUP(F174,Market!B:B,Market!C:C,"NA",0)</f>
        <v>North America</v>
      </c>
    </row>
    <row r="175" spans="1:19" ht="12.5" hidden="1" x14ac:dyDescent="0.25">
      <c r="A175" s="8">
        <v>29175</v>
      </c>
      <c r="B175" s="2">
        <v>28299.75</v>
      </c>
      <c r="C175" s="2">
        <v>19450</v>
      </c>
      <c r="D175" s="4">
        <v>41284</v>
      </c>
      <c r="E175" t="s">
        <v>1344</v>
      </c>
      <c r="F175" t="s">
        <v>1258</v>
      </c>
      <c r="G175" t="s">
        <v>1351</v>
      </c>
      <c r="H175" s="10">
        <f t="shared" si="12"/>
        <v>29175</v>
      </c>
      <c r="I175">
        <f t="shared" si="13"/>
        <v>28299.75</v>
      </c>
      <c r="J175" s="10">
        <f t="shared" si="14"/>
        <v>19450</v>
      </c>
      <c r="K175" s="8">
        <v>250</v>
      </c>
      <c r="L175" s="8">
        <v>15</v>
      </c>
      <c r="M175" s="1" t="s">
        <v>37</v>
      </c>
      <c r="N175" s="1">
        <v>1945</v>
      </c>
      <c r="O175" s="3" t="s">
        <v>224</v>
      </c>
      <c r="P175" s="9">
        <f t="shared" si="15"/>
        <v>9725</v>
      </c>
      <c r="Q175" s="9">
        <f t="shared" si="16"/>
        <v>50</v>
      </c>
      <c r="R175" t="str">
        <f t="shared" si="17"/>
        <v>ACH</v>
      </c>
      <c r="S175" t="str">
        <f>_xlfn.XLOOKUP(F175,Market!B:B,Market!C:C,"NA",0)</f>
        <v>Europe</v>
      </c>
    </row>
    <row r="176" spans="1:19" ht="12.5" hidden="1" x14ac:dyDescent="0.25">
      <c r="A176" s="8">
        <v>16620</v>
      </c>
      <c r="B176" s="2">
        <v>16121.4</v>
      </c>
      <c r="C176" s="2">
        <v>8310</v>
      </c>
      <c r="D176" s="4">
        <v>41644</v>
      </c>
      <c r="E176" t="s">
        <v>1342</v>
      </c>
      <c r="F176" t="s">
        <v>1294</v>
      </c>
      <c r="G176" t="s">
        <v>1343</v>
      </c>
      <c r="H176" s="10">
        <f t="shared" si="12"/>
        <v>16620</v>
      </c>
      <c r="I176">
        <f t="shared" si="13"/>
        <v>16121.4</v>
      </c>
      <c r="J176" s="10">
        <f t="shared" si="14"/>
        <v>8310</v>
      </c>
      <c r="K176" s="8">
        <v>3</v>
      </c>
      <c r="L176" s="8">
        <v>20</v>
      </c>
      <c r="M176" s="1" t="s">
        <v>37</v>
      </c>
      <c r="N176" s="1">
        <v>831</v>
      </c>
      <c r="O176" s="3" t="s">
        <v>238</v>
      </c>
      <c r="P176" s="9">
        <f t="shared" si="15"/>
        <v>8310</v>
      </c>
      <c r="Q176" s="9">
        <f t="shared" si="16"/>
        <v>100</v>
      </c>
      <c r="R176" t="str">
        <f t="shared" si="17"/>
        <v>ACH</v>
      </c>
      <c r="S176" t="str">
        <f>_xlfn.XLOOKUP(F176,Market!B:B,Market!C:C,"NA",0)</f>
        <v>North America</v>
      </c>
    </row>
    <row r="177" spans="1:19" ht="12.5" hidden="1" x14ac:dyDescent="0.25">
      <c r="A177" s="8">
        <v>12320</v>
      </c>
      <c r="B177" s="2">
        <v>11950.4</v>
      </c>
      <c r="C177" s="2">
        <v>8800</v>
      </c>
      <c r="D177" s="4">
        <v>41283</v>
      </c>
      <c r="E177" t="s">
        <v>1342</v>
      </c>
      <c r="F177" t="s">
        <v>1305</v>
      </c>
      <c r="G177" t="s">
        <v>1349</v>
      </c>
      <c r="H177" s="10">
        <f t="shared" si="12"/>
        <v>12320</v>
      </c>
      <c r="I177">
        <f t="shared" si="13"/>
        <v>11950.4</v>
      </c>
      <c r="J177" s="10">
        <f t="shared" si="14"/>
        <v>8800</v>
      </c>
      <c r="K177" s="8">
        <v>10</v>
      </c>
      <c r="L177" s="8">
        <v>7</v>
      </c>
      <c r="M177" s="1" t="s">
        <v>37</v>
      </c>
      <c r="N177" s="1">
        <v>1760</v>
      </c>
      <c r="O177" s="3" t="s">
        <v>239</v>
      </c>
      <c r="P177" s="9">
        <f t="shared" si="15"/>
        <v>3520</v>
      </c>
      <c r="Q177" s="9">
        <f t="shared" si="16"/>
        <v>40</v>
      </c>
      <c r="R177" t="str">
        <f t="shared" si="17"/>
        <v>ACH</v>
      </c>
      <c r="S177" t="str">
        <f>_xlfn.XLOOKUP(F177,Market!B:B,Market!C:C,"NA",0)</f>
        <v>North America</v>
      </c>
    </row>
    <row r="178" spans="1:19" ht="12.5" hidden="1" x14ac:dyDescent="0.25">
      <c r="A178" s="8">
        <v>77010</v>
      </c>
      <c r="B178" s="2">
        <v>74699.7</v>
      </c>
      <c r="C178" s="2">
        <v>38505</v>
      </c>
      <c r="D178" s="4">
        <v>41643</v>
      </c>
      <c r="E178" t="s">
        <v>1342</v>
      </c>
      <c r="F178" t="s">
        <v>1294</v>
      </c>
      <c r="G178" t="s">
        <v>1350</v>
      </c>
      <c r="H178" s="10">
        <f t="shared" si="12"/>
        <v>77010</v>
      </c>
      <c r="I178">
        <f t="shared" si="13"/>
        <v>74699.7</v>
      </c>
      <c r="J178" s="10">
        <f t="shared" si="14"/>
        <v>38505</v>
      </c>
      <c r="K178" s="8">
        <v>120</v>
      </c>
      <c r="L178" s="8">
        <v>20</v>
      </c>
      <c r="M178" s="1" t="s">
        <v>37</v>
      </c>
      <c r="N178" s="1">
        <v>3850.5</v>
      </c>
      <c r="O178" s="3" t="s">
        <v>240</v>
      </c>
      <c r="P178" s="9">
        <f t="shared" si="15"/>
        <v>38505</v>
      </c>
      <c r="Q178" s="9">
        <f t="shared" si="16"/>
        <v>100</v>
      </c>
      <c r="R178" t="str">
        <f t="shared" si="17"/>
        <v>ACH</v>
      </c>
      <c r="S178" t="str">
        <f>_xlfn.XLOOKUP(F178,Market!B:B,Market!C:C,"NA",0)</f>
        <v>North America</v>
      </c>
    </row>
    <row r="179" spans="1:19" ht="12.5" hidden="1" x14ac:dyDescent="0.25">
      <c r="A179" s="8">
        <v>29748</v>
      </c>
      <c r="B179" s="2">
        <v>28855.56</v>
      </c>
      <c r="C179" s="2">
        <v>7437</v>
      </c>
      <c r="D179" s="4">
        <v>41640</v>
      </c>
      <c r="E179" t="s">
        <v>1346</v>
      </c>
      <c r="F179" t="s">
        <v>1258</v>
      </c>
      <c r="G179" t="s">
        <v>1351</v>
      </c>
      <c r="H179" s="10">
        <f t="shared" si="12"/>
        <v>29748</v>
      </c>
      <c r="I179">
        <f t="shared" si="13"/>
        <v>28855.56</v>
      </c>
      <c r="J179" s="10">
        <f t="shared" si="14"/>
        <v>7437</v>
      </c>
      <c r="K179" s="8">
        <v>250</v>
      </c>
      <c r="L179" s="8">
        <v>12</v>
      </c>
      <c r="M179" s="1" t="s">
        <v>37</v>
      </c>
      <c r="N179" s="1">
        <v>2479</v>
      </c>
      <c r="O179" s="3" t="s">
        <v>241</v>
      </c>
      <c r="P179" s="9">
        <f t="shared" si="15"/>
        <v>22311</v>
      </c>
      <c r="Q179" s="9">
        <f t="shared" si="16"/>
        <v>300</v>
      </c>
      <c r="R179" t="str">
        <f t="shared" si="17"/>
        <v>ACH</v>
      </c>
      <c r="S179" t="str">
        <f>_xlfn.XLOOKUP(F179,Market!B:B,Market!C:C,"NA",0)</f>
        <v>Europe</v>
      </c>
    </row>
    <row r="180" spans="1:19" ht="12.5" hidden="1" x14ac:dyDescent="0.25">
      <c r="A180" s="8">
        <v>30465</v>
      </c>
      <c r="B180" s="2">
        <v>29246.400000000001</v>
      </c>
      <c r="C180" s="2">
        <v>20310</v>
      </c>
      <c r="D180" s="4">
        <v>41649</v>
      </c>
      <c r="E180" t="s">
        <v>1344</v>
      </c>
      <c r="F180" t="s">
        <v>1305</v>
      </c>
      <c r="G180" t="s">
        <v>1345</v>
      </c>
      <c r="H180" s="10">
        <f t="shared" si="12"/>
        <v>30465</v>
      </c>
      <c r="I180">
        <f t="shared" si="13"/>
        <v>29246.400000000001</v>
      </c>
      <c r="J180" s="10">
        <f t="shared" si="14"/>
        <v>20310</v>
      </c>
      <c r="K180" s="8">
        <v>5</v>
      </c>
      <c r="L180" s="8">
        <v>15</v>
      </c>
      <c r="M180" s="1" t="s">
        <v>37</v>
      </c>
      <c r="N180" s="1">
        <v>2031</v>
      </c>
      <c r="O180" s="3" t="s">
        <v>242</v>
      </c>
      <c r="P180" s="9">
        <f t="shared" si="15"/>
        <v>10155</v>
      </c>
      <c r="Q180" s="9">
        <f t="shared" si="16"/>
        <v>50</v>
      </c>
      <c r="R180" t="str">
        <f t="shared" si="17"/>
        <v>ACH</v>
      </c>
      <c r="S180" t="str">
        <f>_xlfn.XLOOKUP(F180,Market!B:B,Market!C:C,"NA",0)</f>
        <v>North America</v>
      </c>
    </row>
    <row r="181" spans="1:19" ht="12.5" hidden="1" x14ac:dyDescent="0.25">
      <c r="A181" s="8">
        <v>30465</v>
      </c>
      <c r="B181" s="2">
        <v>29246.400000000001</v>
      </c>
      <c r="C181" s="2">
        <v>20310</v>
      </c>
      <c r="D181" s="4">
        <v>41649</v>
      </c>
      <c r="E181" t="s">
        <v>1344</v>
      </c>
      <c r="F181" t="s">
        <v>1305</v>
      </c>
      <c r="G181" t="s">
        <v>1349</v>
      </c>
      <c r="H181" s="10">
        <f t="shared" si="12"/>
        <v>30465</v>
      </c>
      <c r="I181">
        <f t="shared" si="13"/>
        <v>29246.400000000001</v>
      </c>
      <c r="J181" s="10">
        <f t="shared" si="14"/>
        <v>20310</v>
      </c>
      <c r="K181" s="8">
        <v>10</v>
      </c>
      <c r="L181" s="8">
        <v>15</v>
      </c>
      <c r="M181" s="1" t="s">
        <v>37</v>
      </c>
      <c r="N181" s="1">
        <v>2031</v>
      </c>
      <c r="O181" s="3" t="s">
        <v>242</v>
      </c>
      <c r="P181" s="9">
        <f t="shared" si="15"/>
        <v>10155</v>
      </c>
      <c r="Q181" s="9">
        <f t="shared" si="16"/>
        <v>50</v>
      </c>
      <c r="R181" t="str">
        <f t="shared" si="17"/>
        <v>ACH</v>
      </c>
      <c r="S181" t="str">
        <f>_xlfn.XLOOKUP(F181,Market!B:B,Market!C:C,"NA",0)</f>
        <v>North America</v>
      </c>
    </row>
    <row r="182" spans="1:19" ht="12.5" hidden="1" x14ac:dyDescent="0.25">
      <c r="A182" s="8">
        <v>33915</v>
      </c>
      <c r="B182" s="2">
        <v>32558.400000000001</v>
      </c>
      <c r="C182" s="2">
        <v>22610</v>
      </c>
      <c r="D182" s="4">
        <v>41286</v>
      </c>
      <c r="E182" t="s">
        <v>1344</v>
      </c>
      <c r="F182" t="s">
        <v>1257</v>
      </c>
      <c r="G182" t="s">
        <v>1349</v>
      </c>
      <c r="H182" s="10">
        <f t="shared" si="12"/>
        <v>33915</v>
      </c>
      <c r="I182">
        <f t="shared" si="13"/>
        <v>32558.400000000001</v>
      </c>
      <c r="J182" s="10">
        <f t="shared" si="14"/>
        <v>22610</v>
      </c>
      <c r="K182" s="8">
        <v>10</v>
      </c>
      <c r="L182" s="8">
        <v>15</v>
      </c>
      <c r="M182" s="1" t="s">
        <v>37</v>
      </c>
      <c r="N182" s="1">
        <v>2261</v>
      </c>
      <c r="O182" s="3" t="s">
        <v>243</v>
      </c>
      <c r="P182" s="9">
        <f t="shared" si="15"/>
        <v>11305</v>
      </c>
      <c r="Q182" s="9">
        <f t="shared" si="16"/>
        <v>50</v>
      </c>
      <c r="R182" t="str">
        <f t="shared" si="17"/>
        <v>ACH</v>
      </c>
      <c r="S182" t="str">
        <f>_xlfn.XLOOKUP(F182,Market!B:B,Market!C:C,"NA",0)</f>
        <v>Europe</v>
      </c>
    </row>
    <row r="183" spans="1:19" ht="12.5" hidden="1" x14ac:dyDescent="0.25">
      <c r="A183" s="8">
        <v>14720</v>
      </c>
      <c r="B183" s="2">
        <v>14131.2</v>
      </c>
      <c r="C183" s="2">
        <v>7360</v>
      </c>
      <c r="D183" s="4">
        <v>41283</v>
      </c>
      <c r="E183" t="s">
        <v>1342</v>
      </c>
      <c r="F183" t="s">
        <v>1312</v>
      </c>
      <c r="G183" t="s">
        <v>1350</v>
      </c>
      <c r="H183" s="10">
        <f t="shared" si="12"/>
        <v>14720</v>
      </c>
      <c r="I183">
        <f t="shared" si="13"/>
        <v>14131.2</v>
      </c>
      <c r="J183" s="10">
        <f t="shared" si="14"/>
        <v>7360</v>
      </c>
      <c r="K183" s="8">
        <v>120</v>
      </c>
      <c r="L183" s="8">
        <v>20</v>
      </c>
      <c r="M183" s="1" t="s">
        <v>37</v>
      </c>
      <c r="N183" s="1">
        <v>736</v>
      </c>
      <c r="O183" s="3" t="s">
        <v>244</v>
      </c>
      <c r="P183" s="9">
        <f t="shared" si="15"/>
        <v>7360</v>
      </c>
      <c r="Q183" s="9">
        <f t="shared" si="16"/>
        <v>100</v>
      </c>
      <c r="R183" t="str">
        <f t="shared" si="17"/>
        <v>ACH</v>
      </c>
      <c r="S183" t="str">
        <f>_xlfn.XLOOKUP(F183,Market!B:B,Market!C:C,"NA",0)</f>
        <v>North America</v>
      </c>
    </row>
    <row r="184" spans="1:19" ht="12.5" hidden="1" x14ac:dyDescent="0.25">
      <c r="A184" s="8">
        <v>19957</v>
      </c>
      <c r="B184" s="2">
        <v>19158.72</v>
      </c>
      <c r="C184" s="2">
        <v>14255</v>
      </c>
      <c r="D184" s="4">
        <v>41284</v>
      </c>
      <c r="E184" t="s">
        <v>1342</v>
      </c>
      <c r="F184" t="s">
        <v>1294</v>
      </c>
      <c r="G184" t="s">
        <v>1343</v>
      </c>
      <c r="H184" s="10">
        <f t="shared" si="12"/>
        <v>19957</v>
      </c>
      <c r="I184">
        <f t="shared" si="13"/>
        <v>19158.72</v>
      </c>
      <c r="J184" s="10">
        <f t="shared" si="14"/>
        <v>14255</v>
      </c>
      <c r="K184" s="8">
        <v>3</v>
      </c>
      <c r="L184" s="8">
        <v>7</v>
      </c>
      <c r="M184" s="1" t="s">
        <v>37</v>
      </c>
      <c r="N184" s="1">
        <v>2851</v>
      </c>
      <c r="O184" s="3" t="s">
        <v>245</v>
      </c>
      <c r="P184" s="9">
        <f t="shared" si="15"/>
        <v>5702</v>
      </c>
      <c r="Q184" s="9">
        <f t="shared" si="16"/>
        <v>40</v>
      </c>
      <c r="R184" t="str">
        <f t="shared" si="17"/>
        <v>ACH</v>
      </c>
      <c r="S184" t="str">
        <f>_xlfn.XLOOKUP(F184,Market!B:B,Market!C:C,"NA",0)</f>
        <v>North America</v>
      </c>
    </row>
    <row r="185" spans="1:19" ht="12.5" hidden="1" x14ac:dyDescent="0.25">
      <c r="A185" s="8" t="s">
        <v>246</v>
      </c>
      <c r="B185" s="2" t="s">
        <v>248</v>
      </c>
      <c r="C185" s="2" t="s">
        <v>249</v>
      </c>
      <c r="D185" s="4">
        <v>41649</v>
      </c>
      <c r="E185" t="s">
        <v>1348</v>
      </c>
      <c r="F185" t="s">
        <v>1258</v>
      </c>
      <c r="G185" t="s">
        <v>1343</v>
      </c>
      <c r="H185" s="10">
        <f t="shared" si="12"/>
        <v>606300</v>
      </c>
      <c r="I185">
        <f t="shared" si="13"/>
        <v>582048</v>
      </c>
      <c r="J185" s="10">
        <f t="shared" si="14"/>
        <v>505250</v>
      </c>
      <c r="K185" s="8">
        <v>3</v>
      </c>
      <c r="L185" s="8">
        <v>300</v>
      </c>
      <c r="M185" s="1" t="s">
        <v>37</v>
      </c>
      <c r="N185" s="1">
        <v>2021</v>
      </c>
      <c r="O185" s="3" t="s">
        <v>247</v>
      </c>
      <c r="P185" s="9">
        <f t="shared" si="15"/>
        <v>101050</v>
      </c>
      <c r="Q185" s="9">
        <f t="shared" si="16"/>
        <v>20</v>
      </c>
      <c r="R185" t="str">
        <f t="shared" si="17"/>
        <v>NOT ACH</v>
      </c>
      <c r="S185" t="str">
        <f>_xlfn.XLOOKUP(F185,Market!B:B,Market!C:C,"NA",0)</f>
        <v>Europe</v>
      </c>
    </row>
    <row r="186" spans="1:19" ht="12.5" hidden="1" x14ac:dyDescent="0.25">
      <c r="A186" s="8">
        <v>95900</v>
      </c>
      <c r="B186" s="2">
        <v>92064</v>
      </c>
      <c r="C186" s="2">
        <v>71240</v>
      </c>
      <c r="D186" s="4">
        <v>41651</v>
      </c>
      <c r="E186" t="s">
        <v>1342</v>
      </c>
      <c r="F186" t="s">
        <v>1312</v>
      </c>
      <c r="G186" t="s">
        <v>1343</v>
      </c>
      <c r="H186" s="10">
        <f t="shared" si="12"/>
        <v>95900</v>
      </c>
      <c r="I186">
        <f t="shared" si="13"/>
        <v>92064</v>
      </c>
      <c r="J186" s="10">
        <f t="shared" si="14"/>
        <v>71240</v>
      </c>
      <c r="K186" s="8">
        <v>3</v>
      </c>
      <c r="L186" s="8">
        <v>350</v>
      </c>
      <c r="M186" s="1" t="s">
        <v>37</v>
      </c>
      <c r="N186" s="1">
        <v>274</v>
      </c>
      <c r="O186" s="3" t="s">
        <v>250</v>
      </c>
      <c r="P186" s="9">
        <f t="shared" si="15"/>
        <v>24660</v>
      </c>
      <c r="Q186" s="9">
        <f t="shared" si="16"/>
        <v>34.615384615384613</v>
      </c>
      <c r="R186" t="str">
        <f t="shared" si="17"/>
        <v>ACH</v>
      </c>
      <c r="S186" t="str">
        <f>_xlfn.XLOOKUP(F186,Market!B:B,Market!C:C,"NA",0)</f>
        <v>North America</v>
      </c>
    </row>
    <row r="187" spans="1:19" ht="12.5" hidden="1" x14ac:dyDescent="0.25">
      <c r="A187" s="8">
        <v>29505</v>
      </c>
      <c r="B187" s="2">
        <v>28324.799999999999</v>
      </c>
      <c r="C187" s="2">
        <v>19670</v>
      </c>
      <c r="D187" s="4">
        <v>41642</v>
      </c>
      <c r="E187" t="s">
        <v>1344</v>
      </c>
      <c r="F187" t="s">
        <v>1294</v>
      </c>
      <c r="G187" t="s">
        <v>1345</v>
      </c>
      <c r="H187" s="10">
        <f t="shared" si="12"/>
        <v>29505</v>
      </c>
      <c r="I187">
        <f t="shared" si="13"/>
        <v>28324.799999999999</v>
      </c>
      <c r="J187" s="10">
        <f t="shared" si="14"/>
        <v>19670</v>
      </c>
      <c r="K187" s="8">
        <v>5</v>
      </c>
      <c r="L187" s="8">
        <v>15</v>
      </c>
      <c r="M187" s="1" t="s">
        <v>37</v>
      </c>
      <c r="N187" s="1">
        <v>1967</v>
      </c>
      <c r="O187" s="3" t="s">
        <v>251</v>
      </c>
      <c r="P187" s="9">
        <f t="shared" si="15"/>
        <v>9835</v>
      </c>
      <c r="Q187" s="9">
        <f t="shared" si="16"/>
        <v>50</v>
      </c>
      <c r="R187" t="str">
        <f t="shared" si="17"/>
        <v>ACH</v>
      </c>
      <c r="S187" t="str">
        <f>_xlfn.XLOOKUP(F187,Market!B:B,Market!C:C,"NA",0)</f>
        <v>North America</v>
      </c>
    </row>
    <row r="188" spans="1:19" ht="12.5" hidden="1" x14ac:dyDescent="0.25">
      <c r="A188" s="8" t="s">
        <v>252</v>
      </c>
      <c r="B188" s="2" t="s">
        <v>254</v>
      </c>
      <c r="C188" s="2" t="s">
        <v>255</v>
      </c>
      <c r="D188" s="4">
        <v>41647</v>
      </c>
      <c r="E188" t="s">
        <v>1348</v>
      </c>
      <c r="F188" t="s">
        <v>1258</v>
      </c>
      <c r="G188" t="s">
        <v>1345</v>
      </c>
      <c r="H188" s="10">
        <f t="shared" si="12"/>
        <v>557700</v>
      </c>
      <c r="I188">
        <f t="shared" si="13"/>
        <v>535392</v>
      </c>
      <c r="J188" s="10">
        <f t="shared" si="14"/>
        <v>464750</v>
      </c>
      <c r="K188" s="8">
        <v>5</v>
      </c>
      <c r="L188" s="8">
        <v>300</v>
      </c>
      <c r="M188" s="1" t="s">
        <v>37</v>
      </c>
      <c r="N188" s="1">
        <v>1859</v>
      </c>
      <c r="O188" s="3" t="s">
        <v>253</v>
      </c>
      <c r="P188" s="9">
        <f t="shared" si="15"/>
        <v>92950</v>
      </c>
      <c r="Q188" s="9">
        <f t="shared" si="16"/>
        <v>20</v>
      </c>
      <c r="R188" t="str">
        <f t="shared" si="17"/>
        <v>NOT ACH</v>
      </c>
      <c r="S188" t="str">
        <f>_xlfn.XLOOKUP(F188,Market!B:B,Market!C:C,"NA",0)</f>
        <v>Europe</v>
      </c>
    </row>
    <row r="189" spans="1:19" ht="12.5" hidden="1" x14ac:dyDescent="0.25">
      <c r="A189" s="8">
        <v>19957</v>
      </c>
      <c r="B189" s="2">
        <v>19158.72</v>
      </c>
      <c r="C189" s="2">
        <v>14255</v>
      </c>
      <c r="D189" s="4">
        <v>41284</v>
      </c>
      <c r="E189" t="s">
        <v>1342</v>
      </c>
      <c r="F189" t="s">
        <v>1294</v>
      </c>
      <c r="G189" t="s">
        <v>1345</v>
      </c>
      <c r="H189" s="10">
        <f t="shared" si="12"/>
        <v>19957</v>
      </c>
      <c r="I189">
        <f t="shared" si="13"/>
        <v>19158.72</v>
      </c>
      <c r="J189" s="10">
        <f t="shared" si="14"/>
        <v>14255</v>
      </c>
      <c r="K189" s="8">
        <v>5</v>
      </c>
      <c r="L189" s="8">
        <v>7</v>
      </c>
      <c r="M189" s="1" t="s">
        <v>37</v>
      </c>
      <c r="N189" s="1">
        <v>2851</v>
      </c>
      <c r="O189" s="3" t="s">
        <v>245</v>
      </c>
      <c r="P189" s="9">
        <f t="shared" si="15"/>
        <v>5702</v>
      </c>
      <c r="Q189" s="9">
        <f t="shared" si="16"/>
        <v>40</v>
      </c>
      <c r="R189" t="str">
        <f t="shared" si="17"/>
        <v>ACH</v>
      </c>
      <c r="S189" t="str">
        <f>_xlfn.XLOOKUP(F189,Market!B:B,Market!C:C,"NA",0)</f>
        <v>North America</v>
      </c>
    </row>
    <row r="190" spans="1:19" ht="12.5" hidden="1" x14ac:dyDescent="0.25">
      <c r="A190" s="8" t="s">
        <v>246</v>
      </c>
      <c r="B190" s="2" t="s">
        <v>248</v>
      </c>
      <c r="C190" s="2" t="s">
        <v>249</v>
      </c>
      <c r="D190" s="4">
        <v>41649</v>
      </c>
      <c r="E190" t="s">
        <v>1348</v>
      </c>
      <c r="F190" t="s">
        <v>1258</v>
      </c>
      <c r="G190" t="s">
        <v>1345</v>
      </c>
      <c r="H190" s="10">
        <f t="shared" si="12"/>
        <v>606300</v>
      </c>
      <c r="I190">
        <f t="shared" si="13"/>
        <v>582048</v>
      </c>
      <c r="J190" s="10">
        <f t="shared" si="14"/>
        <v>505250</v>
      </c>
      <c r="K190" s="8">
        <v>5</v>
      </c>
      <c r="L190" s="8">
        <v>300</v>
      </c>
      <c r="M190" s="1" t="s">
        <v>37</v>
      </c>
      <c r="N190" s="1">
        <v>2021</v>
      </c>
      <c r="O190" s="3" t="s">
        <v>247</v>
      </c>
      <c r="P190" s="9">
        <f t="shared" si="15"/>
        <v>101050</v>
      </c>
      <c r="Q190" s="9">
        <f t="shared" si="16"/>
        <v>20</v>
      </c>
      <c r="R190" t="str">
        <f t="shared" si="17"/>
        <v>NOT ACH</v>
      </c>
      <c r="S190" t="str">
        <f>_xlfn.XLOOKUP(F190,Market!B:B,Market!C:C,"NA",0)</f>
        <v>Europe</v>
      </c>
    </row>
    <row r="191" spans="1:19" ht="12.5" hidden="1" x14ac:dyDescent="0.25">
      <c r="A191" s="8" t="s">
        <v>256</v>
      </c>
      <c r="B191" s="2" t="s">
        <v>257</v>
      </c>
      <c r="C191" s="2" t="s">
        <v>257</v>
      </c>
      <c r="D191" s="4">
        <v>41651</v>
      </c>
      <c r="E191" t="s">
        <v>1347</v>
      </c>
      <c r="F191" t="s">
        <v>1305</v>
      </c>
      <c r="G191" t="s">
        <v>1345</v>
      </c>
      <c r="H191" s="10">
        <f t="shared" si="12"/>
        <v>142250</v>
      </c>
      <c r="I191">
        <f t="shared" si="13"/>
        <v>136560</v>
      </c>
      <c r="J191" s="10">
        <f t="shared" si="14"/>
        <v>136560</v>
      </c>
      <c r="K191" s="8">
        <v>5</v>
      </c>
      <c r="L191" s="8">
        <v>125</v>
      </c>
      <c r="M191" s="1" t="s">
        <v>37</v>
      </c>
      <c r="N191" s="1">
        <v>1138</v>
      </c>
      <c r="O191" s="3" t="s">
        <v>176</v>
      </c>
      <c r="P191" s="9">
        <f t="shared" si="15"/>
        <v>5690</v>
      </c>
      <c r="Q191" s="9">
        <f t="shared" si="16"/>
        <v>4.1666666666666661</v>
      </c>
      <c r="R191" t="str">
        <f t="shared" si="17"/>
        <v>NOT ACH</v>
      </c>
      <c r="S191" t="str">
        <f>_xlfn.XLOOKUP(F191,Market!B:B,Market!C:C,"NA",0)</f>
        <v>North America</v>
      </c>
    </row>
    <row r="192" spans="1:19" ht="12.5" hidden="1" x14ac:dyDescent="0.25">
      <c r="A192" s="8">
        <v>29757</v>
      </c>
      <c r="B192" s="2">
        <v>28566.720000000001</v>
      </c>
      <c r="C192" s="2">
        <v>21255</v>
      </c>
      <c r="D192" s="4">
        <v>41640</v>
      </c>
      <c r="E192" t="s">
        <v>1342</v>
      </c>
      <c r="F192" t="s">
        <v>1294</v>
      </c>
      <c r="G192" t="s">
        <v>1349</v>
      </c>
      <c r="H192" s="10">
        <f t="shared" si="12"/>
        <v>29757</v>
      </c>
      <c r="I192">
        <f t="shared" si="13"/>
        <v>28566.720000000001</v>
      </c>
      <c r="J192" s="10">
        <f t="shared" si="14"/>
        <v>21255</v>
      </c>
      <c r="K192" s="8">
        <v>10</v>
      </c>
      <c r="L192" s="8">
        <v>7</v>
      </c>
      <c r="M192" s="1" t="s">
        <v>37</v>
      </c>
      <c r="N192" s="1">
        <v>4251</v>
      </c>
      <c r="O192" s="3" t="s">
        <v>258</v>
      </c>
      <c r="P192" s="9">
        <f t="shared" si="15"/>
        <v>8502</v>
      </c>
      <c r="Q192" s="9">
        <f t="shared" si="16"/>
        <v>40</v>
      </c>
      <c r="R192" t="str">
        <f t="shared" si="17"/>
        <v>ACH</v>
      </c>
      <c r="S192" t="str">
        <f>_xlfn.XLOOKUP(F192,Market!B:B,Market!C:C,"NA",0)</f>
        <v>North America</v>
      </c>
    </row>
    <row r="193" spans="1:19" ht="12.5" hidden="1" x14ac:dyDescent="0.25">
      <c r="A193" s="8">
        <v>99375</v>
      </c>
      <c r="B193" s="2">
        <v>95400</v>
      </c>
      <c r="C193" s="2">
        <v>95400</v>
      </c>
      <c r="D193" s="4">
        <v>41642</v>
      </c>
      <c r="E193" t="s">
        <v>1347</v>
      </c>
      <c r="F193" t="s">
        <v>1258</v>
      </c>
      <c r="G193" t="s">
        <v>1349</v>
      </c>
      <c r="H193" s="10">
        <f t="shared" si="12"/>
        <v>99375</v>
      </c>
      <c r="I193">
        <f t="shared" si="13"/>
        <v>95400</v>
      </c>
      <c r="J193" s="10">
        <f t="shared" si="14"/>
        <v>95400</v>
      </c>
      <c r="K193" s="8">
        <v>10</v>
      </c>
      <c r="L193" s="8">
        <v>125</v>
      </c>
      <c r="M193" s="1" t="s">
        <v>37</v>
      </c>
      <c r="N193" s="1">
        <v>795</v>
      </c>
      <c r="O193" s="3" t="s">
        <v>259</v>
      </c>
      <c r="P193" s="9">
        <f t="shared" si="15"/>
        <v>3975</v>
      </c>
      <c r="Q193" s="9">
        <f t="shared" si="16"/>
        <v>4.1666666666666661</v>
      </c>
      <c r="R193" t="str">
        <f t="shared" si="17"/>
        <v>NOT ACH</v>
      </c>
      <c r="S193" t="str">
        <f>_xlfn.XLOOKUP(F193,Market!B:B,Market!C:C,"NA",0)</f>
        <v>Europe</v>
      </c>
    </row>
    <row r="194" spans="1:19" ht="12.5" hidden="1" x14ac:dyDescent="0.25">
      <c r="A194" s="8" t="s">
        <v>260</v>
      </c>
      <c r="B194" s="2" t="s">
        <v>262</v>
      </c>
      <c r="C194" s="2" t="s">
        <v>263</v>
      </c>
      <c r="D194" s="4">
        <v>41643</v>
      </c>
      <c r="E194" t="s">
        <v>1348</v>
      </c>
      <c r="F194" t="s">
        <v>1258</v>
      </c>
      <c r="G194" t="s">
        <v>1349</v>
      </c>
      <c r="H194" s="10">
        <f t="shared" si="12"/>
        <v>424350</v>
      </c>
      <c r="I194">
        <f t="shared" si="13"/>
        <v>407376</v>
      </c>
      <c r="J194" s="10">
        <f t="shared" si="14"/>
        <v>353625</v>
      </c>
      <c r="K194" s="8">
        <v>10</v>
      </c>
      <c r="L194" s="8">
        <v>300</v>
      </c>
      <c r="M194" s="1" t="s">
        <v>37</v>
      </c>
      <c r="N194" s="1">
        <v>1414.5</v>
      </c>
      <c r="O194" s="3" t="s">
        <v>261</v>
      </c>
      <c r="P194" s="9">
        <f t="shared" si="15"/>
        <v>70725</v>
      </c>
      <c r="Q194" s="9">
        <f t="shared" si="16"/>
        <v>20</v>
      </c>
      <c r="R194" t="str">
        <f t="shared" si="17"/>
        <v>NOT ACH</v>
      </c>
      <c r="S194" t="str">
        <f>_xlfn.XLOOKUP(F194,Market!B:B,Market!C:C,"NA",0)</f>
        <v>Europe</v>
      </c>
    </row>
    <row r="195" spans="1:19" ht="12.5" hidden="1" x14ac:dyDescent="0.25">
      <c r="A195" s="8" t="s">
        <v>264</v>
      </c>
      <c r="B195" s="2" t="s">
        <v>266</v>
      </c>
      <c r="C195" s="2" t="s">
        <v>267</v>
      </c>
      <c r="D195" s="4">
        <v>41644</v>
      </c>
      <c r="E195" t="s">
        <v>1348</v>
      </c>
      <c r="F195" t="s">
        <v>1312</v>
      </c>
      <c r="G195" t="s">
        <v>1349</v>
      </c>
      <c r="H195" s="10">
        <f t="shared" si="12"/>
        <v>875400</v>
      </c>
      <c r="I195">
        <f t="shared" si="13"/>
        <v>840384</v>
      </c>
      <c r="J195" s="10">
        <f t="shared" si="14"/>
        <v>729500</v>
      </c>
      <c r="K195" s="8">
        <v>10</v>
      </c>
      <c r="L195" s="8">
        <v>300</v>
      </c>
      <c r="M195" s="1" t="s">
        <v>37</v>
      </c>
      <c r="N195" s="1">
        <v>2918</v>
      </c>
      <c r="O195" s="3" t="s">
        <v>265</v>
      </c>
      <c r="P195" s="9">
        <f t="shared" si="15"/>
        <v>145900</v>
      </c>
      <c r="Q195" s="9">
        <f t="shared" si="16"/>
        <v>20</v>
      </c>
      <c r="R195" t="str">
        <f t="shared" si="17"/>
        <v>NOT ACH</v>
      </c>
      <c r="S195" t="str">
        <f>_xlfn.XLOOKUP(F195,Market!B:B,Market!C:C,"NA",0)</f>
        <v>North America</v>
      </c>
    </row>
    <row r="196" spans="1:19" ht="12.5" hidden="1" x14ac:dyDescent="0.25">
      <c r="A196" s="8" t="s">
        <v>268</v>
      </c>
      <c r="B196" s="2" t="s">
        <v>270</v>
      </c>
      <c r="C196" s="2" t="s">
        <v>271</v>
      </c>
      <c r="D196" s="4">
        <v>41646</v>
      </c>
      <c r="E196" t="s">
        <v>1342</v>
      </c>
      <c r="F196" t="s">
        <v>1312</v>
      </c>
      <c r="G196" t="s">
        <v>1349</v>
      </c>
      <c r="H196" s="10">
        <f t="shared" si="12"/>
        <v>1207500</v>
      </c>
      <c r="I196">
        <f t="shared" si="13"/>
        <v>1159200</v>
      </c>
      <c r="J196" s="10">
        <f t="shared" si="14"/>
        <v>897000</v>
      </c>
      <c r="K196" s="8">
        <v>10</v>
      </c>
      <c r="L196" s="8">
        <v>350</v>
      </c>
      <c r="M196" s="1" t="s">
        <v>37</v>
      </c>
      <c r="N196" s="1">
        <v>3450</v>
      </c>
      <c r="O196" s="3" t="s">
        <v>269</v>
      </c>
      <c r="P196" s="9">
        <f t="shared" si="15"/>
        <v>310500</v>
      </c>
      <c r="Q196" s="9">
        <f t="shared" si="16"/>
        <v>34.615384615384613</v>
      </c>
      <c r="R196" t="str">
        <f t="shared" si="17"/>
        <v>ACH</v>
      </c>
      <c r="S196" t="str">
        <f>_xlfn.XLOOKUP(F196,Market!B:B,Market!C:C,"NA",0)</f>
        <v>North America</v>
      </c>
    </row>
    <row r="197" spans="1:19" ht="12.5" hidden="1" x14ac:dyDescent="0.25">
      <c r="A197" s="8" t="s">
        <v>272</v>
      </c>
      <c r="B197" s="2" t="s">
        <v>274</v>
      </c>
      <c r="C197" s="2" t="s">
        <v>274</v>
      </c>
      <c r="D197" s="4">
        <v>41646</v>
      </c>
      <c r="E197" t="s">
        <v>1347</v>
      </c>
      <c r="F197" t="s">
        <v>1257</v>
      </c>
      <c r="G197" t="s">
        <v>1349</v>
      </c>
      <c r="H197" s="10">
        <f t="shared" ref="H197:H260" si="18">_xlfn.NUMBERVALUE(A197)</f>
        <v>373500</v>
      </c>
      <c r="I197">
        <f t="shared" ref="I197:I260" si="19">_xlfn.NUMBERVALUE(B197)</f>
        <v>358560</v>
      </c>
      <c r="J197" s="10">
        <f t="shared" ref="J197:J260" si="20">_xlfn.NUMBERVALUE(C197)</f>
        <v>358560</v>
      </c>
      <c r="K197" s="8">
        <v>10</v>
      </c>
      <c r="L197" s="8">
        <v>125</v>
      </c>
      <c r="M197" s="1" t="s">
        <v>37</v>
      </c>
      <c r="N197" s="1">
        <v>2988</v>
      </c>
      <c r="O197" s="3" t="s">
        <v>273</v>
      </c>
      <c r="P197" s="9">
        <f t="shared" ref="P197:P260" si="21">H197-J197</f>
        <v>14940</v>
      </c>
      <c r="Q197" s="9">
        <f t="shared" ref="Q197:Q260" si="22">(P197/J197)*100</f>
        <v>4.1666666666666661</v>
      </c>
      <c r="R197" t="str">
        <f t="shared" ref="R197:R260" si="23">IF(Q197&gt;20,"ACH","NOT ACH")</f>
        <v>NOT ACH</v>
      </c>
      <c r="S197" t="str">
        <f>_xlfn.XLOOKUP(F197,Market!B:B,Market!C:C,"NA",0)</f>
        <v>Europe</v>
      </c>
    </row>
    <row r="198" spans="1:19" ht="12.5" hidden="1" x14ac:dyDescent="0.25">
      <c r="A198" s="8">
        <v>3270</v>
      </c>
      <c r="B198" s="2">
        <v>3139.2</v>
      </c>
      <c r="C198" s="2">
        <v>2180</v>
      </c>
      <c r="D198" s="4">
        <v>41648</v>
      </c>
      <c r="E198" t="s">
        <v>1344</v>
      </c>
      <c r="F198" t="s">
        <v>1294</v>
      </c>
      <c r="G198" t="s">
        <v>1349</v>
      </c>
      <c r="H198" s="10">
        <f t="shared" si="18"/>
        <v>3270</v>
      </c>
      <c r="I198">
        <f t="shared" si="19"/>
        <v>3139.2</v>
      </c>
      <c r="J198" s="10">
        <f t="shared" si="20"/>
        <v>2180</v>
      </c>
      <c r="K198" s="8">
        <v>10</v>
      </c>
      <c r="L198" s="8">
        <v>15</v>
      </c>
      <c r="M198" s="1" t="s">
        <v>37</v>
      </c>
      <c r="N198" s="1">
        <v>218</v>
      </c>
      <c r="O198" s="3" t="s">
        <v>275</v>
      </c>
      <c r="P198" s="9">
        <f t="shared" si="21"/>
        <v>1090</v>
      </c>
      <c r="Q198" s="9">
        <f t="shared" si="22"/>
        <v>50</v>
      </c>
      <c r="R198" t="str">
        <f t="shared" si="23"/>
        <v>ACH</v>
      </c>
      <c r="S198" t="str">
        <f>_xlfn.XLOOKUP(F198,Market!B:B,Market!C:C,"NA",0)</f>
        <v>North America</v>
      </c>
    </row>
    <row r="199" spans="1:19" ht="12.5" hidden="1" x14ac:dyDescent="0.25">
      <c r="A199" s="8">
        <v>41480</v>
      </c>
      <c r="B199" s="2">
        <v>39820.800000000003</v>
      </c>
      <c r="C199" s="2">
        <v>20740</v>
      </c>
      <c r="D199" s="4">
        <v>41648</v>
      </c>
      <c r="E199" t="s">
        <v>1342</v>
      </c>
      <c r="F199" t="s">
        <v>1294</v>
      </c>
      <c r="G199" t="s">
        <v>1349</v>
      </c>
      <c r="H199" s="10">
        <f t="shared" si="18"/>
        <v>41480</v>
      </c>
      <c r="I199">
        <f t="shared" si="19"/>
        <v>39820.800000000003</v>
      </c>
      <c r="J199" s="10">
        <f t="shared" si="20"/>
        <v>20740</v>
      </c>
      <c r="K199" s="8">
        <v>10</v>
      </c>
      <c r="L199" s="8">
        <v>20</v>
      </c>
      <c r="M199" s="1" t="s">
        <v>37</v>
      </c>
      <c r="N199" s="1">
        <v>2074</v>
      </c>
      <c r="O199" s="3" t="s">
        <v>276</v>
      </c>
      <c r="P199" s="9">
        <f t="shared" si="21"/>
        <v>20740</v>
      </c>
      <c r="Q199" s="9">
        <f t="shared" si="22"/>
        <v>100</v>
      </c>
      <c r="R199" t="str">
        <f t="shared" si="23"/>
        <v>ACH</v>
      </c>
      <c r="S199" t="str">
        <f>_xlfn.XLOOKUP(F199,Market!B:B,Market!C:C,"NA",0)</f>
        <v>North America</v>
      </c>
    </row>
    <row r="200" spans="1:19" ht="12.5" hidden="1" x14ac:dyDescent="0.25">
      <c r="A200" s="8">
        <v>21120</v>
      </c>
      <c r="B200" s="2">
        <v>20275.2</v>
      </c>
      <c r="C200" s="2">
        <v>10560</v>
      </c>
      <c r="D200" s="4">
        <v>41648</v>
      </c>
      <c r="E200" t="s">
        <v>1342</v>
      </c>
      <c r="F200" t="s">
        <v>1312</v>
      </c>
      <c r="G200" t="s">
        <v>1349</v>
      </c>
      <c r="H200" s="10">
        <f t="shared" si="18"/>
        <v>21120</v>
      </c>
      <c r="I200">
        <f t="shared" si="19"/>
        <v>20275.2</v>
      </c>
      <c r="J200" s="10">
        <f t="shared" si="20"/>
        <v>10560</v>
      </c>
      <c r="K200" s="8">
        <v>10</v>
      </c>
      <c r="L200" s="8">
        <v>20</v>
      </c>
      <c r="M200" s="1" t="s">
        <v>37</v>
      </c>
      <c r="N200" s="1">
        <v>1056</v>
      </c>
      <c r="O200" s="3" t="s">
        <v>277</v>
      </c>
      <c r="P200" s="9">
        <f t="shared" si="21"/>
        <v>10560</v>
      </c>
      <c r="Q200" s="9">
        <f t="shared" si="22"/>
        <v>100</v>
      </c>
      <c r="R200" t="str">
        <f t="shared" si="23"/>
        <v>ACH</v>
      </c>
      <c r="S200" t="str">
        <f>_xlfn.XLOOKUP(F200,Market!B:B,Market!C:C,"NA",0)</f>
        <v>North America</v>
      </c>
    </row>
    <row r="201" spans="1:19" ht="12.5" hidden="1" x14ac:dyDescent="0.25">
      <c r="A201" s="8">
        <v>10065</v>
      </c>
      <c r="B201" s="2">
        <v>9662.4</v>
      </c>
      <c r="C201" s="2">
        <v>6710</v>
      </c>
      <c r="D201" s="4">
        <v>41284</v>
      </c>
      <c r="E201" t="s">
        <v>1344</v>
      </c>
      <c r="F201" t="s">
        <v>1312</v>
      </c>
      <c r="G201" t="s">
        <v>1349</v>
      </c>
      <c r="H201" s="10">
        <f t="shared" si="18"/>
        <v>10065</v>
      </c>
      <c r="I201">
        <f t="shared" si="19"/>
        <v>9662.4</v>
      </c>
      <c r="J201" s="10">
        <f t="shared" si="20"/>
        <v>6710</v>
      </c>
      <c r="K201" s="8">
        <v>10</v>
      </c>
      <c r="L201" s="8">
        <v>15</v>
      </c>
      <c r="M201" s="1" t="s">
        <v>37</v>
      </c>
      <c r="N201" s="1">
        <v>671</v>
      </c>
      <c r="O201" s="3" t="s">
        <v>278</v>
      </c>
      <c r="P201" s="9">
        <f t="shared" si="21"/>
        <v>3355</v>
      </c>
      <c r="Q201" s="9">
        <f t="shared" si="22"/>
        <v>50</v>
      </c>
      <c r="R201" t="str">
        <f t="shared" si="23"/>
        <v>ACH</v>
      </c>
      <c r="S201" t="str">
        <f>_xlfn.XLOOKUP(F201,Market!B:B,Market!C:C,"NA",0)</f>
        <v>North America</v>
      </c>
    </row>
    <row r="202" spans="1:19" ht="12.5" hidden="1" x14ac:dyDescent="0.25">
      <c r="A202" s="8">
        <v>22710</v>
      </c>
      <c r="B202" s="2">
        <v>21801.599999999999</v>
      </c>
      <c r="C202" s="2">
        <v>15140</v>
      </c>
      <c r="D202" s="4">
        <v>41284</v>
      </c>
      <c r="E202" t="s">
        <v>1344</v>
      </c>
      <c r="F202" t="s">
        <v>1305</v>
      </c>
      <c r="G202" t="s">
        <v>1349</v>
      </c>
      <c r="H202" s="10">
        <f t="shared" si="18"/>
        <v>22710</v>
      </c>
      <c r="I202">
        <f t="shared" si="19"/>
        <v>21801.599999999999</v>
      </c>
      <c r="J202" s="10">
        <f t="shared" si="20"/>
        <v>15140</v>
      </c>
      <c r="K202" s="8">
        <v>10</v>
      </c>
      <c r="L202" s="8">
        <v>15</v>
      </c>
      <c r="M202" s="1" t="s">
        <v>37</v>
      </c>
      <c r="N202" s="1">
        <v>1514</v>
      </c>
      <c r="O202" s="3" t="s">
        <v>279</v>
      </c>
      <c r="P202" s="9">
        <f t="shared" si="21"/>
        <v>7570</v>
      </c>
      <c r="Q202" s="9">
        <f t="shared" si="22"/>
        <v>50</v>
      </c>
      <c r="R202" t="str">
        <f t="shared" si="23"/>
        <v>ACH</v>
      </c>
      <c r="S202" t="str">
        <f>_xlfn.XLOOKUP(F202,Market!B:B,Market!C:C,"NA",0)</f>
        <v>North America</v>
      </c>
    </row>
    <row r="203" spans="1:19" ht="12.5" hidden="1" x14ac:dyDescent="0.25">
      <c r="A203" s="8">
        <v>95900</v>
      </c>
      <c r="B203" s="2">
        <v>92064</v>
      </c>
      <c r="C203" s="2">
        <v>71240</v>
      </c>
      <c r="D203" s="4">
        <v>41651</v>
      </c>
      <c r="E203" t="s">
        <v>1342</v>
      </c>
      <c r="F203" t="s">
        <v>1312</v>
      </c>
      <c r="G203" t="s">
        <v>1349</v>
      </c>
      <c r="H203" s="10">
        <f t="shared" si="18"/>
        <v>95900</v>
      </c>
      <c r="I203">
        <f t="shared" si="19"/>
        <v>92064</v>
      </c>
      <c r="J203" s="10">
        <f t="shared" si="20"/>
        <v>71240</v>
      </c>
      <c r="K203" s="8">
        <v>10</v>
      </c>
      <c r="L203" s="8">
        <v>350</v>
      </c>
      <c r="M203" s="1" t="s">
        <v>37</v>
      </c>
      <c r="N203" s="1">
        <v>274</v>
      </c>
      <c r="O203" s="3" t="s">
        <v>250</v>
      </c>
      <c r="P203" s="9">
        <f t="shared" si="21"/>
        <v>24660</v>
      </c>
      <c r="Q203" s="9">
        <f t="shared" si="22"/>
        <v>34.615384615384613</v>
      </c>
      <c r="R203" t="str">
        <f t="shared" si="23"/>
        <v>ACH</v>
      </c>
      <c r="S203" t="str">
        <f>_xlfn.XLOOKUP(F203,Market!B:B,Market!C:C,"NA",0)</f>
        <v>North America</v>
      </c>
    </row>
    <row r="204" spans="1:19" ht="12.5" hidden="1" x14ac:dyDescent="0.25">
      <c r="A204" s="8" t="s">
        <v>256</v>
      </c>
      <c r="B204" s="2" t="s">
        <v>257</v>
      </c>
      <c r="C204" s="2" t="s">
        <v>257</v>
      </c>
      <c r="D204" s="4">
        <v>41651</v>
      </c>
      <c r="E204" t="s">
        <v>1347</v>
      </c>
      <c r="F204" t="s">
        <v>1305</v>
      </c>
      <c r="G204" t="s">
        <v>1349</v>
      </c>
      <c r="H204" s="10">
        <f t="shared" si="18"/>
        <v>142250</v>
      </c>
      <c r="I204">
        <f t="shared" si="19"/>
        <v>136560</v>
      </c>
      <c r="J204" s="10">
        <f t="shared" si="20"/>
        <v>136560</v>
      </c>
      <c r="K204" s="8">
        <v>10</v>
      </c>
      <c r="L204" s="8">
        <v>125</v>
      </c>
      <c r="M204" s="1" t="s">
        <v>37</v>
      </c>
      <c r="N204" s="1">
        <v>1138</v>
      </c>
      <c r="O204" s="3" t="s">
        <v>176</v>
      </c>
      <c r="P204" s="9">
        <f t="shared" si="21"/>
        <v>5690</v>
      </c>
      <c r="Q204" s="9">
        <f t="shared" si="22"/>
        <v>4.1666666666666661</v>
      </c>
      <c r="R204" t="str">
        <f t="shared" si="23"/>
        <v>NOT ACH</v>
      </c>
      <c r="S204" t="str">
        <f>_xlfn.XLOOKUP(F204,Market!B:B,Market!C:C,"NA",0)</f>
        <v>North America</v>
      </c>
    </row>
    <row r="205" spans="1:19" ht="12.5" hidden="1" x14ac:dyDescent="0.25">
      <c r="A205" s="8">
        <v>17580</v>
      </c>
      <c r="B205" s="2">
        <v>16876.8</v>
      </c>
      <c r="C205" s="2">
        <v>4395</v>
      </c>
      <c r="D205" s="4">
        <v>41642</v>
      </c>
      <c r="E205" t="s">
        <v>1346</v>
      </c>
      <c r="F205" t="s">
        <v>1312</v>
      </c>
      <c r="G205" t="s">
        <v>1350</v>
      </c>
      <c r="H205" s="10">
        <f t="shared" si="18"/>
        <v>17580</v>
      </c>
      <c r="I205">
        <f t="shared" si="19"/>
        <v>16876.8</v>
      </c>
      <c r="J205" s="10">
        <f t="shared" si="20"/>
        <v>4395</v>
      </c>
      <c r="K205" s="8">
        <v>120</v>
      </c>
      <c r="L205" s="8">
        <v>12</v>
      </c>
      <c r="M205" s="1" t="s">
        <v>37</v>
      </c>
      <c r="N205" s="1">
        <v>1465</v>
      </c>
      <c r="O205" s="3" t="s">
        <v>280</v>
      </c>
      <c r="P205" s="9">
        <f t="shared" si="21"/>
        <v>13185</v>
      </c>
      <c r="Q205" s="9">
        <f t="shared" si="22"/>
        <v>300</v>
      </c>
      <c r="R205" t="str">
        <f t="shared" si="23"/>
        <v>ACH</v>
      </c>
      <c r="S205" t="str">
        <f>_xlfn.XLOOKUP(F205,Market!B:B,Market!C:C,"NA",0)</f>
        <v>North America</v>
      </c>
    </row>
    <row r="206" spans="1:19" ht="12.5" hidden="1" x14ac:dyDescent="0.25">
      <c r="A206" s="8">
        <v>52920</v>
      </c>
      <c r="B206" s="2">
        <v>50803.199999999997</v>
      </c>
      <c r="C206" s="2">
        <v>26460</v>
      </c>
      <c r="D206" s="4">
        <v>41283</v>
      </c>
      <c r="E206" t="s">
        <v>1342</v>
      </c>
      <c r="F206" t="s">
        <v>1294</v>
      </c>
      <c r="G206" t="s">
        <v>1350</v>
      </c>
      <c r="H206" s="10">
        <f t="shared" si="18"/>
        <v>52920</v>
      </c>
      <c r="I206">
        <f t="shared" si="19"/>
        <v>50803.199999999997</v>
      </c>
      <c r="J206" s="10">
        <f t="shared" si="20"/>
        <v>26460</v>
      </c>
      <c r="K206" s="8">
        <v>120</v>
      </c>
      <c r="L206" s="8">
        <v>20</v>
      </c>
      <c r="M206" s="1" t="s">
        <v>37</v>
      </c>
      <c r="N206" s="1">
        <v>2646</v>
      </c>
      <c r="O206" s="3" t="s">
        <v>281</v>
      </c>
      <c r="P206" s="9">
        <f t="shared" si="21"/>
        <v>26460</v>
      </c>
      <c r="Q206" s="9">
        <f t="shared" si="22"/>
        <v>100</v>
      </c>
      <c r="R206" t="str">
        <f t="shared" si="23"/>
        <v>ACH</v>
      </c>
      <c r="S206" t="str">
        <f>_xlfn.XLOOKUP(F206,Market!B:B,Market!C:C,"NA",0)</f>
        <v>North America</v>
      </c>
    </row>
    <row r="207" spans="1:19" ht="12.5" hidden="1" x14ac:dyDescent="0.25">
      <c r="A207" s="8" t="s">
        <v>282</v>
      </c>
      <c r="B207" s="2" t="s">
        <v>284</v>
      </c>
      <c r="C207" s="2" t="s">
        <v>285</v>
      </c>
      <c r="D207" s="4">
        <v>41649</v>
      </c>
      <c r="E207" t="s">
        <v>1342</v>
      </c>
      <c r="F207" t="s">
        <v>1257</v>
      </c>
      <c r="G207" t="s">
        <v>1350</v>
      </c>
      <c r="H207" s="10">
        <f t="shared" si="18"/>
        <v>761950</v>
      </c>
      <c r="I207">
        <f t="shared" si="19"/>
        <v>731472</v>
      </c>
      <c r="J207" s="10">
        <f t="shared" si="20"/>
        <v>566020</v>
      </c>
      <c r="K207" s="8">
        <v>120</v>
      </c>
      <c r="L207" s="8">
        <v>350</v>
      </c>
      <c r="M207" s="1" t="s">
        <v>37</v>
      </c>
      <c r="N207" s="1">
        <v>2177</v>
      </c>
      <c r="O207" s="3" t="s">
        <v>283</v>
      </c>
      <c r="P207" s="9">
        <f t="shared" si="21"/>
        <v>195930</v>
      </c>
      <c r="Q207" s="9">
        <f t="shared" si="22"/>
        <v>34.615384615384613</v>
      </c>
      <c r="R207" t="str">
        <f t="shared" si="23"/>
        <v>ACH</v>
      </c>
      <c r="S207" t="str">
        <f>_xlfn.XLOOKUP(F207,Market!B:B,Market!C:C,"NA",0)</f>
        <v>Europe</v>
      </c>
    </row>
    <row r="208" spans="1:19" ht="12.5" hidden="1" x14ac:dyDescent="0.25">
      <c r="A208" s="8">
        <v>10392</v>
      </c>
      <c r="B208" s="2">
        <v>9976.32</v>
      </c>
      <c r="C208" s="2">
        <v>2598</v>
      </c>
      <c r="D208" s="4">
        <v>41644</v>
      </c>
      <c r="E208" t="s">
        <v>1346</v>
      </c>
      <c r="F208" t="s">
        <v>1257</v>
      </c>
      <c r="G208" t="s">
        <v>1351</v>
      </c>
      <c r="H208" s="10">
        <f t="shared" si="18"/>
        <v>10392</v>
      </c>
      <c r="I208">
        <f t="shared" si="19"/>
        <v>9976.32</v>
      </c>
      <c r="J208" s="10">
        <f t="shared" si="20"/>
        <v>2598</v>
      </c>
      <c r="K208" s="8">
        <v>250</v>
      </c>
      <c r="L208" s="8">
        <v>12</v>
      </c>
      <c r="M208" s="1" t="s">
        <v>37</v>
      </c>
      <c r="N208" s="1">
        <v>866</v>
      </c>
      <c r="O208" s="3" t="s">
        <v>286</v>
      </c>
      <c r="P208" s="9">
        <f t="shared" si="21"/>
        <v>7794</v>
      </c>
      <c r="Q208" s="9">
        <f t="shared" si="22"/>
        <v>300</v>
      </c>
      <c r="R208" t="str">
        <f t="shared" si="23"/>
        <v>ACH</v>
      </c>
      <c r="S208" t="str">
        <f>_xlfn.XLOOKUP(F208,Market!B:B,Market!C:C,"NA",0)</f>
        <v>Europe</v>
      </c>
    </row>
    <row r="209" spans="1:19" ht="12.5" hidden="1" x14ac:dyDescent="0.25">
      <c r="A209" s="8" t="s">
        <v>287</v>
      </c>
      <c r="B209" s="2" t="s">
        <v>289</v>
      </c>
      <c r="C209" s="2">
        <v>90740</v>
      </c>
      <c r="D209" s="4">
        <v>41283</v>
      </c>
      <c r="E209" t="s">
        <v>1342</v>
      </c>
      <c r="F209" t="s">
        <v>1312</v>
      </c>
      <c r="G209" t="s">
        <v>1351</v>
      </c>
      <c r="H209" s="10">
        <f t="shared" si="18"/>
        <v>122150</v>
      </c>
      <c r="I209">
        <f t="shared" si="19"/>
        <v>117264</v>
      </c>
      <c r="J209" s="10">
        <f t="shared" si="20"/>
        <v>90740</v>
      </c>
      <c r="K209" s="8">
        <v>250</v>
      </c>
      <c r="L209" s="8">
        <v>350</v>
      </c>
      <c r="M209" s="1" t="s">
        <v>37</v>
      </c>
      <c r="N209" s="1">
        <v>349</v>
      </c>
      <c r="O209" s="3" t="s">
        <v>288</v>
      </c>
      <c r="P209" s="9">
        <f t="shared" si="21"/>
        <v>31410</v>
      </c>
      <c r="Q209" s="9">
        <f t="shared" si="22"/>
        <v>34.615384615384613</v>
      </c>
      <c r="R209" t="str">
        <f t="shared" si="23"/>
        <v>ACH</v>
      </c>
      <c r="S209" t="str">
        <f>_xlfn.XLOOKUP(F209,Market!B:B,Market!C:C,"NA",0)</f>
        <v>North America</v>
      </c>
    </row>
    <row r="210" spans="1:19" ht="12.5" hidden="1" x14ac:dyDescent="0.25">
      <c r="A210" s="8" t="s">
        <v>282</v>
      </c>
      <c r="B210" s="2" t="s">
        <v>284</v>
      </c>
      <c r="C210" s="2" t="s">
        <v>285</v>
      </c>
      <c r="D210" s="4">
        <v>41649</v>
      </c>
      <c r="E210" t="s">
        <v>1342</v>
      </c>
      <c r="F210" t="s">
        <v>1257</v>
      </c>
      <c r="G210" t="s">
        <v>1351</v>
      </c>
      <c r="H210" s="10">
        <f t="shared" si="18"/>
        <v>761950</v>
      </c>
      <c r="I210">
        <f t="shared" si="19"/>
        <v>731472</v>
      </c>
      <c r="J210" s="10">
        <f t="shared" si="20"/>
        <v>566020</v>
      </c>
      <c r="K210" s="8">
        <v>250</v>
      </c>
      <c r="L210" s="8">
        <v>350</v>
      </c>
      <c r="M210" s="1" t="s">
        <v>37</v>
      </c>
      <c r="N210" s="1">
        <v>2177</v>
      </c>
      <c r="O210" s="3" t="s">
        <v>283</v>
      </c>
      <c r="P210" s="9">
        <f t="shared" si="21"/>
        <v>195930</v>
      </c>
      <c r="Q210" s="9">
        <f t="shared" si="22"/>
        <v>34.615384615384613</v>
      </c>
      <c r="R210" t="str">
        <f t="shared" si="23"/>
        <v>ACH</v>
      </c>
      <c r="S210" t="str">
        <f>_xlfn.XLOOKUP(F210,Market!B:B,Market!C:C,"NA",0)</f>
        <v>Europe</v>
      </c>
    </row>
    <row r="211" spans="1:19" ht="12.5" hidden="1" x14ac:dyDescent="0.25">
      <c r="A211" s="8">
        <v>22710</v>
      </c>
      <c r="B211" s="2">
        <v>21801.599999999999</v>
      </c>
      <c r="C211" s="2">
        <v>15140</v>
      </c>
      <c r="D211" s="4">
        <v>41284</v>
      </c>
      <c r="E211" t="s">
        <v>1344</v>
      </c>
      <c r="F211" t="s">
        <v>1305</v>
      </c>
      <c r="G211" t="s">
        <v>1351</v>
      </c>
      <c r="H211" s="10">
        <f t="shared" si="18"/>
        <v>22710</v>
      </c>
      <c r="I211">
        <f t="shared" si="19"/>
        <v>21801.599999999999</v>
      </c>
      <c r="J211" s="10">
        <f t="shared" si="20"/>
        <v>15140</v>
      </c>
      <c r="K211" s="8">
        <v>250</v>
      </c>
      <c r="L211" s="8">
        <v>15</v>
      </c>
      <c r="M211" s="1" t="s">
        <v>37</v>
      </c>
      <c r="N211" s="1">
        <v>1514</v>
      </c>
      <c r="O211" s="3" t="s">
        <v>279</v>
      </c>
      <c r="P211" s="9">
        <f t="shared" si="21"/>
        <v>7570</v>
      </c>
      <c r="Q211" s="9">
        <f t="shared" si="22"/>
        <v>50</v>
      </c>
      <c r="R211" t="str">
        <f t="shared" si="23"/>
        <v>ACH</v>
      </c>
      <c r="S211" t="str">
        <f>_xlfn.XLOOKUP(F211,Market!B:B,Market!C:C,"NA",0)</f>
        <v>North America</v>
      </c>
    </row>
    <row r="212" spans="1:19" ht="12.5" hidden="1" x14ac:dyDescent="0.25">
      <c r="A212" s="8" t="s">
        <v>290</v>
      </c>
      <c r="B212" s="2" t="s">
        <v>292</v>
      </c>
      <c r="C212" s="2" t="s">
        <v>293</v>
      </c>
      <c r="D212" s="4">
        <v>41641</v>
      </c>
      <c r="E212" t="s">
        <v>1342</v>
      </c>
      <c r="F212" t="s">
        <v>1305</v>
      </c>
      <c r="G212" t="s">
        <v>1352</v>
      </c>
      <c r="H212" s="10">
        <f t="shared" si="18"/>
        <v>652750</v>
      </c>
      <c r="I212">
        <f t="shared" si="19"/>
        <v>626640</v>
      </c>
      <c r="J212" s="10">
        <f t="shared" si="20"/>
        <v>484900</v>
      </c>
      <c r="K212" s="8">
        <v>260</v>
      </c>
      <c r="L212" s="8">
        <v>350</v>
      </c>
      <c r="M212" s="1" t="s">
        <v>37</v>
      </c>
      <c r="N212" s="1">
        <v>1865</v>
      </c>
      <c r="O212" s="3" t="s">
        <v>291</v>
      </c>
      <c r="P212" s="9">
        <f t="shared" si="21"/>
        <v>167850</v>
      </c>
      <c r="Q212" s="9">
        <f t="shared" si="22"/>
        <v>34.615384615384613</v>
      </c>
      <c r="R212" t="str">
        <f t="shared" si="23"/>
        <v>ACH</v>
      </c>
      <c r="S212" t="str">
        <f>_xlfn.XLOOKUP(F212,Market!B:B,Market!C:C,"NA",0)</f>
        <v>North America</v>
      </c>
    </row>
    <row r="213" spans="1:19" ht="12.5" hidden="1" x14ac:dyDescent="0.25">
      <c r="A213" s="8" t="s">
        <v>294</v>
      </c>
      <c r="B213" s="2" t="s">
        <v>296</v>
      </c>
      <c r="C213" s="2" t="s">
        <v>296</v>
      </c>
      <c r="D213" s="4">
        <v>41643</v>
      </c>
      <c r="E213" t="s">
        <v>1347</v>
      </c>
      <c r="F213" t="s">
        <v>1305</v>
      </c>
      <c r="G213" t="s">
        <v>1352</v>
      </c>
      <c r="H213" s="10">
        <f t="shared" si="18"/>
        <v>134250</v>
      </c>
      <c r="I213">
        <f t="shared" si="19"/>
        <v>128880</v>
      </c>
      <c r="J213" s="10">
        <f t="shared" si="20"/>
        <v>128880</v>
      </c>
      <c r="K213" s="8">
        <v>260</v>
      </c>
      <c r="L213" s="8">
        <v>125</v>
      </c>
      <c r="M213" s="1" t="s">
        <v>37</v>
      </c>
      <c r="N213" s="1">
        <v>1074</v>
      </c>
      <c r="O213" s="3" t="s">
        <v>295</v>
      </c>
      <c r="P213" s="9">
        <f t="shared" si="21"/>
        <v>5370</v>
      </c>
      <c r="Q213" s="9">
        <f t="shared" si="22"/>
        <v>4.1666666666666661</v>
      </c>
      <c r="R213" t="str">
        <f t="shared" si="23"/>
        <v>NOT ACH</v>
      </c>
      <c r="S213" t="str">
        <f>_xlfn.XLOOKUP(F213,Market!B:B,Market!C:C,"NA",0)</f>
        <v>North America</v>
      </c>
    </row>
    <row r="214" spans="1:19" ht="12.5" hidden="1" x14ac:dyDescent="0.25">
      <c r="A214" s="8" t="s">
        <v>297</v>
      </c>
      <c r="B214" s="2" t="s">
        <v>299</v>
      </c>
      <c r="C214" s="2" t="s">
        <v>300</v>
      </c>
      <c r="D214" s="4">
        <v>41648</v>
      </c>
      <c r="E214" t="s">
        <v>1342</v>
      </c>
      <c r="F214" t="s">
        <v>1258</v>
      </c>
      <c r="G214" t="s">
        <v>1352</v>
      </c>
      <c r="H214" s="10">
        <f t="shared" si="18"/>
        <v>667450</v>
      </c>
      <c r="I214">
        <f t="shared" si="19"/>
        <v>640752</v>
      </c>
      <c r="J214" s="10">
        <f t="shared" si="20"/>
        <v>495820</v>
      </c>
      <c r="K214" s="8">
        <v>260</v>
      </c>
      <c r="L214" s="8">
        <v>350</v>
      </c>
      <c r="M214" s="1" t="s">
        <v>37</v>
      </c>
      <c r="N214" s="1">
        <v>1907</v>
      </c>
      <c r="O214" s="3" t="s">
        <v>298</v>
      </c>
      <c r="P214" s="9">
        <f t="shared" si="21"/>
        <v>171630</v>
      </c>
      <c r="Q214" s="9">
        <f t="shared" si="22"/>
        <v>34.615384615384613</v>
      </c>
      <c r="R214" t="str">
        <f t="shared" si="23"/>
        <v>ACH</v>
      </c>
      <c r="S214" t="str">
        <f>_xlfn.XLOOKUP(F214,Market!B:B,Market!C:C,"NA",0)</f>
        <v>Europe</v>
      </c>
    </row>
    <row r="215" spans="1:19" ht="12.5" hidden="1" x14ac:dyDescent="0.25">
      <c r="A215" s="8">
        <v>10065</v>
      </c>
      <c r="B215" s="2">
        <v>9662.4</v>
      </c>
      <c r="C215" s="2">
        <v>6710</v>
      </c>
      <c r="D215" s="4">
        <v>41284</v>
      </c>
      <c r="E215" t="s">
        <v>1344</v>
      </c>
      <c r="F215" t="s">
        <v>1312</v>
      </c>
      <c r="G215" t="s">
        <v>1352</v>
      </c>
      <c r="H215" s="10">
        <f t="shared" si="18"/>
        <v>10065</v>
      </c>
      <c r="I215">
        <f t="shared" si="19"/>
        <v>9662.4</v>
      </c>
      <c r="J215" s="10">
        <f t="shared" si="20"/>
        <v>6710</v>
      </c>
      <c r="K215" s="8">
        <v>260</v>
      </c>
      <c r="L215" s="8">
        <v>15</v>
      </c>
      <c r="M215" s="1" t="s">
        <v>37</v>
      </c>
      <c r="N215" s="1">
        <v>671</v>
      </c>
      <c r="O215" s="3" t="s">
        <v>278</v>
      </c>
      <c r="P215" s="9">
        <f t="shared" si="21"/>
        <v>3355</v>
      </c>
      <c r="Q215" s="9">
        <f t="shared" si="22"/>
        <v>50</v>
      </c>
      <c r="R215" t="str">
        <f t="shared" si="23"/>
        <v>ACH</v>
      </c>
      <c r="S215" t="str">
        <f>_xlfn.XLOOKUP(F215,Market!B:B,Market!C:C,"NA",0)</f>
        <v>North America</v>
      </c>
    </row>
    <row r="216" spans="1:19" ht="12.5" hidden="1" x14ac:dyDescent="0.25">
      <c r="A216" s="8" t="s">
        <v>301</v>
      </c>
      <c r="B216" s="2" t="s">
        <v>303</v>
      </c>
      <c r="C216" s="2" t="s">
        <v>304</v>
      </c>
      <c r="D216" s="4">
        <v>41286</v>
      </c>
      <c r="E216" t="s">
        <v>1342</v>
      </c>
      <c r="F216" t="s">
        <v>1294</v>
      </c>
      <c r="G216" t="s">
        <v>1352</v>
      </c>
      <c r="H216" s="10">
        <f t="shared" si="18"/>
        <v>622300</v>
      </c>
      <c r="I216">
        <f t="shared" si="19"/>
        <v>597408</v>
      </c>
      <c r="J216" s="10">
        <f t="shared" si="20"/>
        <v>462280</v>
      </c>
      <c r="K216" s="8">
        <v>260</v>
      </c>
      <c r="L216" s="8">
        <v>350</v>
      </c>
      <c r="M216" s="1" t="s">
        <v>37</v>
      </c>
      <c r="N216" s="1">
        <v>1778</v>
      </c>
      <c r="O216" s="3" t="s">
        <v>302</v>
      </c>
      <c r="P216" s="9">
        <f t="shared" si="21"/>
        <v>160020</v>
      </c>
      <c r="Q216" s="9">
        <f t="shared" si="22"/>
        <v>34.615384615384613</v>
      </c>
      <c r="R216" t="str">
        <f t="shared" si="23"/>
        <v>ACH</v>
      </c>
      <c r="S216" t="str">
        <f>_xlfn.XLOOKUP(F216,Market!B:B,Market!C:C,"NA",0)</f>
        <v>North America</v>
      </c>
    </row>
    <row r="217" spans="1:19" ht="12.5" hidden="1" x14ac:dyDescent="0.25">
      <c r="A217" s="8">
        <v>8113</v>
      </c>
      <c r="B217" s="2">
        <v>7707.35</v>
      </c>
      <c r="C217" s="2">
        <v>5795</v>
      </c>
      <c r="D217" s="4">
        <v>41284</v>
      </c>
      <c r="E217" t="s">
        <v>1342</v>
      </c>
      <c r="F217" t="s">
        <v>1258</v>
      </c>
      <c r="G217" t="s">
        <v>1345</v>
      </c>
      <c r="H217" s="10">
        <f t="shared" si="18"/>
        <v>8113</v>
      </c>
      <c r="I217">
        <f t="shared" si="19"/>
        <v>7707.35</v>
      </c>
      <c r="J217" s="10">
        <f t="shared" si="20"/>
        <v>5795</v>
      </c>
      <c r="K217" s="8">
        <v>5</v>
      </c>
      <c r="L217" s="8">
        <v>7</v>
      </c>
      <c r="M217" s="1" t="s">
        <v>305</v>
      </c>
      <c r="N217" s="1">
        <v>1159</v>
      </c>
      <c r="O217" s="3" t="s">
        <v>306</v>
      </c>
      <c r="P217" s="9">
        <f t="shared" si="21"/>
        <v>2318</v>
      </c>
      <c r="Q217" s="9">
        <f t="shared" si="22"/>
        <v>40</v>
      </c>
      <c r="R217" t="str">
        <f t="shared" si="23"/>
        <v>ACH</v>
      </c>
      <c r="S217" t="str">
        <f>_xlfn.XLOOKUP(F217,Market!B:B,Market!C:C,"NA",0)</f>
        <v>Europe</v>
      </c>
    </row>
    <row r="218" spans="1:19" ht="12.5" hidden="1" x14ac:dyDescent="0.25">
      <c r="A218" s="8">
        <v>9604</v>
      </c>
      <c r="B218" s="2">
        <v>9123.7999999999993</v>
      </c>
      <c r="C218" s="2">
        <v>6860</v>
      </c>
      <c r="D218" s="4">
        <v>41640</v>
      </c>
      <c r="E218" t="s">
        <v>1342</v>
      </c>
      <c r="F218" t="s">
        <v>1258</v>
      </c>
      <c r="G218" t="s">
        <v>1349</v>
      </c>
      <c r="H218" s="10">
        <f t="shared" si="18"/>
        <v>9604</v>
      </c>
      <c r="I218">
        <f t="shared" si="19"/>
        <v>9123.7999999999993</v>
      </c>
      <c r="J218" s="10">
        <f t="shared" si="20"/>
        <v>6860</v>
      </c>
      <c r="K218" s="8">
        <v>10</v>
      </c>
      <c r="L218" s="8">
        <v>7</v>
      </c>
      <c r="M218" s="1" t="s">
        <v>305</v>
      </c>
      <c r="N218" s="1">
        <v>1372</v>
      </c>
      <c r="O218" s="3" t="s">
        <v>307</v>
      </c>
      <c r="P218" s="9">
        <f t="shared" si="21"/>
        <v>2744</v>
      </c>
      <c r="Q218" s="9">
        <f t="shared" si="22"/>
        <v>40</v>
      </c>
      <c r="R218" t="str">
        <f t="shared" si="23"/>
        <v>ACH</v>
      </c>
      <c r="S218" t="str">
        <f>_xlfn.XLOOKUP(F218,Market!B:B,Market!C:C,"NA",0)</f>
        <v>Europe</v>
      </c>
    </row>
    <row r="219" spans="1:19" ht="12.5" hidden="1" x14ac:dyDescent="0.25">
      <c r="A219" s="8">
        <v>16443</v>
      </c>
      <c r="B219" s="2">
        <v>15620.85</v>
      </c>
      <c r="C219" s="2">
        <v>11745</v>
      </c>
      <c r="D219" s="4">
        <v>41283</v>
      </c>
      <c r="E219" t="s">
        <v>1342</v>
      </c>
      <c r="F219" t="s">
        <v>1294</v>
      </c>
      <c r="G219" t="s">
        <v>1349</v>
      </c>
      <c r="H219" s="10">
        <f t="shared" si="18"/>
        <v>16443</v>
      </c>
      <c r="I219">
        <f t="shared" si="19"/>
        <v>15620.85</v>
      </c>
      <c r="J219" s="10">
        <f t="shared" si="20"/>
        <v>11745</v>
      </c>
      <c r="K219" s="8">
        <v>10</v>
      </c>
      <c r="L219" s="8">
        <v>7</v>
      </c>
      <c r="M219" s="1" t="s">
        <v>305</v>
      </c>
      <c r="N219" s="1">
        <v>2349</v>
      </c>
      <c r="O219" s="3" t="s">
        <v>308</v>
      </c>
      <c r="P219" s="9">
        <f t="shared" si="21"/>
        <v>4698</v>
      </c>
      <c r="Q219" s="9">
        <f t="shared" si="22"/>
        <v>40</v>
      </c>
      <c r="R219" t="str">
        <f t="shared" si="23"/>
        <v>ACH</v>
      </c>
      <c r="S219" t="str">
        <f>_xlfn.XLOOKUP(F219,Market!B:B,Market!C:C,"NA",0)</f>
        <v>North America</v>
      </c>
    </row>
    <row r="220" spans="1:19" ht="12.5" hidden="1" x14ac:dyDescent="0.25">
      <c r="A220" s="8">
        <v>18823</v>
      </c>
      <c r="B220" s="2">
        <v>17881.849999999999</v>
      </c>
      <c r="C220" s="2">
        <v>13445</v>
      </c>
      <c r="D220" s="4">
        <v>41649</v>
      </c>
      <c r="E220" t="s">
        <v>1342</v>
      </c>
      <c r="F220" t="s">
        <v>1305</v>
      </c>
      <c r="G220" t="s">
        <v>1349</v>
      </c>
      <c r="H220" s="10">
        <f t="shared" si="18"/>
        <v>18823</v>
      </c>
      <c r="I220">
        <f t="shared" si="19"/>
        <v>17881.849999999999</v>
      </c>
      <c r="J220" s="10">
        <f t="shared" si="20"/>
        <v>13445</v>
      </c>
      <c r="K220" s="8">
        <v>10</v>
      </c>
      <c r="L220" s="8">
        <v>7</v>
      </c>
      <c r="M220" s="1" t="s">
        <v>305</v>
      </c>
      <c r="N220" s="1">
        <v>2689</v>
      </c>
      <c r="O220" s="3" t="s">
        <v>309</v>
      </c>
      <c r="P220" s="9">
        <f t="shared" si="21"/>
        <v>5378</v>
      </c>
      <c r="Q220" s="9">
        <f t="shared" si="22"/>
        <v>40</v>
      </c>
      <c r="R220" t="str">
        <f t="shared" si="23"/>
        <v>ACH</v>
      </c>
      <c r="S220" t="str">
        <f>_xlfn.XLOOKUP(F220,Market!B:B,Market!C:C,"NA",0)</f>
        <v>North America</v>
      </c>
    </row>
    <row r="221" spans="1:19" ht="12.5" hidden="1" x14ac:dyDescent="0.25">
      <c r="A221" s="8">
        <v>29172</v>
      </c>
      <c r="B221" s="2">
        <v>27713.4</v>
      </c>
      <c r="C221" s="2">
        <v>7293</v>
      </c>
      <c r="D221" s="4">
        <v>41651</v>
      </c>
      <c r="E221" t="s">
        <v>1346</v>
      </c>
      <c r="F221" t="s">
        <v>1294</v>
      </c>
      <c r="G221" t="s">
        <v>1349</v>
      </c>
      <c r="H221" s="10">
        <f t="shared" si="18"/>
        <v>29172</v>
      </c>
      <c r="I221">
        <f t="shared" si="19"/>
        <v>27713.4</v>
      </c>
      <c r="J221" s="10">
        <f t="shared" si="20"/>
        <v>7293</v>
      </c>
      <c r="K221" s="8">
        <v>10</v>
      </c>
      <c r="L221" s="8">
        <v>12</v>
      </c>
      <c r="M221" s="1" t="s">
        <v>305</v>
      </c>
      <c r="N221" s="1">
        <v>2431</v>
      </c>
      <c r="O221" s="3" t="s">
        <v>310</v>
      </c>
      <c r="P221" s="9">
        <f t="shared" si="21"/>
        <v>21879</v>
      </c>
      <c r="Q221" s="9">
        <f t="shared" si="22"/>
        <v>300</v>
      </c>
      <c r="R221" t="str">
        <f t="shared" si="23"/>
        <v>ACH</v>
      </c>
      <c r="S221" t="str">
        <f>_xlfn.XLOOKUP(F221,Market!B:B,Market!C:C,"NA",0)</f>
        <v>North America</v>
      </c>
    </row>
    <row r="222" spans="1:19" ht="12.5" hidden="1" x14ac:dyDescent="0.25">
      <c r="A222" s="8">
        <v>29172</v>
      </c>
      <c r="B222" s="2">
        <v>27713.4</v>
      </c>
      <c r="C222" s="2">
        <v>7293</v>
      </c>
      <c r="D222" s="4">
        <v>41651</v>
      </c>
      <c r="E222" t="s">
        <v>1346</v>
      </c>
      <c r="F222" t="s">
        <v>1294</v>
      </c>
      <c r="G222" t="s">
        <v>1350</v>
      </c>
      <c r="H222" s="10">
        <f t="shared" si="18"/>
        <v>29172</v>
      </c>
      <c r="I222">
        <f t="shared" si="19"/>
        <v>27713.4</v>
      </c>
      <c r="J222" s="10">
        <f t="shared" si="20"/>
        <v>7293</v>
      </c>
      <c r="K222" s="8">
        <v>120</v>
      </c>
      <c r="L222" s="8">
        <v>12</v>
      </c>
      <c r="M222" s="1" t="s">
        <v>305</v>
      </c>
      <c r="N222" s="1">
        <v>2431</v>
      </c>
      <c r="O222" s="3" t="s">
        <v>310</v>
      </c>
      <c r="P222" s="9">
        <f t="shared" si="21"/>
        <v>21879</v>
      </c>
      <c r="Q222" s="9">
        <f t="shared" si="22"/>
        <v>300</v>
      </c>
      <c r="R222" t="str">
        <f t="shared" si="23"/>
        <v>ACH</v>
      </c>
      <c r="S222" t="str">
        <f>_xlfn.XLOOKUP(F222,Market!B:B,Market!C:C,"NA",0)</f>
        <v>North America</v>
      </c>
    </row>
    <row r="223" spans="1:19" ht="12.5" hidden="1" x14ac:dyDescent="0.25">
      <c r="A223" s="8">
        <v>18823</v>
      </c>
      <c r="B223" s="2">
        <v>17881.849999999999</v>
      </c>
      <c r="C223" s="2">
        <v>13445</v>
      </c>
      <c r="D223" s="4">
        <v>41649</v>
      </c>
      <c r="E223" t="s">
        <v>1342</v>
      </c>
      <c r="F223" t="s">
        <v>1305</v>
      </c>
      <c r="G223" t="s">
        <v>1351</v>
      </c>
      <c r="H223" s="10">
        <f t="shared" si="18"/>
        <v>18823</v>
      </c>
      <c r="I223">
        <f t="shared" si="19"/>
        <v>17881.849999999999</v>
      </c>
      <c r="J223" s="10">
        <f t="shared" si="20"/>
        <v>13445</v>
      </c>
      <c r="K223" s="8">
        <v>250</v>
      </c>
      <c r="L223" s="8">
        <v>7</v>
      </c>
      <c r="M223" s="1" t="s">
        <v>305</v>
      </c>
      <c r="N223" s="1">
        <v>2689</v>
      </c>
      <c r="O223" s="3" t="s">
        <v>309</v>
      </c>
      <c r="P223" s="9">
        <f t="shared" si="21"/>
        <v>5378</v>
      </c>
      <c r="Q223" s="9">
        <f t="shared" si="22"/>
        <v>40</v>
      </c>
      <c r="R223" t="str">
        <f t="shared" si="23"/>
        <v>ACH</v>
      </c>
      <c r="S223" t="str">
        <f>_xlfn.XLOOKUP(F223,Market!B:B,Market!C:C,"NA",0)</f>
        <v>North America</v>
      </c>
    </row>
    <row r="224" spans="1:19" ht="12.5" hidden="1" x14ac:dyDescent="0.25">
      <c r="A224" s="8">
        <v>11781</v>
      </c>
      <c r="B224" s="2">
        <v>11191.95</v>
      </c>
      <c r="C224" s="2">
        <v>8415</v>
      </c>
      <c r="D224" s="4">
        <v>41646</v>
      </c>
      <c r="E224" t="s">
        <v>1342</v>
      </c>
      <c r="F224" t="s">
        <v>1305</v>
      </c>
      <c r="G224" t="s">
        <v>1352</v>
      </c>
      <c r="H224" s="10">
        <f t="shared" si="18"/>
        <v>11781</v>
      </c>
      <c r="I224">
        <f t="shared" si="19"/>
        <v>11191.95</v>
      </c>
      <c r="J224" s="10">
        <f t="shared" si="20"/>
        <v>8415</v>
      </c>
      <c r="K224" s="8">
        <v>260</v>
      </c>
      <c r="L224" s="8">
        <v>7</v>
      </c>
      <c r="M224" s="1" t="s">
        <v>305</v>
      </c>
      <c r="N224" s="1">
        <v>1683</v>
      </c>
      <c r="O224" s="3" t="s">
        <v>311</v>
      </c>
      <c r="P224" s="9">
        <f t="shared" si="21"/>
        <v>3366</v>
      </c>
      <c r="Q224" s="9">
        <f t="shared" si="22"/>
        <v>40</v>
      </c>
      <c r="R224" t="str">
        <f t="shared" si="23"/>
        <v>ACH</v>
      </c>
      <c r="S224" t="str">
        <f>_xlfn.XLOOKUP(F224,Market!B:B,Market!C:C,"NA",0)</f>
        <v>North America</v>
      </c>
    </row>
    <row r="225" spans="1:19" ht="12.5" hidden="1" x14ac:dyDescent="0.25">
      <c r="A225" s="8">
        <v>13476</v>
      </c>
      <c r="B225" s="2">
        <v>12802.2</v>
      </c>
      <c r="C225" s="2">
        <v>3369</v>
      </c>
      <c r="D225" s="4">
        <v>41647</v>
      </c>
      <c r="E225" t="s">
        <v>1346</v>
      </c>
      <c r="F225" t="s">
        <v>1305</v>
      </c>
      <c r="G225" t="s">
        <v>1352</v>
      </c>
      <c r="H225" s="10">
        <f t="shared" si="18"/>
        <v>13476</v>
      </c>
      <c r="I225">
        <f t="shared" si="19"/>
        <v>12802.2</v>
      </c>
      <c r="J225" s="10">
        <f t="shared" si="20"/>
        <v>3369</v>
      </c>
      <c r="K225" s="8">
        <v>260</v>
      </c>
      <c r="L225" s="8">
        <v>12</v>
      </c>
      <c r="M225" s="1" t="s">
        <v>305</v>
      </c>
      <c r="N225" s="1">
        <v>1123</v>
      </c>
      <c r="O225" s="3" t="s">
        <v>312</v>
      </c>
      <c r="P225" s="9">
        <f t="shared" si="21"/>
        <v>10107</v>
      </c>
      <c r="Q225" s="9">
        <f t="shared" si="22"/>
        <v>300</v>
      </c>
      <c r="R225" t="str">
        <f t="shared" si="23"/>
        <v>ACH</v>
      </c>
      <c r="S225" t="str">
        <f>_xlfn.XLOOKUP(F225,Market!B:B,Market!C:C,"NA",0)</f>
        <v>North America</v>
      </c>
    </row>
    <row r="226" spans="1:19" ht="12.5" hidden="1" x14ac:dyDescent="0.25">
      <c r="A226" s="8">
        <v>8113</v>
      </c>
      <c r="B226" s="2">
        <v>7707.35</v>
      </c>
      <c r="C226" s="2">
        <v>5795</v>
      </c>
      <c r="D226" s="4">
        <v>41284</v>
      </c>
      <c r="E226" t="s">
        <v>1342</v>
      </c>
      <c r="F226" t="s">
        <v>1258</v>
      </c>
      <c r="G226" t="s">
        <v>1352</v>
      </c>
      <c r="H226" s="10">
        <f t="shared" si="18"/>
        <v>8113</v>
      </c>
      <c r="I226">
        <f t="shared" si="19"/>
        <v>7707.35</v>
      </c>
      <c r="J226" s="10">
        <f t="shared" si="20"/>
        <v>5795</v>
      </c>
      <c r="K226" s="8">
        <v>260</v>
      </c>
      <c r="L226" s="8">
        <v>7</v>
      </c>
      <c r="M226" s="1" t="s">
        <v>305</v>
      </c>
      <c r="N226" s="1">
        <v>1159</v>
      </c>
      <c r="O226" s="3" t="s">
        <v>306</v>
      </c>
      <c r="P226" s="9">
        <f t="shared" si="21"/>
        <v>2318</v>
      </c>
      <c r="Q226" s="9">
        <f t="shared" si="22"/>
        <v>40</v>
      </c>
      <c r="R226" t="str">
        <f t="shared" si="23"/>
        <v>ACH</v>
      </c>
      <c r="S226" t="str">
        <f>_xlfn.XLOOKUP(F226,Market!B:B,Market!C:C,"NA",0)</f>
        <v>Europe</v>
      </c>
    </row>
    <row r="227" spans="1:19" ht="12.5" hidden="1" x14ac:dyDescent="0.25">
      <c r="A227" s="8">
        <v>22380</v>
      </c>
      <c r="B227" s="2">
        <v>21261</v>
      </c>
      <c r="C227" s="2">
        <v>5595</v>
      </c>
      <c r="D227" s="4">
        <v>41641</v>
      </c>
      <c r="E227" t="s">
        <v>1346</v>
      </c>
      <c r="F227" t="s">
        <v>1257</v>
      </c>
      <c r="G227" t="s">
        <v>1343</v>
      </c>
      <c r="H227" s="10">
        <f t="shared" si="18"/>
        <v>22380</v>
      </c>
      <c r="I227">
        <f t="shared" si="19"/>
        <v>21261</v>
      </c>
      <c r="J227" s="10">
        <f t="shared" si="20"/>
        <v>5595</v>
      </c>
      <c r="K227" s="8">
        <v>3</v>
      </c>
      <c r="L227" s="8">
        <v>12</v>
      </c>
      <c r="M227" s="1" t="s">
        <v>305</v>
      </c>
      <c r="N227" s="1">
        <v>1865</v>
      </c>
      <c r="O227" s="3" t="s">
        <v>313</v>
      </c>
      <c r="P227" s="9">
        <f t="shared" si="21"/>
        <v>16785</v>
      </c>
      <c r="Q227" s="9">
        <f t="shared" si="22"/>
        <v>300</v>
      </c>
      <c r="R227" t="str">
        <f t="shared" si="23"/>
        <v>ACH</v>
      </c>
      <c r="S227" t="str">
        <f>_xlfn.XLOOKUP(F227,Market!B:B,Market!C:C,"NA",0)</f>
        <v>Europe</v>
      </c>
    </row>
    <row r="228" spans="1:19" ht="12.5" hidden="1" x14ac:dyDescent="0.25">
      <c r="A228" s="8">
        <v>13392</v>
      </c>
      <c r="B228" s="2">
        <v>12722.4</v>
      </c>
      <c r="C228" s="2">
        <v>3348</v>
      </c>
      <c r="D228" s="4">
        <v>41641</v>
      </c>
      <c r="E228" t="s">
        <v>1346</v>
      </c>
      <c r="F228" t="s">
        <v>1258</v>
      </c>
      <c r="G228" t="s">
        <v>1343</v>
      </c>
      <c r="H228" s="10">
        <f t="shared" si="18"/>
        <v>13392</v>
      </c>
      <c r="I228">
        <f t="shared" si="19"/>
        <v>12722.4</v>
      </c>
      <c r="J228" s="10">
        <f t="shared" si="20"/>
        <v>3348</v>
      </c>
      <c r="K228" s="8">
        <v>3</v>
      </c>
      <c r="L228" s="8">
        <v>12</v>
      </c>
      <c r="M228" s="1" t="s">
        <v>305</v>
      </c>
      <c r="N228" s="1">
        <v>1116</v>
      </c>
      <c r="O228" s="3" t="s">
        <v>314</v>
      </c>
      <c r="P228" s="9">
        <f t="shared" si="21"/>
        <v>10044</v>
      </c>
      <c r="Q228" s="9">
        <f t="shared" si="22"/>
        <v>300</v>
      </c>
      <c r="R228" t="str">
        <f t="shared" si="23"/>
        <v>ACH</v>
      </c>
      <c r="S228" t="str">
        <f>_xlfn.XLOOKUP(F228,Market!B:B,Market!C:C,"NA",0)</f>
        <v>Europe</v>
      </c>
    </row>
    <row r="229" spans="1:19" ht="12.5" hidden="1" x14ac:dyDescent="0.25">
      <c r="A229" s="8">
        <v>31260</v>
      </c>
      <c r="B229" s="2">
        <v>29697</v>
      </c>
      <c r="C229" s="2">
        <v>15630</v>
      </c>
      <c r="D229" s="4">
        <v>41644</v>
      </c>
      <c r="E229" t="s">
        <v>1342</v>
      </c>
      <c r="F229" t="s">
        <v>1257</v>
      </c>
      <c r="G229" t="s">
        <v>1343</v>
      </c>
      <c r="H229" s="10">
        <f t="shared" si="18"/>
        <v>31260</v>
      </c>
      <c r="I229">
        <f t="shared" si="19"/>
        <v>29697</v>
      </c>
      <c r="J229" s="10">
        <f t="shared" si="20"/>
        <v>15630</v>
      </c>
      <c r="K229" s="8">
        <v>3</v>
      </c>
      <c r="L229" s="8">
        <v>20</v>
      </c>
      <c r="M229" s="1" t="s">
        <v>305</v>
      </c>
      <c r="N229" s="1">
        <v>1563</v>
      </c>
      <c r="O229" s="3" t="s">
        <v>315</v>
      </c>
      <c r="P229" s="9">
        <f t="shared" si="21"/>
        <v>15630</v>
      </c>
      <c r="Q229" s="9">
        <f t="shared" si="22"/>
        <v>100</v>
      </c>
      <c r="R229" t="str">
        <f t="shared" si="23"/>
        <v>ACH</v>
      </c>
      <c r="S229" t="str">
        <f>_xlfn.XLOOKUP(F229,Market!B:B,Market!C:C,"NA",0)</f>
        <v>Europe</v>
      </c>
    </row>
    <row r="230" spans="1:19" ht="12.5" hidden="1" x14ac:dyDescent="0.25">
      <c r="A230" s="8" t="s">
        <v>316</v>
      </c>
      <c r="B230" s="2" t="s">
        <v>318</v>
      </c>
      <c r="C230" s="2" t="s">
        <v>319</v>
      </c>
      <c r="D230" s="4">
        <v>41645</v>
      </c>
      <c r="E230" t="s">
        <v>1348</v>
      </c>
      <c r="F230" t="s">
        <v>1312</v>
      </c>
      <c r="G230" t="s">
        <v>1343</v>
      </c>
      <c r="H230" s="10">
        <f t="shared" si="18"/>
        <v>297300</v>
      </c>
      <c r="I230">
        <f t="shared" si="19"/>
        <v>282435</v>
      </c>
      <c r="J230" s="10">
        <f t="shared" si="20"/>
        <v>247750</v>
      </c>
      <c r="K230" s="8">
        <v>3</v>
      </c>
      <c r="L230" s="8">
        <v>300</v>
      </c>
      <c r="M230" s="1" t="s">
        <v>305</v>
      </c>
      <c r="N230" s="1">
        <v>991</v>
      </c>
      <c r="O230" s="3" t="s">
        <v>317</v>
      </c>
      <c r="P230" s="9">
        <f t="shared" si="21"/>
        <v>49550</v>
      </c>
      <c r="Q230" s="9">
        <f t="shared" si="22"/>
        <v>20</v>
      </c>
      <c r="R230" t="str">
        <f t="shared" si="23"/>
        <v>NOT ACH</v>
      </c>
      <c r="S230" t="str">
        <f>_xlfn.XLOOKUP(F230,Market!B:B,Market!C:C,"NA",0)</f>
        <v>North America</v>
      </c>
    </row>
    <row r="231" spans="1:19" ht="12.5" hidden="1" x14ac:dyDescent="0.25">
      <c r="A231" s="8">
        <v>7112</v>
      </c>
      <c r="B231" s="2">
        <v>6756.4</v>
      </c>
      <c r="C231" s="2">
        <v>5080</v>
      </c>
      <c r="D231" s="4">
        <v>41285</v>
      </c>
      <c r="E231" t="s">
        <v>1342</v>
      </c>
      <c r="F231" t="s">
        <v>1258</v>
      </c>
      <c r="G231" t="s">
        <v>1343</v>
      </c>
      <c r="H231" s="10">
        <f t="shared" si="18"/>
        <v>7112</v>
      </c>
      <c r="I231">
        <f t="shared" si="19"/>
        <v>6756.4</v>
      </c>
      <c r="J231" s="10">
        <f t="shared" si="20"/>
        <v>5080</v>
      </c>
      <c r="K231" s="8">
        <v>3</v>
      </c>
      <c r="L231" s="8">
        <v>7</v>
      </c>
      <c r="M231" s="1" t="s">
        <v>305</v>
      </c>
      <c r="N231" s="1">
        <v>1016</v>
      </c>
      <c r="O231" s="3" t="s">
        <v>320</v>
      </c>
      <c r="P231" s="9">
        <f t="shared" si="21"/>
        <v>2032</v>
      </c>
      <c r="Q231" s="9">
        <f t="shared" si="22"/>
        <v>40</v>
      </c>
      <c r="R231" t="str">
        <f t="shared" si="23"/>
        <v>ACH</v>
      </c>
      <c r="S231" t="str">
        <f>_xlfn.XLOOKUP(F231,Market!B:B,Market!C:C,"NA",0)</f>
        <v>Europe</v>
      </c>
    </row>
    <row r="232" spans="1:19" ht="12.5" hidden="1" x14ac:dyDescent="0.25">
      <c r="A232" s="8">
        <v>41865</v>
      </c>
      <c r="B232" s="2">
        <v>39771.75</v>
      </c>
      <c r="C232" s="2">
        <v>27910</v>
      </c>
      <c r="D232" s="4">
        <v>41650</v>
      </c>
      <c r="E232" t="s">
        <v>1344</v>
      </c>
      <c r="F232" t="s">
        <v>1305</v>
      </c>
      <c r="G232" t="s">
        <v>1343</v>
      </c>
      <c r="H232" s="10">
        <f t="shared" si="18"/>
        <v>41865</v>
      </c>
      <c r="I232">
        <f t="shared" si="19"/>
        <v>39771.75</v>
      </c>
      <c r="J232" s="10">
        <f t="shared" si="20"/>
        <v>27910</v>
      </c>
      <c r="K232" s="8">
        <v>3</v>
      </c>
      <c r="L232" s="8">
        <v>15</v>
      </c>
      <c r="M232" s="1" t="s">
        <v>305</v>
      </c>
      <c r="N232" s="1">
        <v>2791</v>
      </c>
      <c r="O232" s="3" t="s">
        <v>321</v>
      </c>
      <c r="P232" s="9">
        <f t="shared" si="21"/>
        <v>13955</v>
      </c>
      <c r="Q232" s="9">
        <f t="shared" si="22"/>
        <v>50</v>
      </c>
      <c r="R232" t="str">
        <f t="shared" si="23"/>
        <v>ACH</v>
      </c>
      <c r="S232" t="str">
        <f>_xlfn.XLOOKUP(F232,Market!B:B,Market!C:C,"NA",0)</f>
        <v>North America</v>
      </c>
    </row>
    <row r="233" spans="1:19" ht="12.5" hidden="1" x14ac:dyDescent="0.25">
      <c r="A233" s="8">
        <v>3990</v>
      </c>
      <c r="B233" s="2">
        <v>3790.5</v>
      </c>
      <c r="C233" s="2">
        <v>2850</v>
      </c>
      <c r="D233" s="4">
        <v>41651</v>
      </c>
      <c r="E233" t="s">
        <v>1342</v>
      </c>
      <c r="F233" t="s">
        <v>1312</v>
      </c>
      <c r="G233" t="s">
        <v>1343</v>
      </c>
      <c r="H233" s="10">
        <f t="shared" si="18"/>
        <v>3990</v>
      </c>
      <c r="I233">
        <f t="shared" si="19"/>
        <v>3790.5</v>
      </c>
      <c r="J233" s="10">
        <f t="shared" si="20"/>
        <v>2850</v>
      </c>
      <c r="K233" s="8">
        <v>3</v>
      </c>
      <c r="L233" s="8">
        <v>7</v>
      </c>
      <c r="M233" s="1" t="s">
        <v>305</v>
      </c>
      <c r="N233" s="1">
        <v>570</v>
      </c>
      <c r="O233" s="3" t="s">
        <v>322</v>
      </c>
      <c r="P233" s="9">
        <f t="shared" si="21"/>
        <v>1140</v>
      </c>
      <c r="Q233" s="9">
        <f t="shared" si="22"/>
        <v>40</v>
      </c>
      <c r="R233" t="str">
        <f t="shared" si="23"/>
        <v>ACH</v>
      </c>
      <c r="S233" t="str">
        <f>_xlfn.XLOOKUP(F233,Market!B:B,Market!C:C,"NA",0)</f>
        <v>North America</v>
      </c>
    </row>
    <row r="234" spans="1:19" ht="12.5" hidden="1" x14ac:dyDescent="0.25">
      <c r="A234" s="8">
        <v>17409</v>
      </c>
      <c r="B234" s="2">
        <v>16538.55</v>
      </c>
      <c r="C234" s="2">
        <v>12435</v>
      </c>
      <c r="D234" s="4">
        <v>41651</v>
      </c>
      <c r="E234" t="s">
        <v>1342</v>
      </c>
      <c r="F234" t="s">
        <v>1257</v>
      </c>
      <c r="G234" t="s">
        <v>1343</v>
      </c>
      <c r="H234" s="10">
        <f t="shared" si="18"/>
        <v>17409</v>
      </c>
      <c r="I234">
        <f t="shared" si="19"/>
        <v>16538.55</v>
      </c>
      <c r="J234" s="10">
        <f t="shared" si="20"/>
        <v>12435</v>
      </c>
      <c r="K234" s="8">
        <v>3</v>
      </c>
      <c r="L234" s="8">
        <v>7</v>
      </c>
      <c r="M234" s="1" t="s">
        <v>305</v>
      </c>
      <c r="N234" s="1">
        <v>2487</v>
      </c>
      <c r="O234" s="3" t="s">
        <v>323</v>
      </c>
      <c r="P234" s="9">
        <f t="shared" si="21"/>
        <v>4974</v>
      </c>
      <c r="Q234" s="9">
        <f t="shared" si="22"/>
        <v>40</v>
      </c>
      <c r="R234" t="str">
        <f t="shared" si="23"/>
        <v>ACH</v>
      </c>
      <c r="S234" t="str">
        <f>_xlfn.XLOOKUP(F234,Market!B:B,Market!C:C,"NA",0)</f>
        <v>Europe</v>
      </c>
    </row>
    <row r="235" spans="1:19" ht="12.5" hidden="1" x14ac:dyDescent="0.25">
      <c r="A235" s="8" t="s">
        <v>324</v>
      </c>
      <c r="B235" s="2" t="s">
        <v>326</v>
      </c>
      <c r="C235" s="2" t="s">
        <v>327</v>
      </c>
      <c r="D235" s="4">
        <v>41640</v>
      </c>
      <c r="E235" t="s">
        <v>1342</v>
      </c>
      <c r="F235" t="s">
        <v>1257</v>
      </c>
      <c r="G235" t="s">
        <v>1345</v>
      </c>
      <c r="H235" s="10">
        <f t="shared" si="18"/>
        <v>484575</v>
      </c>
      <c r="I235">
        <f t="shared" si="19"/>
        <v>460346.25</v>
      </c>
      <c r="J235" s="10">
        <f t="shared" si="20"/>
        <v>359970</v>
      </c>
      <c r="K235" s="8">
        <v>5</v>
      </c>
      <c r="L235" s="8">
        <v>350</v>
      </c>
      <c r="M235" s="1" t="s">
        <v>305</v>
      </c>
      <c r="N235" s="1">
        <v>1384.5</v>
      </c>
      <c r="O235" s="3" t="s">
        <v>325</v>
      </c>
      <c r="P235" s="9">
        <f t="shared" si="21"/>
        <v>124605</v>
      </c>
      <c r="Q235" s="9">
        <f t="shared" si="22"/>
        <v>34.615384615384613</v>
      </c>
      <c r="R235" t="str">
        <f t="shared" si="23"/>
        <v>ACH</v>
      </c>
      <c r="S235" t="str">
        <f>_xlfn.XLOOKUP(F235,Market!B:B,Market!C:C,"NA",0)</f>
        <v>Europe</v>
      </c>
    </row>
    <row r="236" spans="1:19" ht="12.5" hidden="1" x14ac:dyDescent="0.25">
      <c r="A236" s="8" t="s">
        <v>328</v>
      </c>
      <c r="B236" s="2" t="s">
        <v>330</v>
      </c>
      <c r="C236" s="2" t="s">
        <v>331</v>
      </c>
      <c r="D236" s="4">
        <v>41646</v>
      </c>
      <c r="E236" t="s">
        <v>1347</v>
      </c>
      <c r="F236" t="s">
        <v>1312</v>
      </c>
      <c r="G236" t="s">
        <v>1345</v>
      </c>
      <c r="H236" s="10">
        <f t="shared" si="18"/>
        <v>453375</v>
      </c>
      <c r="I236">
        <f t="shared" si="19"/>
        <v>430706.25</v>
      </c>
      <c r="J236" s="10">
        <f t="shared" si="20"/>
        <v>435240</v>
      </c>
      <c r="K236" s="8">
        <v>5</v>
      </c>
      <c r="L236" s="8">
        <v>125</v>
      </c>
      <c r="M236" s="1" t="s">
        <v>305</v>
      </c>
      <c r="N236" s="1">
        <v>3627</v>
      </c>
      <c r="O236" s="3" t="s">
        <v>329</v>
      </c>
      <c r="P236" s="9">
        <f t="shared" si="21"/>
        <v>18135</v>
      </c>
      <c r="Q236" s="9">
        <f t="shared" si="22"/>
        <v>4.1666666666666661</v>
      </c>
      <c r="R236" t="str">
        <f t="shared" si="23"/>
        <v>NOT ACH</v>
      </c>
      <c r="S236" t="str">
        <f>_xlfn.XLOOKUP(F236,Market!B:B,Market!C:C,"NA",0)</f>
        <v>North America</v>
      </c>
    </row>
    <row r="237" spans="1:19" ht="12.5" hidden="1" x14ac:dyDescent="0.25">
      <c r="A237" s="8" t="s">
        <v>332</v>
      </c>
      <c r="B237" s="2" t="s">
        <v>334</v>
      </c>
      <c r="C237" s="2" t="s">
        <v>335</v>
      </c>
      <c r="D237" s="4">
        <v>41283</v>
      </c>
      <c r="E237" t="s">
        <v>1342</v>
      </c>
      <c r="F237" t="s">
        <v>1305</v>
      </c>
      <c r="G237" t="s">
        <v>1345</v>
      </c>
      <c r="H237" s="10">
        <f t="shared" si="18"/>
        <v>252000</v>
      </c>
      <c r="I237">
        <f t="shared" si="19"/>
        <v>239400</v>
      </c>
      <c r="J237" s="10">
        <f t="shared" si="20"/>
        <v>187200</v>
      </c>
      <c r="K237" s="8">
        <v>5</v>
      </c>
      <c r="L237" s="8">
        <v>350</v>
      </c>
      <c r="M237" s="1" t="s">
        <v>305</v>
      </c>
      <c r="N237" s="1">
        <v>720</v>
      </c>
      <c r="O237" s="3" t="s">
        <v>333</v>
      </c>
      <c r="P237" s="9">
        <f t="shared" si="21"/>
        <v>64800</v>
      </c>
      <c r="Q237" s="9">
        <f t="shared" si="22"/>
        <v>34.615384615384613</v>
      </c>
      <c r="R237" t="str">
        <f t="shared" si="23"/>
        <v>ACH</v>
      </c>
      <c r="S237" t="str">
        <f>_xlfn.XLOOKUP(F237,Market!B:B,Market!C:C,"NA",0)</f>
        <v>North America</v>
      </c>
    </row>
    <row r="238" spans="1:19" ht="12.5" hidden="1" x14ac:dyDescent="0.25">
      <c r="A238" s="8">
        <v>28104</v>
      </c>
      <c r="B238" s="2">
        <v>26698.799999999999</v>
      </c>
      <c r="C238" s="2">
        <v>7026</v>
      </c>
      <c r="D238" s="4">
        <v>41650</v>
      </c>
      <c r="E238" t="s">
        <v>1346</v>
      </c>
      <c r="F238" t="s">
        <v>1258</v>
      </c>
      <c r="G238" t="s">
        <v>1345</v>
      </c>
      <c r="H238" s="10">
        <f t="shared" si="18"/>
        <v>28104</v>
      </c>
      <c r="I238">
        <f t="shared" si="19"/>
        <v>26698.799999999999</v>
      </c>
      <c r="J238" s="10">
        <f t="shared" si="20"/>
        <v>7026</v>
      </c>
      <c r="K238" s="8">
        <v>5</v>
      </c>
      <c r="L238" s="8">
        <v>12</v>
      </c>
      <c r="M238" s="1" t="s">
        <v>305</v>
      </c>
      <c r="N238" s="1">
        <v>2342</v>
      </c>
      <c r="O238" s="3" t="s">
        <v>336</v>
      </c>
      <c r="P238" s="9">
        <f t="shared" si="21"/>
        <v>21078</v>
      </c>
      <c r="Q238" s="9">
        <f t="shared" si="22"/>
        <v>300</v>
      </c>
      <c r="R238" t="str">
        <f t="shared" si="23"/>
        <v>ACH</v>
      </c>
      <c r="S238" t="str">
        <f>_xlfn.XLOOKUP(F238,Market!B:B,Market!C:C,"NA",0)</f>
        <v>Europe</v>
      </c>
    </row>
    <row r="239" spans="1:19" ht="12.5" hidden="1" x14ac:dyDescent="0.25">
      <c r="A239" s="8" t="s">
        <v>337</v>
      </c>
      <c r="B239" s="2" t="s">
        <v>339</v>
      </c>
      <c r="C239" s="2" t="s">
        <v>340</v>
      </c>
      <c r="D239" s="4">
        <v>41286</v>
      </c>
      <c r="E239" t="s">
        <v>1348</v>
      </c>
      <c r="F239" t="s">
        <v>1305</v>
      </c>
      <c r="G239" t="s">
        <v>1345</v>
      </c>
      <c r="H239" s="10">
        <f t="shared" si="18"/>
        <v>330000</v>
      </c>
      <c r="I239">
        <f t="shared" si="19"/>
        <v>313500</v>
      </c>
      <c r="J239" s="10">
        <f t="shared" si="20"/>
        <v>275000</v>
      </c>
      <c r="K239" s="8">
        <v>5</v>
      </c>
      <c r="L239" s="8">
        <v>300</v>
      </c>
      <c r="M239" s="1" t="s">
        <v>305</v>
      </c>
      <c r="N239" s="1">
        <v>1100</v>
      </c>
      <c r="O239" s="3" t="s">
        <v>338</v>
      </c>
      <c r="P239" s="9">
        <f t="shared" si="21"/>
        <v>55000</v>
      </c>
      <c r="Q239" s="9">
        <f t="shared" si="22"/>
        <v>20</v>
      </c>
      <c r="R239" t="str">
        <f t="shared" si="23"/>
        <v>NOT ACH</v>
      </c>
      <c r="S239" t="str">
        <f>_xlfn.XLOOKUP(F239,Market!B:B,Market!C:C,"NA",0)</f>
        <v>North America</v>
      </c>
    </row>
    <row r="240" spans="1:19" ht="12.5" hidden="1" x14ac:dyDescent="0.25">
      <c r="A240" s="8">
        <v>26060</v>
      </c>
      <c r="B240" s="2">
        <v>24757</v>
      </c>
      <c r="C240" s="2">
        <v>13030</v>
      </c>
      <c r="D240" s="4">
        <v>41641</v>
      </c>
      <c r="E240" t="s">
        <v>1342</v>
      </c>
      <c r="F240" t="s">
        <v>1257</v>
      </c>
      <c r="G240" t="s">
        <v>1349</v>
      </c>
      <c r="H240" s="10">
        <f t="shared" si="18"/>
        <v>26060</v>
      </c>
      <c r="I240">
        <f t="shared" si="19"/>
        <v>24757</v>
      </c>
      <c r="J240" s="10">
        <f t="shared" si="20"/>
        <v>13030</v>
      </c>
      <c r="K240" s="8">
        <v>10</v>
      </c>
      <c r="L240" s="8">
        <v>20</v>
      </c>
      <c r="M240" s="1" t="s">
        <v>305</v>
      </c>
      <c r="N240" s="1">
        <v>1303</v>
      </c>
      <c r="O240" s="3" t="s">
        <v>341</v>
      </c>
      <c r="P240" s="9">
        <f t="shared" si="21"/>
        <v>13030</v>
      </c>
      <c r="Q240" s="9">
        <f t="shared" si="22"/>
        <v>100</v>
      </c>
      <c r="R240" t="str">
        <f t="shared" si="23"/>
        <v>ACH</v>
      </c>
      <c r="S240" t="str">
        <f>_xlfn.XLOOKUP(F240,Market!B:B,Market!C:C,"NA",0)</f>
        <v>Europe</v>
      </c>
    </row>
    <row r="241" spans="1:19" ht="12.5" hidden="1" x14ac:dyDescent="0.25">
      <c r="A241" s="8" t="s">
        <v>342</v>
      </c>
      <c r="B241" s="2" t="s">
        <v>344</v>
      </c>
      <c r="C241" s="2" t="s">
        <v>345</v>
      </c>
      <c r="D241" s="4">
        <v>41642</v>
      </c>
      <c r="E241" t="s">
        <v>1347</v>
      </c>
      <c r="F241" t="s">
        <v>1312</v>
      </c>
      <c r="G241" t="s">
        <v>1349</v>
      </c>
      <c r="H241" s="10">
        <f t="shared" si="18"/>
        <v>374000</v>
      </c>
      <c r="I241">
        <f t="shared" si="19"/>
        <v>355300</v>
      </c>
      <c r="J241" s="10">
        <f t="shared" si="20"/>
        <v>359040</v>
      </c>
      <c r="K241" s="8">
        <v>10</v>
      </c>
      <c r="L241" s="8">
        <v>125</v>
      </c>
      <c r="M241" s="1" t="s">
        <v>305</v>
      </c>
      <c r="N241" s="1">
        <v>2992</v>
      </c>
      <c r="O241" s="3" t="s">
        <v>343</v>
      </c>
      <c r="P241" s="9">
        <f t="shared" si="21"/>
        <v>14960</v>
      </c>
      <c r="Q241" s="9">
        <f t="shared" si="22"/>
        <v>4.1666666666666661</v>
      </c>
      <c r="R241" t="str">
        <f t="shared" si="23"/>
        <v>NOT ACH</v>
      </c>
      <c r="S241" t="str">
        <f>_xlfn.XLOOKUP(F241,Market!B:B,Market!C:C,"NA",0)</f>
        <v>North America</v>
      </c>
    </row>
    <row r="242" spans="1:19" ht="12.5" hidden="1" x14ac:dyDescent="0.25">
      <c r="A242" s="8" t="s">
        <v>346</v>
      </c>
      <c r="B242" s="2" t="s">
        <v>348</v>
      </c>
      <c r="C242" s="2" t="s">
        <v>349</v>
      </c>
      <c r="D242" s="4">
        <v>41642</v>
      </c>
      <c r="E242" t="s">
        <v>1347</v>
      </c>
      <c r="F242" t="s">
        <v>1257</v>
      </c>
      <c r="G242" t="s">
        <v>1349</v>
      </c>
      <c r="H242" s="10">
        <f t="shared" si="18"/>
        <v>298125</v>
      </c>
      <c r="I242">
        <f t="shared" si="19"/>
        <v>283218.75</v>
      </c>
      <c r="J242" s="10">
        <f t="shared" si="20"/>
        <v>286200</v>
      </c>
      <c r="K242" s="8">
        <v>10</v>
      </c>
      <c r="L242" s="8">
        <v>125</v>
      </c>
      <c r="M242" s="1" t="s">
        <v>305</v>
      </c>
      <c r="N242" s="1">
        <v>2385</v>
      </c>
      <c r="O242" s="3" t="s">
        <v>347</v>
      </c>
      <c r="P242" s="9">
        <f t="shared" si="21"/>
        <v>11925</v>
      </c>
      <c r="Q242" s="9">
        <f t="shared" si="22"/>
        <v>4.1666666666666661</v>
      </c>
      <c r="R242" t="str">
        <f t="shared" si="23"/>
        <v>NOT ACH</v>
      </c>
      <c r="S242" t="str">
        <f>_xlfn.XLOOKUP(F242,Market!B:B,Market!C:C,"NA",0)</f>
        <v>Europe</v>
      </c>
    </row>
    <row r="243" spans="1:19" ht="12.5" hidden="1" x14ac:dyDescent="0.25">
      <c r="A243" s="8" t="s">
        <v>350</v>
      </c>
      <c r="B243" s="2" t="s">
        <v>352</v>
      </c>
      <c r="C243" s="2" t="s">
        <v>353</v>
      </c>
      <c r="D243" s="4">
        <v>41643</v>
      </c>
      <c r="E243" t="s">
        <v>1348</v>
      </c>
      <c r="F243" t="s">
        <v>1305</v>
      </c>
      <c r="G243" t="s">
        <v>1349</v>
      </c>
      <c r="H243" s="10">
        <f t="shared" si="18"/>
        <v>482100</v>
      </c>
      <c r="I243">
        <f t="shared" si="19"/>
        <v>457995</v>
      </c>
      <c r="J243" s="10">
        <f t="shared" si="20"/>
        <v>401750</v>
      </c>
      <c r="K243" s="8">
        <v>10</v>
      </c>
      <c r="L243" s="8">
        <v>300</v>
      </c>
      <c r="M243" s="1" t="s">
        <v>305</v>
      </c>
      <c r="N243" s="1">
        <v>1607</v>
      </c>
      <c r="O243" s="3" t="s">
        <v>351</v>
      </c>
      <c r="P243" s="9">
        <f t="shared" si="21"/>
        <v>80350</v>
      </c>
      <c r="Q243" s="9">
        <f t="shared" si="22"/>
        <v>20</v>
      </c>
      <c r="R243" t="str">
        <f t="shared" si="23"/>
        <v>NOT ACH</v>
      </c>
      <c r="S243" t="str">
        <f>_xlfn.XLOOKUP(F243,Market!B:B,Market!C:C,"NA",0)</f>
        <v>North America</v>
      </c>
    </row>
    <row r="244" spans="1:19" ht="12.5" hidden="1" x14ac:dyDescent="0.25">
      <c r="A244" s="8">
        <v>16289</v>
      </c>
      <c r="B244" s="2">
        <v>15474.55</v>
      </c>
      <c r="C244" s="2">
        <v>11635</v>
      </c>
      <c r="D244" s="4">
        <v>41644</v>
      </c>
      <c r="E244" t="s">
        <v>1342</v>
      </c>
      <c r="F244" t="s">
        <v>1312</v>
      </c>
      <c r="G244" t="s">
        <v>1349</v>
      </c>
      <c r="H244" s="10">
        <f t="shared" si="18"/>
        <v>16289</v>
      </c>
      <c r="I244">
        <f t="shared" si="19"/>
        <v>15474.55</v>
      </c>
      <c r="J244" s="10">
        <f t="shared" si="20"/>
        <v>11635</v>
      </c>
      <c r="K244" s="8">
        <v>10</v>
      </c>
      <c r="L244" s="8">
        <v>7</v>
      </c>
      <c r="M244" s="1" t="s">
        <v>305</v>
      </c>
      <c r="N244" s="1">
        <v>2327</v>
      </c>
      <c r="O244" s="3" t="s">
        <v>354</v>
      </c>
      <c r="P244" s="9">
        <f t="shared" si="21"/>
        <v>4654</v>
      </c>
      <c r="Q244" s="9">
        <f t="shared" si="22"/>
        <v>40</v>
      </c>
      <c r="R244" t="str">
        <f t="shared" si="23"/>
        <v>ACH</v>
      </c>
      <c r="S244" t="str">
        <f>_xlfn.XLOOKUP(F244,Market!B:B,Market!C:C,"NA",0)</f>
        <v>North America</v>
      </c>
    </row>
    <row r="245" spans="1:19" ht="12.5" hidden="1" x14ac:dyDescent="0.25">
      <c r="A245" s="8" t="s">
        <v>316</v>
      </c>
      <c r="B245" s="2" t="s">
        <v>318</v>
      </c>
      <c r="C245" s="2" t="s">
        <v>319</v>
      </c>
      <c r="D245" s="4">
        <v>41645</v>
      </c>
      <c r="E245" t="s">
        <v>1348</v>
      </c>
      <c r="F245" t="s">
        <v>1312</v>
      </c>
      <c r="G245" t="s">
        <v>1349</v>
      </c>
      <c r="H245" s="10">
        <f t="shared" si="18"/>
        <v>297300</v>
      </c>
      <c r="I245">
        <f t="shared" si="19"/>
        <v>282435</v>
      </c>
      <c r="J245" s="10">
        <f t="shared" si="20"/>
        <v>247750</v>
      </c>
      <c r="K245" s="8">
        <v>10</v>
      </c>
      <c r="L245" s="8">
        <v>300</v>
      </c>
      <c r="M245" s="1" t="s">
        <v>305</v>
      </c>
      <c r="N245" s="1">
        <v>991</v>
      </c>
      <c r="O245" s="3" t="s">
        <v>317</v>
      </c>
      <c r="P245" s="9">
        <f t="shared" si="21"/>
        <v>49550</v>
      </c>
      <c r="Q245" s="9">
        <f t="shared" si="22"/>
        <v>20</v>
      </c>
      <c r="R245" t="str">
        <f t="shared" si="23"/>
        <v>NOT ACH</v>
      </c>
      <c r="S245" t="str">
        <f>_xlfn.XLOOKUP(F245,Market!B:B,Market!C:C,"NA",0)</f>
        <v>North America</v>
      </c>
    </row>
    <row r="246" spans="1:19" ht="12.5" hidden="1" x14ac:dyDescent="0.25">
      <c r="A246" s="8" t="s">
        <v>355</v>
      </c>
      <c r="B246" s="2" t="s">
        <v>357</v>
      </c>
      <c r="C246" s="2" t="s">
        <v>358</v>
      </c>
      <c r="D246" s="4">
        <v>41645</v>
      </c>
      <c r="E246" t="s">
        <v>1342</v>
      </c>
      <c r="F246" t="s">
        <v>1312</v>
      </c>
      <c r="G246" t="s">
        <v>1349</v>
      </c>
      <c r="H246" s="10">
        <f t="shared" si="18"/>
        <v>210700</v>
      </c>
      <c r="I246">
        <f t="shared" si="19"/>
        <v>200165</v>
      </c>
      <c r="J246" s="10">
        <f t="shared" si="20"/>
        <v>156520</v>
      </c>
      <c r="K246" s="8">
        <v>10</v>
      </c>
      <c r="L246" s="8">
        <v>350</v>
      </c>
      <c r="M246" s="1" t="s">
        <v>305</v>
      </c>
      <c r="N246" s="1">
        <v>602</v>
      </c>
      <c r="O246" s="3" t="s">
        <v>356</v>
      </c>
      <c r="P246" s="9">
        <f t="shared" si="21"/>
        <v>54180</v>
      </c>
      <c r="Q246" s="9">
        <f t="shared" si="22"/>
        <v>34.615384615384613</v>
      </c>
      <c r="R246" t="str">
        <f t="shared" si="23"/>
        <v>ACH</v>
      </c>
      <c r="S246" t="str">
        <f>_xlfn.XLOOKUP(F246,Market!B:B,Market!C:C,"NA",0)</f>
        <v>North America</v>
      </c>
    </row>
    <row r="247" spans="1:19" ht="12.5" hidden="1" x14ac:dyDescent="0.25">
      <c r="A247" s="8">
        <v>39300</v>
      </c>
      <c r="B247" s="2">
        <v>37335</v>
      </c>
      <c r="C247" s="2">
        <v>26200</v>
      </c>
      <c r="D247" s="4">
        <v>41648</v>
      </c>
      <c r="E247" t="s">
        <v>1344</v>
      </c>
      <c r="F247" t="s">
        <v>1257</v>
      </c>
      <c r="G247" t="s">
        <v>1349</v>
      </c>
      <c r="H247" s="10">
        <f t="shared" si="18"/>
        <v>39300</v>
      </c>
      <c r="I247">
        <f t="shared" si="19"/>
        <v>37335</v>
      </c>
      <c r="J247" s="10">
        <f t="shared" si="20"/>
        <v>26200</v>
      </c>
      <c r="K247" s="8">
        <v>10</v>
      </c>
      <c r="L247" s="8">
        <v>15</v>
      </c>
      <c r="M247" s="1" t="s">
        <v>305</v>
      </c>
      <c r="N247" s="1">
        <v>2620</v>
      </c>
      <c r="O247" s="3" t="s">
        <v>359</v>
      </c>
      <c r="P247" s="9">
        <f t="shared" si="21"/>
        <v>13100</v>
      </c>
      <c r="Q247" s="9">
        <f t="shared" si="22"/>
        <v>50</v>
      </c>
      <c r="R247" t="str">
        <f t="shared" si="23"/>
        <v>ACH</v>
      </c>
      <c r="S247" t="str">
        <f>_xlfn.XLOOKUP(F247,Market!B:B,Market!C:C,"NA",0)</f>
        <v>Europe</v>
      </c>
    </row>
    <row r="248" spans="1:19" ht="12.5" hidden="1" x14ac:dyDescent="0.25">
      <c r="A248" s="8" t="s">
        <v>360</v>
      </c>
      <c r="B248" s="2" t="s">
        <v>362</v>
      </c>
      <c r="C248" s="2" t="s">
        <v>363</v>
      </c>
      <c r="D248" s="4">
        <v>41284</v>
      </c>
      <c r="E248" t="s">
        <v>1342</v>
      </c>
      <c r="F248" t="s">
        <v>1294</v>
      </c>
      <c r="G248" t="s">
        <v>1349</v>
      </c>
      <c r="H248" s="10">
        <f t="shared" si="18"/>
        <v>429800</v>
      </c>
      <c r="I248">
        <f t="shared" si="19"/>
        <v>408310</v>
      </c>
      <c r="J248" s="10">
        <f t="shared" si="20"/>
        <v>319280</v>
      </c>
      <c r="K248" s="8">
        <v>10</v>
      </c>
      <c r="L248" s="8">
        <v>350</v>
      </c>
      <c r="M248" s="1" t="s">
        <v>305</v>
      </c>
      <c r="N248" s="1">
        <v>1228</v>
      </c>
      <c r="O248" s="3" t="s">
        <v>361</v>
      </c>
      <c r="P248" s="9">
        <f t="shared" si="21"/>
        <v>110520</v>
      </c>
      <c r="Q248" s="9">
        <f t="shared" si="22"/>
        <v>34.615384615384613</v>
      </c>
      <c r="R248" t="str">
        <f t="shared" si="23"/>
        <v>ACH</v>
      </c>
      <c r="S248" t="str">
        <f>_xlfn.XLOOKUP(F248,Market!B:B,Market!C:C,"NA",0)</f>
        <v>North America</v>
      </c>
    </row>
    <row r="249" spans="1:19" ht="12.5" hidden="1" x14ac:dyDescent="0.25">
      <c r="A249" s="8">
        <v>27780</v>
      </c>
      <c r="B249" s="2">
        <v>26391</v>
      </c>
      <c r="C249" s="2">
        <v>13890</v>
      </c>
      <c r="D249" s="4">
        <v>41284</v>
      </c>
      <c r="E249" t="s">
        <v>1342</v>
      </c>
      <c r="F249" t="s">
        <v>1294</v>
      </c>
      <c r="G249" t="s">
        <v>1349</v>
      </c>
      <c r="H249" s="10">
        <f t="shared" si="18"/>
        <v>27780</v>
      </c>
      <c r="I249">
        <f t="shared" si="19"/>
        <v>26391</v>
      </c>
      <c r="J249" s="10">
        <f t="shared" si="20"/>
        <v>13890</v>
      </c>
      <c r="K249" s="8">
        <v>10</v>
      </c>
      <c r="L249" s="8">
        <v>20</v>
      </c>
      <c r="M249" s="1" t="s">
        <v>305</v>
      </c>
      <c r="N249" s="1">
        <v>1389</v>
      </c>
      <c r="O249" s="3" t="s">
        <v>364</v>
      </c>
      <c r="P249" s="9">
        <f t="shared" si="21"/>
        <v>13890</v>
      </c>
      <c r="Q249" s="9">
        <f t="shared" si="22"/>
        <v>100</v>
      </c>
      <c r="R249" t="str">
        <f t="shared" si="23"/>
        <v>ACH</v>
      </c>
      <c r="S249" t="str">
        <f>_xlfn.XLOOKUP(F249,Market!B:B,Market!C:C,"NA",0)</f>
        <v>North America</v>
      </c>
    </row>
    <row r="250" spans="1:19" ht="12.5" hidden="1" x14ac:dyDescent="0.25">
      <c r="A250" s="8" t="s">
        <v>365</v>
      </c>
      <c r="B250" s="2" t="s">
        <v>367</v>
      </c>
      <c r="C250" s="2" t="s">
        <v>368</v>
      </c>
      <c r="D250" s="4">
        <v>41649</v>
      </c>
      <c r="E250" t="s">
        <v>1347</v>
      </c>
      <c r="F250" t="s">
        <v>1312</v>
      </c>
      <c r="G250" t="s">
        <v>1349</v>
      </c>
      <c r="H250" s="10">
        <f t="shared" si="18"/>
        <v>107625</v>
      </c>
      <c r="I250">
        <f t="shared" si="19"/>
        <v>102243.75</v>
      </c>
      <c r="J250" s="10">
        <f t="shared" si="20"/>
        <v>103320</v>
      </c>
      <c r="K250" s="8">
        <v>10</v>
      </c>
      <c r="L250" s="8">
        <v>125</v>
      </c>
      <c r="M250" s="1" t="s">
        <v>305</v>
      </c>
      <c r="N250" s="1">
        <v>861</v>
      </c>
      <c r="O250" s="3" t="s">
        <v>366</v>
      </c>
      <c r="P250" s="9">
        <f t="shared" si="21"/>
        <v>4305</v>
      </c>
      <c r="Q250" s="9">
        <f t="shared" si="22"/>
        <v>4.1666666666666661</v>
      </c>
      <c r="R250" t="str">
        <f t="shared" si="23"/>
        <v>NOT ACH</v>
      </c>
      <c r="S250" t="str">
        <f>_xlfn.XLOOKUP(F250,Market!B:B,Market!C:C,"NA",0)</f>
        <v>North America</v>
      </c>
    </row>
    <row r="251" spans="1:19" ht="12.5" hidden="1" x14ac:dyDescent="0.25">
      <c r="A251" s="8">
        <v>88000</v>
      </c>
      <c r="B251" s="2">
        <v>83600</v>
      </c>
      <c r="C251" s="2">
        <v>84480</v>
      </c>
      <c r="D251" s="4">
        <v>41284</v>
      </c>
      <c r="E251" t="s">
        <v>1347</v>
      </c>
      <c r="F251" t="s">
        <v>1257</v>
      </c>
      <c r="G251" t="s">
        <v>1349</v>
      </c>
      <c r="H251" s="10">
        <f t="shared" si="18"/>
        <v>88000</v>
      </c>
      <c r="I251">
        <f t="shared" si="19"/>
        <v>83600</v>
      </c>
      <c r="J251" s="10">
        <f t="shared" si="20"/>
        <v>84480</v>
      </c>
      <c r="K251" s="8">
        <v>10</v>
      </c>
      <c r="L251" s="8">
        <v>125</v>
      </c>
      <c r="M251" s="1" t="s">
        <v>305</v>
      </c>
      <c r="N251" s="1">
        <v>704</v>
      </c>
      <c r="O251" s="3" t="s">
        <v>369</v>
      </c>
      <c r="P251" s="9">
        <f t="shared" si="21"/>
        <v>3520</v>
      </c>
      <c r="Q251" s="9">
        <f t="shared" si="22"/>
        <v>4.1666666666666661</v>
      </c>
      <c r="R251" t="str">
        <f t="shared" si="23"/>
        <v>NOT ACH</v>
      </c>
      <c r="S251" t="str">
        <f>_xlfn.XLOOKUP(F251,Market!B:B,Market!C:C,"NA",0)</f>
        <v>Europe</v>
      </c>
    </row>
    <row r="252" spans="1:19" ht="12.5" hidden="1" x14ac:dyDescent="0.25">
      <c r="A252" s="8">
        <v>36040</v>
      </c>
      <c r="B252" s="2">
        <v>34238</v>
      </c>
      <c r="C252" s="2">
        <v>18020</v>
      </c>
      <c r="D252" s="4">
        <v>41286</v>
      </c>
      <c r="E252" t="s">
        <v>1342</v>
      </c>
      <c r="F252" t="s">
        <v>1294</v>
      </c>
      <c r="G252" t="s">
        <v>1349</v>
      </c>
      <c r="H252" s="10">
        <f t="shared" si="18"/>
        <v>36040</v>
      </c>
      <c r="I252">
        <f t="shared" si="19"/>
        <v>34238</v>
      </c>
      <c r="J252" s="10">
        <f t="shared" si="20"/>
        <v>18020</v>
      </c>
      <c r="K252" s="8">
        <v>10</v>
      </c>
      <c r="L252" s="8">
        <v>20</v>
      </c>
      <c r="M252" s="1" t="s">
        <v>305</v>
      </c>
      <c r="N252" s="1">
        <v>1802</v>
      </c>
      <c r="O252" s="3" t="s">
        <v>370</v>
      </c>
      <c r="P252" s="9">
        <f t="shared" si="21"/>
        <v>18020</v>
      </c>
      <c r="Q252" s="9">
        <f t="shared" si="22"/>
        <v>100</v>
      </c>
      <c r="R252" t="str">
        <f t="shared" si="23"/>
        <v>ACH</v>
      </c>
      <c r="S252" t="str">
        <f>_xlfn.XLOOKUP(F252,Market!B:B,Market!C:C,"NA",0)</f>
        <v>North America</v>
      </c>
    </row>
    <row r="253" spans="1:19" ht="12.5" hidden="1" x14ac:dyDescent="0.25">
      <c r="A253" s="8">
        <v>53260</v>
      </c>
      <c r="B253" s="2">
        <v>50597</v>
      </c>
      <c r="C253" s="2">
        <v>26630</v>
      </c>
      <c r="D253" s="4">
        <v>41651</v>
      </c>
      <c r="E253" t="s">
        <v>1342</v>
      </c>
      <c r="F253" t="s">
        <v>1312</v>
      </c>
      <c r="G253" t="s">
        <v>1349</v>
      </c>
      <c r="H253" s="10">
        <f t="shared" si="18"/>
        <v>53260</v>
      </c>
      <c r="I253">
        <f t="shared" si="19"/>
        <v>50597</v>
      </c>
      <c r="J253" s="10">
        <f t="shared" si="20"/>
        <v>26630</v>
      </c>
      <c r="K253" s="8">
        <v>10</v>
      </c>
      <c r="L253" s="8">
        <v>20</v>
      </c>
      <c r="M253" s="1" t="s">
        <v>305</v>
      </c>
      <c r="N253" s="1">
        <v>2663</v>
      </c>
      <c r="O253" s="3" t="s">
        <v>371</v>
      </c>
      <c r="P253" s="9">
        <f t="shared" si="21"/>
        <v>26630</v>
      </c>
      <c r="Q253" s="9">
        <f t="shared" si="22"/>
        <v>100</v>
      </c>
      <c r="R253" t="str">
        <f t="shared" si="23"/>
        <v>ACH</v>
      </c>
      <c r="S253" t="str">
        <f>_xlfn.XLOOKUP(F253,Market!B:B,Market!C:C,"NA",0)</f>
        <v>North America</v>
      </c>
    </row>
    <row r="254" spans="1:19" ht="12.5" hidden="1" x14ac:dyDescent="0.25">
      <c r="A254" s="8">
        <v>14952</v>
      </c>
      <c r="B254" s="2">
        <v>14204.4</v>
      </c>
      <c r="C254" s="2">
        <v>10680</v>
      </c>
      <c r="D254" s="4">
        <v>41286</v>
      </c>
      <c r="E254" t="s">
        <v>1342</v>
      </c>
      <c r="F254" t="s">
        <v>1257</v>
      </c>
      <c r="G254" t="s">
        <v>1349</v>
      </c>
      <c r="H254" s="10">
        <f t="shared" si="18"/>
        <v>14952</v>
      </c>
      <c r="I254">
        <f t="shared" si="19"/>
        <v>14204.4</v>
      </c>
      <c r="J254" s="10">
        <f t="shared" si="20"/>
        <v>10680</v>
      </c>
      <c r="K254" s="8">
        <v>10</v>
      </c>
      <c r="L254" s="8">
        <v>7</v>
      </c>
      <c r="M254" s="1" t="s">
        <v>305</v>
      </c>
      <c r="N254" s="1">
        <v>2136</v>
      </c>
      <c r="O254" s="3" t="s">
        <v>372</v>
      </c>
      <c r="P254" s="9">
        <f t="shared" si="21"/>
        <v>4272</v>
      </c>
      <c r="Q254" s="9">
        <f t="shared" si="22"/>
        <v>40</v>
      </c>
      <c r="R254" t="str">
        <f t="shared" si="23"/>
        <v>ACH</v>
      </c>
      <c r="S254" t="str">
        <f>_xlfn.XLOOKUP(F254,Market!B:B,Market!C:C,"NA",0)</f>
        <v>Europe</v>
      </c>
    </row>
    <row r="255" spans="1:19" ht="12.5" hidden="1" x14ac:dyDescent="0.25">
      <c r="A255" s="8">
        <v>31740</v>
      </c>
      <c r="B255" s="2">
        <v>30153</v>
      </c>
      <c r="C255" s="2">
        <v>21160</v>
      </c>
      <c r="D255" s="4">
        <v>41286</v>
      </c>
      <c r="E255" t="s">
        <v>1344</v>
      </c>
      <c r="F255" t="s">
        <v>1258</v>
      </c>
      <c r="G255" t="s">
        <v>1349</v>
      </c>
      <c r="H255" s="10">
        <f t="shared" si="18"/>
        <v>31740</v>
      </c>
      <c r="I255">
        <f t="shared" si="19"/>
        <v>30153</v>
      </c>
      <c r="J255" s="10">
        <f t="shared" si="20"/>
        <v>21160</v>
      </c>
      <c r="K255" s="8">
        <v>10</v>
      </c>
      <c r="L255" s="8">
        <v>15</v>
      </c>
      <c r="M255" s="1" t="s">
        <v>305</v>
      </c>
      <c r="N255" s="1">
        <v>2116</v>
      </c>
      <c r="O255" s="3" t="s">
        <v>373</v>
      </c>
      <c r="P255" s="9">
        <f t="shared" si="21"/>
        <v>10580</v>
      </c>
      <c r="Q255" s="9">
        <f t="shared" si="22"/>
        <v>50</v>
      </c>
      <c r="R255" t="str">
        <f t="shared" si="23"/>
        <v>ACH</v>
      </c>
      <c r="S255" t="str">
        <f>_xlfn.XLOOKUP(F255,Market!B:B,Market!C:C,"NA",0)</f>
        <v>Europe</v>
      </c>
    </row>
    <row r="256" spans="1:19" ht="12.5" hidden="1" x14ac:dyDescent="0.25">
      <c r="A256" s="8">
        <v>8325</v>
      </c>
      <c r="B256" s="2">
        <v>7908.75</v>
      </c>
      <c r="C256" s="2">
        <v>5550</v>
      </c>
      <c r="D256" s="4">
        <v>41640</v>
      </c>
      <c r="E256" t="s">
        <v>1344</v>
      </c>
      <c r="F256" t="s">
        <v>1312</v>
      </c>
      <c r="G256" t="s">
        <v>1350</v>
      </c>
      <c r="H256" s="10">
        <f t="shared" si="18"/>
        <v>8325</v>
      </c>
      <c r="I256">
        <f t="shared" si="19"/>
        <v>7908.75</v>
      </c>
      <c r="J256" s="10">
        <f t="shared" si="20"/>
        <v>5550</v>
      </c>
      <c r="K256" s="8">
        <v>120</v>
      </c>
      <c r="L256" s="8">
        <v>15</v>
      </c>
      <c r="M256" s="1" t="s">
        <v>305</v>
      </c>
      <c r="N256" s="1">
        <v>555</v>
      </c>
      <c r="O256" s="3" t="s">
        <v>374</v>
      </c>
      <c r="P256" s="9">
        <f t="shared" si="21"/>
        <v>2775</v>
      </c>
      <c r="Q256" s="9">
        <f t="shared" si="22"/>
        <v>50</v>
      </c>
      <c r="R256" t="str">
        <f t="shared" si="23"/>
        <v>ACH</v>
      </c>
      <c r="S256" t="str">
        <f>_xlfn.XLOOKUP(F256,Market!B:B,Market!C:C,"NA",0)</f>
        <v>North America</v>
      </c>
    </row>
    <row r="257" spans="1:19" ht="12.5" hidden="1" x14ac:dyDescent="0.25">
      <c r="A257" s="8">
        <v>42915</v>
      </c>
      <c r="B257" s="2">
        <v>40769.25</v>
      </c>
      <c r="C257" s="2">
        <v>28610</v>
      </c>
      <c r="D257" s="4">
        <v>41640</v>
      </c>
      <c r="E257" t="s">
        <v>1344</v>
      </c>
      <c r="F257" t="s">
        <v>1305</v>
      </c>
      <c r="G257" t="s">
        <v>1350</v>
      </c>
      <c r="H257" s="10">
        <f t="shared" si="18"/>
        <v>42915</v>
      </c>
      <c r="I257">
        <f t="shared" si="19"/>
        <v>40769.25</v>
      </c>
      <c r="J257" s="10">
        <f t="shared" si="20"/>
        <v>28610</v>
      </c>
      <c r="K257" s="8">
        <v>120</v>
      </c>
      <c r="L257" s="8">
        <v>15</v>
      </c>
      <c r="M257" s="1" t="s">
        <v>305</v>
      </c>
      <c r="N257" s="1">
        <v>2861</v>
      </c>
      <c r="O257" s="3" t="s">
        <v>375</v>
      </c>
      <c r="P257" s="9">
        <f t="shared" si="21"/>
        <v>14305</v>
      </c>
      <c r="Q257" s="9">
        <f t="shared" si="22"/>
        <v>50</v>
      </c>
      <c r="R257" t="str">
        <f t="shared" si="23"/>
        <v>ACH</v>
      </c>
      <c r="S257" t="str">
        <f>_xlfn.XLOOKUP(F257,Market!B:B,Market!C:C,"NA",0)</f>
        <v>North America</v>
      </c>
    </row>
    <row r="258" spans="1:19" ht="12.5" hidden="1" x14ac:dyDescent="0.25">
      <c r="A258" s="8" t="s">
        <v>376</v>
      </c>
      <c r="B258" s="2">
        <v>95831.25</v>
      </c>
      <c r="C258" s="2">
        <v>96840</v>
      </c>
      <c r="D258" s="4">
        <v>41641</v>
      </c>
      <c r="E258" t="s">
        <v>1347</v>
      </c>
      <c r="F258" t="s">
        <v>1258</v>
      </c>
      <c r="G258" t="s">
        <v>1350</v>
      </c>
      <c r="H258" s="10">
        <f t="shared" si="18"/>
        <v>100875</v>
      </c>
      <c r="I258">
        <f t="shared" si="19"/>
        <v>95831.25</v>
      </c>
      <c r="J258" s="10">
        <f t="shared" si="20"/>
        <v>96840</v>
      </c>
      <c r="K258" s="8">
        <v>120</v>
      </c>
      <c r="L258" s="8">
        <v>125</v>
      </c>
      <c r="M258" s="1" t="s">
        <v>305</v>
      </c>
      <c r="N258" s="1">
        <v>807</v>
      </c>
      <c r="O258" s="3" t="s">
        <v>377</v>
      </c>
      <c r="P258" s="9">
        <f t="shared" si="21"/>
        <v>4035</v>
      </c>
      <c r="Q258" s="9">
        <f t="shared" si="22"/>
        <v>4.1666666666666661</v>
      </c>
      <c r="R258" t="str">
        <f t="shared" si="23"/>
        <v>NOT ACH</v>
      </c>
      <c r="S258" t="str">
        <f>_xlfn.XLOOKUP(F258,Market!B:B,Market!C:C,"NA",0)</f>
        <v>Europe</v>
      </c>
    </row>
    <row r="259" spans="1:19" ht="12.5" hidden="1" x14ac:dyDescent="0.25">
      <c r="A259" s="8" t="s">
        <v>355</v>
      </c>
      <c r="B259" s="2" t="s">
        <v>357</v>
      </c>
      <c r="C259" s="2" t="s">
        <v>358</v>
      </c>
      <c r="D259" s="4">
        <v>41645</v>
      </c>
      <c r="E259" t="s">
        <v>1342</v>
      </c>
      <c r="F259" t="s">
        <v>1312</v>
      </c>
      <c r="G259" t="s">
        <v>1350</v>
      </c>
      <c r="H259" s="10">
        <f t="shared" si="18"/>
        <v>210700</v>
      </c>
      <c r="I259">
        <f t="shared" si="19"/>
        <v>200165</v>
      </c>
      <c r="J259" s="10">
        <f t="shared" si="20"/>
        <v>156520</v>
      </c>
      <c r="K259" s="8">
        <v>120</v>
      </c>
      <c r="L259" s="8">
        <v>350</v>
      </c>
      <c r="M259" s="1" t="s">
        <v>305</v>
      </c>
      <c r="N259" s="1">
        <v>602</v>
      </c>
      <c r="O259" s="3" t="s">
        <v>356</v>
      </c>
      <c r="P259" s="9">
        <f t="shared" si="21"/>
        <v>54180</v>
      </c>
      <c r="Q259" s="9">
        <f t="shared" si="22"/>
        <v>34.615384615384613</v>
      </c>
      <c r="R259" t="str">
        <f t="shared" si="23"/>
        <v>ACH</v>
      </c>
      <c r="S259" t="str">
        <f>_xlfn.XLOOKUP(F259,Market!B:B,Market!C:C,"NA",0)</f>
        <v>North America</v>
      </c>
    </row>
    <row r="260" spans="1:19" ht="12.5" hidden="1" x14ac:dyDescent="0.25">
      <c r="A260" s="8">
        <v>56640</v>
      </c>
      <c r="B260" s="2">
        <v>53808</v>
      </c>
      <c r="C260" s="2">
        <v>28320</v>
      </c>
      <c r="D260" s="4">
        <v>41647</v>
      </c>
      <c r="E260" t="s">
        <v>1342</v>
      </c>
      <c r="F260" t="s">
        <v>1312</v>
      </c>
      <c r="G260" t="s">
        <v>1350</v>
      </c>
      <c r="H260" s="10">
        <f t="shared" si="18"/>
        <v>56640</v>
      </c>
      <c r="I260">
        <f t="shared" si="19"/>
        <v>53808</v>
      </c>
      <c r="J260" s="10">
        <f t="shared" si="20"/>
        <v>28320</v>
      </c>
      <c r="K260" s="8">
        <v>120</v>
      </c>
      <c r="L260" s="8">
        <v>20</v>
      </c>
      <c r="M260" s="1" t="s">
        <v>305</v>
      </c>
      <c r="N260" s="1">
        <v>2832</v>
      </c>
      <c r="O260" s="3" t="s">
        <v>378</v>
      </c>
      <c r="P260" s="9">
        <f t="shared" si="21"/>
        <v>28320</v>
      </c>
      <c r="Q260" s="9">
        <f t="shared" si="22"/>
        <v>100</v>
      </c>
      <c r="R260" t="str">
        <f t="shared" si="23"/>
        <v>ACH</v>
      </c>
      <c r="S260" t="str">
        <f>_xlfn.XLOOKUP(F260,Market!B:B,Market!C:C,"NA",0)</f>
        <v>North America</v>
      </c>
    </row>
    <row r="261" spans="1:19" ht="12.5" hidden="1" x14ac:dyDescent="0.25">
      <c r="A261" s="8">
        <v>31580</v>
      </c>
      <c r="B261" s="2">
        <v>30001</v>
      </c>
      <c r="C261" s="2">
        <v>15790</v>
      </c>
      <c r="D261" s="4">
        <v>41647</v>
      </c>
      <c r="E261" t="s">
        <v>1342</v>
      </c>
      <c r="F261" t="s">
        <v>1257</v>
      </c>
      <c r="G261" t="s">
        <v>1350</v>
      </c>
      <c r="H261" s="10">
        <f t="shared" ref="H261:H324" si="24">_xlfn.NUMBERVALUE(A261)</f>
        <v>31580</v>
      </c>
      <c r="I261">
        <f t="shared" ref="I261:I324" si="25">_xlfn.NUMBERVALUE(B261)</f>
        <v>30001</v>
      </c>
      <c r="J261" s="10">
        <f t="shared" ref="J261:J324" si="26">_xlfn.NUMBERVALUE(C261)</f>
        <v>15790</v>
      </c>
      <c r="K261" s="8">
        <v>120</v>
      </c>
      <c r="L261" s="8">
        <v>20</v>
      </c>
      <c r="M261" s="1" t="s">
        <v>305</v>
      </c>
      <c r="N261" s="1">
        <v>1579</v>
      </c>
      <c r="O261" s="3" t="s">
        <v>379</v>
      </c>
      <c r="P261" s="9">
        <f t="shared" ref="P261:P324" si="27">H261-J261</f>
        <v>15790</v>
      </c>
      <c r="Q261" s="9">
        <f t="shared" ref="Q261:Q324" si="28">(P261/J261)*100</f>
        <v>100</v>
      </c>
      <c r="R261" t="str">
        <f t="shared" ref="R261:R324" si="29">IF(Q261&gt;20,"ACH","NOT ACH")</f>
        <v>ACH</v>
      </c>
      <c r="S261" t="str">
        <f>_xlfn.XLOOKUP(F261,Market!B:B,Market!C:C,"NA",0)</f>
        <v>Europe</v>
      </c>
    </row>
    <row r="262" spans="1:19" ht="12.5" hidden="1" x14ac:dyDescent="0.25">
      <c r="A262" s="8" t="s">
        <v>365</v>
      </c>
      <c r="B262" s="2" t="s">
        <v>367</v>
      </c>
      <c r="C262" s="2" t="s">
        <v>368</v>
      </c>
      <c r="D262" s="4">
        <v>41649</v>
      </c>
      <c r="E262" t="s">
        <v>1347</v>
      </c>
      <c r="F262" t="s">
        <v>1312</v>
      </c>
      <c r="G262" t="s">
        <v>1350</v>
      </c>
      <c r="H262" s="10">
        <f t="shared" si="24"/>
        <v>107625</v>
      </c>
      <c r="I262">
        <f t="shared" si="25"/>
        <v>102243.75</v>
      </c>
      <c r="J262" s="10">
        <f t="shared" si="26"/>
        <v>103320</v>
      </c>
      <c r="K262" s="8">
        <v>120</v>
      </c>
      <c r="L262" s="8">
        <v>125</v>
      </c>
      <c r="M262" s="1" t="s">
        <v>305</v>
      </c>
      <c r="N262" s="1">
        <v>861</v>
      </c>
      <c r="O262" s="3" t="s">
        <v>366</v>
      </c>
      <c r="P262" s="9">
        <f t="shared" si="27"/>
        <v>4305</v>
      </c>
      <c r="Q262" s="9">
        <f t="shared" si="28"/>
        <v>4.1666666666666661</v>
      </c>
      <c r="R262" t="str">
        <f t="shared" si="29"/>
        <v>NOT ACH</v>
      </c>
      <c r="S262" t="str">
        <f>_xlfn.XLOOKUP(F262,Market!B:B,Market!C:C,"NA",0)</f>
        <v>North America</v>
      </c>
    </row>
    <row r="263" spans="1:19" ht="12.5" hidden="1" x14ac:dyDescent="0.25">
      <c r="A263" s="8">
        <v>88000</v>
      </c>
      <c r="B263" s="2">
        <v>83600</v>
      </c>
      <c r="C263" s="2">
        <v>84480</v>
      </c>
      <c r="D263" s="4">
        <v>41284</v>
      </c>
      <c r="E263" t="s">
        <v>1347</v>
      </c>
      <c r="F263" t="s">
        <v>1257</v>
      </c>
      <c r="G263" t="s">
        <v>1350</v>
      </c>
      <c r="H263" s="10">
        <f t="shared" si="24"/>
        <v>88000</v>
      </c>
      <c r="I263">
        <f t="shared" si="25"/>
        <v>83600</v>
      </c>
      <c r="J263" s="10">
        <f t="shared" si="26"/>
        <v>84480</v>
      </c>
      <c r="K263" s="8">
        <v>120</v>
      </c>
      <c r="L263" s="8">
        <v>125</v>
      </c>
      <c r="M263" s="1" t="s">
        <v>305</v>
      </c>
      <c r="N263" s="1">
        <v>704</v>
      </c>
      <c r="O263" s="3" t="s">
        <v>369</v>
      </c>
      <c r="P263" s="9">
        <f t="shared" si="27"/>
        <v>3520</v>
      </c>
      <c r="Q263" s="9">
        <f t="shared" si="28"/>
        <v>4.1666666666666661</v>
      </c>
      <c r="R263" t="str">
        <f t="shared" si="29"/>
        <v>NOT ACH</v>
      </c>
      <c r="S263" t="str">
        <f>_xlfn.XLOOKUP(F263,Market!B:B,Market!C:C,"NA",0)</f>
        <v>Europe</v>
      </c>
    </row>
    <row r="264" spans="1:19" ht="12.5" hidden="1" x14ac:dyDescent="0.25">
      <c r="A264" s="8">
        <v>20660</v>
      </c>
      <c r="B264" s="2">
        <v>19627</v>
      </c>
      <c r="C264" s="2">
        <v>10330</v>
      </c>
      <c r="D264" s="4">
        <v>41286</v>
      </c>
      <c r="E264" t="s">
        <v>1342</v>
      </c>
      <c r="F264" t="s">
        <v>1257</v>
      </c>
      <c r="G264" t="s">
        <v>1350</v>
      </c>
      <c r="H264" s="10">
        <f t="shared" si="24"/>
        <v>20660</v>
      </c>
      <c r="I264">
        <f t="shared" si="25"/>
        <v>19627</v>
      </c>
      <c r="J264" s="10">
        <f t="shared" si="26"/>
        <v>10330</v>
      </c>
      <c r="K264" s="8">
        <v>120</v>
      </c>
      <c r="L264" s="8">
        <v>20</v>
      </c>
      <c r="M264" s="1" t="s">
        <v>305</v>
      </c>
      <c r="N264" s="1">
        <v>1033</v>
      </c>
      <c r="O264" s="3" t="s">
        <v>380</v>
      </c>
      <c r="P264" s="9">
        <f t="shared" si="27"/>
        <v>10330</v>
      </c>
      <c r="Q264" s="9">
        <f t="shared" si="28"/>
        <v>100</v>
      </c>
      <c r="R264" t="str">
        <f t="shared" si="29"/>
        <v>ACH</v>
      </c>
      <c r="S264" t="str">
        <f>_xlfn.XLOOKUP(F264,Market!B:B,Market!C:C,"NA",0)</f>
        <v>Europe</v>
      </c>
    </row>
    <row r="265" spans="1:19" ht="12.5" hidden="1" x14ac:dyDescent="0.25">
      <c r="A265" s="8" t="s">
        <v>381</v>
      </c>
      <c r="B265" s="2" t="s">
        <v>383</v>
      </c>
      <c r="C265" s="2" t="s">
        <v>384</v>
      </c>
      <c r="D265" s="4">
        <v>41651</v>
      </c>
      <c r="E265" t="s">
        <v>1348</v>
      </c>
      <c r="F265" t="s">
        <v>1258</v>
      </c>
      <c r="G265" t="s">
        <v>1350</v>
      </c>
      <c r="H265" s="10">
        <f t="shared" si="24"/>
        <v>375000</v>
      </c>
      <c r="I265">
        <f t="shared" si="25"/>
        <v>356250</v>
      </c>
      <c r="J265" s="10">
        <f t="shared" si="26"/>
        <v>312500</v>
      </c>
      <c r="K265" s="8">
        <v>120</v>
      </c>
      <c r="L265" s="8">
        <v>300</v>
      </c>
      <c r="M265" s="1" t="s">
        <v>305</v>
      </c>
      <c r="N265" s="1">
        <v>1250</v>
      </c>
      <c r="O265" s="3" t="s">
        <v>382</v>
      </c>
      <c r="P265" s="9">
        <f t="shared" si="27"/>
        <v>62500</v>
      </c>
      <c r="Q265" s="9">
        <f t="shared" si="28"/>
        <v>20</v>
      </c>
      <c r="R265" t="str">
        <f t="shared" si="29"/>
        <v>NOT ACH</v>
      </c>
      <c r="S265" t="str">
        <f>_xlfn.XLOOKUP(F265,Market!B:B,Market!C:C,"NA",0)</f>
        <v>Europe</v>
      </c>
    </row>
    <row r="266" spans="1:19" ht="12.5" hidden="1" x14ac:dyDescent="0.25">
      <c r="A266" s="8">
        <v>27780</v>
      </c>
      <c r="B266" s="2">
        <v>26391</v>
      </c>
      <c r="C266" s="2">
        <v>13890</v>
      </c>
      <c r="D266" s="4">
        <v>41284</v>
      </c>
      <c r="E266" t="s">
        <v>1342</v>
      </c>
      <c r="F266" t="s">
        <v>1294</v>
      </c>
      <c r="G266" t="s">
        <v>1351</v>
      </c>
      <c r="H266" s="10">
        <f t="shared" si="24"/>
        <v>27780</v>
      </c>
      <c r="I266">
        <f t="shared" si="25"/>
        <v>26391</v>
      </c>
      <c r="J266" s="10">
        <f t="shared" si="26"/>
        <v>13890</v>
      </c>
      <c r="K266" s="8">
        <v>250</v>
      </c>
      <c r="L266" s="8">
        <v>20</v>
      </c>
      <c r="M266" s="1" t="s">
        <v>305</v>
      </c>
      <c r="N266" s="1">
        <v>1389</v>
      </c>
      <c r="O266" s="3" t="s">
        <v>364</v>
      </c>
      <c r="P266" s="9">
        <f t="shared" si="27"/>
        <v>13890</v>
      </c>
      <c r="Q266" s="9">
        <f t="shared" si="28"/>
        <v>100</v>
      </c>
      <c r="R266" t="str">
        <f t="shared" si="29"/>
        <v>ACH</v>
      </c>
      <c r="S266" t="str">
        <f>_xlfn.XLOOKUP(F266,Market!B:B,Market!C:C,"NA",0)</f>
        <v>North America</v>
      </c>
    </row>
    <row r="267" spans="1:19" ht="12.5" hidden="1" x14ac:dyDescent="0.25">
      <c r="A267" s="8">
        <v>25300</v>
      </c>
      <c r="B267" s="2">
        <v>24035</v>
      </c>
      <c r="C267" s="2">
        <v>12650</v>
      </c>
      <c r="D267" s="4">
        <v>41285</v>
      </c>
      <c r="E267" t="s">
        <v>1342</v>
      </c>
      <c r="F267" t="s">
        <v>1312</v>
      </c>
      <c r="G267" t="s">
        <v>1351</v>
      </c>
      <c r="H267" s="10">
        <f t="shared" si="24"/>
        <v>25300</v>
      </c>
      <c r="I267">
        <f t="shared" si="25"/>
        <v>24035</v>
      </c>
      <c r="J267" s="10">
        <f t="shared" si="26"/>
        <v>12650</v>
      </c>
      <c r="K267" s="8">
        <v>250</v>
      </c>
      <c r="L267" s="8">
        <v>20</v>
      </c>
      <c r="M267" s="1" t="s">
        <v>305</v>
      </c>
      <c r="N267" s="1">
        <v>1265</v>
      </c>
      <c r="O267" s="3" t="s">
        <v>385</v>
      </c>
      <c r="P267" s="9">
        <f t="shared" si="27"/>
        <v>12650</v>
      </c>
      <c r="Q267" s="9">
        <f t="shared" si="28"/>
        <v>100</v>
      </c>
      <c r="R267" t="str">
        <f t="shared" si="29"/>
        <v>ACH</v>
      </c>
      <c r="S267" t="str">
        <f>_xlfn.XLOOKUP(F267,Market!B:B,Market!C:C,"NA",0)</f>
        <v>North America</v>
      </c>
    </row>
    <row r="268" spans="1:19" ht="12.5" hidden="1" x14ac:dyDescent="0.25">
      <c r="A268" s="8">
        <v>45940</v>
      </c>
      <c r="B268" s="2">
        <v>43643</v>
      </c>
      <c r="C268" s="2">
        <v>22970</v>
      </c>
      <c r="D268" s="4">
        <v>41285</v>
      </c>
      <c r="E268" t="s">
        <v>1342</v>
      </c>
      <c r="F268" t="s">
        <v>1258</v>
      </c>
      <c r="G268" t="s">
        <v>1351</v>
      </c>
      <c r="H268" s="10">
        <f t="shared" si="24"/>
        <v>45940</v>
      </c>
      <c r="I268">
        <f t="shared" si="25"/>
        <v>43643</v>
      </c>
      <c r="J268" s="10">
        <f t="shared" si="26"/>
        <v>22970</v>
      </c>
      <c r="K268" s="8">
        <v>250</v>
      </c>
      <c r="L268" s="8">
        <v>20</v>
      </c>
      <c r="M268" s="1" t="s">
        <v>305</v>
      </c>
      <c r="N268" s="1">
        <v>2297</v>
      </c>
      <c r="O268" s="3" t="s">
        <v>386</v>
      </c>
      <c r="P268" s="9">
        <f t="shared" si="27"/>
        <v>22970</v>
      </c>
      <c r="Q268" s="9">
        <f t="shared" si="28"/>
        <v>100</v>
      </c>
      <c r="R268" t="str">
        <f t="shared" si="29"/>
        <v>ACH</v>
      </c>
      <c r="S268" t="str">
        <f>_xlfn.XLOOKUP(F268,Market!B:B,Market!C:C,"NA",0)</f>
        <v>Europe</v>
      </c>
    </row>
    <row r="269" spans="1:19" ht="12.5" hidden="1" x14ac:dyDescent="0.25">
      <c r="A269" s="8">
        <v>53260</v>
      </c>
      <c r="B269" s="2">
        <v>50597</v>
      </c>
      <c r="C269" s="2">
        <v>26630</v>
      </c>
      <c r="D269" s="4">
        <v>41651</v>
      </c>
      <c r="E269" t="s">
        <v>1342</v>
      </c>
      <c r="F269" t="s">
        <v>1312</v>
      </c>
      <c r="G269" t="s">
        <v>1351</v>
      </c>
      <c r="H269" s="10">
        <f t="shared" si="24"/>
        <v>53260</v>
      </c>
      <c r="I269">
        <f t="shared" si="25"/>
        <v>50597</v>
      </c>
      <c r="J269" s="10">
        <f t="shared" si="26"/>
        <v>26630</v>
      </c>
      <c r="K269" s="8">
        <v>250</v>
      </c>
      <c r="L269" s="8">
        <v>20</v>
      </c>
      <c r="M269" s="1" t="s">
        <v>305</v>
      </c>
      <c r="N269" s="1">
        <v>2663</v>
      </c>
      <c r="O269" s="3" t="s">
        <v>371</v>
      </c>
      <c r="P269" s="9">
        <f t="shared" si="27"/>
        <v>26630</v>
      </c>
      <c r="Q269" s="9">
        <f t="shared" si="28"/>
        <v>100</v>
      </c>
      <c r="R269" t="str">
        <f t="shared" si="29"/>
        <v>ACH</v>
      </c>
      <c r="S269" t="str">
        <f>_xlfn.XLOOKUP(F269,Market!B:B,Market!C:C,"NA",0)</f>
        <v>North America</v>
      </c>
    </row>
    <row r="270" spans="1:19" ht="12.5" hidden="1" x14ac:dyDescent="0.25">
      <c r="A270" s="8">
        <v>3990</v>
      </c>
      <c r="B270" s="2">
        <v>3790.5</v>
      </c>
      <c r="C270" s="2">
        <v>2850</v>
      </c>
      <c r="D270" s="4">
        <v>41651</v>
      </c>
      <c r="E270" t="s">
        <v>1342</v>
      </c>
      <c r="F270" t="s">
        <v>1312</v>
      </c>
      <c r="G270" t="s">
        <v>1351</v>
      </c>
      <c r="H270" s="10">
        <f t="shared" si="24"/>
        <v>3990</v>
      </c>
      <c r="I270">
        <f t="shared" si="25"/>
        <v>3790.5</v>
      </c>
      <c r="J270" s="10">
        <f t="shared" si="26"/>
        <v>2850</v>
      </c>
      <c r="K270" s="8">
        <v>250</v>
      </c>
      <c r="L270" s="8">
        <v>7</v>
      </c>
      <c r="M270" s="1" t="s">
        <v>305</v>
      </c>
      <c r="N270" s="1">
        <v>570</v>
      </c>
      <c r="O270" s="3" t="s">
        <v>322</v>
      </c>
      <c r="P270" s="9">
        <f t="shared" si="27"/>
        <v>1140</v>
      </c>
      <c r="Q270" s="9">
        <f t="shared" si="28"/>
        <v>40</v>
      </c>
      <c r="R270" t="str">
        <f t="shared" si="29"/>
        <v>ACH</v>
      </c>
      <c r="S270" t="str">
        <f>_xlfn.XLOOKUP(F270,Market!B:B,Market!C:C,"NA",0)</f>
        <v>North America</v>
      </c>
    </row>
    <row r="271" spans="1:19" ht="12.5" hidden="1" x14ac:dyDescent="0.25">
      <c r="A271" s="8">
        <v>17409</v>
      </c>
      <c r="B271" s="2">
        <v>16538.55</v>
      </c>
      <c r="C271" s="2">
        <v>12435</v>
      </c>
      <c r="D271" s="4">
        <v>41651</v>
      </c>
      <c r="E271" t="s">
        <v>1342</v>
      </c>
      <c r="F271" t="s">
        <v>1257</v>
      </c>
      <c r="G271" t="s">
        <v>1351</v>
      </c>
      <c r="H271" s="10">
        <f t="shared" si="24"/>
        <v>17409</v>
      </c>
      <c r="I271">
        <f t="shared" si="25"/>
        <v>16538.55</v>
      </c>
      <c r="J271" s="10">
        <f t="shared" si="26"/>
        <v>12435</v>
      </c>
      <c r="K271" s="8">
        <v>250</v>
      </c>
      <c r="L271" s="8">
        <v>7</v>
      </c>
      <c r="M271" s="1" t="s">
        <v>305</v>
      </c>
      <c r="N271" s="1">
        <v>2487</v>
      </c>
      <c r="O271" s="3" t="s">
        <v>323</v>
      </c>
      <c r="P271" s="9">
        <f t="shared" si="27"/>
        <v>4974</v>
      </c>
      <c r="Q271" s="9">
        <f t="shared" si="28"/>
        <v>40</v>
      </c>
      <c r="R271" t="str">
        <f t="shared" si="29"/>
        <v>ACH</v>
      </c>
      <c r="S271" t="str">
        <f>_xlfn.XLOOKUP(F271,Market!B:B,Market!C:C,"NA",0)</f>
        <v>Europe</v>
      </c>
    </row>
    <row r="272" spans="1:19" ht="12.5" hidden="1" x14ac:dyDescent="0.25">
      <c r="A272" s="8" t="s">
        <v>387</v>
      </c>
      <c r="B272" s="2" t="s">
        <v>389</v>
      </c>
      <c r="C272" s="2" t="s">
        <v>390</v>
      </c>
      <c r="D272" s="4">
        <v>41641</v>
      </c>
      <c r="E272" t="s">
        <v>1342</v>
      </c>
      <c r="F272" t="s">
        <v>1258</v>
      </c>
      <c r="G272" t="s">
        <v>1352</v>
      </c>
      <c r="H272" s="10">
        <f t="shared" si="24"/>
        <v>472500</v>
      </c>
      <c r="I272">
        <f t="shared" si="25"/>
        <v>448875</v>
      </c>
      <c r="J272" s="10">
        <f t="shared" si="26"/>
        <v>351000</v>
      </c>
      <c r="K272" s="8">
        <v>260</v>
      </c>
      <c r="L272" s="8">
        <v>350</v>
      </c>
      <c r="M272" s="1" t="s">
        <v>305</v>
      </c>
      <c r="N272" s="1">
        <v>1350</v>
      </c>
      <c r="O272" s="3" t="s">
        <v>388</v>
      </c>
      <c r="P272" s="9">
        <f t="shared" si="27"/>
        <v>121500</v>
      </c>
      <c r="Q272" s="9">
        <f t="shared" si="28"/>
        <v>34.615384615384613</v>
      </c>
      <c r="R272" t="str">
        <f t="shared" si="29"/>
        <v>ACH</v>
      </c>
      <c r="S272" t="str">
        <f>_xlfn.XLOOKUP(F272,Market!B:B,Market!C:C,"NA",0)</f>
        <v>Europe</v>
      </c>
    </row>
    <row r="273" spans="1:19" ht="12.5" hidden="1" x14ac:dyDescent="0.25">
      <c r="A273" s="8" t="s">
        <v>391</v>
      </c>
      <c r="B273" s="2" t="s">
        <v>393</v>
      </c>
      <c r="C273" s="2" t="s">
        <v>394</v>
      </c>
      <c r="D273" s="4">
        <v>41647</v>
      </c>
      <c r="E273" t="s">
        <v>1342</v>
      </c>
      <c r="F273" t="s">
        <v>1294</v>
      </c>
      <c r="G273" t="s">
        <v>1352</v>
      </c>
      <c r="H273" s="10">
        <f t="shared" si="24"/>
        <v>193200</v>
      </c>
      <c r="I273">
        <f t="shared" si="25"/>
        <v>183540</v>
      </c>
      <c r="J273" s="10">
        <f t="shared" si="26"/>
        <v>143520</v>
      </c>
      <c r="K273" s="8">
        <v>260</v>
      </c>
      <c r="L273" s="8">
        <v>350</v>
      </c>
      <c r="M273" s="1" t="s">
        <v>305</v>
      </c>
      <c r="N273" s="1">
        <v>552</v>
      </c>
      <c r="O273" s="3" t="s">
        <v>392</v>
      </c>
      <c r="P273" s="9">
        <f t="shared" si="27"/>
        <v>49680</v>
      </c>
      <c r="Q273" s="9">
        <f t="shared" si="28"/>
        <v>34.615384615384613</v>
      </c>
      <c r="R273" t="str">
        <f t="shared" si="29"/>
        <v>ACH</v>
      </c>
      <c r="S273" t="str">
        <f>_xlfn.XLOOKUP(F273,Market!B:B,Market!C:C,"NA",0)</f>
        <v>North America</v>
      </c>
    </row>
    <row r="274" spans="1:19" ht="12.5" hidden="1" x14ac:dyDescent="0.25">
      <c r="A274" s="8" t="s">
        <v>360</v>
      </c>
      <c r="B274" s="2" t="s">
        <v>362</v>
      </c>
      <c r="C274" s="2" t="s">
        <v>363</v>
      </c>
      <c r="D274" s="4">
        <v>41284</v>
      </c>
      <c r="E274" t="s">
        <v>1342</v>
      </c>
      <c r="F274" t="s">
        <v>1294</v>
      </c>
      <c r="G274" t="s">
        <v>1352</v>
      </c>
      <c r="H274" s="10">
        <f t="shared" si="24"/>
        <v>429800</v>
      </c>
      <c r="I274">
        <f t="shared" si="25"/>
        <v>408310</v>
      </c>
      <c r="J274" s="10">
        <f t="shared" si="26"/>
        <v>319280</v>
      </c>
      <c r="K274" s="8">
        <v>260</v>
      </c>
      <c r="L274" s="8">
        <v>350</v>
      </c>
      <c r="M274" s="1" t="s">
        <v>305</v>
      </c>
      <c r="N274" s="1">
        <v>1228</v>
      </c>
      <c r="O274" s="3" t="s">
        <v>361</v>
      </c>
      <c r="P274" s="9">
        <f t="shared" si="27"/>
        <v>110520</v>
      </c>
      <c r="Q274" s="9">
        <f t="shared" si="28"/>
        <v>34.615384615384613</v>
      </c>
      <c r="R274" t="str">
        <f t="shared" si="29"/>
        <v>ACH</v>
      </c>
      <c r="S274" t="str">
        <f>_xlfn.XLOOKUP(F274,Market!B:B,Market!C:C,"NA",0)</f>
        <v>North America</v>
      </c>
    </row>
    <row r="275" spans="1:19" ht="12.5" hidden="1" x14ac:dyDescent="0.25">
      <c r="A275" s="8" t="s">
        <v>381</v>
      </c>
      <c r="B275" s="2" t="s">
        <v>383</v>
      </c>
      <c r="C275" s="2" t="s">
        <v>384</v>
      </c>
      <c r="D275" s="4">
        <v>41651</v>
      </c>
      <c r="E275" t="s">
        <v>1348</v>
      </c>
      <c r="F275" t="s">
        <v>1258</v>
      </c>
      <c r="G275" t="s">
        <v>1352</v>
      </c>
      <c r="H275" s="10">
        <f t="shared" si="24"/>
        <v>375000</v>
      </c>
      <c r="I275">
        <f t="shared" si="25"/>
        <v>356250</v>
      </c>
      <c r="J275" s="10">
        <f t="shared" si="26"/>
        <v>312500</v>
      </c>
      <c r="K275" s="8">
        <v>260</v>
      </c>
      <c r="L275" s="8">
        <v>300</v>
      </c>
      <c r="M275" s="1" t="s">
        <v>305</v>
      </c>
      <c r="N275" s="1">
        <v>1250</v>
      </c>
      <c r="O275" s="3" t="s">
        <v>382</v>
      </c>
      <c r="P275" s="9">
        <f t="shared" si="27"/>
        <v>62500</v>
      </c>
      <c r="Q275" s="9">
        <f t="shared" si="28"/>
        <v>20</v>
      </c>
      <c r="R275" t="str">
        <f t="shared" si="29"/>
        <v>NOT ACH</v>
      </c>
      <c r="S275" t="str">
        <f>_xlfn.XLOOKUP(F275,Market!B:B,Market!C:C,"NA",0)</f>
        <v>Europe</v>
      </c>
    </row>
    <row r="276" spans="1:19" ht="12.5" hidden="1" x14ac:dyDescent="0.25">
      <c r="A276" s="8">
        <v>57015</v>
      </c>
      <c r="B276" s="2">
        <v>53594.1</v>
      </c>
      <c r="C276" s="2">
        <v>38010</v>
      </c>
      <c r="D276" s="4">
        <v>41643</v>
      </c>
      <c r="E276" t="s">
        <v>1344</v>
      </c>
      <c r="F276" t="s">
        <v>1257</v>
      </c>
      <c r="G276" t="s">
        <v>1349</v>
      </c>
      <c r="H276" s="10">
        <f t="shared" si="24"/>
        <v>57015</v>
      </c>
      <c r="I276">
        <f t="shared" si="25"/>
        <v>53594.1</v>
      </c>
      <c r="J276" s="10">
        <f t="shared" si="26"/>
        <v>38010</v>
      </c>
      <c r="K276" s="8">
        <v>10</v>
      </c>
      <c r="L276" s="8">
        <v>15</v>
      </c>
      <c r="M276" s="1" t="s">
        <v>305</v>
      </c>
      <c r="N276" s="1">
        <v>3801</v>
      </c>
      <c r="O276" s="3" t="s">
        <v>395</v>
      </c>
      <c r="P276" s="9">
        <f t="shared" si="27"/>
        <v>19005</v>
      </c>
      <c r="Q276" s="9">
        <f t="shared" si="28"/>
        <v>50</v>
      </c>
      <c r="R276" t="str">
        <f t="shared" si="29"/>
        <v>ACH</v>
      </c>
      <c r="S276" t="str">
        <f>_xlfn.XLOOKUP(F276,Market!B:B,Market!C:C,"NA",0)</f>
        <v>Europe</v>
      </c>
    </row>
    <row r="277" spans="1:19" ht="12.5" hidden="1" x14ac:dyDescent="0.25">
      <c r="A277" s="8">
        <v>22350</v>
      </c>
      <c r="B277" s="2">
        <v>21009</v>
      </c>
      <c r="C277" s="2">
        <v>11175</v>
      </c>
      <c r="D277" s="4">
        <v>41640</v>
      </c>
      <c r="E277" t="s">
        <v>1342</v>
      </c>
      <c r="F277" t="s">
        <v>1312</v>
      </c>
      <c r="G277" t="s">
        <v>1343</v>
      </c>
      <c r="H277" s="10">
        <f t="shared" si="24"/>
        <v>22350</v>
      </c>
      <c r="I277">
        <f t="shared" si="25"/>
        <v>21009</v>
      </c>
      <c r="J277" s="10">
        <f t="shared" si="26"/>
        <v>11175</v>
      </c>
      <c r="K277" s="8">
        <v>3</v>
      </c>
      <c r="L277" s="8">
        <v>20</v>
      </c>
      <c r="M277" s="1" t="s">
        <v>305</v>
      </c>
      <c r="N277" s="1">
        <v>1117.5</v>
      </c>
      <c r="O277" s="3" t="s">
        <v>396</v>
      </c>
      <c r="P277" s="9">
        <f t="shared" si="27"/>
        <v>11175</v>
      </c>
      <c r="Q277" s="9">
        <f t="shared" si="28"/>
        <v>100</v>
      </c>
      <c r="R277" t="str">
        <f t="shared" si="29"/>
        <v>ACH</v>
      </c>
      <c r="S277" t="str">
        <f>_xlfn.XLOOKUP(F277,Market!B:B,Market!C:C,"NA",0)</f>
        <v>North America</v>
      </c>
    </row>
    <row r="278" spans="1:19" ht="12.5" hidden="1" x14ac:dyDescent="0.25">
      <c r="A278" s="8">
        <v>42660</v>
      </c>
      <c r="B278" s="2">
        <v>40100.400000000001</v>
      </c>
      <c r="C278" s="2">
        <v>28440</v>
      </c>
      <c r="D278" s="4">
        <v>41645</v>
      </c>
      <c r="E278" t="s">
        <v>1344</v>
      </c>
      <c r="F278" t="s">
        <v>1294</v>
      </c>
      <c r="G278" t="s">
        <v>1343</v>
      </c>
      <c r="H278" s="10">
        <f t="shared" si="24"/>
        <v>42660</v>
      </c>
      <c r="I278">
        <f t="shared" si="25"/>
        <v>40100.400000000001</v>
      </c>
      <c r="J278" s="10">
        <f t="shared" si="26"/>
        <v>28440</v>
      </c>
      <c r="K278" s="8">
        <v>3</v>
      </c>
      <c r="L278" s="8">
        <v>15</v>
      </c>
      <c r="M278" s="1" t="s">
        <v>305</v>
      </c>
      <c r="N278" s="1">
        <v>2844</v>
      </c>
      <c r="O278" s="3" t="s">
        <v>397</v>
      </c>
      <c r="P278" s="9">
        <f t="shared" si="27"/>
        <v>14220</v>
      </c>
      <c r="Q278" s="9">
        <f t="shared" si="28"/>
        <v>50</v>
      </c>
      <c r="R278" t="str">
        <f t="shared" si="29"/>
        <v>ACH</v>
      </c>
      <c r="S278" t="str">
        <f>_xlfn.XLOOKUP(F278,Market!B:B,Market!C:C,"NA",0)</f>
        <v>North America</v>
      </c>
    </row>
    <row r="279" spans="1:19" ht="12.5" hidden="1" x14ac:dyDescent="0.25">
      <c r="A279" s="8">
        <v>6744</v>
      </c>
      <c r="B279" s="2">
        <v>6339.36</v>
      </c>
      <c r="C279" s="2">
        <v>1686</v>
      </c>
      <c r="D279" s="4">
        <v>41648</v>
      </c>
      <c r="E279" t="s">
        <v>1346</v>
      </c>
      <c r="F279" t="s">
        <v>1305</v>
      </c>
      <c r="G279" t="s">
        <v>1343</v>
      </c>
      <c r="H279" s="10">
        <f t="shared" si="24"/>
        <v>6744</v>
      </c>
      <c r="I279">
        <f t="shared" si="25"/>
        <v>6339.36</v>
      </c>
      <c r="J279" s="10">
        <f t="shared" si="26"/>
        <v>1686</v>
      </c>
      <c r="K279" s="8">
        <v>3</v>
      </c>
      <c r="L279" s="8">
        <v>12</v>
      </c>
      <c r="M279" s="1" t="s">
        <v>305</v>
      </c>
      <c r="N279" s="1">
        <v>562</v>
      </c>
      <c r="O279" s="3" t="s">
        <v>398</v>
      </c>
      <c r="P279" s="9">
        <f t="shared" si="27"/>
        <v>5058</v>
      </c>
      <c r="Q279" s="9">
        <f t="shared" si="28"/>
        <v>300</v>
      </c>
      <c r="R279" t="str">
        <f t="shared" si="29"/>
        <v>ACH</v>
      </c>
      <c r="S279" t="str">
        <f>_xlfn.XLOOKUP(F279,Market!B:B,Market!C:C,"NA",0)</f>
        <v>North America</v>
      </c>
    </row>
    <row r="280" spans="1:19" ht="12.5" hidden="1" x14ac:dyDescent="0.25">
      <c r="A280" s="8">
        <v>27588</v>
      </c>
      <c r="B280" s="2">
        <v>25932.720000000001</v>
      </c>
      <c r="C280" s="2">
        <v>6897</v>
      </c>
      <c r="D280" s="4">
        <v>41284</v>
      </c>
      <c r="E280" t="s">
        <v>1346</v>
      </c>
      <c r="F280" t="s">
        <v>1294</v>
      </c>
      <c r="G280" t="s">
        <v>1343</v>
      </c>
      <c r="H280" s="10">
        <f t="shared" si="24"/>
        <v>27588</v>
      </c>
      <c r="I280">
        <f t="shared" si="25"/>
        <v>25932.720000000001</v>
      </c>
      <c r="J280" s="10">
        <f t="shared" si="26"/>
        <v>6897</v>
      </c>
      <c r="K280" s="8">
        <v>3</v>
      </c>
      <c r="L280" s="8">
        <v>12</v>
      </c>
      <c r="M280" s="1" t="s">
        <v>305</v>
      </c>
      <c r="N280" s="1">
        <v>2299</v>
      </c>
      <c r="O280" s="3" t="s">
        <v>399</v>
      </c>
      <c r="P280" s="9">
        <f t="shared" si="27"/>
        <v>20691</v>
      </c>
      <c r="Q280" s="9">
        <f t="shared" si="28"/>
        <v>300</v>
      </c>
      <c r="R280" t="str">
        <f t="shared" si="29"/>
        <v>ACH</v>
      </c>
      <c r="S280" t="str">
        <f>_xlfn.XLOOKUP(F280,Market!B:B,Market!C:C,"NA",0)</f>
        <v>North America</v>
      </c>
    </row>
    <row r="281" spans="1:19" ht="12.5" hidden="1" x14ac:dyDescent="0.25">
      <c r="A281" s="8">
        <v>30450</v>
      </c>
      <c r="B281" s="2">
        <v>28623</v>
      </c>
      <c r="C281" s="2">
        <v>20300</v>
      </c>
      <c r="D281" s="4">
        <v>41650</v>
      </c>
      <c r="E281" t="s">
        <v>1344</v>
      </c>
      <c r="F281" t="s">
        <v>1312</v>
      </c>
      <c r="G281" t="s">
        <v>1343</v>
      </c>
      <c r="H281" s="10">
        <f t="shared" si="24"/>
        <v>30450</v>
      </c>
      <c r="I281">
        <f t="shared" si="25"/>
        <v>28623</v>
      </c>
      <c r="J281" s="10">
        <f t="shared" si="26"/>
        <v>20300</v>
      </c>
      <c r="K281" s="8">
        <v>3</v>
      </c>
      <c r="L281" s="8">
        <v>15</v>
      </c>
      <c r="M281" s="1" t="s">
        <v>305</v>
      </c>
      <c r="N281" s="1">
        <v>2030</v>
      </c>
      <c r="O281" s="3" t="s">
        <v>400</v>
      </c>
      <c r="P281" s="9">
        <f t="shared" si="27"/>
        <v>10150</v>
      </c>
      <c r="Q281" s="9">
        <f t="shared" si="28"/>
        <v>50</v>
      </c>
      <c r="R281" t="str">
        <f t="shared" si="29"/>
        <v>ACH</v>
      </c>
      <c r="S281" t="str">
        <f>_xlfn.XLOOKUP(F281,Market!B:B,Market!C:C,"NA",0)</f>
        <v>North America</v>
      </c>
    </row>
    <row r="282" spans="1:19" ht="12.5" hidden="1" x14ac:dyDescent="0.25">
      <c r="A282" s="8">
        <v>1841</v>
      </c>
      <c r="B282" s="2">
        <v>1730.54</v>
      </c>
      <c r="C282" s="2">
        <v>1315</v>
      </c>
      <c r="D282" s="4">
        <v>41285</v>
      </c>
      <c r="E282" t="s">
        <v>1342</v>
      </c>
      <c r="F282" t="s">
        <v>1312</v>
      </c>
      <c r="G282" t="s">
        <v>1343</v>
      </c>
      <c r="H282" s="10">
        <f t="shared" si="24"/>
        <v>1841</v>
      </c>
      <c r="I282">
        <f t="shared" si="25"/>
        <v>1730.54</v>
      </c>
      <c r="J282" s="10">
        <f t="shared" si="26"/>
        <v>1315</v>
      </c>
      <c r="K282" s="8">
        <v>3</v>
      </c>
      <c r="L282" s="8">
        <v>7</v>
      </c>
      <c r="M282" s="1" t="s">
        <v>305</v>
      </c>
      <c r="N282" s="1">
        <v>263</v>
      </c>
      <c r="O282" s="3" t="s">
        <v>401</v>
      </c>
      <c r="P282" s="9">
        <f t="shared" si="27"/>
        <v>526</v>
      </c>
      <c r="Q282" s="9">
        <f t="shared" si="28"/>
        <v>40</v>
      </c>
      <c r="R282" t="str">
        <f t="shared" si="29"/>
        <v>ACH</v>
      </c>
      <c r="S282" t="str">
        <f>_xlfn.XLOOKUP(F282,Market!B:B,Market!C:C,"NA",0)</f>
        <v>North America</v>
      </c>
    </row>
    <row r="283" spans="1:19" ht="12.5" hidden="1" x14ac:dyDescent="0.25">
      <c r="A283" s="8" t="s">
        <v>402</v>
      </c>
      <c r="B283" s="2" t="s">
        <v>403</v>
      </c>
      <c r="C283" s="2" t="s">
        <v>404</v>
      </c>
      <c r="D283" s="4">
        <v>41286</v>
      </c>
      <c r="E283" t="s">
        <v>1347</v>
      </c>
      <c r="F283" t="s">
        <v>1258</v>
      </c>
      <c r="G283" t="s">
        <v>1343</v>
      </c>
      <c r="H283" s="10">
        <f t="shared" si="24"/>
        <v>110875</v>
      </c>
      <c r="I283">
        <f t="shared" si="25"/>
        <v>104222.5</v>
      </c>
      <c r="J283" s="10">
        <f t="shared" si="26"/>
        <v>106440</v>
      </c>
      <c r="K283" s="8">
        <v>3</v>
      </c>
      <c r="L283" s="8">
        <v>125</v>
      </c>
      <c r="M283" s="1" t="s">
        <v>305</v>
      </c>
      <c r="N283" s="1">
        <v>887</v>
      </c>
      <c r="O283" s="3" t="s">
        <v>212</v>
      </c>
      <c r="P283" s="9">
        <f t="shared" si="27"/>
        <v>4435</v>
      </c>
      <c r="Q283" s="9">
        <f t="shared" si="28"/>
        <v>4.1666666666666661</v>
      </c>
      <c r="R283" t="str">
        <f t="shared" si="29"/>
        <v>NOT ACH</v>
      </c>
      <c r="S283" t="str">
        <f>_xlfn.XLOOKUP(F283,Market!B:B,Market!C:C,"NA",0)</f>
        <v>Europe</v>
      </c>
    </row>
    <row r="284" spans="1:19" ht="12.5" hidden="1" x14ac:dyDescent="0.25">
      <c r="A284" s="8" t="s">
        <v>405</v>
      </c>
      <c r="B284" s="2" t="s">
        <v>407</v>
      </c>
      <c r="C284" s="2" t="s">
        <v>408</v>
      </c>
      <c r="D284" s="4">
        <v>41643</v>
      </c>
      <c r="E284" t="s">
        <v>1342</v>
      </c>
      <c r="F284" t="s">
        <v>1305</v>
      </c>
      <c r="G284" t="s">
        <v>1345</v>
      </c>
      <c r="H284" s="10">
        <f t="shared" si="24"/>
        <v>343000</v>
      </c>
      <c r="I284">
        <f t="shared" si="25"/>
        <v>322420</v>
      </c>
      <c r="J284" s="10">
        <f t="shared" si="26"/>
        <v>254800</v>
      </c>
      <c r="K284" s="8">
        <v>5</v>
      </c>
      <c r="L284" s="8">
        <v>350</v>
      </c>
      <c r="M284" s="1" t="s">
        <v>305</v>
      </c>
      <c r="N284" s="1">
        <v>980</v>
      </c>
      <c r="O284" s="3" t="s">
        <v>406</v>
      </c>
      <c r="P284" s="9">
        <f t="shared" si="27"/>
        <v>88200</v>
      </c>
      <c r="Q284" s="9">
        <f t="shared" si="28"/>
        <v>34.615384615384613</v>
      </c>
      <c r="R284" t="str">
        <f t="shared" si="29"/>
        <v>ACH</v>
      </c>
      <c r="S284" t="str">
        <f>_xlfn.XLOOKUP(F284,Market!B:B,Market!C:C,"NA",0)</f>
        <v>North America</v>
      </c>
    </row>
    <row r="285" spans="1:19" ht="12.5" hidden="1" x14ac:dyDescent="0.25">
      <c r="A285" s="8" t="s">
        <v>409</v>
      </c>
      <c r="B285" s="2" t="s">
        <v>411</v>
      </c>
      <c r="C285" s="2" t="s">
        <v>412</v>
      </c>
      <c r="D285" s="4">
        <v>41644</v>
      </c>
      <c r="E285" t="s">
        <v>1342</v>
      </c>
      <c r="F285" t="s">
        <v>1258</v>
      </c>
      <c r="G285" t="s">
        <v>1345</v>
      </c>
      <c r="H285" s="10">
        <f t="shared" si="24"/>
        <v>511000</v>
      </c>
      <c r="I285">
        <f t="shared" si="25"/>
        <v>480340</v>
      </c>
      <c r="J285" s="10">
        <f t="shared" si="26"/>
        <v>379600</v>
      </c>
      <c r="K285" s="8">
        <v>5</v>
      </c>
      <c r="L285" s="8">
        <v>350</v>
      </c>
      <c r="M285" s="1" t="s">
        <v>305</v>
      </c>
      <c r="N285" s="1">
        <v>1460</v>
      </c>
      <c r="O285" s="3" t="s">
        <v>410</v>
      </c>
      <c r="P285" s="9">
        <f t="shared" si="27"/>
        <v>131400</v>
      </c>
      <c r="Q285" s="9">
        <f t="shared" si="28"/>
        <v>34.615384615384613</v>
      </c>
      <c r="R285" t="str">
        <f t="shared" si="29"/>
        <v>ACH</v>
      </c>
      <c r="S285" t="str">
        <f>_xlfn.XLOOKUP(F285,Market!B:B,Market!C:C,"NA",0)</f>
        <v>Europe</v>
      </c>
    </row>
    <row r="286" spans="1:19" ht="12.5" hidden="1" x14ac:dyDescent="0.25">
      <c r="A286" s="8">
        <v>9821</v>
      </c>
      <c r="B286" s="2">
        <v>9231.74</v>
      </c>
      <c r="C286" s="2">
        <v>7015</v>
      </c>
      <c r="D286" s="4">
        <v>41284</v>
      </c>
      <c r="E286" t="s">
        <v>1342</v>
      </c>
      <c r="F286" t="s">
        <v>1257</v>
      </c>
      <c r="G286" t="s">
        <v>1345</v>
      </c>
      <c r="H286" s="10">
        <f t="shared" si="24"/>
        <v>9821</v>
      </c>
      <c r="I286">
        <f t="shared" si="25"/>
        <v>9231.74</v>
      </c>
      <c r="J286" s="10">
        <f t="shared" si="26"/>
        <v>7015</v>
      </c>
      <c r="K286" s="8">
        <v>5</v>
      </c>
      <c r="L286" s="8">
        <v>7</v>
      </c>
      <c r="M286" s="1" t="s">
        <v>305</v>
      </c>
      <c r="N286" s="1">
        <v>1403</v>
      </c>
      <c r="O286" s="3" t="s">
        <v>413</v>
      </c>
      <c r="P286" s="9">
        <f t="shared" si="27"/>
        <v>2806</v>
      </c>
      <c r="Q286" s="9">
        <f t="shared" si="28"/>
        <v>40</v>
      </c>
      <c r="R286" t="str">
        <f t="shared" si="29"/>
        <v>ACH</v>
      </c>
      <c r="S286" t="str">
        <f>_xlfn.XLOOKUP(F286,Market!B:B,Market!C:C,"NA",0)</f>
        <v>Europe</v>
      </c>
    </row>
    <row r="287" spans="1:19" ht="12.5" hidden="1" x14ac:dyDescent="0.25">
      <c r="A287" s="8">
        <v>32676</v>
      </c>
      <c r="B287" s="2">
        <v>30715.439999999999</v>
      </c>
      <c r="C287" s="2">
        <v>8169</v>
      </c>
      <c r="D287" s="4">
        <v>41650</v>
      </c>
      <c r="E287" t="s">
        <v>1346</v>
      </c>
      <c r="F287" t="s">
        <v>1312</v>
      </c>
      <c r="G287" t="s">
        <v>1345</v>
      </c>
      <c r="H287" s="10">
        <f t="shared" si="24"/>
        <v>32676</v>
      </c>
      <c r="I287">
        <f t="shared" si="25"/>
        <v>30715.439999999999</v>
      </c>
      <c r="J287" s="10">
        <f t="shared" si="26"/>
        <v>8169</v>
      </c>
      <c r="K287" s="8">
        <v>5</v>
      </c>
      <c r="L287" s="8">
        <v>12</v>
      </c>
      <c r="M287" s="1" t="s">
        <v>305</v>
      </c>
      <c r="N287" s="1">
        <v>2723</v>
      </c>
      <c r="O287" s="3" t="s">
        <v>414</v>
      </c>
      <c r="P287" s="9">
        <f t="shared" si="27"/>
        <v>24507</v>
      </c>
      <c r="Q287" s="9">
        <f t="shared" si="28"/>
        <v>300</v>
      </c>
      <c r="R287" t="str">
        <f t="shared" si="29"/>
        <v>ACH</v>
      </c>
      <c r="S287" t="str">
        <f>_xlfn.XLOOKUP(F287,Market!B:B,Market!C:C,"NA",0)</f>
        <v>North America</v>
      </c>
    </row>
    <row r="288" spans="1:19" ht="12.5" hidden="1" x14ac:dyDescent="0.25">
      <c r="A288" s="8" t="s">
        <v>415</v>
      </c>
      <c r="B288" s="2" t="s">
        <v>417</v>
      </c>
      <c r="C288" s="2" t="s">
        <v>418</v>
      </c>
      <c r="D288" s="4">
        <v>41645</v>
      </c>
      <c r="E288" t="s">
        <v>1342</v>
      </c>
      <c r="F288" t="s">
        <v>1257</v>
      </c>
      <c r="G288" t="s">
        <v>1349</v>
      </c>
      <c r="H288" s="10">
        <f t="shared" si="24"/>
        <v>523600</v>
      </c>
      <c r="I288">
        <f t="shared" si="25"/>
        <v>492184</v>
      </c>
      <c r="J288" s="10">
        <f t="shared" si="26"/>
        <v>388960</v>
      </c>
      <c r="K288" s="8">
        <v>10</v>
      </c>
      <c r="L288" s="8">
        <v>350</v>
      </c>
      <c r="M288" s="1" t="s">
        <v>305</v>
      </c>
      <c r="N288" s="1">
        <v>1496</v>
      </c>
      <c r="O288" s="3" t="s">
        <v>416</v>
      </c>
      <c r="P288" s="9">
        <f t="shared" si="27"/>
        <v>134640</v>
      </c>
      <c r="Q288" s="9">
        <f t="shared" si="28"/>
        <v>34.615384615384613</v>
      </c>
      <c r="R288" t="str">
        <f t="shared" si="29"/>
        <v>ACH</v>
      </c>
      <c r="S288" t="str">
        <f>_xlfn.XLOOKUP(F288,Market!B:B,Market!C:C,"NA",0)</f>
        <v>Europe</v>
      </c>
    </row>
    <row r="289" spans="1:19" ht="12.5" hidden="1" x14ac:dyDescent="0.25">
      <c r="A289" s="8">
        <v>27588</v>
      </c>
      <c r="B289" s="2">
        <v>25932.720000000001</v>
      </c>
      <c r="C289" s="2">
        <v>6897</v>
      </c>
      <c r="D289" s="4">
        <v>41284</v>
      </c>
      <c r="E289" t="s">
        <v>1346</v>
      </c>
      <c r="F289" t="s">
        <v>1294</v>
      </c>
      <c r="G289" t="s">
        <v>1349</v>
      </c>
      <c r="H289" s="10">
        <f t="shared" si="24"/>
        <v>27588</v>
      </c>
      <c r="I289">
        <f t="shared" si="25"/>
        <v>25932.720000000001</v>
      </c>
      <c r="J289" s="10">
        <f t="shared" si="26"/>
        <v>6897</v>
      </c>
      <c r="K289" s="8">
        <v>10</v>
      </c>
      <c r="L289" s="8">
        <v>12</v>
      </c>
      <c r="M289" s="1" t="s">
        <v>305</v>
      </c>
      <c r="N289" s="1">
        <v>2299</v>
      </c>
      <c r="O289" s="3" t="s">
        <v>399</v>
      </c>
      <c r="P289" s="9">
        <f t="shared" si="27"/>
        <v>20691</v>
      </c>
      <c r="Q289" s="9">
        <f t="shared" si="28"/>
        <v>300</v>
      </c>
      <c r="R289" t="str">
        <f t="shared" si="29"/>
        <v>ACH</v>
      </c>
      <c r="S289" t="str">
        <f>_xlfn.XLOOKUP(F289,Market!B:B,Market!C:C,"NA",0)</f>
        <v>North America</v>
      </c>
    </row>
    <row r="290" spans="1:19" ht="12.5" hidden="1" x14ac:dyDescent="0.25">
      <c r="A290" s="8" t="s">
        <v>419</v>
      </c>
      <c r="B290" s="2" t="s">
        <v>421</v>
      </c>
      <c r="C290" s="2" t="s">
        <v>422</v>
      </c>
      <c r="D290" s="4">
        <v>41284</v>
      </c>
      <c r="E290" t="s">
        <v>1342</v>
      </c>
      <c r="F290" t="s">
        <v>1312</v>
      </c>
      <c r="G290" t="s">
        <v>1349</v>
      </c>
      <c r="H290" s="10">
        <f t="shared" si="24"/>
        <v>254450</v>
      </c>
      <c r="I290">
        <f t="shared" si="25"/>
        <v>239183</v>
      </c>
      <c r="J290" s="10">
        <f t="shared" si="26"/>
        <v>189020</v>
      </c>
      <c r="K290" s="8">
        <v>10</v>
      </c>
      <c r="L290" s="8">
        <v>350</v>
      </c>
      <c r="M290" s="1" t="s">
        <v>305</v>
      </c>
      <c r="N290" s="1">
        <v>727</v>
      </c>
      <c r="O290" s="3" t="s">
        <v>420</v>
      </c>
      <c r="P290" s="9">
        <f t="shared" si="27"/>
        <v>65430</v>
      </c>
      <c r="Q290" s="9">
        <f t="shared" si="28"/>
        <v>34.615384615384613</v>
      </c>
      <c r="R290" t="str">
        <f t="shared" si="29"/>
        <v>ACH</v>
      </c>
      <c r="S290" t="str">
        <f>_xlfn.XLOOKUP(F290,Market!B:B,Market!C:C,"NA",0)</f>
        <v>North America</v>
      </c>
    </row>
    <row r="291" spans="1:19" ht="12.5" hidden="1" x14ac:dyDescent="0.25">
      <c r="A291" s="8" t="s">
        <v>423</v>
      </c>
      <c r="B291" s="2" t="s">
        <v>425</v>
      </c>
      <c r="C291" s="2" t="s">
        <v>426</v>
      </c>
      <c r="D291" s="4">
        <v>41641</v>
      </c>
      <c r="E291" t="s">
        <v>1347</v>
      </c>
      <c r="F291" t="s">
        <v>1294</v>
      </c>
      <c r="G291" t="s">
        <v>1350</v>
      </c>
      <c r="H291" s="10">
        <f t="shared" si="24"/>
        <v>119000</v>
      </c>
      <c r="I291">
        <f t="shared" si="25"/>
        <v>111860</v>
      </c>
      <c r="J291" s="10">
        <f t="shared" si="26"/>
        <v>114240</v>
      </c>
      <c r="K291" s="8">
        <v>120</v>
      </c>
      <c r="L291" s="8">
        <v>125</v>
      </c>
      <c r="M291" s="1" t="s">
        <v>305</v>
      </c>
      <c r="N291" s="1">
        <v>952</v>
      </c>
      <c r="O291" s="3" t="s">
        <v>424</v>
      </c>
      <c r="P291" s="9">
        <f t="shared" si="27"/>
        <v>4760</v>
      </c>
      <c r="Q291" s="9">
        <f t="shared" si="28"/>
        <v>4.1666666666666661</v>
      </c>
      <c r="R291" t="str">
        <f t="shared" si="29"/>
        <v>NOT ACH</v>
      </c>
      <c r="S291" t="str">
        <f>_xlfn.XLOOKUP(F291,Market!B:B,Market!C:C,"NA",0)</f>
        <v>North America</v>
      </c>
    </row>
    <row r="292" spans="1:19" ht="12.5" hidden="1" x14ac:dyDescent="0.25">
      <c r="A292" s="8" t="s">
        <v>427</v>
      </c>
      <c r="B292" s="2" t="s">
        <v>429</v>
      </c>
      <c r="C292" s="2" t="s">
        <v>430</v>
      </c>
      <c r="D292" s="4">
        <v>41641</v>
      </c>
      <c r="E292" t="s">
        <v>1347</v>
      </c>
      <c r="F292" t="s">
        <v>1312</v>
      </c>
      <c r="G292" t="s">
        <v>1350</v>
      </c>
      <c r="H292" s="10">
        <f t="shared" si="24"/>
        <v>344375</v>
      </c>
      <c r="I292">
        <f t="shared" si="25"/>
        <v>323712.5</v>
      </c>
      <c r="J292" s="10">
        <f t="shared" si="26"/>
        <v>330600</v>
      </c>
      <c r="K292" s="8">
        <v>120</v>
      </c>
      <c r="L292" s="8">
        <v>125</v>
      </c>
      <c r="M292" s="1" t="s">
        <v>305</v>
      </c>
      <c r="N292" s="1">
        <v>2755</v>
      </c>
      <c r="O292" s="3" t="s">
        <v>428</v>
      </c>
      <c r="P292" s="9">
        <f t="shared" si="27"/>
        <v>13775</v>
      </c>
      <c r="Q292" s="9">
        <f t="shared" si="28"/>
        <v>4.1666666666666661</v>
      </c>
      <c r="R292" t="str">
        <f t="shared" si="29"/>
        <v>NOT ACH</v>
      </c>
      <c r="S292" t="str">
        <f>_xlfn.XLOOKUP(F292,Market!B:B,Market!C:C,"NA",0)</f>
        <v>North America</v>
      </c>
    </row>
    <row r="293" spans="1:19" ht="12.5" hidden="1" x14ac:dyDescent="0.25">
      <c r="A293" s="8">
        <v>22950</v>
      </c>
      <c r="B293" s="2">
        <v>21573</v>
      </c>
      <c r="C293" s="2">
        <v>15300</v>
      </c>
      <c r="D293" s="4">
        <v>41644</v>
      </c>
      <c r="E293" t="s">
        <v>1344</v>
      </c>
      <c r="F293" t="s">
        <v>1258</v>
      </c>
      <c r="G293" t="s">
        <v>1350</v>
      </c>
      <c r="H293" s="10">
        <f t="shared" si="24"/>
        <v>22950</v>
      </c>
      <c r="I293">
        <f t="shared" si="25"/>
        <v>21573</v>
      </c>
      <c r="J293" s="10">
        <f t="shared" si="26"/>
        <v>15300</v>
      </c>
      <c r="K293" s="8">
        <v>120</v>
      </c>
      <c r="L293" s="8">
        <v>15</v>
      </c>
      <c r="M293" s="1" t="s">
        <v>305</v>
      </c>
      <c r="N293" s="1">
        <v>1530</v>
      </c>
      <c r="O293" s="3" t="s">
        <v>431</v>
      </c>
      <c r="P293" s="9">
        <f t="shared" si="27"/>
        <v>7650</v>
      </c>
      <c r="Q293" s="9">
        <f t="shared" si="28"/>
        <v>50</v>
      </c>
      <c r="R293" t="str">
        <f t="shared" si="29"/>
        <v>ACH</v>
      </c>
      <c r="S293" t="str">
        <f>_xlfn.XLOOKUP(F293,Market!B:B,Market!C:C,"NA",0)</f>
        <v>Europe</v>
      </c>
    </row>
    <row r="294" spans="1:19" ht="12.5" hidden="1" x14ac:dyDescent="0.25">
      <c r="A294" s="8" t="s">
        <v>415</v>
      </c>
      <c r="B294" s="2" t="s">
        <v>417</v>
      </c>
      <c r="C294" s="2" t="s">
        <v>418</v>
      </c>
      <c r="D294" s="4">
        <v>41645</v>
      </c>
      <c r="E294" t="s">
        <v>1342</v>
      </c>
      <c r="F294" t="s">
        <v>1257</v>
      </c>
      <c r="G294" t="s">
        <v>1350</v>
      </c>
      <c r="H294" s="10">
        <f t="shared" si="24"/>
        <v>523600</v>
      </c>
      <c r="I294">
        <f t="shared" si="25"/>
        <v>492184</v>
      </c>
      <c r="J294" s="10">
        <f t="shared" si="26"/>
        <v>388960</v>
      </c>
      <c r="K294" s="8">
        <v>120</v>
      </c>
      <c r="L294" s="8">
        <v>350</v>
      </c>
      <c r="M294" s="1" t="s">
        <v>305</v>
      </c>
      <c r="N294" s="1">
        <v>1496</v>
      </c>
      <c r="O294" s="3" t="s">
        <v>416</v>
      </c>
      <c r="P294" s="9">
        <f t="shared" si="27"/>
        <v>134640</v>
      </c>
      <c r="Q294" s="9">
        <f t="shared" si="28"/>
        <v>34.615384615384613</v>
      </c>
      <c r="R294" t="str">
        <f t="shared" si="29"/>
        <v>ACH</v>
      </c>
      <c r="S294" t="str">
        <f>_xlfn.XLOOKUP(F294,Market!B:B,Market!C:C,"NA",0)</f>
        <v>Europe</v>
      </c>
    </row>
    <row r="295" spans="1:19" ht="12.5" hidden="1" x14ac:dyDescent="0.25">
      <c r="A295" s="8">
        <v>10486</v>
      </c>
      <c r="B295" s="2">
        <v>9856.84</v>
      </c>
      <c r="C295" s="2">
        <v>7490</v>
      </c>
      <c r="D295" s="4">
        <v>41645</v>
      </c>
      <c r="E295" t="s">
        <v>1342</v>
      </c>
      <c r="F295" t="s">
        <v>1305</v>
      </c>
      <c r="G295" t="s">
        <v>1350</v>
      </c>
      <c r="H295" s="10">
        <f t="shared" si="24"/>
        <v>10486</v>
      </c>
      <c r="I295">
        <f t="shared" si="25"/>
        <v>9856.84</v>
      </c>
      <c r="J295" s="10">
        <f t="shared" si="26"/>
        <v>7490</v>
      </c>
      <c r="K295" s="8">
        <v>120</v>
      </c>
      <c r="L295" s="8">
        <v>7</v>
      </c>
      <c r="M295" s="1" t="s">
        <v>305</v>
      </c>
      <c r="N295" s="1">
        <v>1498</v>
      </c>
      <c r="O295" s="3" t="s">
        <v>432</v>
      </c>
      <c r="P295" s="9">
        <f t="shared" si="27"/>
        <v>2996</v>
      </c>
      <c r="Q295" s="9">
        <f t="shared" si="28"/>
        <v>40</v>
      </c>
      <c r="R295" t="str">
        <f t="shared" si="29"/>
        <v>ACH</v>
      </c>
      <c r="S295" t="str">
        <f>_xlfn.XLOOKUP(F295,Market!B:B,Market!C:C,"NA",0)</f>
        <v>North America</v>
      </c>
    </row>
    <row r="296" spans="1:19" ht="12.5" hidden="1" x14ac:dyDescent="0.25">
      <c r="A296" s="8" t="s">
        <v>433</v>
      </c>
      <c r="B296" s="2" t="s">
        <v>435</v>
      </c>
      <c r="C296" s="2" t="s">
        <v>436</v>
      </c>
      <c r="D296" s="4">
        <v>41284</v>
      </c>
      <c r="E296" t="s">
        <v>1348</v>
      </c>
      <c r="F296" t="s">
        <v>1257</v>
      </c>
      <c r="G296" t="s">
        <v>1350</v>
      </c>
      <c r="H296" s="10">
        <f t="shared" si="24"/>
        <v>366300</v>
      </c>
      <c r="I296">
        <f t="shared" si="25"/>
        <v>344322</v>
      </c>
      <c r="J296" s="10">
        <f t="shared" si="26"/>
        <v>305250</v>
      </c>
      <c r="K296" s="8">
        <v>120</v>
      </c>
      <c r="L296" s="8">
        <v>300</v>
      </c>
      <c r="M296" s="1" t="s">
        <v>305</v>
      </c>
      <c r="N296" s="1">
        <v>1221</v>
      </c>
      <c r="O296" s="3" t="s">
        <v>434</v>
      </c>
      <c r="P296" s="9">
        <f t="shared" si="27"/>
        <v>61050</v>
      </c>
      <c r="Q296" s="9">
        <f t="shared" si="28"/>
        <v>20</v>
      </c>
      <c r="R296" t="str">
        <f t="shared" si="29"/>
        <v>NOT ACH</v>
      </c>
      <c r="S296" t="str">
        <f>_xlfn.XLOOKUP(F296,Market!B:B,Market!C:C,"NA",0)</f>
        <v>Europe</v>
      </c>
    </row>
    <row r="297" spans="1:19" ht="12.5" hidden="1" x14ac:dyDescent="0.25">
      <c r="A297" s="8" t="s">
        <v>437</v>
      </c>
      <c r="B297" s="2" t="s">
        <v>439</v>
      </c>
      <c r="C297" s="2" t="s">
        <v>440</v>
      </c>
      <c r="D297" s="4">
        <v>41284</v>
      </c>
      <c r="E297" t="s">
        <v>1342</v>
      </c>
      <c r="F297" t="s">
        <v>1257</v>
      </c>
      <c r="G297" t="s">
        <v>1350</v>
      </c>
      <c r="H297" s="10">
        <f t="shared" si="24"/>
        <v>726600</v>
      </c>
      <c r="I297">
        <f t="shared" si="25"/>
        <v>683004</v>
      </c>
      <c r="J297" s="10">
        <f t="shared" si="26"/>
        <v>539760</v>
      </c>
      <c r="K297" s="8">
        <v>120</v>
      </c>
      <c r="L297" s="8">
        <v>350</v>
      </c>
      <c r="M297" s="1" t="s">
        <v>305</v>
      </c>
      <c r="N297" s="1">
        <v>2076</v>
      </c>
      <c r="O297" s="3" t="s">
        <v>438</v>
      </c>
      <c r="P297" s="9">
        <f t="shared" si="27"/>
        <v>186840</v>
      </c>
      <c r="Q297" s="9">
        <f t="shared" si="28"/>
        <v>34.615384615384613</v>
      </c>
      <c r="R297" t="str">
        <f t="shared" si="29"/>
        <v>ACH</v>
      </c>
      <c r="S297" t="str">
        <f>_xlfn.XLOOKUP(F297,Market!B:B,Market!C:C,"NA",0)</f>
        <v>Europe</v>
      </c>
    </row>
    <row r="298" spans="1:19" ht="12.5" hidden="1" x14ac:dyDescent="0.25">
      <c r="A298" s="8">
        <v>42660</v>
      </c>
      <c r="B298" s="2">
        <v>40100.400000000001</v>
      </c>
      <c r="C298" s="2">
        <v>28440</v>
      </c>
      <c r="D298" s="4">
        <v>41645</v>
      </c>
      <c r="E298" t="s">
        <v>1344</v>
      </c>
      <c r="F298" t="s">
        <v>1294</v>
      </c>
      <c r="G298" t="s">
        <v>1351</v>
      </c>
      <c r="H298" s="10">
        <f t="shared" si="24"/>
        <v>42660</v>
      </c>
      <c r="I298">
        <f t="shared" si="25"/>
        <v>40100.400000000001</v>
      </c>
      <c r="J298" s="10">
        <f t="shared" si="26"/>
        <v>28440</v>
      </c>
      <c r="K298" s="8">
        <v>250</v>
      </c>
      <c r="L298" s="8">
        <v>15</v>
      </c>
      <c r="M298" s="1" t="s">
        <v>305</v>
      </c>
      <c r="N298" s="1">
        <v>2844</v>
      </c>
      <c r="O298" s="3" t="s">
        <v>397</v>
      </c>
      <c r="P298" s="9">
        <f t="shared" si="27"/>
        <v>14220</v>
      </c>
      <c r="Q298" s="9">
        <f t="shared" si="28"/>
        <v>50</v>
      </c>
      <c r="R298" t="str">
        <f t="shared" si="29"/>
        <v>ACH</v>
      </c>
      <c r="S298" t="str">
        <f>_xlfn.XLOOKUP(F298,Market!B:B,Market!C:C,"NA",0)</f>
        <v>North America</v>
      </c>
    </row>
    <row r="299" spans="1:19" ht="12.5" hidden="1" x14ac:dyDescent="0.25">
      <c r="A299" s="8">
        <v>10486</v>
      </c>
      <c r="B299" s="2">
        <v>9856.84</v>
      </c>
      <c r="C299" s="2">
        <v>7490</v>
      </c>
      <c r="D299" s="4">
        <v>41645</v>
      </c>
      <c r="E299" t="s">
        <v>1342</v>
      </c>
      <c r="F299" t="s">
        <v>1305</v>
      </c>
      <c r="G299" t="s">
        <v>1351</v>
      </c>
      <c r="H299" s="10">
        <f t="shared" si="24"/>
        <v>10486</v>
      </c>
      <c r="I299">
        <f t="shared" si="25"/>
        <v>9856.84</v>
      </c>
      <c r="J299" s="10">
        <f t="shared" si="26"/>
        <v>7490</v>
      </c>
      <c r="K299" s="8">
        <v>250</v>
      </c>
      <c r="L299" s="8">
        <v>7</v>
      </c>
      <c r="M299" s="1" t="s">
        <v>305</v>
      </c>
      <c r="N299" s="1">
        <v>1498</v>
      </c>
      <c r="O299" s="3" t="s">
        <v>432</v>
      </c>
      <c r="P299" s="9">
        <f t="shared" si="27"/>
        <v>2996</v>
      </c>
      <c r="Q299" s="9">
        <f t="shared" si="28"/>
        <v>40</v>
      </c>
      <c r="R299" t="str">
        <f t="shared" si="29"/>
        <v>ACH</v>
      </c>
      <c r="S299" t="str">
        <f>_xlfn.XLOOKUP(F299,Market!B:B,Market!C:C,"NA",0)</f>
        <v>North America</v>
      </c>
    </row>
    <row r="300" spans="1:19" ht="12.5" hidden="1" x14ac:dyDescent="0.25">
      <c r="A300" s="8" t="s">
        <v>433</v>
      </c>
      <c r="B300" s="2" t="s">
        <v>435</v>
      </c>
      <c r="C300" s="2" t="s">
        <v>436</v>
      </c>
      <c r="D300" s="4">
        <v>41284</v>
      </c>
      <c r="E300" t="s">
        <v>1348</v>
      </c>
      <c r="F300" t="s">
        <v>1257</v>
      </c>
      <c r="G300" t="s">
        <v>1351</v>
      </c>
      <c r="H300" s="10">
        <f t="shared" si="24"/>
        <v>366300</v>
      </c>
      <c r="I300">
        <f t="shared" si="25"/>
        <v>344322</v>
      </c>
      <c r="J300" s="10">
        <f t="shared" si="26"/>
        <v>305250</v>
      </c>
      <c r="K300" s="8">
        <v>250</v>
      </c>
      <c r="L300" s="8">
        <v>300</v>
      </c>
      <c r="M300" s="1" t="s">
        <v>305</v>
      </c>
      <c r="N300" s="1">
        <v>1221</v>
      </c>
      <c r="O300" s="3" t="s">
        <v>434</v>
      </c>
      <c r="P300" s="9">
        <f t="shared" si="27"/>
        <v>61050</v>
      </c>
      <c r="Q300" s="9">
        <f t="shared" si="28"/>
        <v>20</v>
      </c>
      <c r="R300" t="str">
        <f t="shared" si="29"/>
        <v>NOT ACH</v>
      </c>
      <c r="S300" t="str">
        <f>_xlfn.XLOOKUP(F300,Market!B:B,Market!C:C,"NA",0)</f>
        <v>Europe</v>
      </c>
    </row>
    <row r="301" spans="1:19" ht="12.5" hidden="1" x14ac:dyDescent="0.25">
      <c r="A301" s="8">
        <v>22460</v>
      </c>
      <c r="B301" s="2">
        <v>21112.400000000001</v>
      </c>
      <c r="C301" s="2">
        <v>11230</v>
      </c>
      <c r="D301" s="4">
        <v>41285</v>
      </c>
      <c r="E301" t="s">
        <v>1342</v>
      </c>
      <c r="F301" t="s">
        <v>1305</v>
      </c>
      <c r="G301" t="s">
        <v>1351</v>
      </c>
      <c r="H301" s="10">
        <f t="shared" si="24"/>
        <v>22460</v>
      </c>
      <c r="I301">
        <f t="shared" si="25"/>
        <v>21112.400000000001</v>
      </c>
      <c r="J301" s="10">
        <f t="shared" si="26"/>
        <v>11230</v>
      </c>
      <c r="K301" s="8">
        <v>250</v>
      </c>
      <c r="L301" s="8">
        <v>20</v>
      </c>
      <c r="M301" s="1" t="s">
        <v>305</v>
      </c>
      <c r="N301" s="1">
        <v>1123</v>
      </c>
      <c r="O301" s="3" t="s">
        <v>441</v>
      </c>
      <c r="P301" s="9">
        <f t="shared" si="27"/>
        <v>11230</v>
      </c>
      <c r="Q301" s="9">
        <f t="shared" si="28"/>
        <v>100</v>
      </c>
      <c r="R301" t="str">
        <f t="shared" si="29"/>
        <v>ACH</v>
      </c>
      <c r="S301" t="str">
        <f>_xlfn.XLOOKUP(F301,Market!B:B,Market!C:C,"NA",0)</f>
        <v>North America</v>
      </c>
    </row>
    <row r="302" spans="1:19" ht="12.5" hidden="1" x14ac:dyDescent="0.25">
      <c r="A302" s="8" t="s">
        <v>442</v>
      </c>
      <c r="B302" s="2" t="s">
        <v>444</v>
      </c>
      <c r="C302" s="2" t="s">
        <v>445</v>
      </c>
      <c r="D302" s="4">
        <v>41286</v>
      </c>
      <c r="E302" t="s">
        <v>1348</v>
      </c>
      <c r="F302" t="s">
        <v>1294</v>
      </c>
      <c r="G302" t="s">
        <v>1351</v>
      </c>
      <c r="H302" s="10">
        <f t="shared" si="24"/>
        <v>730800</v>
      </c>
      <c r="I302">
        <f t="shared" si="25"/>
        <v>686952</v>
      </c>
      <c r="J302" s="10">
        <f t="shared" si="26"/>
        <v>609000</v>
      </c>
      <c r="K302" s="8">
        <v>250</v>
      </c>
      <c r="L302" s="8">
        <v>300</v>
      </c>
      <c r="M302" s="1" t="s">
        <v>305</v>
      </c>
      <c r="N302" s="1">
        <v>2436</v>
      </c>
      <c r="O302" s="3" t="s">
        <v>443</v>
      </c>
      <c r="P302" s="9">
        <f t="shared" si="27"/>
        <v>121800</v>
      </c>
      <c r="Q302" s="9">
        <f t="shared" si="28"/>
        <v>20</v>
      </c>
      <c r="R302" t="str">
        <f t="shared" si="29"/>
        <v>NOT ACH</v>
      </c>
      <c r="S302" t="str">
        <f>_xlfn.XLOOKUP(F302,Market!B:B,Market!C:C,"NA",0)</f>
        <v>North America</v>
      </c>
    </row>
    <row r="303" spans="1:19" ht="12.5" hidden="1" x14ac:dyDescent="0.25">
      <c r="A303" s="8" t="s">
        <v>446</v>
      </c>
      <c r="B303" s="2" t="s">
        <v>447</v>
      </c>
      <c r="C303" s="2" t="s">
        <v>448</v>
      </c>
      <c r="D303" s="4">
        <v>41640</v>
      </c>
      <c r="E303" t="s">
        <v>1347</v>
      </c>
      <c r="F303" t="s">
        <v>1257</v>
      </c>
      <c r="G303" t="s">
        <v>1352</v>
      </c>
      <c r="H303" s="10">
        <f t="shared" si="24"/>
        <v>248437.5</v>
      </c>
      <c r="I303">
        <f t="shared" si="25"/>
        <v>233531.25</v>
      </c>
      <c r="J303" s="10">
        <f t="shared" si="26"/>
        <v>238500</v>
      </c>
      <c r="K303" s="8">
        <v>260</v>
      </c>
      <c r="L303" s="8">
        <v>125</v>
      </c>
      <c r="M303" s="1" t="s">
        <v>305</v>
      </c>
      <c r="N303" s="1">
        <v>1987.5</v>
      </c>
      <c r="O303" s="3" t="s">
        <v>347</v>
      </c>
      <c r="P303" s="9">
        <f t="shared" si="27"/>
        <v>9937.5</v>
      </c>
      <c r="Q303" s="9">
        <f t="shared" si="28"/>
        <v>4.1666666666666661</v>
      </c>
      <c r="R303" t="str">
        <f t="shared" si="29"/>
        <v>NOT ACH</v>
      </c>
      <c r="S303" t="str">
        <f>_xlfn.XLOOKUP(F303,Market!B:B,Market!C:C,"NA",0)</f>
        <v>Europe</v>
      </c>
    </row>
    <row r="304" spans="1:19" ht="12.5" hidden="1" x14ac:dyDescent="0.25">
      <c r="A304" s="8" t="s">
        <v>449</v>
      </c>
      <c r="B304" s="2" t="s">
        <v>451</v>
      </c>
      <c r="C304" s="2" t="s">
        <v>452</v>
      </c>
      <c r="D304" s="4">
        <v>41648</v>
      </c>
      <c r="E304" t="s">
        <v>1342</v>
      </c>
      <c r="F304" t="s">
        <v>1305</v>
      </c>
      <c r="G304" t="s">
        <v>1352</v>
      </c>
      <c r="H304" s="10">
        <f t="shared" si="24"/>
        <v>587650</v>
      </c>
      <c r="I304">
        <f t="shared" si="25"/>
        <v>552391</v>
      </c>
      <c r="J304" s="10">
        <f t="shared" si="26"/>
        <v>436540</v>
      </c>
      <c r="K304" s="8">
        <v>260</v>
      </c>
      <c r="L304" s="8">
        <v>350</v>
      </c>
      <c r="M304" s="1" t="s">
        <v>305</v>
      </c>
      <c r="N304" s="1">
        <v>1679</v>
      </c>
      <c r="O304" s="3" t="s">
        <v>450</v>
      </c>
      <c r="P304" s="9">
        <f t="shared" si="27"/>
        <v>151110</v>
      </c>
      <c r="Q304" s="9">
        <f t="shared" si="28"/>
        <v>34.615384615384613</v>
      </c>
      <c r="R304" t="str">
        <f t="shared" si="29"/>
        <v>ACH</v>
      </c>
      <c r="S304" t="str">
        <f>_xlfn.XLOOKUP(F304,Market!B:B,Market!C:C,"NA",0)</f>
        <v>North America</v>
      </c>
    </row>
    <row r="305" spans="1:19" ht="12.5" hidden="1" x14ac:dyDescent="0.25">
      <c r="A305" s="8" t="s">
        <v>419</v>
      </c>
      <c r="B305" s="2" t="s">
        <v>421</v>
      </c>
      <c r="C305" s="2" t="s">
        <v>422</v>
      </c>
      <c r="D305" s="4">
        <v>41284</v>
      </c>
      <c r="E305" t="s">
        <v>1342</v>
      </c>
      <c r="F305" t="s">
        <v>1312</v>
      </c>
      <c r="G305" t="s">
        <v>1352</v>
      </c>
      <c r="H305" s="10">
        <f t="shared" si="24"/>
        <v>254450</v>
      </c>
      <c r="I305">
        <f t="shared" si="25"/>
        <v>239183</v>
      </c>
      <c r="J305" s="10">
        <f t="shared" si="26"/>
        <v>189020</v>
      </c>
      <c r="K305" s="8">
        <v>260</v>
      </c>
      <c r="L305" s="8">
        <v>350</v>
      </c>
      <c r="M305" s="1" t="s">
        <v>305</v>
      </c>
      <c r="N305" s="1">
        <v>727</v>
      </c>
      <c r="O305" s="3" t="s">
        <v>420</v>
      </c>
      <c r="P305" s="9">
        <f t="shared" si="27"/>
        <v>65430</v>
      </c>
      <c r="Q305" s="9">
        <f t="shared" si="28"/>
        <v>34.615384615384613</v>
      </c>
      <c r="R305" t="str">
        <f t="shared" si="29"/>
        <v>ACH</v>
      </c>
      <c r="S305" t="str">
        <f>_xlfn.XLOOKUP(F305,Market!B:B,Market!C:C,"NA",0)</f>
        <v>North America</v>
      </c>
    </row>
    <row r="306" spans="1:19" ht="12.5" hidden="1" x14ac:dyDescent="0.25">
      <c r="A306" s="8">
        <v>9821</v>
      </c>
      <c r="B306" s="2">
        <v>9231.74</v>
      </c>
      <c r="C306" s="2">
        <v>7015</v>
      </c>
      <c r="D306" s="4">
        <v>41284</v>
      </c>
      <c r="E306" t="s">
        <v>1342</v>
      </c>
      <c r="F306" t="s">
        <v>1257</v>
      </c>
      <c r="G306" t="s">
        <v>1352</v>
      </c>
      <c r="H306" s="10">
        <f t="shared" si="24"/>
        <v>9821</v>
      </c>
      <c r="I306">
        <f t="shared" si="25"/>
        <v>9231.74</v>
      </c>
      <c r="J306" s="10">
        <f t="shared" si="26"/>
        <v>7015</v>
      </c>
      <c r="K306" s="8">
        <v>260</v>
      </c>
      <c r="L306" s="8">
        <v>7</v>
      </c>
      <c r="M306" s="1" t="s">
        <v>305</v>
      </c>
      <c r="N306" s="1">
        <v>1403</v>
      </c>
      <c r="O306" s="3" t="s">
        <v>413</v>
      </c>
      <c r="P306" s="9">
        <f t="shared" si="27"/>
        <v>2806</v>
      </c>
      <c r="Q306" s="9">
        <f t="shared" si="28"/>
        <v>40</v>
      </c>
      <c r="R306" t="str">
        <f t="shared" si="29"/>
        <v>ACH</v>
      </c>
      <c r="S306" t="str">
        <f>_xlfn.XLOOKUP(F306,Market!B:B,Market!C:C,"NA",0)</f>
        <v>Europe</v>
      </c>
    </row>
    <row r="307" spans="1:19" ht="12.5" hidden="1" x14ac:dyDescent="0.25">
      <c r="A307" s="8" t="s">
        <v>437</v>
      </c>
      <c r="B307" s="2" t="s">
        <v>439</v>
      </c>
      <c r="C307" s="2" t="s">
        <v>440</v>
      </c>
      <c r="D307" s="4">
        <v>41284</v>
      </c>
      <c r="E307" t="s">
        <v>1342</v>
      </c>
      <c r="F307" t="s">
        <v>1257</v>
      </c>
      <c r="G307" t="s">
        <v>1352</v>
      </c>
      <c r="H307" s="10">
        <f t="shared" si="24"/>
        <v>726600</v>
      </c>
      <c r="I307">
        <f t="shared" si="25"/>
        <v>683004</v>
      </c>
      <c r="J307" s="10">
        <f t="shared" si="26"/>
        <v>539760</v>
      </c>
      <c r="K307" s="8">
        <v>260</v>
      </c>
      <c r="L307" s="8">
        <v>350</v>
      </c>
      <c r="M307" s="1" t="s">
        <v>305</v>
      </c>
      <c r="N307" s="1">
        <v>2076</v>
      </c>
      <c r="O307" s="3" t="s">
        <v>438</v>
      </c>
      <c r="P307" s="9">
        <f t="shared" si="27"/>
        <v>186840</v>
      </c>
      <c r="Q307" s="9">
        <f t="shared" si="28"/>
        <v>34.615384615384613</v>
      </c>
      <c r="R307" t="str">
        <f t="shared" si="29"/>
        <v>ACH</v>
      </c>
      <c r="S307" t="str">
        <f>_xlfn.XLOOKUP(F307,Market!B:B,Market!C:C,"NA",0)</f>
        <v>Europe</v>
      </c>
    </row>
    <row r="308" spans="1:19" ht="12.5" hidden="1" x14ac:dyDescent="0.25">
      <c r="A308" s="8">
        <v>35140</v>
      </c>
      <c r="B308" s="2">
        <v>33031.599999999999</v>
      </c>
      <c r="C308" s="2">
        <v>17570</v>
      </c>
      <c r="D308" s="4">
        <v>41284</v>
      </c>
      <c r="E308" t="s">
        <v>1342</v>
      </c>
      <c r="F308" t="s">
        <v>1257</v>
      </c>
      <c r="G308" t="s">
        <v>1345</v>
      </c>
      <c r="H308" s="10">
        <f t="shared" si="24"/>
        <v>35140</v>
      </c>
      <c r="I308">
        <f t="shared" si="25"/>
        <v>33031.599999999999</v>
      </c>
      <c r="J308" s="10">
        <f t="shared" si="26"/>
        <v>17570</v>
      </c>
      <c r="K308" s="8">
        <v>5</v>
      </c>
      <c r="L308" s="8">
        <v>20</v>
      </c>
      <c r="M308" s="1" t="s">
        <v>305</v>
      </c>
      <c r="N308" s="1">
        <v>1757</v>
      </c>
      <c r="O308" s="3" t="s">
        <v>453</v>
      </c>
      <c r="P308" s="9">
        <f t="shared" si="27"/>
        <v>17570</v>
      </c>
      <c r="Q308" s="9">
        <f t="shared" si="28"/>
        <v>100</v>
      </c>
      <c r="R308" t="str">
        <f t="shared" si="29"/>
        <v>ACH</v>
      </c>
      <c r="S308" t="str">
        <f>_xlfn.XLOOKUP(F308,Market!B:B,Market!C:C,"NA",0)</f>
        <v>Europe</v>
      </c>
    </row>
    <row r="309" spans="1:19" ht="12.5" hidden="1" x14ac:dyDescent="0.25">
      <c r="A309" s="8">
        <v>32970</v>
      </c>
      <c r="B309" s="2">
        <v>30991.8</v>
      </c>
      <c r="C309" s="2">
        <v>21980</v>
      </c>
      <c r="D309" s="4">
        <v>41647</v>
      </c>
      <c r="E309" t="s">
        <v>1344</v>
      </c>
      <c r="F309" t="s">
        <v>1312</v>
      </c>
      <c r="G309" t="s">
        <v>1349</v>
      </c>
      <c r="H309" s="10">
        <f t="shared" si="24"/>
        <v>32970</v>
      </c>
      <c r="I309">
        <f t="shared" si="25"/>
        <v>30991.8</v>
      </c>
      <c r="J309" s="10">
        <f t="shared" si="26"/>
        <v>21980</v>
      </c>
      <c r="K309" s="8">
        <v>10</v>
      </c>
      <c r="L309" s="8">
        <v>15</v>
      </c>
      <c r="M309" s="1" t="s">
        <v>305</v>
      </c>
      <c r="N309" s="1">
        <v>2198</v>
      </c>
      <c r="O309" s="3" t="s">
        <v>454</v>
      </c>
      <c r="P309" s="9">
        <f t="shared" si="27"/>
        <v>10990</v>
      </c>
      <c r="Q309" s="9">
        <f t="shared" si="28"/>
        <v>50</v>
      </c>
      <c r="R309" t="str">
        <f t="shared" si="29"/>
        <v>ACH</v>
      </c>
      <c r="S309" t="str">
        <f>_xlfn.XLOOKUP(F309,Market!B:B,Market!C:C,"NA",0)</f>
        <v>North America</v>
      </c>
    </row>
    <row r="310" spans="1:19" ht="12.5" hidden="1" x14ac:dyDescent="0.25">
      <c r="A310" s="8">
        <v>26145</v>
      </c>
      <c r="B310" s="2">
        <v>24576.3</v>
      </c>
      <c r="C310" s="2">
        <v>17430</v>
      </c>
      <c r="D310" s="4">
        <v>41647</v>
      </c>
      <c r="E310" t="s">
        <v>1344</v>
      </c>
      <c r="F310" t="s">
        <v>1258</v>
      </c>
      <c r="G310" t="s">
        <v>1349</v>
      </c>
      <c r="H310" s="10">
        <f t="shared" si="24"/>
        <v>26145</v>
      </c>
      <c r="I310">
        <f t="shared" si="25"/>
        <v>24576.3</v>
      </c>
      <c r="J310" s="10">
        <f t="shared" si="26"/>
        <v>17430</v>
      </c>
      <c r="K310" s="8">
        <v>10</v>
      </c>
      <c r="L310" s="8">
        <v>15</v>
      </c>
      <c r="M310" s="1" t="s">
        <v>305</v>
      </c>
      <c r="N310" s="1">
        <v>1743</v>
      </c>
      <c r="O310" s="3" t="s">
        <v>455</v>
      </c>
      <c r="P310" s="9">
        <f t="shared" si="27"/>
        <v>8715</v>
      </c>
      <c r="Q310" s="9">
        <f t="shared" si="28"/>
        <v>50</v>
      </c>
      <c r="R310" t="str">
        <f t="shared" si="29"/>
        <v>ACH</v>
      </c>
      <c r="S310" t="str">
        <f>_xlfn.XLOOKUP(F310,Market!B:B,Market!C:C,"NA",0)</f>
        <v>Europe</v>
      </c>
    </row>
    <row r="311" spans="1:19" ht="12.5" hidden="1" x14ac:dyDescent="0.25">
      <c r="A311" s="8">
        <v>17295</v>
      </c>
      <c r="B311" s="2">
        <v>16257.3</v>
      </c>
      <c r="C311" s="2">
        <v>11530</v>
      </c>
      <c r="D311" s="4">
        <v>41649</v>
      </c>
      <c r="E311" t="s">
        <v>1344</v>
      </c>
      <c r="F311" t="s">
        <v>1312</v>
      </c>
      <c r="G311" t="s">
        <v>1349</v>
      </c>
      <c r="H311" s="10">
        <f t="shared" si="24"/>
        <v>17295</v>
      </c>
      <c r="I311">
        <f t="shared" si="25"/>
        <v>16257.3</v>
      </c>
      <c r="J311" s="10">
        <f t="shared" si="26"/>
        <v>11530</v>
      </c>
      <c r="K311" s="8">
        <v>10</v>
      </c>
      <c r="L311" s="8">
        <v>15</v>
      </c>
      <c r="M311" s="1" t="s">
        <v>305</v>
      </c>
      <c r="N311" s="1">
        <v>1153</v>
      </c>
      <c r="O311" s="3" t="s">
        <v>456</v>
      </c>
      <c r="P311" s="9">
        <f t="shared" si="27"/>
        <v>5765</v>
      </c>
      <c r="Q311" s="9">
        <f t="shared" si="28"/>
        <v>50</v>
      </c>
      <c r="R311" t="str">
        <f t="shared" si="29"/>
        <v>ACH</v>
      </c>
      <c r="S311" t="str">
        <f>_xlfn.XLOOKUP(F311,Market!B:B,Market!C:C,"NA",0)</f>
        <v>North America</v>
      </c>
    </row>
    <row r="312" spans="1:19" ht="12.5" hidden="1" x14ac:dyDescent="0.25">
      <c r="A312" s="8">
        <v>35140</v>
      </c>
      <c r="B312" s="2">
        <v>33031.599999999999</v>
      </c>
      <c r="C312" s="2">
        <v>17570</v>
      </c>
      <c r="D312" s="4">
        <v>41284</v>
      </c>
      <c r="E312" t="s">
        <v>1342</v>
      </c>
      <c r="F312" t="s">
        <v>1257</v>
      </c>
      <c r="G312" t="s">
        <v>1349</v>
      </c>
      <c r="H312" s="10">
        <f t="shared" si="24"/>
        <v>35140</v>
      </c>
      <c r="I312">
        <f t="shared" si="25"/>
        <v>33031.599999999999</v>
      </c>
      <c r="J312" s="10">
        <f t="shared" si="26"/>
        <v>17570</v>
      </c>
      <c r="K312" s="8">
        <v>10</v>
      </c>
      <c r="L312" s="8">
        <v>20</v>
      </c>
      <c r="M312" s="1" t="s">
        <v>305</v>
      </c>
      <c r="N312" s="1">
        <v>1757</v>
      </c>
      <c r="O312" s="3" t="s">
        <v>453</v>
      </c>
      <c r="P312" s="9">
        <f t="shared" si="27"/>
        <v>17570</v>
      </c>
      <c r="Q312" s="9">
        <f t="shared" si="28"/>
        <v>100</v>
      </c>
      <c r="R312" t="str">
        <f t="shared" si="29"/>
        <v>ACH</v>
      </c>
      <c r="S312" t="str">
        <f>_xlfn.XLOOKUP(F312,Market!B:B,Market!C:C,"NA",0)</f>
        <v>Europe</v>
      </c>
    </row>
    <row r="313" spans="1:19" ht="12.5" hidden="1" x14ac:dyDescent="0.25">
      <c r="A313" s="8">
        <v>20020</v>
      </c>
      <c r="B313" s="2">
        <v>18818.8</v>
      </c>
      <c r="C313" s="2">
        <v>10010</v>
      </c>
      <c r="D313" s="4">
        <v>41647</v>
      </c>
      <c r="E313" t="s">
        <v>1342</v>
      </c>
      <c r="F313" t="s">
        <v>1258</v>
      </c>
      <c r="G313" t="s">
        <v>1350</v>
      </c>
      <c r="H313" s="10">
        <f t="shared" si="24"/>
        <v>20020</v>
      </c>
      <c r="I313">
        <f t="shared" si="25"/>
        <v>18818.8</v>
      </c>
      <c r="J313" s="10">
        <f t="shared" si="26"/>
        <v>10010</v>
      </c>
      <c r="K313" s="8">
        <v>120</v>
      </c>
      <c r="L313" s="8">
        <v>20</v>
      </c>
      <c r="M313" s="1" t="s">
        <v>305</v>
      </c>
      <c r="N313" s="1">
        <v>1001</v>
      </c>
      <c r="O313" s="3" t="s">
        <v>457</v>
      </c>
      <c r="P313" s="9">
        <f t="shared" si="27"/>
        <v>10010</v>
      </c>
      <c r="Q313" s="9">
        <f t="shared" si="28"/>
        <v>100</v>
      </c>
      <c r="R313" t="str">
        <f t="shared" si="29"/>
        <v>ACH</v>
      </c>
      <c r="S313" t="str">
        <f>_xlfn.XLOOKUP(F313,Market!B:B,Market!C:C,"NA",0)</f>
        <v>Europe</v>
      </c>
    </row>
    <row r="314" spans="1:19" ht="12.5" hidden="1" x14ac:dyDescent="0.25">
      <c r="A314" s="8">
        <v>9331</v>
      </c>
      <c r="B314" s="2">
        <v>8771.14</v>
      </c>
      <c r="C314" s="2">
        <v>6665</v>
      </c>
      <c r="D314" s="4">
        <v>41650</v>
      </c>
      <c r="E314" t="s">
        <v>1342</v>
      </c>
      <c r="F314" t="s">
        <v>1305</v>
      </c>
      <c r="G314" t="s">
        <v>1350</v>
      </c>
      <c r="H314" s="10">
        <f t="shared" si="24"/>
        <v>9331</v>
      </c>
      <c r="I314">
        <f t="shared" si="25"/>
        <v>8771.14</v>
      </c>
      <c r="J314" s="10">
        <f t="shared" si="26"/>
        <v>6665</v>
      </c>
      <c r="K314" s="8">
        <v>120</v>
      </c>
      <c r="L314" s="8">
        <v>7</v>
      </c>
      <c r="M314" s="1" t="s">
        <v>305</v>
      </c>
      <c r="N314" s="1">
        <v>1333</v>
      </c>
      <c r="O314" s="3" t="s">
        <v>458</v>
      </c>
      <c r="P314" s="9">
        <f t="shared" si="27"/>
        <v>2666</v>
      </c>
      <c r="Q314" s="9">
        <f t="shared" si="28"/>
        <v>40</v>
      </c>
      <c r="R314" t="str">
        <f t="shared" si="29"/>
        <v>ACH</v>
      </c>
      <c r="S314" t="str">
        <f>_xlfn.XLOOKUP(F314,Market!B:B,Market!C:C,"NA",0)</f>
        <v>North America</v>
      </c>
    </row>
    <row r="315" spans="1:19" ht="12.5" hidden="1" x14ac:dyDescent="0.25">
      <c r="A315" s="8">
        <v>17295</v>
      </c>
      <c r="B315" s="2">
        <v>16257.3</v>
      </c>
      <c r="C315" s="2">
        <v>11530</v>
      </c>
      <c r="D315" s="4">
        <v>41649</v>
      </c>
      <c r="E315" t="s">
        <v>1344</v>
      </c>
      <c r="F315" t="s">
        <v>1312</v>
      </c>
      <c r="G315" t="s">
        <v>1351</v>
      </c>
      <c r="H315" s="10">
        <f t="shared" si="24"/>
        <v>17295</v>
      </c>
      <c r="I315">
        <f t="shared" si="25"/>
        <v>16257.3</v>
      </c>
      <c r="J315" s="10">
        <f t="shared" si="26"/>
        <v>11530</v>
      </c>
      <c r="K315" s="8">
        <v>250</v>
      </c>
      <c r="L315" s="8">
        <v>15</v>
      </c>
      <c r="M315" s="1" t="s">
        <v>305</v>
      </c>
      <c r="N315" s="1">
        <v>1153</v>
      </c>
      <c r="O315" s="3" t="s">
        <v>456</v>
      </c>
      <c r="P315" s="9">
        <f t="shared" si="27"/>
        <v>5765</v>
      </c>
      <c r="Q315" s="9">
        <f t="shared" si="28"/>
        <v>50</v>
      </c>
      <c r="R315" t="str">
        <f t="shared" si="29"/>
        <v>ACH</v>
      </c>
      <c r="S315" t="str">
        <f>_xlfn.XLOOKUP(F315,Market!B:B,Market!C:C,"NA",0)</f>
        <v>North America</v>
      </c>
    </row>
    <row r="316" spans="1:19" ht="12.5" hidden="1" x14ac:dyDescent="0.25">
      <c r="A316" s="8">
        <v>8724</v>
      </c>
      <c r="B316" s="2">
        <v>8113.32</v>
      </c>
      <c r="C316" s="2">
        <v>2181</v>
      </c>
      <c r="D316" s="4">
        <v>41641</v>
      </c>
      <c r="E316" t="s">
        <v>1346</v>
      </c>
      <c r="F316" t="s">
        <v>1305</v>
      </c>
      <c r="G316" t="s">
        <v>1343</v>
      </c>
      <c r="H316" s="10">
        <f t="shared" si="24"/>
        <v>8724</v>
      </c>
      <c r="I316">
        <f t="shared" si="25"/>
        <v>8113.32</v>
      </c>
      <c r="J316" s="10">
        <f t="shared" si="26"/>
        <v>2181</v>
      </c>
      <c r="K316" s="8">
        <v>3</v>
      </c>
      <c r="L316" s="8">
        <v>12</v>
      </c>
      <c r="M316" s="1" t="s">
        <v>305</v>
      </c>
      <c r="N316" s="1">
        <v>727</v>
      </c>
      <c r="O316" s="3" t="s">
        <v>459</v>
      </c>
      <c r="P316" s="9">
        <f t="shared" si="27"/>
        <v>6543</v>
      </c>
      <c r="Q316" s="9">
        <f t="shared" si="28"/>
        <v>300</v>
      </c>
      <c r="R316" t="str">
        <f t="shared" si="29"/>
        <v>ACH</v>
      </c>
      <c r="S316" t="str">
        <f>_xlfn.XLOOKUP(F316,Market!B:B,Market!C:C,"NA",0)</f>
        <v>North America</v>
      </c>
    </row>
    <row r="317" spans="1:19" ht="12.5" hidden="1" x14ac:dyDescent="0.25">
      <c r="A317" s="8">
        <v>22608</v>
      </c>
      <c r="B317" s="2">
        <v>21025.439999999999</v>
      </c>
      <c r="C317" s="2">
        <v>5652</v>
      </c>
      <c r="D317" s="4">
        <v>41647</v>
      </c>
      <c r="E317" t="s">
        <v>1346</v>
      </c>
      <c r="F317" t="s">
        <v>1294</v>
      </c>
      <c r="G317" t="s">
        <v>1343</v>
      </c>
      <c r="H317" s="10">
        <f t="shared" si="24"/>
        <v>22608</v>
      </c>
      <c r="I317">
        <f t="shared" si="25"/>
        <v>21025.439999999999</v>
      </c>
      <c r="J317" s="10">
        <f t="shared" si="26"/>
        <v>5652</v>
      </c>
      <c r="K317" s="8">
        <v>3</v>
      </c>
      <c r="L317" s="8">
        <v>12</v>
      </c>
      <c r="M317" s="1" t="s">
        <v>305</v>
      </c>
      <c r="N317" s="1">
        <v>1884</v>
      </c>
      <c r="O317" s="3" t="s">
        <v>460</v>
      </c>
      <c r="P317" s="9">
        <f t="shared" si="27"/>
        <v>16956</v>
      </c>
      <c r="Q317" s="9">
        <f t="shared" si="28"/>
        <v>300</v>
      </c>
      <c r="R317" t="str">
        <f t="shared" si="29"/>
        <v>ACH</v>
      </c>
      <c r="S317" t="str">
        <f>_xlfn.XLOOKUP(F317,Market!B:B,Market!C:C,"NA",0)</f>
        <v>North America</v>
      </c>
    </row>
    <row r="318" spans="1:19" ht="12.5" hidden="1" x14ac:dyDescent="0.25">
      <c r="A318" s="8">
        <v>36680</v>
      </c>
      <c r="B318" s="2">
        <v>34112.400000000001</v>
      </c>
      <c r="C318" s="2">
        <v>18340</v>
      </c>
      <c r="D318" s="4">
        <v>41283</v>
      </c>
      <c r="E318" t="s">
        <v>1342</v>
      </c>
      <c r="F318" t="s">
        <v>1305</v>
      </c>
      <c r="G318" t="s">
        <v>1343</v>
      </c>
      <c r="H318" s="10">
        <f t="shared" si="24"/>
        <v>36680</v>
      </c>
      <c r="I318">
        <f t="shared" si="25"/>
        <v>34112.400000000001</v>
      </c>
      <c r="J318" s="10">
        <f t="shared" si="26"/>
        <v>18340</v>
      </c>
      <c r="K318" s="8">
        <v>3</v>
      </c>
      <c r="L318" s="8">
        <v>20</v>
      </c>
      <c r="M318" s="1" t="s">
        <v>305</v>
      </c>
      <c r="N318" s="1">
        <v>1834</v>
      </c>
      <c r="O318" s="3" t="s">
        <v>461</v>
      </c>
      <c r="P318" s="9">
        <f t="shared" si="27"/>
        <v>18340</v>
      </c>
      <c r="Q318" s="9">
        <f t="shared" si="28"/>
        <v>100</v>
      </c>
      <c r="R318" t="str">
        <f t="shared" si="29"/>
        <v>ACH</v>
      </c>
      <c r="S318" t="str">
        <f>_xlfn.XLOOKUP(F318,Market!B:B,Market!C:C,"NA",0)</f>
        <v>North America</v>
      </c>
    </row>
    <row r="319" spans="1:19" ht="12.5" hidden="1" x14ac:dyDescent="0.25">
      <c r="A319" s="8">
        <v>28080</v>
      </c>
      <c r="B319" s="2">
        <v>26114.400000000001</v>
      </c>
      <c r="C319" s="2">
        <v>7020</v>
      </c>
      <c r="D319" s="4">
        <v>41640</v>
      </c>
      <c r="E319" t="s">
        <v>1346</v>
      </c>
      <c r="F319" t="s">
        <v>1305</v>
      </c>
      <c r="G319" t="s">
        <v>1345</v>
      </c>
      <c r="H319" s="10">
        <f t="shared" si="24"/>
        <v>28080</v>
      </c>
      <c r="I319">
        <f t="shared" si="25"/>
        <v>26114.400000000001</v>
      </c>
      <c r="J319" s="10">
        <f t="shared" si="26"/>
        <v>7020</v>
      </c>
      <c r="K319" s="8">
        <v>5</v>
      </c>
      <c r="L319" s="8">
        <v>12</v>
      </c>
      <c r="M319" s="1" t="s">
        <v>305</v>
      </c>
      <c r="N319" s="1">
        <v>2340</v>
      </c>
      <c r="O319" s="3" t="s">
        <v>462</v>
      </c>
      <c r="P319" s="9">
        <f t="shared" si="27"/>
        <v>21060</v>
      </c>
      <c r="Q319" s="9">
        <f t="shared" si="28"/>
        <v>300</v>
      </c>
      <c r="R319" t="str">
        <f t="shared" si="29"/>
        <v>ACH</v>
      </c>
      <c r="S319" t="str">
        <f>_xlfn.XLOOKUP(F319,Market!B:B,Market!C:C,"NA",0)</f>
        <v>North America</v>
      </c>
    </row>
    <row r="320" spans="1:19" ht="12.5" hidden="1" x14ac:dyDescent="0.25">
      <c r="A320" s="8">
        <v>28104</v>
      </c>
      <c r="B320" s="2">
        <v>26136.720000000001</v>
      </c>
      <c r="C320" s="2">
        <v>7026</v>
      </c>
      <c r="D320" s="4">
        <v>41650</v>
      </c>
      <c r="E320" t="s">
        <v>1346</v>
      </c>
      <c r="F320" t="s">
        <v>1257</v>
      </c>
      <c r="G320" t="s">
        <v>1345</v>
      </c>
      <c r="H320" s="10">
        <f t="shared" si="24"/>
        <v>28104</v>
      </c>
      <c r="I320">
        <f t="shared" si="25"/>
        <v>26136.720000000001</v>
      </c>
      <c r="J320" s="10">
        <f t="shared" si="26"/>
        <v>7026</v>
      </c>
      <c r="K320" s="8">
        <v>5</v>
      </c>
      <c r="L320" s="8">
        <v>12</v>
      </c>
      <c r="M320" s="1" t="s">
        <v>305</v>
      </c>
      <c r="N320" s="1">
        <v>2342</v>
      </c>
      <c r="O320" s="3" t="s">
        <v>463</v>
      </c>
      <c r="P320" s="9">
        <f t="shared" si="27"/>
        <v>21078</v>
      </c>
      <c r="Q320" s="9">
        <f t="shared" si="28"/>
        <v>300</v>
      </c>
      <c r="R320" t="str">
        <f t="shared" si="29"/>
        <v>ACH</v>
      </c>
      <c r="S320" t="str">
        <f>_xlfn.XLOOKUP(F320,Market!B:B,Market!C:C,"NA",0)</f>
        <v>Europe</v>
      </c>
    </row>
    <row r="321" spans="1:19" ht="12.5" hidden="1" x14ac:dyDescent="0.25">
      <c r="A321" s="8">
        <v>7217</v>
      </c>
      <c r="B321" s="2">
        <v>6711.81</v>
      </c>
      <c r="C321" s="2">
        <v>5155</v>
      </c>
      <c r="D321" s="4">
        <v>41283</v>
      </c>
      <c r="E321" t="s">
        <v>1342</v>
      </c>
      <c r="F321" t="s">
        <v>1257</v>
      </c>
      <c r="G321" t="s">
        <v>1349</v>
      </c>
      <c r="H321" s="10">
        <f t="shared" si="24"/>
        <v>7217</v>
      </c>
      <c r="I321">
        <f t="shared" si="25"/>
        <v>6711.81</v>
      </c>
      <c r="J321" s="10">
        <f t="shared" si="26"/>
        <v>5155</v>
      </c>
      <c r="K321" s="8">
        <v>10</v>
      </c>
      <c r="L321" s="8">
        <v>7</v>
      </c>
      <c r="M321" s="1" t="s">
        <v>305</v>
      </c>
      <c r="N321" s="1">
        <v>1031</v>
      </c>
      <c r="O321" s="3" t="s">
        <v>464</v>
      </c>
      <c r="P321" s="9">
        <f t="shared" si="27"/>
        <v>2062</v>
      </c>
      <c r="Q321" s="9">
        <f t="shared" si="28"/>
        <v>40</v>
      </c>
      <c r="R321" t="str">
        <f t="shared" si="29"/>
        <v>ACH</v>
      </c>
      <c r="S321" t="str">
        <f>_xlfn.XLOOKUP(F321,Market!B:B,Market!C:C,"NA",0)</f>
        <v>Europe</v>
      </c>
    </row>
    <row r="322" spans="1:19" ht="12.5" hidden="1" x14ac:dyDescent="0.25">
      <c r="A322" s="8">
        <v>18930</v>
      </c>
      <c r="B322" s="2">
        <v>17604.900000000001</v>
      </c>
      <c r="C322" s="2">
        <v>12620</v>
      </c>
      <c r="D322" s="4">
        <v>41644</v>
      </c>
      <c r="E322" t="s">
        <v>1344</v>
      </c>
      <c r="F322" t="s">
        <v>1294</v>
      </c>
      <c r="G322" t="s">
        <v>1350</v>
      </c>
      <c r="H322" s="10">
        <f t="shared" si="24"/>
        <v>18930</v>
      </c>
      <c r="I322">
        <f t="shared" si="25"/>
        <v>17604.900000000001</v>
      </c>
      <c r="J322" s="10">
        <f t="shared" si="26"/>
        <v>12620</v>
      </c>
      <c r="K322" s="8">
        <v>120</v>
      </c>
      <c r="L322" s="8">
        <v>15</v>
      </c>
      <c r="M322" s="1" t="s">
        <v>305</v>
      </c>
      <c r="N322" s="1">
        <v>1262</v>
      </c>
      <c r="O322" s="3" t="s">
        <v>465</v>
      </c>
      <c r="P322" s="9">
        <f t="shared" si="27"/>
        <v>6310</v>
      </c>
      <c r="Q322" s="9">
        <f t="shared" si="28"/>
        <v>50</v>
      </c>
      <c r="R322" t="str">
        <f t="shared" si="29"/>
        <v>ACH</v>
      </c>
      <c r="S322" t="str">
        <f>_xlfn.XLOOKUP(F322,Market!B:B,Market!C:C,"NA",0)</f>
        <v>North America</v>
      </c>
    </row>
    <row r="323" spans="1:19" ht="12.5" hidden="1" x14ac:dyDescent="0.25">
      <c r="A323" s="8">
        <v>7945</v>
      </c>
      <c r="B323" s="2">
        <v>7388.85</v>
      </c>
      <c r="C323" s="2">
        <v>5675</v>
      </c>
      <c r="D323" s="4">
        <v>41645</v>
      </c>
      <c r="E323" t="s">
        <v>1342</v>
      </c>
      <c r="F323" t="s">
        <v>1294</v>
      </c>
      <c r="G323" t="s">
        <v>1350</v>
      </c>
      <c r="H323" s="10">
        <f t="shared" si="24"/>
        <v>7945</v>
      </c>
      <c r="I323">
        <f t="shared" si="25"/>
        <v>7388.85</v>
      </c>
      <c r="J323" s="10">
        <f t="shared" si="26"/>
        <v>5675</v>
      </c>
      <c r="K323" s="8">
        <v>120</v>
      </c>
      <c r="L323" s="8">
        <v>7</v>
      </c>
      <c r="M323" s="1" t="s">
        <v>305</v>
      </c>
      <c r="N323" s="1">
        <v>1135</v>
      </c>
      <c r="O323" s="3" t="s">
        <v>466</v>
      </c>
      <c r="P323" s="9">
        <f t="shared" si="27"/>
        <v>2270</v>
      </c>
      <c r="Q323" s="9">
        <f t="shared" si="28"/>
        <v>40</v>
      </c>
      <c r="R323" t="str">
        <f t="shared" si="29"/>
        <v>ACH</v>
      </c>
      <c r="S323" t="str">
        <f>_xlfn.XLOOKUP(F323,Market!B:B,Market!C:C,"NA",0)</f>
        <v>North America</v>
      </c>
    </row>
    <row r="324" spans="1:19" ht="12.5" hidden="1" x14ac:dyDescent="0.25">
      <c r="A324" s="8">
        <v>3829</v>
      </c>
      <c r="B324" s="2">
        <v>3560.97</v>
      </c>
      <c r="C324" s="2">
        <v>2735</v>
      </c>
      <c r="D324" s="4">
        <v>41650</v>
      </c>
      <c r="E324" t="s">
        <v>1342</v>
      </c>
      <c r="F324" t="s">
        <v>1312</v>
      </c>
      <c r="G324" t="s">
        <v>1350</v>
      </c>
      <c r="H324" s="10">
        <f t="shared" si="24"/>
        <v>3829</v>
      </c>
      <c r="I324">
        <f t="shared" si="25"/>
        <v>3560.97</v>
      </c>
      <c r="J324" s="10">
        <f t="shared" si="26"/>
        <v>2735</v>
      </c>
      <c r="K324" s="8">
        <v>120</v>
      </c>
      <c r="L324" s="8">
        <v>7</v>
      </c>
      <c r="M324" s="1" t="s">
        <v>305</v>
      </c>
      <c r="N324" s="1">
        <v>547</v>
      </c>
      <c r="O324" s="3" t="s">
        <v>467</v>
      </c>
      <c r="P324" s="9">
        <f t="shared" si="27"/>
        <v>1094</v>
      </c>
      <c r="Q324" s="9">
        <f t="shared" si="28"/>
        <v>40</v>
      </c>
      <c r="R324" t="str">
        <f t="shared" si="29"/>
        <v>ACH</v>
      </c>
      <c r="S324" t="str">
        <f>_xlfn.XLOOKUP(F324,Market!B:B,Market!C:C,"NA",0)</f>
        <v>North America</v>
      </c>
    </row>
    <row r="325" spans="1:19" ht="12.5" hidden="1" x14ac:dyDescent="0.25">
      <c r="A325" s="8">
        <v>11074</v>
      </c>
      <c r="B325" s="2">
        <v>10298.82</v>
      </c>
      <c r="C325" s="2">
        <v>7910</v>
      </c>
      <c r="D325" s="4">
        <v>41651</v>
      </c>
      <c r="E325" t="s">
        <v>1342</v>
      </c>
      <c r="F325" t="s">
        <v>1294</v>
      </c>
      <c r="G325" t="s">
        <v>1350</v>
      </c>
      <c r="H325" s="10">
        <f t="shared" ref="H325:H388" si="30">_xlfn.NUMBERVALUE(A325)</f>
        <v>11074</v>
      </c>
      <c r="I325">
        <f t="shared" ref="I325:I388" si="31">_xlfn.NUMBERVALUE(B325)</f>
        <v>10298.82</v>
      </c>
      <c r="J325" s="10">
        <f t="shared" ref="J325:J388" si="32">_xlfn.NUMBERVALUE(C325)</f>
        <v>7910</v>
      </c>
      <c r="K325" s="8">
        <v>120</v>
      </c>
      <c r="L325" s="8">
        <v>7</v>
      </c>
      <c r="M325" s="1" t="s">
        <v>305</v>
      </c>
      <c r="N325" s="1">
        <v>1582</v>
      </c>
      <c r="O325" s="3" t="s">
        <v>468</v>
      </c>
      <c r="P325" s="9">
        <f t="shared" ref="P325:P388" si="33">H325-J325</f>
        <v>3164</v>
      </c>
      <c r="Q325" s="9">
        <f t="shared" ref="Q325:Q388" si="34">(P325/J325)*100</f>
        <v>40</v>
      </c>
      <c r="R325" t="str">
        <f t="shared" ref="R325:R388" si="35">IF(Q325&gt;20,"ACH","NOT ACH")</f>
        <v>ACH</v>
      </c>
      <c r="S325" t="str">
        <f>_xlfn.XLOOKUP(F325,Market!B:B,Market!C:C,"NA",0)</f>
        <v>North America</v>
      </c>
    </row>
    <row r="326" spans="1:19" ht="12.5" hidden="1" x14ac:dyDescent="0.25">
      <c r="A326" s="8">
        <v>20862</v>
      </c>
      <c r="B326" s="2">
        <v>19401.66</v>
      </c>
      <c r="C326" s="2">
        <v>5215.5</v>
      </c>
      <c r="D326" s="4">
        <v>41643</v>
      </c>
      <c r="E326" t="s">
        <v>1346</v>
      </c>
      <c r="F326" t="s">
        <v>1257</v>
      </c>
      <c r="G326" t="s">
        <v>1351</v>
      </c>
      <c r="H326" s="10">
        <f t="shared" si="30"/>
        <v>20862</v>
      </c>
      <c r="I326">
        <f t="shared" si="31"/>
        <v>19401.66</v>
      </c>
      <c r="J326" s="10">
        <f t="shared" si="32"/>
        <v>5215.5</v>
      </c>
      <c r="K326" s="8">
        <v>250</v>
      </c>
      <c r="L326" s="8">
        <v>12</v>
      </c>
      <c r="M326" s="1" t="s">
        <v>305</v>
      </c>
      <c r="N326" s="1">
        <v>1738.5</v>
      </c>
      <c r="O326" s="3" t="s">
        <v>469</v>
      </c>
      <c r="P326" s="9">
        <f t="shared" si="33"/>
        <v>15646.5</v>
      </c>
      <c r="Q326" s="9">
        <f t="shared" si="34"/>
        <v>300</v>
      </c>
      <c r="R326" t="str">
        <f t="shared" si="35"/>
        <v>ACH</v>
      </c>
      <c r="S326" t="str">
        <f>_xlfn.XLOOKUP(F326,Market!B:B,Market!C:C,"NA",0)</f>
        <v>Europe</v>
      </c>
    </row>
    <row r="327" spans="1:19" ht="12.5" hidden="1" x14ac:dyDescent="0.25">
      <c r="A327" s="8">
        <v>26580</v>
      </c>
      <c r="B327" s="2">
        <v>24719.4</v>
      </c>
      <c r="C327" s="2">
        <v>6645</v>
      </c>
      <c r="D327" s="4">
        <v>41283</v>
      </c>
      <c r="E327" t="s">
        <v>1346</v>
      </c>
      <c r="F327" t="s">
        <v>1258</v>
      </c>
      <c r="G327" t="s">
        <v>1351</v>
      </c>
      <c r="H327" s="10">
        <f t="shared" si="30"/>
        <v>26580</v>
      </c>
      <c r="I327">
        <f t="shared" si="31"/>
        <v>24719.4</v>
      </c>
      <c r="J327" s="10">
        <f t="shared" si="32"/>
        <v>6645</v>
      </c>
      <c r="K327" s="8">
        <v>250</v>
      </c>
      <c r="L327" s="8">
        <v>12</v>
      </c>
      <c r="M327" s="1" t="s">
        <v>305</v>
      </c>
      <c r="N327" s="1">
        <v>2215</v>
      </c>
      <c r="O327" s="3" t="s">
        <v>470</v>
      </c>
      <c r="P327" s="9">
        <f t="shared" si="33"/>
        <v>19935</v>
      </c>
      <c r="Q327" s="9">
        <f t="shared" si="34"/>
        <v>300</v>
      </c>
      <c r="R327" t="str">
        <f t="shared" si="35"/>
        <v>ACH</v>
      </c>
      <c r="S327" t="str">
        <f>_xlfn.XLOOKUP(F327,Market!B:B,Market!C:C,"NA",0)</f>
        <v>Europe</v>
      </c>
    </row>
    <row r="328" spans="1:19" ht="12.5" hidden="1" x14ac:dyDescent="0.25">
      <c r="A328" s="8">
        <v>11074</v>
      </c>
      <c r="B328" s="2">
        <v>10298.82</v>
      </c>
      <c r="C328" s="2">
        <v>7910</v>
      </c>
      <c r="D328" s="4">
        <v>41651</v>
      </c>
      <c r="E328" t="s">
        <v>1342</v>
      </c>
      <c r="F328" t="s">
        <v>1294</v>
      </c>
      <c r="G328" t="s">
        <v>1351</v>
      </c>
      <c r="H328" s="10">
        <f t="shared" si="30"/>
        <v>11074</v>
      </c>
      <c r="I328">
        <f t="shared" si="31"/>
        <v>10298.82</v>
      </c>
      <c r="J328" s="10">
        <f t="shared" si="32"/>
        <v>7910</v>
      </c>
      <c r="K328" s="8">
        <v>250</v>
      </c>
      <c r="L328" s="8">
        <v>7</v>
      </c>
      <c r="M328" s="1" t="s">
        <v>305</v>
      </c>
      <c r="N328" s="1">
        <v>1582</v>
      </c>
      <c r="O328" s="3" t="s">
        <v>468</v>
      </c>
      <c r="P328" s="9">
        <f t="shared" si="33"/>
        <v>3164</v>
      </c>
      <c r="Q328" s="9">
        <f t="shared" si="34"/>
        <v>40</v>
      </c>
      <c r="R328" t="str">
        <f t="shared" si="35"/>
        <v>ACH</v>
      </c>
      <c r="S328" t="str">
        <f>_xlfn.XLOOKUP(F328,Market!B:B,Market!C:C,"NA",0)</f>
        <v>North America</v>
      </c>
    </row>
    <row r="329" spans="1:19" ht="12.5" hidden="1" x14ac:dyDescent="0.25">
      <c r="A329" s="8">
        <v>7945</v>
      </c>
      <c r="B329" s="2">
        <v>7388.85</v>
      </c>
      <c r="C329" s="2">
        <v>5675</v>
      </c>
      <c r="D329" s="4">
        <v>41645</v>
      </c>
      <c r="E329" t="s">
        <v>1342</v>
      </c>
      <c r="F329" t="s">
        <v>1294</v>
      </c>
      <c r="G329" t="s">
        <v>1352</v>
      </c>
      <c r="H329" s="10">
        <f t="shared" si="30"/>
        <v>7945</v>
      </c>
      <c r="I329">
        <f t="shared" si="31"/>
        <v>7388.85</v>
      </c>
      <c r="J329" s="10">
        <f t="shared" si="32"/>
        <v>5675</v>
      </c>
      <c r="K329" s="8">
        <v>260</v>
      </c>
      <c r="L329" s="8">
        <v>7</v>
      </c>
      <c r="M329" s="1" t="s">
        <v>305</v>
      </c>
      <c r="N329" s="1">
        <v>1135</v>
      </c>
      <c r="O329" s="3" t="s">
        <v>466</v>
      </c>
      <c r="P329" s="9">
        <f t="shared" si="33"/>
        <v>2270</v>
      </c>
      <c r="Q329" s="9">
        <f t="shared" si="34"/>
        <v>40</v>
      </c>
      <c r="R329" t="str">
        <f t="shared" si="35"/>
        <v>ACH</v>
      </c>
      <c r="S329" t="str">
        <f>_xlfn.XLOOKUP(F329,Market!B:B,Market!C:C,"NA",0)</f>
        <v>North America</v>
      </c>
    </row>
    <row r="330" spans="1:19" ht="12.5" hidden="1" x14ac:dyDescent="0.25">
      <c r="A330" s="8" t="s">
        <v>471</v>
      </c>
      <c r="B330" s="2" t="s">
        <v>473</v>
      </c>
      <c r="C330" s="2" t="s">
        <v>474</v>
      </c>
      <c r="D330" s="4">
        <v>41642</v>
      </c>
      <c r="E330" t="s">
        <v>1342</v>
      </c>
      <c r="F330" t="s">
        <v>1312</v>
      </c>
      <c r="G330" t="s">
        <v>1343</v>
      </c>
      <c r="H330" s="10">
        <f t="shared" si="30"/>
        <v>616350</v>
      </c>
      <c r="I330">
        <f t="shared" si="31"/>
        <v>573205.5</v>
      </c>
      <c r="J330" s="10">
        <f t="shared" si="32"/>
        <v>457860</v>
      </c>
      <c r="K330" s="8">
        <v>3</v>
      </c>
      <c r="L330" s="8">
        <v>350</v>
      </c>
      <c r="M330" s="1" t="s">
        <v>305</v>
      </c>
      <c r="N330" s="1">
        <v>1761</v>
      </c>
      <c r="O330" s="3" t="s">
        <v>472</v>
      </c>
      <c r="P330" s="9">
        <f t="shared" si="33"/>
        <v>158490</v>
      </c>
      <c r="Q330" s="9">
        <f t="shared" si="34"/>
        <v>34.615384615384613</v>
      </c>
      <c r="R330" t="str">
        <f t="shared" si="35"/>
        <v>ACH</v>
      </c>
      <c r="S330" t="str">
        <f>_xlfn.XLOOKUP(F330,Market!B:B,Market!C:C,"NA",0)</f>
        <v>North America</v>
      </c>
    </row>
    <row r="331" spans="1:19" ht="12.5" hidden="1" x14ac:dyDescent="0.25">
      <c r="A331" s="8" t="s">
        <v>475</v>
      </c>
      <c r="B331" s="2" t="s">
        <v>477</v>
      </c>
      <c r="C331" s="2" t="s">
        <v>478</v>
      </c>
      <c r="D331" s="4">
        <v>41645</v>
      </c>
      <c r="E331" t="s">
        <v>1348</v>
      </c>
      <c r="F331" t="s">
        <v>1257</v>
      </c>
      <c r="G331" t="s">
        <v>1343</v>
      </c>
      <c r="H331" s="10">
        <f t="shared" si="30"/>
        <v>134400</v>
      </c>
      <c r="I331">
        <f t="shared" si="31"/>
        <v>124992</v>
      </c>
      <c r="J331" s="10">
        <f t="shared" si="32"/>
        <v>112000</v>
      </c>
      <c r="K331" s="8">
        <v>3</v>
      </c>
      <c r="L331" s="8">
        <v>300</v>
      </c>
      <c r="M331" s="1" t="s">
        <v>305</v>
      </c>
      <c r="N331" s="1">
        <v>448</v>
      </c>
      <c r="O331" s="3" t="s">
        <v>476</v>
      </c>
      <c r="P331" s="9">
        <f t="shared" si="33"/>
        <v>22400</v>
      </c>
      <c r="Q331" s="9">
        <f t="shared" si="34"/>
        <v>20</v>
      </c>
      <c r="R331" t="str">
        <f t="shared" si="35"/>
        <v>NOT ACH</v>
      </c>
      <c r="S331" t="str">
        <f>_xlfn.XLOOKUP(F331,Market!B:B,Market!C:C,"NA",0)</f>
        <v>Europe</v>
      </c>
    </row>
    <row r="332" spans="1:19" ht="12.5" hidden="1" x14ac:dyDescent="0.25">
      <c r="A332" s="8" t="s">
        <v>479</v>
      </c>
      <c r="B332" s="2" t="s">
        <v>481</v>
      </c>
      <c r="C332" s="2" t="s">
        <v>482</v>
      </c>
      <c r="D332" s="4">
        <v>41649</v>
      </c>
      <c r="E332" t="s">
        <v>1348</v>
      </c>
      <c r="F332" t="s">
        <v>1257</v>
      </c>
      <c r="G332" t="s">
        <v>1343</v>
      </c>
      <c r="H332" s="10">
        <f t="shared" si="30"/>
        <v>654300</v>
      </c>
      <c r="I332">
        <f t="shared" si="31"/>
        <v>608499</v>
      </c>
      <c r="J332" s="10">
        <f t="shared" si="32"/>
        <v>545250</v>
      </c>
      <c r="K332" s="8">
        <v>3</v>
      </c>
      <c r="L332" s="8">
        <v>300</v>
      </c>
      <c r="M332" s="1" t="s">
        <v>305</v>
      </c>
      <c r="N332" s="1">
        <v>2181</v>
      </c>
      <c r="O332" s="3" t="s">
        <v>480</v>
      </c>
      <c r="P332" s="9">
        <f t="shared" si="33"/>
        <v>109050</v>
      </c>
      <c r="Q332" s="9">
        <f t="shared" si="34"/>
        <v>20</v>
      </c>
      <c r="R332" t="str">
        <f t="shared" si="35"/>
        <v>NOT ACH</v>
      </c>
      <c r="S332" t="str">
        <f>_xlfn.XLOOKUP(F332,Market!B:B,Market!C:C,"NA",0)</f>
        <v>Europe</v>
      </c>
    </row>
    <row r="333" spans="1:19" ht="12.5" hidden="1" x14ac:dyDescent="0.25">
      <c r="A333" s="8">
        <v>39520</v>
      </c>
      <c r="B333" s="2">
        <v>36753.599999999999</v>
      </c>
      <c r="C333" s="2">
        <v>19760</v>
      </c>
      <c r="D333" s="4">
        <v>41649</v>
      </c>
      <c r="E333" t="s">
        <v>1342</v>
      </c>
      <c r="F333" t="s">
        <v>1257</v>
      </c>
      <c r="G333" t="s">
        <v>1345</v>
      </c>
      <c r="H333" s="10">
        <f t="shared" si="30"/>
        <v>39520</v>
      </c>
      <c r="I333">
        <f t="shared" si="31"/>
        <v>36753.599999999999</v>
      </c>
      <c r="J333" s="10">
        <f t="shared" si="32"/>
        <v>19760</v>
      </c>
      <c r="K333" s="8">
        <v>5</v>
      </c>
      <c r="L333" s="8">
        <v>20</v>
      </c>
      <c r="M333" s="1" t="s">
        <v>305</v>
      </c>
      <c r="N333" s="1">
        <v>1976</v>
      </c>
      <c r="O333" s="3" t="s">
        <v>483</v>
      </c>
      <c r="P333" s="9">
        <f t="shared" si="33"/>
        <v>19760</v>
      </c>
      <c r="Q333" s="9">
        <f t="shared" si="34"/>
        <v>100</v>
      </c>
      <c r="R333" t="str">
        <f t="shared" si="35"/>
        <v>ACH</v>
      </c>
      <c r="S333" t="str">
        <f>_xlfn.XLOOKUP(F333,Market!B:B,Market!C:C,"NA",0)</f>
        <v>Europe</v>
      </c>
    </row>
    <row r="334" spans="1:19" ht="12.5" hidden="1" x14ac:dyDescent="0.25">
      <c r="A334" s="8" t="s">
        <v>479</v>
      </c>
      <c r="B334" s="2" t="s">
        <v>481</v>
      </c>
      <c r="C334" s="2" t="s">
        <v>482</v>
      </c>
      <c r="D334" s="4">
        <v>41649</v>
      </c>
      <c r="E334" t="s">
        <v>1348</v>
      </c>
      <c r="F334" t="s">
        <v>1257</v>
      </c>
      <c r="G334" t="s">
        <v>1345</v>
      </c>
      <c r="H334" s="10">
        <f t="shared" si="30"/>
        <v>654300</v>
      </c>
      <c r="I334">
        <f t="shared" si="31"/>
        <v>608499</v>
      </c>
      <c r="J334" s="10">
        <f t="shared" si="32"/>
        <v>545250</v>
      </c>
      <c r="K334" s="8">
        <v>5</v>
      </c>
      <c r="L334" s="8">
        <v>300</v>
      </c>
      <c r="M334" s="1" t="s">
        <v>305</v>
      </c>
      <c r="N334" s="1">
        <v>2181</v>
      </c>
      <c r="O334" s="3" t="s">
        <v>480</v>
      </c>
      <c r="P334" s="9">
        <f t="shared" si="33"/>
        <v>109050</v>
      </c>
      <c r="Q334" s="9">
        <f t="shared" si="34"/>
        <v>20</v>
      </c>
      <c r="R334" t="str">
        <f t="shared" si="35"/>
        <v>NOT ACH</v>
      </c>
      <c r="S334" t="str">
        <f>_xlfn.XLOOKUP(F334,Market!B:B,Market!C:C,"NA",0)</f>
        <v>Europe</v>
      </c>
    </row>
    <row r="335" spans="1:19" ht="12.5" hidden="1" x14ac:dyDescent="0.25">
      <c r="A335" s="8" t="s">
        <v>384</v>
      </c>
      <c r="B335" s="2" t="s">
        <v>485</v>
      </c>
      <c r="C335" s="2" t="s">
        <v>486</v>
      </c>
      <c r="D335" s="4">
        <v>41285</v>
      </c>
      <c r="E335" t="s">
        <v>1347</v>
      </c>
      <c r="F335" t="s">
        <v>1258</v>
      </c>
      <c r="G335" t="s">
        <v>1345</v>
      </c>
      <c r="H335" s="10">
        <f t="shared" si="30"/>
        <v>312500</v>
      </c>
      <c r="I335">
        <f t="shared" si="31"/>
        <v>290625</v>
      </c>
      <c r="J335" s="10">
        <f t="shared" si="32"/>
        <v>300000</v>
      </c>
      <c r="K335" s="8">
        <v>5</v>
      </c>
      <c r="L335" s="8">
        <v>125</v>
      </c>
      <c r="M335" s="1" t="s">
        <v>305</v>
      </c>
      <c r="N335" s="1">
        <v>2500</v>
      </c>
      <c r="O335" s="3" t="s">
        <v>484</v>
      </c>
      <c r="P335" s="9">
        <f t="shared" si="33"/>
        <v>12500</v>
      </c>
      <c r="Q335" s="9">
        <f t="shared" si="34"/>
        <v>4.1666666666666661</v>
      </c>
      <c r="R335" t="str">
        <f t="shared" si="35"/>
        <v>NOT ACH</v>
      </c>
      <c r="S335" t="str">
        <f>_xlfn.XLOOKUP(F335,Market!B:B,Market!C:C,"NA",0)</f>
        <v>Europe</v>
      </c>
    </row>
    <row r="336" spans="1:19" ht="12.5" hidden="1" x14ac:dyDescent="0.25">
      <c r="A336" s="8" t="s">
        <v>487</v>
      </c>
      <c r="B336" s="2" t="s">
        <v>489</v>
      </c>
      <c r="C336" s="2" t="s">
        <v>490</v>
      </c>
      <c r="D336" s="4">
        <v>41644</v>
      </c>
      <c r="E336" t="s">
        <v>1348</v>
      </c>
      <c r="F336" t="s">
        <v>1294</v>
      </c>
      <c r="G336" t="s">
        <v>1349</v>
      </c>
      <c r="H336" s="10">
        <f t="shared" si="30"/>
        <v>510600</v>
      </c>
      <c r="I336">
        <f t="shared" si="31"/>
        <v>474858</v>
      </c>
      <c r="J336" s="10">
        <f t="shared" si="32"/>
        <v>425500</v>
      </c>
      <c r="K336" s="8">
        <v>10</v>
      </c>
      <c r="L336" s="8">
        <v>300</v>
      </c>
      <c r="M336" s="1" t="s">
        <v>305</v>
      </c>
      <c r="N336" s="1">
        <v>1702</v>
      </c>
      <c r="O336" s="3" t="s">
        <v>488</v>
      </c>
      <c r="P336" s="9">
        <f t="shared" si="33"/>
        <v>85100</v>
      </c>
      <c r="Q336" s="9">
        <f t="shared" si="34"/>
        <v>20</v>
      </c>
      <c r="R336" t="str">
        <f t="shared" si="35"/>
        <v>NOT ACH</v>
      </c>
      <c r="S336" t="str">
        <f>_xlfn.XLOOKUP(F336,Market!B:B,Market!C:C,"NA",0)</f>
        <v>North America</v>
      </c>
    </row>
    <row r="337" spans="1:19" ht="12.5" hidden="1" x14ac:dyDescent="0.25">
      <c r="A337" s="8" t="s">
        <v>475</v>
      </c>
      <c r="B337" s="2" t="s">
        <v>477</v>
      </c>
      <c r="C337" s="2" t="s">
        <v>478</v>
      </c>
      <c r="D337" s="4">
        <v>41645</v>
      </c>
      <c r="E337" t="s">
        <v>1348</v>
      </c>
      <c r="F337" t="s">
        <v>1257</v>
      </c>
      <c r="G337" t="s">
        <v>1349</v>
      </c>
      <c r="H337" s="10">
        <f t="shared" si="30"/>
        <v>134400</v>
      </c>
      <c r="I337">
        <f t="shared" si="31"/>
        <v>124992</v>
      </c>
      <c r="J337" s="10">
        <f t="shared" si="32"/>
        <v>112000</v>
      </c>
      <c r="K337" s="8">
        <v>10</v>
      </c>
      <c r="L337" s="8">
        <v>300</v>
      </c>
      <c r="M337" s="1" t="s">
        <v>305</v>
      </c>
      <c r="N337" s="1">
        <v>448</v>
      </c>
      <c r="O337" s="3" t="s">
        <v>476</v>
      </c>
      <c r="P337" s="9">
        <f t="shared" si="33"/>
        <v>22400</v>
      </c>
      <c r="Q337" s="9">
        <f t="shared" si="34"/>
        <v>20</v>
      </c>
      <c r="R337" t="str">
        <f t="shared" si="35"/>
        <v>NOT ACH</v>
      </c>
      <c r="S337" t="str">
        <f>_xlfn.XLOOKUP(F337,Market!B:B,Market!C:C,"NA",0)</f>
        <v>Europe</v>
      </c>
    </row>
    <row r="338" spans="1:19" ht="12.5" hidden="1" x14ac:dyDescent="0.25">
      <c r="A338" s="8" t="s">
        <v>491</v>
      </c>
      <c r="B338" s="2" t="s">
        <v>493</v>
      </c>
      <c r="C338" s="2" t="s">
        <v>494</v>
      </c>
      <c r="D338" s="4">
        <v>41646</v>
      </c>
      <c r="E338" t="s">
        <v>1347</v>
      </c>
      <c r="F338" t="s">
        <v>1258</v>
      </c>
      <c r="G338" t="s">
        <v>1349</v>
      </c>
      <c r="H338" s="10">
        <f t="shared" si="30"/>
        <v>439125</v>
      </c>
      <c r="I338">
        <f t="shared" si="31"/>
        <v>408386.25</v>
      </c>
      <c r="J338" s="10">
        <f t="shared" si="32"/>
        <v>421560</v>
      </c>
      <c r="K338" s="8">
        <v>10</v>
      </c>
      <c r="L338" s="8">
        <v>125</v>
      </c>
      <c r="M338" s="1" t="s">
        <v>305</v>
      </c>
      <c r="N338" s="1">
        <v>3513</v>
      </c>
      <c r="O338" s="3" t="s">
        <v>492</v>
      </c>
      <c r="P338" s="9">
        <f t="shared" si="33"/>
        <v>17565</v>
      </c>
      <c r="Q338" s="9">
        <f t="shared" si="34"/>
        <v>4.1666666666666661</v>
      </c>
      <c r="R338" t="str">
        <f t="shared" si="35"/>
        <v>NOT ACH</v>
      </c>
      <c r="S338" t="str">
        <f>_xlfn.XLOOKUP(F338,Market!B:B,Market!C:C,"NA",0)</f>
        <v>Europe</v>
      </c>
    </row>
    <row r="339" spans="1:19" ht="12.5" hidden="1" x14ac:dyDescent="0.25">
      <c r="A339" s="8">
        <v>31515</v>
      </c>
      <c r="B339" s="2">
        <v>29308.95</v>
      </c>
      <c r="C339" s="2">
        <v>21010</v>
      </c>
      <c r="D339" s="4">
        <v>41647</v>
      </c>
      <c r="E339" t="s">
        <v>1344</v>
      </c>
      <c r="F339" t="s">
        <v>1257</v>
      </c>
      <c r="G339" t="s">
        <v>1349</v>
      </c>
      <c r="H339" s="10">
        <f t="shared" si="30"/>
        <v>31515</v>
      </c>
      <c r="I339">
        <f t="shared" si="31"/>
        <v>29308.95</v>
      </c>
      <c r="J339" s="10">
        <f t="shared" si="32"/>
        <v>21010</v>
      </c>
      <c r="K339" s="8">
        <v>10</v>
      </c>
      <c r="L339" s="8">
        <v>15</v>
      </c>
      <c r="M339" s="1" t="s">
        <v>305</v>
      </c>
      <c r="N339" s="1">
        <v>2101</v>
      </c>
      <c r="O339" s="3" t="s">
        <v>495</v>
      </c>
      <c r="P339" s="9">
        <f t="shared" si="33"/>
        <v>10505</v>
      </c>
      <c r="Q339" s="9">
        <f t="shared" si="34"/>
        <v>50</v>
      </c>
      <c r="R339" t="str">
        <f t="shared" si="35"/>
        <v>ACH</v>
      </c>
      <c r="S339" t="str">
        <f>_xlfn.XLOOKUP(F339,Market!B:B,Market!C:C,"NA",0)</f>
        <v>Europe</v>
      </c>
    </row>
    <row r="340" spans="1:19" ht="12.5" hidden="1" x14ac:dyDescent="0.25">
      <c r="A340" s="8">
        <v>43965</v>
      </c>
      <c r="B340" s="2">
        <v>40887.449999999997</v>
      </c>
      <c r="C340" s="2">
        <v>29310</v>
      </c>
      <c r="D340" s="4">
        <v>41283</v>
      </c>
      <c r="E340" t="s">
        <v>1344</v>
      </c>
      <c r="F340" t="s">
        <v>1312</v>
      </c>
      <c r="G340" t="s">
        <v>1349</v>
      </c>
      <c r="H340" s="10">
        <f t="shared" si="30"/>
        <v>43965</v>
      </c>
      <c r="I340">
        <f t="shared" si="31"/>
        <v>40887.449999999997</v>
      </c>
      <c r="J340" s="10">
        <f t="shared" si="32"/>
        <v>29310</v>
      </c>
      <c r="K340" s="8">
        <v>10</v>
      </c>
      <c r="L340" s="8">
        <v>15</v>
      </c>
      <c r="M340" s="1" t="s">
        <v>305</v>
      </c>
      <c r="N340" s="1">
        <v>2931</v>
      </c>
      <c r="O340" s="3" t="s">
        <v>496</v>
      </c>
      <c r="P340" s="9">
        <f t="shared" si="33"/>
        <v>14655</v>
      </c>
      <c r="Q340" s="9">
        <f t="shared" si="34"/>
        <v>50</v>
      </c>
      <c r="R340" t="str">
        <f t="shared" si="35"/>
        <v>ACH</v>
      </c>
      <c r="S340" t="str">
        <f>_xlfn.XLOOKUP(F340,Market!B:B,Market!C:C,"NA",0)</f>
        <v>North America</v>
      </c>
    </row>
    <row r="341" spans="1:19" ht="12.5" hidden="1" x14ac:dyDescent="0.25">
      <c r="A341" s="8">
        <v>30700</v>
      </c>
      <c r="B341" s="2">
        <v>28551</v>
      </c>
      <c r="C341" s="2">
        <v>15350</v>
      </c>
      <c r="D341" s="4">
        <v>41648</v>
      </c>
      <c r="E341" t="s">
        <v>1342</v>
      </c>
      <c r="F341" t="s">
        <v>1257</v>
      </c>
      <c r="G341" t="s">
        <v>1349</v>
      </c>
      <c r="H341" s="10">
        <f t="shared" si="30"/>
        <v>30700</v>
      </c>
      <c r="I341">
        <f t="shared" si="31"/>
        <v>28551</v>
      </c>
      <c r="J341" s="10">
        <f t="shared" si="32"/>
        <v>15350</v>
      </c>
      <c r="K341" s="8">
        <v>10</v>
      </c>
      <c r="L341" s="8">
        <v>20</v>
      </c>
      <c r="M341" s="1" t="s">
        <v>305</v>
      </c>
      <c r="N341" s="1">
        <v>1535</v>
      </c>
      <c r="O341" s="3" t="s">
        <v>497</v>
      </c>
      <c r="P341" s="9">
        <f t="shared" si="33"/>
        <v>15350</v>
      </c>
      <c r="Q341" s="9">
        <f t="shared" si="34"/>
        <v>100</v>
      </c>
      <c r="R341" t="str">
        <f t="shared" si="35"/>
        <v>ACH</v>
      </c>
      <c r="S341" t="str">
        <f>_xlfn.XLOOKUP(F341,Market!B:B,Market!C:C,"NA",0)</f>
        <v>Europe</v>
      </c>
    </row>
    <row r="342" spans="1:19" ht="12.5" hidden="1" x14ac:dyDescent="0.25">
      <c r="A342" s="8" t="s">
        <v>498</v>
      </c>
      <c r="B342" s="2" t="s">
        <v>500</v>
      </c>
      <c r="C342" s="2" t="s">
        <v>501</v>
      </c>
      <c r="D342" s="4">
        <v>41283</v>
      </c>
      <c r="E342" t="s">
        <v>1348</v>
      </c>
      <c r="F342" t="s">
        <v>1258</v>
      </c>
      <c r="G342" t="s">
        <v>1349</v>
      </c>
      <c r="H342" s="10">
        <f t="shared" si="30"/>
        <v>336900</v>
      </c>
      <c r="I342">
        <f t="shared" si="31"/>
        <v>313317</v>
      </c>
      <c r="J342" s="10">
        <f t="shared" si="32"/>
        <v>280750</v>
      </c>
      <c r="K342" s="8">
        <v>10</v>
      </c>
      <c r="L342" s="8">
        <v>300</v>
      </c>
      <c r="M342" s="1" t="s">
        <v>305</v>
      </c>
      <c r="N342" s="1">
        <v>1123</v>
      </c>
      <c r="O342" s="3" t="s">
        <v>499</v>
      </c>
      <c r="P342" s="9">
        <f t="shared" si="33"/>
        <v>56150</v>
      </c>
      <c r="Q342" s="9">
        <f t="shared" si="34"/>
        <v>20</v>
      </c>
      <c r="R342" t="str">
        <f t="shared" si="35"/>
        <v>NOT ACH</v>
      </c>
      <c r="S342" t="str">
        <f>_xlfn.XLOOKUP(F342,Market!B:B,Market!C:C,"NA",0)</f>
        <v>Europe</v>
      </c>
    </row>
    <row r="343" spans="1:19" ht="12.5" hidden="1" x14ac:dyDescent="0.25">
      <c r="A343" s="8" t="s">
        <v>502</v>
      </c>
      <c r="B343" s="2" t="s">
        <v>504</v>
      </c>
      <c r="C343" s="2" t="s">
        <v>390</v>
      </c>
      <c r="D343" s="4">
        <v>41285</v>
      </c>
      <c r="E343" t="s">
        <v>1348</v>
      </c>
      <c r="F343" t="s">
        <v>1294</v>
      </c>
      <c r="G343" t="s">
        <v>1349</v>
      </c>
      <c r="H343" s="10">
        <f t="shared" si="30"/>
        <v>421200</v>
      </c>
      <c r="I343">
        <f t="shared" si="31"/>
        <v>391716</v>
      </c>
      <c r="J343" s="10">
        <f t="shared" si="32"/>
        <v>351000</v>
      </c>
      <c r="K343" s="8">
        <v>10</v>
      </c>
      <c r="L343" s="8">
        <v>300</v>
      </c>
      <c r="M343" s="1" t="s">
        <v>305</v>
      </c>
      <c r="N343" s="1">
        <v>1404</v>
      </c>
      <c r="O343" s="3" t="s">
        <v>503</v>
      </c>
      <c r="P343" s="9">
        <f t="shared" si="33"/>
        <v>70200</v>
      </c>
      <c r="Q343" s="9">
        <f t="shared" si="34"/>
        <v>20</v>
      </c>
      <c r="R343" t="str">
        <f t="shared" si="35"/>
        <v>NOT ACH</v>
      </c>
      <c r="S343" t="str">
        <f>_xlfn.XLOOKUP(F343,Market!B:B,Market!C:C,"NA",0)</f>
        <v>North America</v>
      </c>
    </row>
    <row r="344" spans="1:19" ht="12.5" hidden="1" x14ac:dyDescent="0.25">
      <c r="A344" s="8">
        <v>33156</v>
      </c>
      <c r="B344" s="2">
        <v>30835.08</v>
      </c>
      <c r="C344" s="2">
        <v>8289</v>
      </c>
      <c r="D344" s="4">
        <v>41285</v>
      </c>
      <c r="E344" t="s">
        <v>1346</v>
      </c>
      <c r="F344" t="s">
        <v>1305</v>
      </c>
      <c r="G344" t="s">
        <v>1349</v>
      </c>
      <c r="H344" s="10">
        <f t="shared" si="30"/>
        <v>33156</v>
      </c>
      <c r="I344">
        <f t="shared" si="31"/>
        <v>30835.08</v>
      </c>
      <c r="J344" s="10">
        <f t="shared" si="32"/>
        <v>8289</v>
      </c>
      <c r="K344" s="8">
        <v>10</v>
      </c>
      <c r="L344" s="8">
        <v>12</v>
      </c>
      <c r="M344" s="1" t="s">
        <v>305</v>
      </c>
      <c r="N344" s="1">
        <v>2763</v>
      </c>
      <c r="O344" s="3" t="s">
        <v>505</v>
      </c>
      <c r="P344" s="9">
        <f t="shared" si="33"/>
        <v>24867</v>
      </c>
      <c r="Q344" s="9">
        <f t="shared" si="34"/>
        <v>300</v>
      </c>
      <c r="R344" t="str">
        <f t="shared" si="35"/>
        <v>ACH</v>
      </c>
      <c r="S344" t="str">
        <f>_xlfn.XLOOKUP(F344,Market!B:B,Market!C:C,"NA",0)</f>
        <v>North America</v>
      </c>
    </row>
    <row r="345" spans="1:19" ht="12.5" hidden="1" x14ac:dyDescent="0.25">
      <c r="A345" s="8">
        <v>14875</v>
      </c>
      <c r="B345" s="2">
        <v>13833.75</v>
      </c>
      <c r="C345" s="2">
        <v>10625</v>
      </c>
      <c r="D345" s="4">
        <v>41286</v>
      </c>
      <c r="E345" t="s">
        <v>1342</v>
      </c>
      <c r="F345" t="s">
        <v>1258</v>
      </c>
      <c r="G345" t="s">
        <v>1349</v>
      </c>
      <c r="H345" s="10">
        <f t="shared" si="30"/>
        <v>14875</v>
      </c>
      <c r="I345">
        <f t="shared" si="31"/>
        <v>13833.75</v>
      </c>
      <c r="J345" s="10">
        <f t="shared" si="32"/>
        <v>10625</v>
      </c>
      <c r="K345" s="8">
        <v>10</v>
      </c>
      <c r="L345" s="8">
        <v>7</v>
      </c>
      <c r="M345" s="1" t="s">
        <v>305</v>
      </c>
      <c r="N345" s="1">
        <v>2125</v>
      </c>
      <c r="O345" s="3" t="s">
        <v>506</v>
      </c>
      <c r="P345" s="9">
        <f t="shared" si="33"/>
        <v>4250</v>
      </c>
      <c r="Q345" s="9">
        <f t="shared" si="34"/>
        <v>40</v>
      </c>
      <c r="R345" t="str">
        <f t="shared" si="35"/>
        <v>ACH</v>
      </c>
      <c r="S345" t="str">
        <f>_xlfn.XLOOKUP(F345,Market!B:B,Market!C:C,"NA",0)</f>
        <v>Europe</v>
      </c>
    </row>
    <row r="346" spans="1:19" ht="12.5" hidden="1" x14ac:dyDescent="0.25">
      <c r="A346" s="8" t="s">
        <v>507</v>
      </c>
      <c r="B346" s="2" t="s">
        <v>509</v>
      </c>
      <c r="C346" s="2" t="s">
        <v>510</v>
      </c>
      <c r="D346" s="4">
        <v>41646</v>
      </c>
      <c r="E346" t="s">
        <v>1348</v>
      </c>
      <c r="F346" t="s">
        <v>1257</v>
      </c>
      <c r="G346" t="s">
        <v>1350</v>
      </c>
      <c r="H346" s="10">
        <f t="shared" si="30"/>
        <v>497700</v>
      </c>
      <c r="I346">
        <f t="shared" si="31"/>
        <v>462861</v>
      </c>
      <c r="J346" s="10">
        <f t="shared" si="32"/>
        <v>414750</v>
      </c>
      <c r="K346" s="8">
        <v>120</v>
      </c>
      <c r="L346" s="8">
        <v>300</v>
      </c>
      <c r="M346" s="1" t="s">
        <v>305</v>
      </c>
      <c r="N346" s="1">
        <v>1659</v>
      </c>
      <c r="O346" s="3" t="s">
        <v>508</v>
      </c>
      <c r="P346" s="9">
        <f t="shared" si="33"/>
        <v>82950</v>
      </c>
      <c r="Q346" s="9">
        <f t="shared" si="34"/>
        <v>20</v>
      </c>
      <c r="R346" t="str">
        <f t="shared" si="35"/>
        <v>NOT ACH</v>
      </c>
      <c r="S346" t="str">
        <f>_xlfn.XLOOKUP(F346,Market!B:B,Market!C:C,"NA",0)</f>
        <v>Europe</v>
      </c>
    </row>
    <row r="347" spans="1:19" ht="12.5" hidden="1" x14ac:dyDescent="0.25">
      <c r="A347" s="8">
        <v>12180</v>
      </c>
      <c r="B347" s="2">
        <v>11327.4</v>
      </c>
      <c r="C347" s="2">
        <v>6090</v>
      </c>
      <c r="D347" s="4">
        <v>41647</v>
      </c>
      <c r="E347" t="s">
        <v>1342</v>
      </c>
      <c r="F347" t="s">
        <v>1305</v>
      </c>
      <c r="G347" t="s">
        <v>1350</v>
      </c>
      <c r="H347" s="10">
        <f t="shared" si="30"/>
        <v>12180</v>
      </c>
      <c r="I347">
        <f t="shared" si="31"/>
        <v>11327.4</v>
      </c>
      <c r="J347" s="10">
        <f t="shared" si="32"/>
        <v>6090</v>
      </c>
      <c r="K347" s="8">
        <v>120</v>
      </c>
      <c r="L347" s="8">
        <v>20</v>
      </c>
      <c r="M347" s="1" t="s">
        <v>305</v>
      </c>
      <c r="N347" s="1">
        <v>609</v>
      </c>
      <c r="O347" s="3" t="s">
        <v>511</v>
      </c>
      <c r="P347" s="9">
        <f t="shared" si="33"/>
        <v>6090</v>
      </c>
      <c r="Q347" s="9">
        <f t="shared" si="34"/>
        <v>100</v>
      </c>
      <c r="R347" t="str">
        <f t="shared" si="35"/>
        <v>ACH</v>
      </c>
      <c r="S347" t="str">
        <f>_xlfn.XLOOKUP(F347,Market!B:B,Market!C:C,"NA",0)</f>
        <v>North America</v>
      </c>
    </row>
    <row r="348" spans="1:19" ht="12.5" hidden="1" x14ac:dyDescent="0.25">
      <c r="A348" s="8" t="s">
        <v>512</v>
      </c>
      <c r="B348" s="2" t="s">
        <v>514</v>
      </c>
      <c r="C348" s="2" t="s">
        <v>515</v>
      </c>
      <c r="D348" s="4">
        <v>41648</v>
      </c>
      <c r="E348" t="s">
        <v>1347</v>
      </c>
      <c r="F348" t="s">
        <v>1258</v>
      </c>
      <c r="G348" t="s">
        <v>1350</v>
      </c>
      <c r="H348" s="10">
        <f t="shared" si="30"/>
        <v>260875</v>
      </c>
      <c r="I348">
        <f t="shared" si="31"/>
        <v>242613.75</v>
      </c>
      <c r="J348" s="10">
        <f t="shared" si="32"/>
        <v>250440</v>
      </c>
      <c r="K348" s="8">
        <v>120</v>
      </c>
      <c r="L348" s="8">
        <v>125</v>
      </c>
      <c r="M348" s="1" t="s">
        <v>305</v>
      </c>
      <c r="N348" s="1">
        <v>2087</v>
      </c>
      <c r="O348" s="3" t="s">
        <v>513</v>
      </c>
      <c r="P348" s="9">
        <f t="shared" si="33"/>
        <v>10435</v>
      </c>
      <c r="Q348" s="9">
        <f t="shared" si="34"/>
        <v>4.1666666666666661</v>
      </c>
      <c r="R348" t="str">
        <f t="shared" si="35"/>
        <v>NOT ACH</v>
      </c>
      <c r="S348" t="str">
        <f>_xlfn.XLOOKUP(F348,Market!B:B,Market!C:C,"NA",0)</f>
        <v>Europe</v>
      </c>
    </row>
    <row r="349" spans="1:19" ht="12.5" hidden="1" x14ac:dyDescent="0.25">
      <c r="A349" s="8">
        <v>39520</v>
      </c>
      <c r="B349" s="2">
        <v>36753.599999999999</v>
      </c>
      <c r="C349" s="2">
        <v>19760</v>
      </c>
      <c r="D349" s="4">
        <v>41649</v>
      </c>
      <c r="E349" t="s">
        <v>1342</v>
      </c>
      <c r="F349" t="s">
        <v>1257</v>
      </c>
      <c r="G349" t="s">
        <v>1350</v>
      </c>
      <c r="H349" s="10">
        <f t="shared" si="30"/>
        <v>39520</v>
      </c>
      <c r="I349">
        <f t="shared" si="31"/>
        <v>36753.599999999999</v>
      </c>
      <c r="J349" s="10">
        <f t="shared" si="32"/>
        <v>19760</v>
      </c>
      <c r="K349" s="8">
        <v>120</v>
      </c>
      <c r="L349" s="8">
        <v>20</v>
      </c>
      <c r="M349" s="1" t="s">
        <v>305</v>
      </c>
      <c r="N349" s="1">
        <v>1976</v>
      </c>
      <c r="O349" s="3" t="s">
        <v>483</v>
      </c>
      <c r="P349" s="9">
        <f t="shared" si="33"/>
        <v>19760</v>
      </c>
      <c r="Q349" s="9">
        <f t="shared" si="34"/>
        <v>100</v>
      </c>
      <c r="R349" t="str">
        <f t="shared" si="35"/>
        <v>ACH</v>
      </c>
      <c r="S349" t="str">
        <f>_xlfn.XLOOKUP(F349,Market!B:B,Market!C:C,"NA",0)</f>
        <v>Europe</v>
      </c>
    </row>
    <row r="350" spans="1:19" ht="12.5" hidden="1" x14ac:dyDescent="0.25">
      <c r="A350" s="8">
        <v>28420</v>
      </c>
      <c r="B350" s="2">
        <v>26430.6</v>
      </c>
      <c r="C350" s="2">
        <v>14210</v>
      </c>
      <c r="D350" s="4">
        <v>41286</v>
      </c>
      <c r="E350" t="s">
        <v>1342</v>
      </c>
      <c r="F350" t="s">
        <v>1312</v>
      </c>
      <c r="G350" t="s">
        <v>1350</v>
      </c>
      <c r="H350" s="10">
        <f t="shared" si="30"/>
        <v>28420</v>
      </c>
      <c r="I350">
        <f t="shared" si="31"/>
        <v>26430.6</v>
      </c>
      <c r="J350" s="10">
        <f t="shared" si="32"/>
        <v>14210</v>
      </c>
      <c r="K350" s="8">
        <v>120</v>
      </c>
      <c r="L350" s="8">
        <v>20</v>
      </c>
      <c r="M350" s="1" t="s">
        <v>305</v>
      </c>
      <c r="N350" s="1">
        <v>1421</v>
      </c>
      <c r="O350" s="3" t="s">
        <v>516</v>
      </c>
      <c r="P350" s="9">
        <f t="shared" si="33"/>
        <v>14210</v>
      </c>
      <c r="Q350" s="9">
        <f t="shared" si="34"/>
        <v>100</v>
      </c>
      <c r="R350" t="str">
        <f t="shared" si="35"/>
        <v>ACH</v>
      </c>
      <c r="S350" t="str">
        <f>_xlfn.XLOOKUP(F350,Market!B:B,Market!C:C,"NA",0)</f>
        <v>North America</v>
      </c>
    </row>
    <row r="351" spans="1:19" ht="12.5" hidden="1" x14ac:dyDescent="0.25">
      <c r="A351" s="8" t="s">
        <v>517</v>
      </c>
      <c r="B351" s="2" t="s">
        <v>519</v>
      </c>
      <c r="C351" s="2" t="s">
        <v>405</v>
      </c>
      <c r="D351" s="4">
        <v>41651</v>
      </c>
      <c r="E351" t="s">
        <v>1348</v>
      </c>
      <c r="F351" t="s">
        <v>1312</v>
      </c>
      <c r="G351" t="s">
        <v>1350</v>
      </c>
      <c r="H351" s="10">
        <f t="shared" si="30"/>
        <v>411600</v>
      </c>
      <c r="I351">
        <f t="shared" si="31"/>
        <v>382788</v>
      </c>
      <c r="J351" s="10">
        <f t="shared" si="32"/>
        <v>343000</v>
      </c>
      <c r="K351" s="8">
        <v>120</v>
      </c>
      <c r="L351" s="8">
        <v>300</v>
      </c>
      <c r="M351" s="1" t="s">
        <v>305</v>
      </c>
      <c r="N351" s="1">
        <v>1372</v>
      </c>
      <c r="O351" s="3" t="s">
        <v>518</v>
      </c>
      <c r="P351" s="9">
        <f t="shared" si="33"/>
        <v>68600</v>
      </c>
      <c r="Q351" s="9">
        <f t="shared" si="34"/>
        <v>20</v>
      </c>
      <c r="R351" t="str">
        <f t="shared" si="35"/>
        <v>NOT ACH</v>
      </c>
      <c r="S351" t="str">
        <f>_xlfn.XLOOKUP(F351,Market!B:B,Market!C:C,"NA",0)</f>
        <v>North America</v>
      </c>
    </row>
    <row r="352" spans="1:19" ht="12.5" hidden="1" x14ac:dyDescent="0.25">
      <c r="A352" s="8">
        <v>11760</v>
      </c>
      <c r="B352" s="2">
        <v>10936.8</v>
      </c>
      <c r="C352" s="2">
        <v>5880</v>
      </c>
      <c r="D352" s="4">
        <v>41286</v>
      </c>
      <c r="E352" t="s">
        <v>1342</v>
      </c>
      <c r="F352" t="s">
        <v>1258</v>
      </c>
      <c r="G352" t="s">
        <v>1350</v>
      </c>
      <c r="H352" s="10">
        <f t="shared" si="30"/>
        <v>11760</v>
      </c>
      <c r="I352">
        <f t="shared" si="31"/>
        <v>10936.8</v>
      </c>
      <c r="J352" s="10">
        <f t="shared" si="32"/>
        <v>5880</v>
      </c>
      <c r="K352" s="8">
        <v>120</v>
      </c>
      <c r="L352" s="8">
        <v>20</v>
      </c>
      <c r="M352" s="1" t="s">
        <v>305</v>
      </c>
      <c r="N352" s="1">
        <v>588</v>
      </c>
      <c r="O352" s="3" t="s">
        <v>520</v>
      </c>
      <c r="P352" s="9">
        <f t="shared" si="33"/>
        <v>5880</v>
      </c>
      <c r="Q352" s="9">
        <f t="shared" si="34"/>
        <v>100</v>
      </c>
      <c r="R352" t="str">
        <f t="shared" si="35"/>
        <v>ACH</v>
      </c>
      <c r="S352" t="str">
        <f>_xlfn.XLOOKUP(F352,Market!B:B,Market!C:C,"NA",0)</f>
        <v>Europe</v>
      </c>
    </row>
    <row r="353" spans="1:19" ht="12.5" hidden="1" x14ac:dyDescent="0.25">
      <c r="A353" s="8">
        <v>38934</v>
      </c>
      <c r="B353" s="2">
        <v>36208.620000000003</v>
      </c>
      <c r="C353" s="2">
        <v>9733.5</v>
      </c>
      <c r="D353" s="4">
        <v>41640</v>
      </c>
      <c r="E353" t="s">
        <v>1346</v>
      </c>
      <c r="F353" t="s">
        <v>1294</v>
      </c>
      <c r="G353" t="s">
        <v>1351</v>
      </c>
      <c r="H353" s="10">
        <f t="shared" si="30"/>
        <v>38934</v>
      </c>
      <c r="I353">
        <f t="shared" si="31"/>
        <v>36208.620000000003</v>
      </c>
      <c r="J353" s="10">
        <f t="shared" si="32"/>
        <v>9733.5</v>
      </c>
      <c r="K353" s="8">
        <v>250</v>
      </c>
      <c r="L353" s="8">
        <v>12</v>
      </c>
      <c r="M353" s="1" t="s">
        <v>305</v>
      </c>
      <c r="N353" s="1">
        <v>3244.5</v>
      </c>
      <c r="O353" s="3" t="s">
        <v>521</v>
      </c>
      <c r="P353" s="9">
        <f t="shared" si="33"/>
        <v>29200.5</v>
      </c>
      <c r="Q353" s="9">
        <f t="shared" si="34"/>
        <v>300</v>
      </c>
      <c r="R353" t="str">
        <f t="shared" si="35"/>
        <v>ACH</v>
      </c>
      <c r="S353" t="str">
        <f>_xlfn.XLOOKUP(F353,Market!B:B,Market!C:C,"NA",0)</f>
        <v>North America</v>
      </c>
    </row>
    <row r="354" spans="1:19" ht="12.5" hidden="1" x14ac:dyDescent="0.25">
      <c r="A354" s="8" t="s">
        <v>522</v>
      </c>
      <c r="B354" s="2" t="s">
        <v>523</v>
      </c>
      <c r="C354" s="2" t="s">
        <v>524</v>
      </c>
      <c r="D354" s="4">
        <v>41641</v>
      </c>
      <c r="E354" t="s">
        <v>1348</v>
      </c>
      <c r="F354" t="s">
        <v>1257</v>
      </c>
      <c r="G354" t="s">
        <v>1351</v>
      </c>
      <c r="H354" s="10">
        <f t="shared" si="30"/>
        <v>287700</v>
      </c>
      <c r="I354">
        <f t="shared" si="31"/>
        <v>267561</v>
      </c>
      <c r="J354" s="10">
        <f t="shared" si="32"/>
        <v>239750</v>
      </c>
      <c r="K354" s="8">
        <v>250</v>
      </c>
      <c r="L354" s="8">
        <v>300</v>
      </c>
      <c r="M354" s="1" t="s">
        <v>305</v>
      </c>
      <c r="N354" s="1">
        <v>959</v>
      </c>
      <c r="O354" s="3" t="s">
        <v>161</v>
      </c>
      <c r="P354" s="9">
        <f t="shared" si="33"/>
        <v>47950</v>
      </c>
      <c r="Q354" s="9">
        <f t="shared" si="34"/>
        <v>20</v>
      </c>
      <c r="R354" t="str">
        <f t="shared" si="35"/>
        <v>NOT ACH</v>
      </c>
      <c r="S354" t="str">
        <f>_xlfn.XLOOKUP(F354,Market!B:B,Market!C:C,"NA",0)</f>
        <v>Europe</v>
      </c>
    </row>
    <row r="355" spans="1:19" ht="12.5" hidden="1" x14ac:dyDescent="0.25">
      <c r="A355" s="8" t="s">
        <v>525</v>
      </c>
      <c r="B355" s="2" t="s">
        <v>527</v>
      </c>
      <c r="C355" s="2" t="s">
        <v>528</v>
      </c>
      <c r="D355" s="4">
        <v>41641</v>
      </c>
      <c r="E355" t="s">
        <v>1348</v>
      </c>
      <c r="F355" t="s">
        <v>1305</v>
      </c>
      <c r="G355" t="s">
        <v>1351</v>
      </c>
      <c r="H355" s="10">
        <f t="shared" si="30"/>
        <v>824100</v>
      </c>
      <c r="I355">
        <f t="shared" si="31"/>
        <v>766413</v>
      </c>
      <c r="J355" s="10">
        <f t="shared" si="32"/>
        <v>686750</v>
      </c>
      <c r="K355" s="8">
        <v>250</v>
      </c>
      <c r="L355" s="8">
        <v>300</v>
      </c>
      <c r="M355" s="1" t="s">
        <v>305</v>
      </c>
      <c r="N355" s="1">
        <v>2747</v>
      </c>
      <c r="O355" s="3" t="s">
        <v>526</v>
      </c>
      <c r="P355" s="9">
        <f t="shared" si="33"/>
        <v>137350</v>
      </c>
      <c r="Q355" s="9">
        <f t="shared" si="34"/>
        <v>20</v>
      </c>
      <c r="R355" t="str">
        <f t="shared" si="35"/>
        <v>NOT ACH</v>
      </c>
      <c r="S355" t="str">
        <f>_xlfn.XLOOKUP(F355,Market!B:B,Market!C:C,"NA",0)</f>
        <v>North America</v>
      </c>
    </row>
    <row r="356" spans="1:19" ht="12.5" hidden="1" x14ac:dyDescent="0.25">
      <c r="A356" s="8" t="s">
        <v>529</v>
      </c>
      <c r="B356" s="2" t="s">
        <v>531</v>
      </c>
      <c r="C356" s="2" t="s">
        <v>532</v>
      </c>
      <c r="D356" s="4">
        <v>41644</v>
      </c>
      <c r="E356" t="s">
        <v>1347</v>
      </c>
      <c r="F356" t="s">
        <v>1294</v>
      </c>
      <c r="G356" t="s">
        <v>1352</v>
      </c>
      <c r="H356" s="10">
        <f t="shared" si="30"/>
        <v>205625</v>
      </c>
      <c r="I356">
        <f t="shared" si="31"/>
        <v>191231.25</v>
      </c>
      <c r="J356" s="10">
        <f t="shared" si="32"/>
        <v>197400</v>
      </c>
      <c r="K356" s="8">
        <v>260</v>
      </c>
      <c r="L356" s="8">
        <v>125</v>
      </c>
      <c r="M356" s="1" t="s">
        <v>305</v>
      </c>
      <c r="N356" s="1">
        <v>1645</v>
      </c>
      <c r="O356" s="3" t="s">
        <v>530</v>
      </c>
      <c r="P356" s="9">
        <f t="shared" si="33"/>
        <v>8225</v>
      </c>
      <c r="Q356" s="9">
        <f t="shared" si="34"/>
        <v>4.1666666666666661</v>
      </c>
      <c r="R356" t="str">
        <f t="shared" si="35"/>
        <v>NOT ACH</v>
      </c>
      <c r="S356" t="str">
        <f>_xlfn.XLOOKUP(F356,Market!B:B,Market!C:C,"NA",0)</f>
        <v>North America</v>
      </c>
    </row>
    <row r="357" spans="1:19" ht="12.5" hidden="1" x14ac:dyDescent="0.25">
      <c r="A357" s="8" t="s">
        <v>533</v>
      </c>
      <c r="B357" s="2" t="s">
        <v>535</v>
      </c>
      <c r="C357" s="2" t="s">
        <v>536</v>
      </c>
      <c r="D357" s="4">
        <v>41648</v>
      </c>
      <c r="E357" t="s">
        <v>1342</v>
      </c>
      <c r="F357" t="s">
        <v>1257</v>
      </c>
      <c r="G357" t="s">
        <v>1352</v>
      </c>
      <c r="H357" s="10">
        <f t="shared" si="30"/>
        <v>1006600</v>
      </c>
      <c r="I357">
        <f t="shared" si="31"/>
        <v>936138</v>
      </c>
      <c r="J357" s="10">
        <f t="shared" si="32"/>
        <v>747760</v>
      </c>
      <c r="K357" s="8">
        <v>260</v>
      </c>
      <c r="L357" s="8">
        <v>350</v>
      </c>
      <c r="M357" s="1" t="s">
        <v>305</v>
      </c>
      <c r="N357" s="1">
        <v>2876</v>
      </c>
      <c r="O357" s="3" t="s">
        <v>534</v>
      </c>
      <c r="P357" s="9">
        <f t="shared" si="33"/>
        <v>258840</v>
      </c>
      <c r="Q357" s="9">
        <f t="shared" si="34"/>
        <v>34.615384615384613</v>
      </c>
      <c r="R357" t="str">
        <f t="shared" si="35"/>
        <v>ACH</v>
      </c>
      <c r="S357" t="str">
        <f>_xlfn.XLOOKUP(F357,Market!B:B,Market!C:C,"NA",0)</f>
        <v>Europe</v>
      </c>
    </row>
    <row r="358" spans="1:19" ht="12.5" hidden="1" x14ac:dyDescent="0.25">
      <c r="A358" s="8" t="s">
        <v>537</v>
      </c>
      <c r="B358" s="2" t="s">
        <v>539</v>
      </c>
      <c r="C358" s="2" t="s">
        <v>540</v>
      </c>
      <c r="D358" s="4">
        <v>41283</v>
      </c>
      <c r="E358" t="s">
        <v>1347</v>
      </c>
      <c r="F358" t="s">
        <v>1258</v>
      </c>
      <c r="G358" t="s">
        <v>1352</v>
      </c>
      <c r="H358" s="10">
        <f t="shared" si="30"/>
        <v>124250</v>
      </c>
      <c r="I358">
        <f t="shared" si="31"/>
        <v>115552.5</v>
      </c>
      <c r="J358" s="10">
        <f t="shared" si="32"/>
        <v>119280</v>
      </c>
      <c r="K358" s="8">
        <v>260</v>
      </c>
      <c r="L358" s="8">
        <v>125</v>
      </c>
      <c r="M358" s="1" t="s">
        <v>305</v>
      </c>
      <c r="N358" s="1">
        <v>994</v>
      </c>
      <c r="O358" s="3" t="s">
        <v>538</v>
      </c>
      <c r="P358" s="9">
        <f t="shared" si="33"/>
        <v>4970</v>
      </c>
      <c r="Q358" s="9">
        <f t="shared" si="34"/>
        <v>4.1666666666666661</v>
      </c>
      <c r="R358" t="str">
        <f t="shared" si="35"/>
        <v>NOT ACH</v>
      </c>
      <c r="S358" t="str">
        <f>_xlfn.XLOOKUP(F358,Market!B:B,Market!C:C,"NA",0)</f>
        <v>Europe</v>
      </c>
    </row>
    <row r="359" spans="1:19" ht="12.5" hidden="1" x14ac:dyDescent="0.25">
      <c r="A359" s="8">
        <v>22360</v>
      </c>
      <c r="B359" s="2">
        <v>20794.8</v>
      </c>
      <c r="C359" s="2">
        <v>11180</v>
      </c>
      <c r="D359" s="4">
        <v>41650</v>
      </c>
      <c r="E359" t="s">
        <v>1342</v>
      </c>
      <c r="F359" t="s">
        <v>1294</v>
      </c>
      <c r="G359" t="s">
        <v>1352</v>
      </c>
      <c r="H359" s="10">
        <f t="shared" si="30"/>
        <v>22360</v>
      </c>
      <c r="I359">
        <f t="shared" si="31"/>
        <v>20794.8</v>
      </c>
      <c r="J359" s="10">
        <f t="shared" si="32"/>
        <v>11180</v>
      </c>
      <c r="K359" s="8">
        <v>260</v>
      </c>
      <c r="L359" s="8">
        <v>20</v>
      </c>
      <c r="M359" s="1" t="s">
        <v>305</v>
      </c>
      <c r="N359" s="1">
        <v>1118</v>
      </c>
      <c r="O359" s="3" t="s">
        <v>541</v>
      </c>
      <c r="P359" s="9">
        <f t="shared" si="33"/>
        <v>11180</v>
      </c>
      <c r="Q359" s="9">
        <f t="shared" si="34"/>
        <v>100</v>
      </c>
      <c r="R359" t="str">
        <f t="shared" si="35"/>
        <v>ACH</v>
      </c>
      <c r="S359" t="str">
        <f>_xlfn.XLOOKUP(F359,Market!B:B,Market!C:C,"NA",0)</f>
        <v>North America</v>
      </c>
    </row>
    <row r="360" spans="1:19" ht="12.5" hidden="1" x14ac:dyDescent="0.25">
      <c r="A360" s="8" t="s">
        <v>517</v>
      </c>
      <c r="B360" s="2" t="s">
        <v>519</v>
      </c>
      <c r="C360" s="2" t="s">
        <v>405</v>
      </c>
      <c r="D360" s="4">
        <v>41651</v>
      </c>
      <c r="E360" t="s">
        <v>1348</v>
      </c>
      <c r="F360" t="s">
        <v>1312</v>
      </c>
      <c r="G360" t="s">
        <v>1352</v>
      </c>
      <c r="H360" s="10">
        <f t="shared" si="30"/>
        <v>411600</v>
      </c>
      <c r="I360">
        <f t="shared" si="31"/>
        <v>382788</v>
      </c>
      <c r="J360" s="10">
        <f t="shared" si="32"/>
        <v>343000</v>
      </c>
      <c r="K360" s="8">
        <v>260</v>
      </c>
      <c r="L360" s="8">
        <v>300</v>
      </c>
      <c r="M360" s="1" t="s">
        <v>305</v>
      </c>
      <c r="N360" s="1">
        <v>1372</v>
      </c>
      <c r="O360" s="3" t="s">
        <v>518</v>
      </c>
      <c r="P360" s="9">
        <f t="shared" si="33"/>
        <v>68600</v>
      </c>
      <c r="Q360" s="9">
        <f t="shared" si="34"/>
        <v>20</v>
      </c>
      <c r="R360" t="str">
        <f t="shared" si="35"/>
        <v>NOT ACH</v>
      </c>
      <c r="S360" t="str">
        <f>_xlfn.XLOOKUP(F360,Market!B:B,Market!C:C,"NA",0)</f>
        <v>North America</v>
      </c>
    </row>
    <row r="361" spans="1:19" ht="12.5" hidden="1" x14ac:dyDescent="0.25">
      <c r="A361" s="8">
        <v>3416</v>
      </c>
      <c r="B361" s="2">
        <v>3142.72</v>
      </c>
      <c r="C361" s="2">
        <v>2440</v>
      </c>
      <c r="D361" s="4">
        <v>41641</v>
      </c>
      <c r="E361" t="s">
        <v>1342</v>
      </c>
      <c r="F361" t="s">
        <v>1294</v>
      </c>
      <c r="G361" t="s">
        <v>1345</v>
      </c>
      <c r="H361" s="10">
        <f t="shared" si="30"/>
        <v>3416</v>
      </c>
      <c r="I361">
        <f t="shared" si="31"/>
        <v>3142.72</v>
      </c>
      <c r="J361" s="10">
        <f t="shared" si="32"/>
        <v>2440</v>
      </c>
      <c r="K361" s="8">
        <v>5</v>
      </c>
      <c r="L361" s="8">
        <v>7</v>
      </c>
      <c r="M361" s="1" t="s">
        <v>305</v>
      </c>
      <c r="N361" s="1">
        <v>488</v>
      </c>
      <c r="O361" s="3" t="s">
        <v>542</v>
      </c>
      <c r="P361" s="9">
        <f t="shared" si="33"/>
        <v>976</v>
      </c>
      <c r="Q361" s="9">
        <f t="shared" si="34"/>
        <v>40</v>
      </c>
      <c r="R361" t="str">
        <f t="shared" si="35"/>
        <v>ACH</v>
      </c>
      <c r="S361" t="str">
        <f>_xlfn.XLOOKUP(F361,Market!B:B,Market!C:C,"NA",0)</f>
        <v>North America</v>
      </c>
    </row>
    <row r="362" spans="1:19" ht="12.5" hidden="1" x14ac:dyDescent="0.25">
      <c r="A362" s="8">
        <v>25640</v>
      </c>
      <c r="B362" s="2">
        <v>23588.799999999999</v>
      </c>
      <c r="C362" s="2">
        <v>12820</v>
      </c>
      <c r="D362" s="4">
        <v>41645</v>
      </c>
      <c r="E362" t="s">
        <v>1342</v>
      </c>
      <c r="F362" t="s">
        <v>1312</v>
      </c>
      <c r="G362" t="s">
        <v>1345</v>
      </c>
      <c r="H362" s="10">
        <f t="shared" si="30"/>
        <v>25640</v>
      </c>
      <c r="I362">
        <f t="shared" si="31"/>
        <v>23588.799999999999</v>
      </c>
      <c r="J362" s="10">
        <f t="shared" si="32"/>
        <v>12820</v>
      </c>
      <c r="K362" s="8">
        <v>5</v>
      </c>
      <c r="L362" s="8">
        <v>20</v>
      </c>
      <c r="M362" s="1" t="s">
        <v>305</v>
      </c>
      <c r="N362" s="1">
        <v>1282</v>
      </c>
      <c r="O362" s="3" t="s">
        <v>543</v>
      </c>
      <c r="P362" s="9">
        <f t="shared" si="33"/>
        <v>12820</v>
      </c>
      <c r="Q362" s="9">
        <f t="shared" si="34"/>
        <v>100</v>
      </c>
      <c r="R362" t="str">
        <f t="shared" si="35"/>
        <v>ACH</v>
      </c>
      <c r="S362" t="str">
        <f>_xlfn.XLOOKUP(F362,Market!B:B,Market!C:C,"NA",0)</f>
        <v>North America</v>
      </c>
    </row>
    <row r="363" spans="1:19" ht="12.5" hidden="1" x14ac:dyDescent="0.25">
      <c r="A363" s="8">
        <v>1799</v>
      </c>
      <c r="B363" s="2">
        <v>1655.08</v>
      </c>
      <c r="C363" s="2">
        <v>1285</v>
      </c>
      <c r="D363" s="4">
        <v>41644</v>
      </c>
      <c r="E363" t="s">
        <v>1342</v>
      </c>
      <c r="F363" t="s">
        <v>1294</v>
      </c>
      <c r="G363" t="s">
        <v>1349</v>
      </c>
      <c r="H363" s="10">
        <f t="shared" si="30"/>
        <v>1799</v>
      </c>
      <c r="I363">
        <f t="shared" si="31"/>
        <v>1655.08</v>
      </c>
      <c r="J363" s="10">
        <f t="shared" si="32"/>
        <v>1285</v>
      </c>
      <c r="K363" s="8">
        <v>10</v>
      </c>
      <c r="L363" s="8">
        <v>7</v>
      </c>
      <c r="M363" s="1" t="s">
        <v>305</v>
      </c>
      <c r="N363" s="1">
        <v>257</v>
      </c>
      <c r="O363" s="3" t="s">
        <v>544</v>
      </c>
      <c r="P363" s="9">
        <f t="shared" si="33"/>
        <v>514</v>
      </c>
      <c r="Q363" s="9">
        <f t="shared" si="34"/>
        <v>40</v>
      </c>
      <c r="R363" t="str">
        <f t="shared" si="35"/>
        <v>ACH</v>
      </c>
      <c r="S363" t="str">
        <f>_xlfn.XLOOKUP(F363,Market!B:B,Market!C:C,"NA",0)</f>
        <v>North America</v>
      </c>
    </row>
    <row r="364" spans="1:19" ht="12.5" hidden="1" x14ac:dyDescent="0.25">
      <c r="A364" s="8">
        <v>25640</v>
      </c>
      <c r="B364" s="2">
        <v>23588.799999999999</v>
      </c>
      <c r="C364" s="2">
        <v>12820</v>
      </c>
      <c r="D364" s="4">
        <v>41645</v>
      </c>
      <c r="E364" t="s">
        <v>1342</v>
      </c>
      <c r="F364" t="s">
        <v>1312</v>
      </c>
      <c r="G364" t="s">
        <v>1352</v>
      </c>
      <c r="H364" s="10">
        <f t="shared" si="30"/>
        <v>25640</v>
      </c>
      <c r="I364">
        <f t="shared" si="31"/>
        <v>23588.799999999999</v>
      </c>
      <c r="J364" s="10">
        <f t="shared" si="32"/>
        <v>12820</v>
      </c>
      <c r="K364" s="8">
        <v>260</v>
      </c>
      <c r="L364" s="8">
        <v>20</v>
      </c>
      <c r="M364" s="1" t="s">
        <v>305</v>
      </c>
      <c r="N364" s="1">
        <v>1282</v>
      </c>
      <c r="O364" s="3" t="s">
        <v>543</v>
      </c>
      <c r="P364" s="9">
        <f t="shared" si="33"/>
        <v>12820</v>
      </c>
      <c r="Q364" s="9">
        <f t="shared" si="34"/>
        <v>100</v>
      </c>
      <c r="R364" t="str">
        <f t="shared" si="35"/>
        <v>ACH</v>
      </c>
      <c r="S364" t="str">
        <f>_xlfn.XLOOKUP(F364,Market!B:B,Market!C:C,"NA",0)</f>
        <v>North America</v>
      </c>
    </row>
    <row r="365" spans="1:19" ht="12.5" hidden="1" x14ac:dyDescent="0.25">
      <c r="A365" s="8" t="s">
        <v>545</v>
      </c>
      <c r="B365" s="2" t="s">
        <v>547</v>
      </c>
      <c r="C365" s="2" t="s">
        <v>548</v>
      </c>
      <c r="D365" s="4">
        <v>41647</v>
      </c>
      <c r="E365" t="s">
        <v>1347</v>
      </c>
      <c r="F365" t="s">
        <v>1305</v>
      </c>
      <c r="G365" t="s">
        <v>1343</v>
      </c>
      <c r="H365" s="10">
        <f t="shared" si="30"/>
        <v>192500</v>
      </c>
      <c r="I365">
        <f t="shared" si="31"/>
        <v>177100</v>
      </c>
      <c r="J365" s="10">
        <f t="shared" si="32"/>
        <v>184800</v>
      </c>
      <c r="K365" s="8">
        <v>3</v>
      </c>
      <c r="L365" s="8">
        <v>125</v>
      </c>
      <c r="M365" s="1" t="s">
        <v>305</v>
      </c>
      <c r="N365" s="1">
        <v>1540</v>
      </c>
      <c r="O365" s="3" t="s">
        <v>546</v>
      </c>
      <c r="P365" s="9">
        <f t="shared" si="33"/>
        <v>7700</v>
      </c>
      <c r="Q365" s="9">
        <f t="shared" si="34"/>
        <v>4.1666666666666661</v>
      </c>
      <c r="R365" t="str">
        <f t="shared" si="35"/>
        <v>NOT ACH</v>
      </c>
      <c r="S365" t="str">
        <f>_xlfn.XLOOKUP(F365,Market!B:B,Market!C:C,"NA",0)</f>
        <v>North America</v>
      </c>
    </row>
    <row r="366" spans="1:19" ht="12.5" hidden="1" x14ac:dyDescent="0.25">
      <c r="A366" s="8">
        <v>7350</v>
      </c>
      <c r="B366" s="2">
        <v>6762</v>
      </c>
      <c r="C366" s="2">
        <v>4900</v>
      </c>
      <c r="D366" s="4">
        <v>41650</v>
      </c>
      <c r="E366" t="s">
        <v>1344</v>
      </c>
      <c r="F366" t="s">
        <v>1257</v>
      </c>
      <c r="G366" t="s">
        <v>1343</v>
      </c>
      <c r="H366" s="10">
        <f t="shared" si="30"/>
        <v>7350</v>
      </c>
      <c r="I366">
        <f t="shared" si="31"/>
        <v>6762</v>
      </c>
      <c r="J366" s="10">
        <f t="shared" si="32"/>
        <v>4900</v>
      </c>
      <c r="K366" s="8">
        <v>3</v>
      </c>
      <c r="L366" s="8">
        <v>15</v>
      </c>
      <c r="M366" s="1" t="s">
        <v>305</v>
      </c>
      <c r="N366" s="1">
        <v>490</v>
      </c>
      <c r="O366" s="3" t="s">
        <v>549</v>
      </c>
      <c r="P366" s="9">
        <f t="shared" si="33"/>
        <v>2450</v>
      </c>
      <c r="Q366" s="9">
        <f t="shared" si="34"/>
        <v>50</v>
      </c>
      <c r="R366" t="str">
        <f t="shared" si="35"/>
        <v>ACH</v>
      </c>
      <c r="S366" t="str">
        <f>_xlfn.XLOOKUP(F366,Market!B:B,Market!C:C,"NA",0)</f>
        <v>Europe</v>
      </c>
    </row>
    <row r="367" spans="1:19" ht="12.5" hidden="1" x14ac:dyDescent="0.25">
      <c r="A367" s="8" t="s">
        <v>550</v>
      </c>
      <c r="B367" s="2" t="s">
        <v>552</v>
      </c>
      <c r="C367" s="2" t="s">
        <v>553</v>
      </c>
      <c r="D367" s="4">
        <v>41651</v>
      </c>
      <c r="E367" t="s">
        <v>1342</v>
      </c>
      <c r="F367" t="s">
        <v>1305</v>
      </c>
      <c r="G367" t="s">
        <v>1343</v>
      </c>
      <c r="H367" s="10">
        <f t="shared" si="30"/>
        <v>476700</v>
      </c>
      <c r="I367">
        <f t="shared" si="31"/>
        <v>438564</v>
      </c>
      <c r="J367" s="10">
        <f t="shared" si="32"/>
        <v>354120</v>
      </c>
      <c r="K367" s="8">
        <v>3</v>
      </c>
      <c r="L367" s="8">
        <v>350</v>
      </c>
      <c r="M367" s="1" t="s">
        <v>305</v>
      </c>
      <c r="N367" s="1">
        <v>1362</v>
      </c>
      <c r="O367" s="3" t="s">
        <v>551</v>
      </c>
      <c r="P367" s="9">
        <f t="shared" si="33"/>
        <v>122580</v>
      </c>
      <c r="Q367" s="9">
        <f t="shared" si="34"/>
        <v>34.615384615384613</v>
      </c>
      <c r="R367" t="str">
        <f t="shared" si="35"/>
        <v>ACH</v>
      </c>
      <c r="S367" t="str">
        <f>_xlfn.XLOOKUP(F367,Market!B:B,Market!C:C,"NA",0)</f>
        <v>North America</v>
      </c>
    </row>
    <row r="368" spans="1:19" ht="12.5" hidden="1" x14ac:dyDescent="0.25">
      <c r="A368" s="8">
        <v>37515</v>
      </c>
      <c r="B368" s="2">
        <v>34513.800000000003</v>
      </c>
      <c r="C368" s="2">
        <v>25010</v>
      </c>
      <c r="D368" s="4">
        <v>41642</v>
      </c>
      <c r="E368" t="s">
        <v>1344</v>
      </c>
      <c r="F368" t="s">
        <v>1257</v>
      </c>
      <c r="G368" t="s">
        <v>1345</v>
      </c>
      <c r="H368" s="10">
        <f t="shared" si="30"/>
        <v>37515</v>
      </c>
      <c r="I368">
        <f t="shared" si="31"/>
        <v>34513.800000000003</v>
      </c>
      <c r="J368" s="10">
        <f t="shared" si="32"/>
        <v>25010</v>
      </c>
      <c r="K368" s="8">
        <v>5</v>
      </c>
      <c r="L368" s="8">
        <v>15</v>
      </c>
      <c r="M368" s="1" t="s">
        <v>305</v>
      </c>
      <c r="N368" s="1">
        <v>2501</v>
      </c>
      <c r="O368" s="3" t="s">
        <v>554</v>
      </c>
      <c r="P368" s="9">
        <f t="shared" si="33"/>
        <v>12505</v>
      </c>
      <c r="Q368" s="9">
        <f t="shared" si="34"/>
        <v>50</v>
      </c>
      <c r="R368" t="str">
        <f t="shared" si="35"/>
        <v>ACH</v>
      </c>
      <c r="S368" t="str">
        <f>_xlfn.XLOOKUP(F368,Market!B:B,Market!C:C,"NA",0)</f>
        <v>Europe</v>
      </c>
    </row>
    <row r="369" spans="1:19" ht="12.5" hidden="1" x14ac:dyDescent="0.25">
      <c r="A369" s="8">
        <v>14160</v>
      </c>
      <c r="B369" s="2">
        <v>13027.2</v>
      </c>
      <c r="C369" s="2">
        <v>7080</v>
      </c>
      <c r="D369" s="4">
        <v>41645</v>
      </c>
      <c r="E369" t="s">
        <v>1342</v>
      </c>
      <c r="F369" t="s">
        <v>1294</v>
      </c>
      <c r="G369" t="s">
        <v>1345</v>
      </c>
      <c r="H369" s="10">
        <f t="shared" si="30"/>
        <v>14160</v>
      </c>
      <c r="I369">
        <f t="shared" si="31"/>
        <v>13027.2</v>
      </c>
      <c r="J369" s="10">
        <f t="shared" si="32"/>
        <v>7080</v>
      </c>
      <c r="K369" s="8">
        <v>5</v>
      </c>
      <c r="L369" s="8">
        <v>20</v>
      </c>
      <c r="M369" s="1" t="s">
        <v>305</v>
      </c>
      <c r="N369" s="1">
        <v>708</v>
      </c>
      <c r="O369" s="3" t="s">
        <v>555</v>
      </c>
      <c r="P369" s="9">
        <f t="shared" si="33"/>
        <v>7080</v>
      </c>
      <c r="Q369" s="9">
        <f t="shared" si="34"/>
        <v>100</v>
      </c>
      <c r="R369" t="str">
        <f t="shared" si="35"/>
        <v>ACH</v>
      </c>
      <c r="S369" t="str">
        <f>_xlfn.XLOOKUP(F369,Market!B:B,Market!C:C,"NA",0)</f>
        <v>North America</v>
      </c>
    </row>
    <row r="370" spans="1:19" ht="12.5" hidden="1" x14ac:dyDescent="0.25">
      <c r="A370" s="8">
        <v>12900</v>
      </c>
      <c r="B370" s="2">
        <v>11868</v>
      </c>
      <c r="C370" s="2">
        <v>6450</v>
      </c>
      <c r="D370" s="4">
        <v>41646</v>
      </c>
      <c r="E370" t="s">
        <v>1342</v>
      </c>
      <c r="F370" t="s">
        <v>1258</v>
      </c>
      <c r="G370" t="s">
        <v>1345</v>
      </c>
      <c r="H370" s="10">
        <f t="shared" si="30"/>
        <v>12900</v>
      </c>
      <c r="I370">
        <f t="shared" si="31"/>
        <v>11868</v>
      </c>
      <c r="J370" s="10">
        <f t="shared" si="32"/>
        <v>6450</v>
      </c>
      <c r="K370" s="8">
        <v>5</v>
      </c>
      <c r="L370" s="8">
        <v>20</v>
      </c>
      <c r="M370" s="1" t="s">
        <v>305</v>
      </c>
      <c r="N370" s="1">
        <v>645</v>
      </c>
      <c r="O370" s="3" t="s">
        <v>556</v>
      </c>
      <c r="P370" s="9">
        <f t="shared" si="33"/>
        <v>6450</v>
      </c>
      <c r="Q370" s="9">
        <f t="shared" si="34"/>
        <v>100</v>
      </c>
      <c r="R370" t="str">
        <f t="shared" si="35"/>
        <v>ACH</v>
      </c>
      <c r="S370" t="str">
        <f>_xlfn.XLOOKUP(F370,Market!B:B,Market!C:C,"NA",0)</f>
        <v>Europe</v>
      </c>
    </row>
    <row r="371" spans="1:19" ht="12.5" hidden="1" x14ac:dyDescent="0.25">
      <c r="A371" s="8" t="s">
        <v>557</v>
      </c>
      <c r="B371" s="2" t="s">
        <v>559</v>
      </c>
      <c r="C371" s="2" t="s">
        <v>560</v>
      </c>
      <c r="D371" s="4">
        <v>41647</v>
      </c>
      <c r="E371" t="s">
        <v>1348</v>
      </c>
      <c r="F371" t="s">
        <v>1257</v>
      </c>
      <c r="G371" t="s">
        <v>1345</v>
      </c>
      <c r="H371" s="10">
        <f t="shared" si="30"/>
        <v>468600</v>
      </c>
      <c r="I371">
        <f t="shared" si="31"/>
        <v>431112</v>
      </c>
      <c r="J371" s="10">
        <f t="shared" si="32"/>
        <v>390500</v>
      </c>
      <c r="K371" s="8">
        <v>5</v>
      </c>
      <c r="L371" s="8">
        <v>300</v>
      </c>
      <c r="M371" s="1" t="s">
        <v>305</v>
      </c>
      <c r="N371" s="1">
        <v>1562</v>
      </c>
      <c r="O371" s="3" t="s">
        <v>558</v>
      </c>
      <c r="P371" s="9">
        <f t="shared" si="33"/>
        <v>78100</v>
      </c>
      <c r="Q371" s="9">
        <f t="shared" si="34"/>
        <v>20</v>
      </c>
      <c r="R371" t="str">
        <f t="shared" si="35"/>
        <v>NOT ACH</v>
      </c>
      <c r="S371" t="str">
        <f>_xlfn.XLOOKUP(F371,Market!B:B,Market!C:C,"NA",0)</f>
        <v>Europe</v>
      </c>
    </row>
    <row r="372" spans="1:19" ht="12.5" hidden="1" x14ac:dyDescent="0.25">
      <c r="A372" s="8" t="s">
        <v>561</v>
      </c>
      <c r="B372" s="2" t="s">
        <v>563</v>
      </c>
      <c r="C372" s="2" t="s">
        <v>564</v>
      </c>
      <c r="D372" s="4">
        <v>41283</v>
      </c>
      <c r="E372" t="s">
        <v>1348</v>
      </c>
      <c r="F372" t="s">
        <v>1294</v>
      </c>
      <c r="G372" t="s">
        <v>1345</v>
      </c>
      <c r="H372" s="10">
        <f t="shared" si="30"/>
        <v>384900</v>
      </c>
      <c r="I372">
        <f t="shared" si="31"/>
        <v>354108</v>
      </c>
      <c r="J372" s="10">
        <f t="shared" si="32"/>
        <v>320750</v>
      </c>
      <c r="K372" s="8">
        <v>5</v>
      </c>
      <c r="L372" s="8">
        <v>300</v>
      </c>
      <c r="M372" s="1" t="s">
        <v>305</v>
      </c>
      <c r="N372" s="1">
        <v>1283</v>
      </c>
      <c r="O372" s="3" t="s">
        <v>562</v>
      </c>
      <c r="P372" s="9">
        <f t="shared" si="33"/>
        <v>64150</v>
      </c>
      <c r="Q372" s="9">
        <f t="shared" si="34"/>
        <v>20</v>
      </c>
      <c r="R372" t="str">
        <f t="shared" si="35"/>
        <v>NOT ACH</v>
      </c>
      <c r="S372" t="str">
        <f>_xlfn.XLOOKUP(F372,Market!B:B,Market!C:C,"NA",0)</f>
        <v>North America</v>
      </c>
    </row>
    <row r="373" spans="1:19" ht="12.5" hidden="1" x14ac:dyDescent="0.25">
      <c r="A373" s="8">
        <v>10665</v>
      </c>
      <c r="B373" s="2">
        <v>9811.7999999999993</v>
      </c>
      <c r="C373" s="2">
        <v>7110</v>
      </c>
      <c r="D373" s="4">
        <v>41651</v>
      </c>
      <c r="E373" t="s">
        <v>1344</v>
      </c>
      <c r="F373" t="s">
        <v>1258</v>
      </c>
      <c r="G373" t="s">
        <v>1345</v>
      </c>
      <c r="H373" s="10">
        <f t="shared" si="30"/>
        <v>10665</v>
      </c>
      <c r="I373">
        <f t="shared" si="31"/>
        <v>9811.7999999999993</v>
      </c>
      <c r="J373" s="10">
        <f t="shared" si="32"/>
        <v>7110</v>
      </c>
      <c r="K373" s="8">
        <v>5</v>
      </c>
      <c r="L373" s="8">
        <v>15</v>
      </c>
      <c r="M373" s="1" t="s">
        <v>305</v>
      </c>
      <c r="N373" s="1">
        <v>711</v>
      </c>
      <c r="O373" s="3" t="s">
        <v>565</v>
      </c>
      <c r="P373" s="9">
        <f t="shared" si="33"/>
        <v>3555</v>
      </c>
      <c r="Q373" s="9">
        <f t="shared" si="34"/>
        <v>50</v>
      </c>
      <c r="R373" t="str">
        <f t="shared" si="35"/>
        <v>ACH</v>
      </c>
      <c r="S373" t="str">
        <f>_xlfn.XLOOKUP(F373,Market!B:B,Market!C:C,"NA",0)</f>
        <v>Europe</v>
      </c>
    </row>
    <row r="374" spans="1:19" ht="12.5" hidden="1" x14ac:dyDescent="0.25">
      <c r="A374" s="8" t="s">
        <v>566</v>
      </c>
      <c r="B374" s="2" t="s">
        <v>568</v>
      </c>
      <c r="C374" s="2" t="s">
        <v>569</v>
      </c>
      <c r="D374" s="4">
        <v>41642</v>
      </c>
      <c r="E374" t="s">
        <v>1347</v>
      </c>
      <c r="F374" t="s">
        <v>1305</v>
      </c>
      <c r="G374" t="s">
        <v>1349</v>
      </c>
      <c r="H374" s="10">
        <f t="shared" si="30"/>
        <v>139250</v>
      </c>
      <c r="I374">
        <f t="shared" si="31"/>
        <v>128110</v>
      </c>
      <c r="J374" s="10">
        <f t="shared" si="32"/>
        <v>133680</v>
      </c>
      <c r="K374" s="8">
        <v>10</v>
      </c>
      <c r="L374" s="8">
        <v>125</v>
      </c>
      <c r="M374" s="1" t="s">
        <v>305</v>
      </c>
      <c r="N374" s="1">
        <v>1114</v>
      </c>
      <c r="O374" s="3" t="s">
        <v>567</v>
      </c>
      <c r="P374" s="9">
        <f t="shared" si="33"/>
        <v>5570</v>
      </c>
      <c r="Q374" s="9">
        <f t="shared" si="34"/>
        <v>4.1666666666666661</v>
      </c>
      <c r="R374" t="str">
        <f t="shared" si="35"/>
        <v>NOT ACH</v>
      </c>
      <c r="S374" t="str">
        <f>_xlfn.XLOOKUP(F374,Market!B:B,Market!C:C,"NA",0)</f>
        <v>North America</v>
      </c>
    </row>
    <row r="375" spans="1:19" ht="12.5" hidden="1" x14ac:dyDescent="0.25">
      <c r="A375" s="8">
        <v>8813</v>
      </c>
      <c r="B375" s="2">
        <v>8107.96</v>
      </c>
      <c r="C375" s="2">
        <v>6295</v>
      </c>
      <c r="D375" s="4">
        <v>41643</v>
      </c>
      <c r="E375" t="s">
        <v>1342</v>
      </c>
      <c r="F375" t="s">
        <v>1258</v>
      </c>
      <c r="G375" t="s">
        <v>1349</v>
      </c>
      <c r="H375" s="10">
        <f t="shared" si="30"/>
        <v>8813</v>
      </c>
      <c r="I375">
        <f t="shared" si="31"/>
        <v>8107.96</v>
      </c>
      <c r="J375" s="10">
        <f t="shared" si="32"/>
        <v>6295</v>
      </c>
      <c r="K375" s="8">
        <v>10</v>
      </c>
      <c r="L375" s="8">
        <v>7</v>
      </c>
      <c r="M375" s="1" t="s">
        <v>305</v>
      </c>
      <c r="N375" s="1">
        <v>1259</v>
      </c>
      <c r="O375" s="3" t="s">
        <v>570</v>
      </c>
      <c r="P375" s="9">
        <f t="shared" si="33"/>
        <v>2518</v>
      </c>
      <c r="Q375" s="9">
        <f t="shared" si="34"/>
        <v>40</v>
      </c>
      <c r="R375" t="str">
        <f t="shared" si="35"/>
        <v>ACH</v>
      </c>
      <c r="S375" t="str">
        <f>_xlfn.XLOOKUP(F375,Market!B:B,Market!C:C,"NA",0)</f>
        <v>Europe</v>
      </c>
    </row>
    <row r="376" spans="1:19" ht="12.5" hidden="1" x14ac:dyDescent="0.25">
      <c r="A376" s="8">
        <v>7665</v>
      </c>
      <c r="B376" s="2">
        <v>7051.8</v>
      </c>
      <c r="C376" s="2">
        <v>5475</v>
      </c>
      <c r="D376" s="4">
        <v>41644</v>
      </c>
      <c r="E376" t="s">
        <v>1342</v>
      </c>
      <c r="F376" t="s">
        <v>1258</v>
      </c>
      <c r="G376" t="s">
        <v>1349</v>
      </c>
      <c r="H376" s="10">
        <f t="shared" si="30"/>
        <v>7665</v>
      </c>
      <c r="I376">
        <f t="shared" si="31"/>
        <v>7051.8</v>
      </c>
      <c r="J376" s="10">
        <f t="shared" si="32"/>
        <v>5475</v>
      </c>
      <c r="K376" s="8">
        <v>10</v>
      </c>
      <c r="L376" s="8">
        <v>7</v>
      </c>
      <c r="M376" s="1" t="s">
        <v>305</v>
      </c>
      <c r="N376" s="1">
        <v>1095</v>
      </c>
      <c r="O376" s="3" t="s">
        <v>571</v>
      </c>
      <c r="P376" s="9">
        <f t="shared" si="33"/>
        <v>2190</v>
      </c>
      <c r="Q376" s="9">
        <f t="shared" si="34"/>
        <v>40</v>
      </c>
      <c r="R376" t="str">
        <f t="shared" si="35"/>
        <v>ACH</v>
      </c>
      <c r="S376" t="str">
        <f>_xlfn.XLOOKUP(F376,Market!B:B,Market!C:C,"NA",0)</f>
        <v>Europe</v>
      </c>
    </row>
    <row r="377" spans="1:19" ht="12.5" hidden="1" x14ac:dyDescent="0.25">
      <c r="A377" s="8">
        <v>27320</v>
      </c>
      <c r="B377" s="2">
        <v>25134.400000000001</v>
      </c>
      <c r="C377" s="2">
        <v>13660</v>
      </c>
      <c r="D377" s="4">
        <v>41645</v>
      </c>
      <c r="E377" t="s">
        <v>1342</v>
      </c>
      <c r="F377" t="s">
        <v>1258</v>
      </c>
      <c r="G377" t="s">
        <v>1349</v>
      </c>
      <c r="H377" s="10">
        <f t="shared" si="30"/>
        <v>27320</v>
      </c>
      <c r="I377">
        <f t="shared" si="31"/>
        <v>25134.400000000001</v>
      </c>
      <c r="J377" s="10">
        <f t="shared" si="32"/>
        <v>13660</v>
      </c>
      <c r="K377" s="8">
        <v>10</v>
      </c>
      <c r="L377" s="8">
        <v>20</v>
      </c>
      <c r="M377" s="1" t="s">
        <v>305</v>
      </c>
      <c r="N377" s="1">
        <v>1366</v>
      </c>
      <c r="O377" s="3" t="s">
        <v>572</v>
      </c>
      <c r="P377" s="9">
        <f t="shared" si="33"/>
        <v>13660</v>
      </c>
      <c r="Q377" s="9">
        <f t="shared" si="34"/>
        <v>100</v>
      </c>
      <c r="R377" t="str">
        <f t="shared" si="35"/>
        <v>ACH</v>
      </c>
      <c r="S377" t="str">
        <f>_xlfn.XLOOKUP(F377,Market!B:B,Market!C:C,"NA",0)</f>
        <v>Europe</v>
      </c>
    </row>
    <row r="378" spans="1:19" ht="12.5" hidden="1" x14ac:dyDescent="0.25">
      <c r="A378" s="8" t="s">
        <v>573</v>
      </c>
      <c r="B378" s="2" t="s">
        <v>575</v>
      </c>
      <c r="C378" s="2" t="s">
        <v>576</v>
      </c>
      <c r="D378" s="4">
        <v>41645</v>
      </c>
      <c r="E378" t="s">
        <v>1348</v>
      </c>
      <c r="F378" t="s">
        <v>1305</v>
      </c>
      <c r="G378" t="s">
        <v>1349</v>
      </c>
      <c r="H378" s="10">
        <f t="shared" si="30"/>
        <v>738000</v>
      </c>
      <c r="I378">
        <f t="shared" si="31"/>
        <v>678960</v>
      </c>
      <c r="J378" s="10">
        <f t="shared" si="32"/>
        <v>615000</v>
      </c>
      <c r="K378" s="8">
        <v>10</v>
      </c>
      <c r="L378" s="8">
        <v>300</v>
      </c>
      <c r="M378" s="1" t="s">
        <v>305</v>
      </c>
      <c r="N378" s="1">
        <v>2460</v>
      </c>
      <c r="O378" s="3" t="s">
        <v>574</v>
      </c>
      <c r="P378" s="9">
        <f t="shared" si="33"/>
        <v>123000</v>
      </c>
      <c r="Q378" s="9">
        <f t="shared" si="34"/>
        <v>20</v>
      </c>
      <c r="R378" t="str">
        <f t="shared" si="35"/>
        <v>NOT ACH</v>
      </c>
      <c r="S378" t="str">
        <f>_xlfn.XLOOKUP(F378,Market!B:B,Market!C:C,"NA",0)</f>
        <v>North America</v>
      </c>
    </row>
    <row r="379" spans="1:19" ht="12.5" hidden="1" x14ac:dyDescent="0.25">
      <c r="A379" s="8">
        <v>4746</v>
      </c>
      <c r="B379" s="2">
        <v>4366.32</v>
      </c>
      <c r="C379" s="2">
        <v>3390</v>
      </c>
      <c r="D379" s="4">
        <v>41647</v>
      </c>
      <c r="E379" t="s">
        <v>1342</v>
      </c>
      <c r="F379" t="s">
        <v>1312</v>
      </c>
      <c r="G379" t="s">
        <v>1349</v>
      </c>
      <c r="H379" s="10">
        <f t="shared" si="30"/>
        <v>4746</v>
      </c>
      <c r="I379">
        <f t="shared" si="31"/>
        <v>4366.32</v>
      </c>
      <c r="J379" s="10">
        <f t="shared" si="32"/>
        <v>3390</v>
      </c>
      <c r="K379" s="8">
        <v>10</v>
      </c>
      <c r="L379" s="8">
        <v>7</v>
      </c>
      <c r="M379" s="1" t="s">
        <v>305</v>
      </c>
      <c r="N379" s="1">
        <v>678</v>
      </c>
      <c r="O379" s="3" t="s">
        <v>577</v>
      </c>
      <c r="P379" s="9">
        <f t="shared" si="33"/>
        <v>1356</v>
      </c>
      <c r="Q379" s="9">
        <f t="shared" si="34"/>
        <v>40</v>
      </c>
      <c r="R379" t="str">
        <f t="shared" si="35"/>
        <v>ACH</v>
      </c>
      <c r="S379" t="str">
        <f>_xlfn.XLOOKUP(F379,Market!B:B,Market!C:C,"NA",0)</f>
        <v>North America</v>
      </c>
    </row>
    <row r="380" spans="1:19" ht="12.5" hidden="1" x14ac:dyDescent="0.25">
      <c r="A380" s="8">
        <v>11186</v>
      </c>
      <c r="B380" s="2">
        <v>10291.120000000001</v>
      </c>
      <c r="C380" s="2">
        <v>7990</v>
      </c>
      <c r="D380" s="4">
        <v>41647</v>
      </c>
      <c r="E380" t="s">
        <v>1342</v>
      </c>
      <c r="F380" t="s">
        <v>1258</v>
      </c>
      <c r="G380" t="s">
        <v>1349</v>
      </c>
      <c r="H380" s="10">
        <f t="shared" si="30"/>
        <v>11186</v>
      </c>
      <c r="I380">
        <f t="shared" si="31"/>
        <v>10291.120000000001</v>
      </c>
      <c r="J380" s="10">
        <f t="shared" si="32"/>
        <v>7990</v>
      </c>
      <c r="K380" s="8">
        <v>10</v>
      </c>
      <c r="L380" s="8">
        <v>7</v>
      </c>
      <c r="M380" s="1" t="s">
        <v>305</v>
      </c>
      <c r="N380" s="1">
        <v>1598</v>
      </c>
      <c r="O380" s="3" t="s">
        <v>578</v>
      </c>
      <c r="P380" s="9">
        <f t="shared" si="33"/>
        <v>3196</v>
      </c>
      <c r="Q380" s="9">
        <f t="shared" si="34"/>
        <v>40</v>
      </c>
      <c r="R380" t="str">
        <f t="shared" si="35"/>
        <v>ACH</v>
      </c>
      <c r="S380" t="str">
        <f>_xlfn.XLOOKUP(F380,Market!B:B,Market!C:C,"NA",0)</f>
        <v>Europe</v>
      </c>
    </row>
    <row r="381" spans="1:19" ht="12.5" hidden="1" x14ac:dyDescent="0.25">
      <c r="A381" s="8">
        <v>16863</v>
      </c>
      <c r="B381" s="2">
        <v>15513.96</v>
      </c>
      <c r="C381" s="2">
        <v>12045</v>
      </c>
      <c r="D381" s="4">
        <v>41283</v>
      </c>
      <c r="E381" t="s">
        <v>1342</v>
      </c>
      <c r="F381" t="s">
        <v>1258</v>
      </c>
      <c r="G381" t="s">
        <v>1349</v>
      </c>
      <c r="H381" s="10">
        <f t="shared" si="30"/>
        <v>16863</v>
      </c>
      <c r="I381">
        <f t="shared" si="31"/>
        <v>15513.96</v>
      </c>
      <c r="J381" s="10">
        <f t="shared" si="32"/>
        <v>12045</v>
      </c>
      <c r="K381" s="8">
        <v>10</v>
      </c>
      <c r="L381" s="8">
        <v>7</v>
      </c>
      <c r="M381" s="1" t="s">
        <v>305</v>
      </c>
      <c r="N381" s="1">
        <v>2409</v>
      </c>
      <c r="O381" s="3" t="s">
        <v>579</v>
      </c>
      <c r="P381" s="9">
        <f t="shared" si="33"/>
        <v>4818</v>
      </c>
      <c r="Q381" s="9">
        <f t="shared" si="34"/>
        <v>40</v>
      </c>
      <c r="R381" t="str">
        <f t="shared" si="35"/>
        <v>ACH</v>
      </c>
      <c r="S381" t="str">
        <f>_xlfn.XLOOKUP(F381,Market!B:B,Market!C:C,"NA",0)</f>
        <v>Europe</v>
      </c>
    </row>
    <row r="382" spans="1:19" ht="12.5" hidden="1" x14ac:dyDescent="0.25">
      <c r="A382" s="8">
        <v>38680</v>
      </c>
      <c r="B382" s="2">
        <v>35585.599999999999</v>
      </c>
      <c r="C382" s="2">
        <v>19340</v>
      </c>
      <c r="D382" s="4">
        <v>41648</v>
      </c>
      <c r="E382" t="s">
        <v>1342</v>
      </c>
      <c r="F382" t="s">
        <v>1258</v>
      </c>
      <c r="G382" t="s">
        <v>1349</v>
      </c>
      <c r="H382" s="10">
        <f t="shared" si="30"/>
        <v>38680</v>
      </c>
      <c r="I382">
        <f t="shared" si="31"/>
        <v>35585.599999999999</v>
      </c>
      <c r="J382" s="10">
        <f t="shared" si="32"/>
        <v>19340</v>
      </c>
      <c r="K382" s="8">
        <v>10</v>
      </c>
      <c r="L382" s="8">
        <v>20</v>
      </c>
      <c r="M382" s="1" t="s">
        <v>305</v>
      </c>
      <c r="N382" s="1">
        <v>1934</v>
      </c>
      <c r="O382" s="3" t="s">
        <v>580</v>
      </c>
      <c r="P382" s="9">
        <f t="shared" si="33"/>
        <v>19340</v>
      </c>
      <c r="Q382" s="9">
        <f t="shared" si="34"/>
        <v>100</v>
      </c>
      <c r="R382" t="str">
        <f t="shared" si="35"/>
        <v>ACH</v>
      </c>
      <c r="S382" t="str">
        <f>_xlfn.XLOOKUP(F382,Market!B:B,Market!C:C,"NA",0)</f>
        <v>Europe</v>
      </c>
    </row>
    <row r="383" spans="1:19" ht="12.5" hidden="1" x14ac:dyDescent="0.25">
      <c r="A383" s="8">
        <v>59860</v>
      </c>
      <c r="B383" s="2">
        <v>55071.199999999997</v>
      </c>
      <c r="C383" s="2">
        <v>29930</v>
      </c>
      <c r="D383" s="4">
        <v>41648</v>
      </c>
      <c r="E383" t="s">
        <v>1342</v>
      </c>
      <c r="F383" t="s">
        <v>1305</v>
      </c>
      <c r="G383" t="s">
        <v>1349</v>
      </c>
      <c r="H383" s="10">
        <f t="shared" si="30"/>
        <v>59860</v>
      </c>
      <c r="I383">
        <f t="shared" si="31"/>
        <v>55071.199999999997</v>
      </c>
      <c r="J383" s="10">
        <f t="shared" si="32"/>
        <v>29930</v>
      </c>
      <c r="K383" s="8">
        <v>10</v>
      </c>
      <c r="L383" s="8">
        <v>20</v>
      </c>
      <c r="M383" s="1" t="s">
        <v>305</v>
      </c>
      <c r="N383" s="1">
        <v>2993</v>
      </c>
      <c r="O383" s="3" t="s">
        <v>581</v>
      </c>
      <c r="P383" s="9">
        <f t="shared" si="33"/>
        <v>29930</v>
      </c>
      <c r="Q383" s="9">
        <f t="shared" si="34"/>
        <v>100</v>
      </c>
      <c r="R383" t="str">
        <f t="shared" si="35"/>
        <v>ACH</v>
      </c>
      <c r="S383" t="str">
        <f>_xlfn.XLOOKUP(F383,Market!B:B,Market!C:C,"NA",0)</f>
        <v>North America</v>
      </c>
    </row>
    <row r="384" spans="1:19" ht="12.5" hidden="1" x14ac:dyDescent="0.25">
      <c r="A384" s="8" t="s">
        <v>582</v>
      </c>
      <c r="B384" s="2" t="s">
        <v>584</v>
      </c>
      <c r="C384" s="2" t="s">
        <v>585</v>
      </c>
      <c r="D384" s="4">
        <v>41285</v>
      </c>
      <c r="E384" t="s">
        <v>1342</v>
      </c>
      <c r="F384" t="s">
        <v>1258</v>
      </c>
      <c r="G384" t="s">
        <v>1349</v>
      </c>
      <c r="H384" s="10">
        <f t="shared" si="30"/>
        <v>751100</v>
      </c>
      <c r="I384">
        <f t="shared" si="31"/>
        <v>691012</v>
      </c>
      <c r="J384" s="10">
        <f t="shared" si="32"/>
        <v>557960</v>
      </c>
      <c r="K384" s="8">
        <v>10</v>
      </c>
      <c r="L384" s="8">
        <v>350</v>
      </c>
      <c r="M384" s="1" t="s">
        <v>305</v>
      </c>
      <c r="N384" s="1">
        <v>2146</v>
      </c>
      <c r="O384" s="3" t="s">
        <v>583</v>
      </c>
      <c r="P384" s="9">
        <f t="shared" si="33"/>
        <v>193140</v>
      </c>
      <c r="Q384" s="9">
        <f t="shared" si="34"/>
        <v>34.615384615384613</v>
      </c>
      <c r="R384" t="str">
        <f t="shared" si="35"/>
        <v>ACH</v>
      </c>
      <c r="S384" t="str">
        <f>_xlfn.XLOOKUP(F384,Market!B:B,Market!C:C,"NA",0)</f>
        <v>Europe</v>
      </c>
    </row>
    <row r="385" spans="1:19" ht="12.5" hidden="1" x14ac:dyDescent="0.25">
      <c r="A385" s="8">
        <v>13622</v>
      </c>
      <c r="B385" s="2">
        <v>12532.24</v>
      </c>
      <c r="C385" s="2">
        <v>9730</v>
      </c>
      <c r="D385" s="4">
        <v>41286</v>
      </c>
      <c r="E385" t="s">
        <v>1342</v>
      </c>
      <c r="F385" t="s">
        <v>1305</v>
      </c>
      <c r="G385" t="s">
        <v>1349</v>
      </c>
      <c r="H385" s="10">
        <f t="shared" si="30"/>
        <v>13622</v>
      </c>
      <c r="I385">
        <f t="shared" si="31"/>
        <v>12532.24</v>
      </c>
      <c r="J385" s="10">
        <f t="shared" si="32"/>
        <v>9730</v>
      </c>
      <c r="K385" s="8">
        <v>10</v>
      </c>
      <c r="L385" s="8">
        <v>7</v>
      </c>
      <c r="M385" s="1" t="s">
        <v>305</v>
      </c>
      <c r="N385" s="1">
        <v>1946</v>
      </c>
      <c r="O385" s="3" t="s">
        <v>586</v>
      </c>
      <c r="P385" s="9">
        <f t="shared" si="33"/>
        <v>3892</v>
      </c>
      <c r="Q385" s="9">
        <f t="shared" si="34"/>
        <v>40</v>
      </c>
      <c r="R385" t="str">
        <f t="shared" si="35"/>
        <v>ACH</v>
      </c>
      <c r="S385" t="str">
        <f>_xlfn.XLOOKUP(F385,Market!B:B,Market!C:C,"NA",0)</f>
        <v>North America</v>
      </c>
    </row>
    <row r="386" spans="1:19" ht="12.5" hidden="1" x14ac:dyDescent="0.25">
      <c r="A386" s="8" t="s">
        <v>550</v>
      </c>
      <c r="B386" s="2" t="s">
        <v>552</v>
      </c>
      <c r="C386" s="2" t="s">
        <v>553</v>
      </c>
      <c r="D386" s="4">
        <v>41651</v>
      </c>
      <c r="E386" t="s">
        <v>1342</v>
      </c>
      <c r="F386" t="s">
        <v>1305</v>
      </c>
      <c r="G386" t="s">
        <v>1349</v>
      </c>
      <c r="H386" s="10">
        <f t="shared" si="30"/>
        <v>476700</v>
      </c>
      <c r="I386">
        <f t="shared" si="31"/>
        <v>438564</v>
      </c>
      <c r="J386" s="10">
        <f t="shared" si="32"/>
        <v>354120</v>
      </c>
      <c r="K386" s="8">
        <v>10</v>
      </c>
      <c r="L386" s="8">
        <v>350</v>
      </c>
      <c r="M386" s="1" t="s">
        <v>305</v>
      </c>
      <c r="N386" s="1">
        <v>1362</v>
      </c>
      <c r="O386" s="3" t="s">
        <v>551</v>
      </c>
      <c r="P386" s="9">
        <f t="shared" si="33"/>
        <v>122580</v>
      </c>
      <c r="Q386" s="9">
        <f t="shared" si="34"/>
        <v>34.615384615384613</v>
      </c>
      <c r="R386" t="str">
        <f t="shared" si="35"/>
        <v>ACH</v>
      </c>
      <c r="S386" t="str">
        <f>_xlfn.XLOOKUP(F386,Market!B:B,Market!C:C,"NA",0)</f>
        <v>North America</v>
      </c>
    </row>
    <row r="387" spans="1:19" ht="12.5" hidden="1" x14ac:dyDescent="0.25">
      <c r="A387" s="8">
        <v>7176</v>
      </c>
      <c r="B387" s="2">
        <v>6601.92</v>
      </c>
      <c r="C387" s="2">
        <v>1794</v>
      </c>
      <c r="D387" s="4">
        <v>41642</v>
      </c>
      <c r="E387" t="s">
        <v>1346</v>
      </c>
      <c r="F387" t="s">
        <v>1294</v>
      </c>
      <c r="G387" t="s">
        <v>1350</v>
      </c>
      <c r="H387" s="10">
        <f t="shared" si="30"/>
        <v>7176</v>
      </c>
      <c r="I387">
        <f t="shared" si="31"/>
        <v>6601.92</v>
      </c>
      <c r="J387" s="10">
        <f t="shared" si="32"/>
        <v>1794</v>
      </c>
      <c r="K387" s="8">
        <v>120</v>
      </c>
      <c r="L387" s="8">
        <v>12</v>
      </c>
      <c r="M387" s="1" t="s">
        <v>305</v>
      </c>
      <c r="N387" s="1">
        <v>598</v>
      </c>
      <c r="O387" s="3" t="s">
        <v>587</v>
      </c>
      <c r="P387" s="9">
        <f t="shared" si="33"/>
        <v>5382</v>
      </c>
      <c r="Q387" s="9">
        <f t="shared" si="34"/>
        <v>300</v>
      </c>
      <c r="R387" t="str">
        <f t="shared" si="35"/>
        <v>ACH</v>
      </c>
      <c r="S387" t="str">
        <f>_xlfn.XLOOKUP(F387,Market!B:B,Market!C:C,"NA",0)</f>
        <v>North America</v>
      </c>
    </row>
    <row r="388" spans="1:19" ht="12.5" hidden="1" x14ac:dyDescent="0.25">
      <c r="A388" s="8">
        <v>20349</v>
      </c>
      <c r="B388" s="2">
        <v>18721.080000000002</v>
      </c>
      <c r="C388" s="2">
        <v>14535</v>
      </c>
      <c r="D388" s="4">
        <v>41645</v>
      </c>
      <c r="E388" t="s">
        <v>1342</v>
      </c>
      <c r="F388" t="s">
        <v>1312</v>
      </c>
      <c r="G388" t="s">
        <v>1350</v>
      </c>
      <c r="H388" s="10">
        <f t="shared" si="30"/>
        <v>20349</v>
      </c>
      <c r="I388">
        <f t="shared" si="31"/>
        <v>18721.080000000002</v>
      </c>
      <c r="J388" s="10">
        <f t="shared" si="32"/>
        <v>14535</v>
      </c>
      <c r="K388" s="8">
        <v>120</v>
      </c>
      <c r="L388" s="8">
        <v>7</v>
      </c>
      <c r="M388" s="1" t="s">
        <v>305</v>
      </c>
      <c r="N388" s="1">
        <v>2907</v>
      </c>
      <c r="O388" s="3" t="s">
        <v>588</v>
      </c>
      <c r="P388" s="9">
        <f t="shared" si="33"/>
        <v>5814</v>
      </c>
      <c r="Q388" s="9">
        <f t="shared" si="34"/>
        <v>40</v>
      </c>
      <c r="R388" t="str">
        <f t="shared" si="35"/>
        <v>ACH</v>
      </c>
      <c r="S388" t="str">
        <f>_xlfn.XLOOKUP(F388,Market!B:B,Market!C:C,"NA",0)</f>
        <v>North America</v>
      </c>
    </row>
    <row r="389" spans="1:19" ht="12.5" hidden="1" x14ac:dyDescent="0.25">
      <c r="A389" s="8">
        <v>16366</v>
      </c>
      <c r="B389" s="2">
        <v>15056.72</v>
      </c>
      <c r="C389" s="2">
        <v>11690</v>
      </c>
      <c r="D389" s="4">
        <v>41645</v>
      </c>
      <c r="E389" t="s">
        <v>1342</v>
      </c>
      <c r="F389" t="s">
        <v>1258</v>
      </c>
      <c r="G389" t="s">
        <v>1350</v>
      </c>
      <c r="H389" s="10">
        <f t="shared" ref="H389:H452" si="36">_xlfn.NUMBERVALUE(A389)</f>
        <v>16366</v>
      </c>
      <c r="I389">
        <f t="shared" ref="I389:I452" si="37">_xlfn.NUMBERVALUE(B389)</f>
        <v>15056.72</v>
      </c>
      <c r="J389" s="10">
        <f t="shared" ref="J389:J452" si="38">_xlfn.NUMBERVALUE(C389)</f>
        <v>11690</v>
      </c>
      <c r="K389" s="8">
        <v>120</v>
      </c>
      <c r="L389" s="8">
        <v>7</v>
      </c>
      <c r="M389" s="1" t="s">
        <v>305</v>
      </c>
      <c r="N389" s="1">
        <v>2338</v>
      </c>
      <c r="O389" s="3" t="s">
        <v>589</v>
      </c>
      <c r="P389" s="9">
        <f t="shared" ref="P389:P452" si="39">H389-J389</f>
        <v>4676</v>
      </c>
      <c r="Q389" s="9">
        <f t="shared" ref="Q389:Q452" si="40">(P389/J389)*100</f>
        <v>40</v>
      </c>
      <c r="R389" t="str">
        <f t="shared" ref="R389:R452" si="41">IF(Q389&gt;20,"ACH","NOT ACH")</f>
        <v>ACH</v>
      </c>
      <c r="S389" t="str">
        <f>_xlfn.XLOOKUP(F389,Market!B:B,Market!C:C,"NA",0)</f>
        <v>Europe</v>
      </c>
    </row>
    <row r="390" spans="1:19" ht="12.5" hidden="1" x14ac:dyDescent="0.25">
      <c r="A390" s="8" t="s">
        <v>590</v>
      </c>
      <c r="B390" s="2" t="s">
        <v>592</v>
      </c>
      <c r="C390" s="2">
        <v>96500</v>
      </c>
      <c r="D390" s="4">
        <v>41285</v>
      </c>
      <c r="E390" t="s">
        <v>1348</v>
      </c>
      <c r="F390" t="s">
        <v>1257</v>
      </c>
      <c r="G390" t="s">
        <v>1350</v>
      </c>
      <c r="H390" s="10">
        <f t="shared" si="36"/>
        <v>115800</v>
      </c>
      <c r="I390">
        <f t="shared" si="37"/>
        <v>106536</v>
      </c>
      <c r="J390" s="10">
        <f t="shared" si="38"/>
        <v>96500</v>
      </c>
      <c r="K390" s="8">
        <v>120</v>
      </c>
      <c r="L390" s="8">
        <v>300</v>
      </c>
      <c r="M390" s="1" t="s">
        <v>305</v>
      </c>
      <c r="N390" s="1">
        <v>386</v>
      </c>
      <c r="O390" s="3" t="s">
        <v>591</v>
      </c>
      <c r="P390" s="9">
        <f t="shared" si="39"/>
        <v>19300</v>
      </c>
      <c r="Q390" s="9">
        <f t="shared" si="40"/>
        <v>20</v>
      </c>
      <c r="R390" t="str">
        <f t="shared" si="41"/>
        <v>NOT ACH</v>
      </c>
      <c r="S390" t="str">
        <f>_xlfn.XLOOKUP(F390,Market!B:B,Market!C:C,"NA",0)</f>
        <v>Europe</v>
      </c>
    </row>
    <row r="391" spans="1:19" ht="12.5" hidden="1" x14ac:dyDescent="0.25">
      <c r="A391" s="8" t="s">
        <v>593</v>
      </c>
      <c r="B391" s="2" t="s">
        <v>595</v>
      </c>
      <c r="C391" s="2" t="s">
        <v>596</v>
      </c>
      <c r="D391" s="4">
        <v>41651</v>
      </c>
      <c r="E391" t="s">
        <v>1348</v>
      </c>
      <c r="F391" t="s">
        <v>1305</v>
      </c>
      <c r="G391" t="s">
        <v>1350</v>
      </c>
      <c r="H391" s="10">
        <f t="shared" si="36"/>
        <v>190500</v>
      </c>
      <c r="I391">
        <f t="shared" si="37"/>
        <v>175260</v>
      </c>
      <c r="J391" s="10">
        <f t="shared" si="38"/>
        <v>158750</v>
      </c>
      <c r="K391" s="8">
        <v>120</v>
      </c>
      <c r="L391" s="8">
        <v>300</v>
      </c>
      <c r="M391" s="1" t="s">
        <v>305</v>
      </c>
      <c r="N391" s="1">
        <v>635</v>
      </c>
      <c r="O391" s="3" t="s">
        <v>594</v>
      </c>
      <c r="P391" s="9">
        <f t="shared" si="39"/>
        <v>31750</v>
      </c>
      <c r="Q391" s="9">
        <f t="shared" si="40"/>
        <v>20</v>
      </c>
      <c r="R391" t="str">
        <f t="shared" si="41"/>
        <v>NOT ACH</v>
      </c>
      <c r="S391" t="str">
        <f>_xlfn.XLOOKUP(F391,Market!B:B,Market!C:C,"NA",0)</f>
        <v>North America</v>
      </c>
    </row>
    <row r="392" spans="1:19" ht="12.5" hidden="1" x14ac:dyDescent="0.25">
      <c r="A392" s="8" t="s">
        <v>597</v>
      </c>
      <c r="B392" s="2" t="s">
        <v>599</v>
      </c>
      <c r="C392" s="2" t="s">
        <v>600</v>
      </c>
      <c r="D392" s="4">
        <v>41643</v>
      </c>
      <c r="E392" t="s">
        <v>1342</v>
      </c>
      <c r="F392" t="s">
        <v>1257</v>
      </c>
      <c r="G392" t="s">
        <v>1351</v>
      </c>
      <c r="H392" s="10">
        <f t="shared" si="36"/>
        <v>201075</v>
      </c>
      <c r="I392">
        <f t="shared" si="37"/>
        <v>184989</v>
      </c>
      <c r="J392" s="10">
        <f t="shared" si="38"/>
        <v>149370</v>
      </c>
      <c r="K392" s="8">
        <v>250</v>
      </c>
      <c r="L392" s="8">
        <v>350</v>
      </c>
      <c r="M392" s="1" t="s">
        <v>305</v>
      </c>
      <c r="N392" s="1">
        <v>574.5</v>
      </c>
      <c r="O392" s="3" t="s">
        <v>598</v>
      </c>
      <c r="P392" s="9">
        <f t="shared" si="39"/>
        <v>51705</v>
      </c>
      <c r="Q392" s="9">
        <f t="shared" si="40"/>
        <v>34.615384615384613</v>
      </c>
      <c r="R392" t="str">
        <f t="shared" si="41"/>
        <v>ACH</v>
      </c>
      <c r="S392" t="str">
        <f>_xlfn.XLOOKUP(F392,Market!B:B,Market!C:C,"NA",0)</f>
        <v>Europe</v>
      </c>
    </row>
    <row r="393" spans="1:19" ht="12.5" hidden="1" x14ac:dyDescent="0.25">
      <c r="A393" s="8">
        <v>16366</v>
      </c>
      <c r="B393" s="2">
        <v>15056.72</v>
      </c>
      <c r="C393" s="2">
        <v>11690</v>
      </c>
      <c r="D393" s="4">
        <v>41645</v>
      </c>
      <c r="E393" t="s">
        <v>1342</v>
      </c>
      <c r="F393" t="s">
        <v>1258</v>
      </c>
      <c r="G393" t="s">
        <v>1351</v>
      </c>
      <c r="H393" s="10">
        <f t="shared" si="36"/>
        <v>16366</v>
      </c>
      <c r="I393">
        <f t="shared" si="37"/>
        <v>15056.72</v>
      </c>
      <c r="J393" s="10">
        <f t="shared" si="38"/>
        <v>11690</v>
      </c>
      <c r="K393" s="8">
        <v>250</v>
      </c>
      <c r="L393" s="8">
        <v>7</v>
      </c>
      <c r="M393" s="1" t="s">
        <v>305</v>
      </c>
      <c r="N393" s="1">
        <v>2338</v>
      </c>
      <c r="O393" s="3" t="s">
        <v>589</v>
      </c>
      <c r="P393" s="9">
        <f t="shared" si="39"/>
        <v>4676</v>
      </c>
      <c r="Q393" s="9">
        <f t="shared" si="40"/>
        <v>40</v>
      </c>
      <c r="R393" t="str">
        <f t="shared" si="41"/>
        <v>ACH</v>
      </c>
      <c r="S393" t="str">
        <f>_xlfn.XLOOKUP(F393,Market!B:B,Market!C:C,"NA",0)</f>
        <v>Europe</v>
      </c>
    </row>
    <row r="394" spans="1:19" ht="12.5" hidden="1" x14ac:dyDescent="0.25">
      <c r="A394" s="8" t="s">
        <v>601</v>
      </c>
      <c r="B394" s="2" t="s">
        <v>603</v>
      </c>
      <c r="C394" s="2">
        <v>99060</v>
      </c>
      <c r="D394" s="4">
        <v>41647</v>
      </c>
      <c r="E394" t="s">
        <v>1342</v>
      </c>
      <c r="F394" t="s">
        <v>1257</v>
      </c>
      <c r="G394" t="s">
        <v>1351</v>
      </c>
      <c r="H394" s="10">
        <f t="shared" si="36"/>
        <v>133350</v>
      </c>
      <c r="I394">
        <f t="shared" si="37"/>
        <v>122682</v>
      </c>
      <c r="J394" s="10">
        <f t="shared" si="38"/>
        <v>99060</v>
      </c>
      <c r="K394" s="8">
        <v>250</v>
      </c>
      <c r="L394" s="8">
        <v>350</v>
      </c>
      <c r="M394" s="1" t="s">
        <v>305</v>
      </c>
      <c r="N394" s="1">
        <v>381</v>
      </c>
      <c r="O394" s="3" t="s">
        <v>602</v>
      </c>
      <c r="P394" s="9">
        <f t="shared" si="39"/>
        <v>34290</v>
      </c>
      <c r="Q394" s="9">
        <f t="shared" si="40"/>
        <v>34.615384615384613</v>
      </c>
      <c r="R394" t="str">
        <f t="shared" si="41"/>
        <v>ACH</v>
      </c>
      <c r="S394" t="str">
        <f>_xlfn.XLOOKUP(F394,Market!B:B,Market!C:C,"NA",0)</f>
        <v>Europe</v>
      </c>
    </row>
    <row r="395" spans="1:19" ht="12.5" hidden="1" x14ac:dyDescent="0.25">
      <c r="A395" s="8" t="s">
        <v>604</v>
      </c>
      <c r="B395" s="2" t="s">
        <v>606</v>
      </c>
      <c r="C395" s="2" t="s">
        <v>607</v>
      </c>
      <c r="D395" s="4">
        <v>41647</v>
      </c>
      <c r="E395" t="s">
        <v>1342</v>
      </c>
      <c r="F395" t="s">
        <v>1258</v>
      </c>
      <c r="G395" t="s">
        <v>1351</v>
      </c>
      <c r="H395" s="10">
        <f t="shared" si="36"/>
        <v>147700</v>
      </c>
      <c r="I395">
        <f t="shared" si="37"/>
        <v>135884</v>
      </c>
      <c r="J395" s="10">
        <f t="shared" si="38"/>
        <v>109720</v>
      </c>
      <c r="K395" s="8">
        <v>250</v>
      </c>
      <c r="L395" s="8">
        <v>350</v>
      </c>
      <c r="M395" s="1" t="s">
        <v>305</v>
      </c>
      <c r="N395" s="1">
        <v>422</v>
      </c>
      <c r="O395" s="3" t="s">
        <v>605</v>
      </c>
      <c r="P395" s="9">
        <f t="shared" si="39"/>
        <v>37980</v>
      </c>
      <c r="Q395" s="9">
        <f t="shared" si="40"/>
        <v>34.615384615384613</v>
      </c>
      <c r="R395" t="str">
        <f t="shared" si="41"/>
        <v>ACH</v>
      </c>
      <c r="S395" t="str">
        <f>_xlfn.XLOOKUP(F395,Market!B:B,Market!C:C,"NA",0)</f>
        <v>Europe</v>
      </c>
    </row>
    <row r="396" spans="1:19" ht="12.5" hidden="1" x14ac:dyDescent="0.25">
      <c r="A396" s="8" t="s">
        <v>608</v>
      </c>
      <c r="B396" s="2" t="s">
        <v>610</v>
      </c>
      <c r="C396" s="2" t="s">
        <v>611</v>
      </c>
      <c r="D396" s="4">
        <v>41648</v>
      </c>
      <c r="E396" t="s">
        <v>1348</v>
      </c>
      <c r="F396" t="s">
        <v>1294</v>
      </c>
      <c r="G396" t="s">
        <v>1351</v>
      </c>
      <c r="H396" s="10">
        <f t="shared" si="36"/>
        <v>640200</v>
      </c>
      <c r="I396">
        <f t="shared" si="37"/>
        <v>588984</v>
      </c>
      <c r="J396" s="10">
        <f t="shared" si="38"/>
        <v>533500</v>
      </c>
      <c r="K396" s="8">
        <v>250</v>
      </c>
      <c r="L396" s="8">
        <v>300</v>
      </c>
      <c r="M396" s="1" t="s">
        <v>305</v>
      </c>
      <c r="N396" s="1">
        <v>2134</v>
      </c>
      <c r="O396" s="3" t="s">
        <v>609</v>
      </c>
      <c r="P396" s="9">
        <f t="shared" si="39"/>
        <v>106700</v>
      </c>
      <c r="Q396" s="9">
        <f t="shared" si="40"/>
        <v>20</v>
      </c>
      <c r="R396" t="str">
        <f t="shared" si="41"/>
        <v>NOT ACH</v>
      </c>
      <c r="S396" t="str">
        <f>_xlfn.XLOOKUP(F396,Market!B:B,Market!C:C,"NA",0)</f>
        <v>North America</v>
      </c>
    </row>
    <row r="397" spans="1:19" ht="12.5" hidden="1" x14ac:dyDescent="0.25">
      <c r="A397" s="8" t="s">
        <v>612</v>
      </c>
      <c r="B397" s="2" t="s">
        <v>614</v>
      </c>
      <c r="C397" s="2" t="s">
        <v>615</v>
      </c>
      <c r="D397" s="4">
        <v>41286</v>
      </c>
      <c r="E397" t="s">
        <v>1348</v>
      </c>
      <c r="F397" t="s">
        <v>1312</v>
      </c>
      <c r="G397" t="s">
        <v>1351</v>
      </c>
      <c r="H397" s="10">
        <f t="shared" si="36"/>
        <v>242400</v>
      </c>
      <c r="I397">
        <f t="shared" si="37"/>
        <v>223008</v>
      </c>
      <c r="J397" s="10">
        <f t="shared" si="38"/>
        <v>202000</v>
      </c>
      <c r="K397" s="8">
        <v>250</v>
      </c>
      <c r="L397" s="8">
        <v>300</v>
      </c>
      <c r="M397" s="1" t="s">
        <v>305</v>
      </c>
      <c r="N397" s="1">
        <v>808</v>
      </c>
      <c r="O397" s="3" t="s">
        <v>613</v>
      </c>
      <c r="P397" s="9">
        <f t="shared" si="39"/>
        <v>40400</v>
      </c>
      <c r="Q397" s="9">
        <f t="shared" si="40"/>
        <v>20</v>
      </c>
      <c r="R397" t="str">
        <f t="shared" si="41"/>
        <v>NOT ACH</v>
      </c>
      <c r="S397" t="str">
        <f>_xlfn.XLOOKUP(F397,Market!B:B,Market!C:C,"NA",0)</f>
        <v>North America</v>
      </c>
    </row>
    <row r="398" spans="1:19" ht="12.5" hidden="1" x14ac:dyDescent="0.25">
      <c r="A398" s="8">
        <v>14160</v>
      </c>
      <c r="B398" s="2">
        <v>13027.2</v>
      </c>
      <c r="C398" s="2">
        <v>7080</v>
      </c>
      <c r="D398" s="4">
        <v>41645</v>
      </c>
      <c r="E398" t="s">
        <v>1342</v>
      </c>
      <c r="F398" t="s">
        <v>1294</v>
      </c>
      <c r="G398" t="s">
        <v>1352</v>
      </c>
      <c r="H398" s="10">
        <f t="shared" si="36"/>
        <v>14160</v>
      </c>
      <c r="I398">
        <f t="shared" si="37"/>
        <v>13027.2</v>
      </c>
      <c r="J398" s="10">
        <f t="shared" si="38"/>
        <v>7080</v>
      </c>
      <c r="K398" s="8">
        <v>260</v>
      </c>
      <c r="L398" s="8">
        <v>20</v>
      </c>
      <c r="M398" s="1" t="s">
        <v>305</v>
      </c>
      <c r="N398" s="1">
        <v>708</v>
      </c>
      <c r="O398" s="3" t="s">
        <v>555</v>
      </c>
      <c r="P398" s="9">
        <f t="shared" si="39"/>
        <v>7080</v>
      </c>
      <c r="Q398" s="9">
        <f t="shared" si="40"/>
        <v>100</v>
      </c>
      <c r="R398" t="str">
        <f t="shared" si="41"/>
        <v>ACH</v>
      </c>
      <c r="S398" t="str">
        <f>_xlfn.XLOOKUP(F398,Market!B:B,Market!C:C,"NA",0)</f>
        <v>North America</v>
      </c>
    </row>
    <row r="399" spans="1:19" ht="12.5" hidden="1" x14ac:dyDescent="0.25">
      <c r="A399" s="8">
        <v>20349</v>
      </c>
      <c r="B399" s="2">
        <v>18721.080000000002</v>
      </c>
      <c r="C399" s="2">
        <v>14535</v>
      </c>
      <c r="D399" s="4">
        <v>41645</v>
      </c>
      <c r="E399" t="s">
        <v>1342</v>
      </c>
      <c r="F399" t="s">
        <v>1312</v>
      </c>
      <c r="G399" t="s">
        <v>1352</v>
      </c>
      <c r="H399" s="10">
        <f t="shared" si="36"/>
        <v>20349</v>
      </c>
      <c r="I399">
        <f t="shared" si="37"/>
        <v>18721.080000000002</v>
      </c>
      <c r="J399" s="10">
        <f t="shared" si="38"/>
        <v>14535</v>
      </c>
      <c r="K399" s="8">
        <v>260</v>
      </c>
      <c r="L399" s="8">
        <v>7</v>
      </c>
      <c r="M399" s="1" t="s">
        <v>305</v>
      </c>
      <c r="N399" s="1">
        <v>2907</v>
      </c>
      <c r="O399" s="3" t="s">
        <v>588</v>
      </c>
      <c r="P399" s="9">
        <f t="shared" si="39"/>
        <v>5814</v>
      </c>
      <c r="Q399" s="9">
        <f t="shared" si="40"/>
        <v>40</v>
      </c>
      <c r="R399" t="str">
        <f t="shared" si="41"/>
        <v>ACH</v>
      </c>
      <c r="S399" t="str">
        <f>_xlfn.XLOOKUP(F399,Market!B:B,Market!C:C,"NA",0)</f>
        <v>North America</v>
      </c>
    </row>
    <row r="400" spans="1:19" ht="12.5" hidden="1" x14ac:dyDescent="0.25">
      <c r="A400" s="8">
        <v>27320</v>
      </c>
      <c r="B400" s="2">
        <v>25134.400000000001</v>
      </c>
      <c r="C400" s="2">
        <v>13660</v>
      </c>
      <c r="D400" s="4">
        <v>41645</v>
      </c>
      <c r="E400" t="s">
        <v>1342</v>
      </c>
      <c r="F400" t="s">
        <v>1258</v>
      </c>
      <c r="G400" t="s">
        <v>1352</v>
      </c>
      <c r="H400" s="10">
        <f t="shared" si="36"/>
        <v>27320</v>
      </c>
      <c r="I400">
        <f t="shared" si="37"/>
        <v>25134.400000000001</v>
      </c>
      <c r="J400" s="10">
        <f t="shared" si="38"/>
        <v>13660</v>
      </c>
      <c r="K400" s="8">
        <v>260</v>
      </c>
      <c r="L400" s="8">
        <v>20</v>
      </c>
      <c r="M400" s="1" t="s">
        <v>305</v>
      </c>
      <c r="N400" s="1">
        <v>1366</v>
      </c>
      <c r="O400" s="3" t="s">
        <v>572</v>
      </c>
      <c r="P400" s="9">
        <f t="shared" si="39"/>
        <v>13660</v>
      </c>
      <c r="Q400" s="9">
        <f t="shared" si="40"/>
        <v>100</v>
      </c>
      <c r="R400" t="str">
        <f t="shared" si="41"/>
        <v>ACH</v>
      </c>
      <c r="S400" t="str">
        <f>_xlfn.XLOOKUP(F400,Market!B:B,Market!C:C,"NA",0)</f>
        <v>Europe</v>
      </c>
    </row>
    <row r="401" spans="1:19" ht="12.5" hidden="1" x14ac:dyDescent="0.25">
      <c r="A401" s="8" t="s">
        <v>573</v>
      </c>
      <c r="B401" s="2" t="s">
        <v>575</v>
      </c>
      <c r="C401" s="2" t="s">
        <v>576</v>
      </c>
      <c r="D401" s="4">
        <v>41645</v>
      </c>
      <c r="E401" t="s">
        <v>1348</v>
      </c>
      <c r="F401" t="s">
        <v>1305</v>
      </c>
      <c r="G401" t="s">
        <v>1352</v>
      </c>
      <c r="H401" s="10">
        <f t="shared" si="36"/>
        <v>738000</v>
      </c>
      <c r="I401">
        <f t="shared" si="37"/>
        <v>678960</v>
      </c>
      <c r="J401" s="10">
        <f t="shared" si="38"/>
        <v>615000</v>
      </c>
      <c r="K401" s="8">
        <v>260</v>
      </c>
      <c r="L401" s="8">
        <v>300</v>
      </c>
      <c r="M401" s="1" t="s">
        <v>305</v>
      </c>
      <c r="N401" s="1">
        <v>2460</v>
      </c>
      <c r="O401" s="3" t="s">
        <v>574</v>
      </c>
      <c r="P401" s="9">
        <f t="shared" si="39"/>
        <v>123000</v>
      </c>
      <c r="Q401" s="9">
        <f t="shared" si="40"/>
        <v>20</v>
      </c>
      <c r="R401" t="str">
        <f t="shared" si="41"/>
        <v>NOT ACH</v>
      </c>
      <c r="S401" t="str">
        <f>_xlfn.XLOOKUP(F401,Market!B:B,Market!C:C,"NA",0)</f>
        <v>North America</v>
      </c>
    </row>
    <row r="402" spans="1:19" ht="12.5" hidden="1" x14ac:dyDescent="0.25">
      <c r="A402" s="8">
        <v>30400</v>
      </c>
      <c r="B402" s="2">
        <v>27968</v>
      </c>
      <c r="C402" s="2">
        <v>15200</v>
      </c>
      <c r="D402" s="4">
        <v>41650</v>
      </c>
      <c r="E402" t="s">
        <v>1342</v>
      </c>
      <c r="F402" t="s">
        <v>1258</v>
      </c>
      <c r="G402" t="s">
        <v>1352</v>
      </c>
      <c r="H402" s="10">
        <f t="shared" si="36"/>
        <v>30400</v>
      </c>
      <c r="I402">
        <f t="shared" si="37"/>
        <v>27968</v>
      </c>
      <c r="J402" s="10">
        <f t="shared" si="38"/>
        <v>15200</v>
      </c>
      <c r="K402" s="8">
        <v>260</v>
      </c>
      <c r="L402" s="8">
        <v>20</v>
      </c>
      <c r="M402" s="1" t="s">
        <v>305</v>
      </c>
      <c r="N402" s="1">
        <v>1520</v>
      </c>
      <c r="O402" s="3" t="s">
        <v>616</v>
      </c>
      <c r="P402" s="9">
        <f t="shared" si="39"/>
        <v>15200</v>
      </c>
      <c r="Q402" s="9">
        <f t="shared" si="40"/>
        <v>100</v>
      </c>
      <c r="R402" t="str">
        <f t="shared" si="41"/>
        <v>ACH</v>
      </c>
      <c r="S402" t="str">
        <f>_xlfn.XLOOKUP(F402,Market!B:B,Market!C:C,"NA",0)</f>
        <v>Europe</v>
      </c>
    </row>
    <row r="403" spans="1:19" ht="12.5" hidden="1" x14ac:dyDescent="0.25">
      <c r="A403" s="8">
        <v>10665</v>
      </c>
      <c r="B403" s="2">
        <v>9811.7999999999993</v>
      </c>
      <c r="C403" s="2">
        <v>7110</v>
      </c>
      <c r="D403" s="4">
        <v>41651</v>
      </c>
      <c r="E403" t="s">
        <v>1344</v>
      </c>
      <c r="F403" t="s">
        <v>1258</v>
      </c>
      <c r="G403" t="s">
        <v>1352</v>
      </c>
      <c r="H403" s="10">
        <f t="shared" si="36"/>
        <v>10665</v>
      </c>
      <c r="I403">
        <f t="shared" si="37"/>
        <v>9811.7999999999993</v>
      </c>
      <c r="J403" s="10">
        <f t="shared" si="38"/>
        <v>7110</v>
      </c>
      <c r="K403" s="8">
        <v>260</v>
      </c>
      <c r="L403" s="8">
        <v>15</v>
      </c>
      <c r="M403" s="1" t="s">
        <v>305</v>
      </c>
      <c r="N403" s="1">
        <v>711</v>
      </c>
      <c r="O403" s="3" t="s">
        <v>565</v>
      </c>
      <c r="P403" s="9">
        <f t="shared" si="39"/>
        <v>3555</v>
      </c>
      <c r="Q403" s="9">
        <f t="shared" si="40"/>
        <v>50</v>
      </c>
      <c r="R403" t="str">
        <f t="shared" si="41"/>
        <v>ACH</v>
      </c>
      <c r="S403" t="str">
        <f>_xlfn.XLOOKUP(F403,Market!B:B,Market!C:C,"NA",0)</f>
        <v>Europe</v>
      </c>
    </row>
    <row r="404" spans="1:19" ht="12.5" hidden="1" x14ac:dyDescent="0.25">
      <c r="A404" s="8">
        <v>16500</v>
      </c>
      <c r="B404" s="2">
        <v>15180</v>
      </c>
      <c r="C404" s="2">
        <v>4125</v>
      </c>
      <c r="D404" s="4">
        <v>41286</v>
      </c>
      <c r="E404" t="s">
        <v>1346</v>
      </c>
      <c r="F404" t="s">
        <v>1305</v>
      </c>
      <c r="G404" t="s">
        <v>1352</v>
      </c>
      <c r="H404" s="10">
        <f t="shared" si="36"/>
        <v>16500</v>
      </c>
      <c r="I404">
        <f t="shared" si="37"/>
        <v>15180</v>
      </c>
      <c r="J404" s="10">
        <f t="shared" si="38"/>
        <v>4125</v>
      </c>
      <c r="K404" s="8">
        <v>260</v>
      </c>
      <c r="L404" s="8">
        <v>12</v>
      </c>
      <c r="M404" s="1" t="s">
        <v>305</v>
      </c>
      <c r="N404" s="1">
        <v>1375</v>
      </c>
      <c r="O404" s="3" t="s">
        <v>617</v>
      </c>
      <c r="P404" s="9">
        <f t="shared" si="39"/>
        <v>12375</v>
      </c>
      <c r="Q404" s="9">
        <f t="shared" si="40"/>
        <v>300</v>
      </c>
      <c r="R404" t="str">
        <f t="shared" si="41"/>
        <v>ACH</v>
      </c>
      <c r="S404" t="str">
        <f>_xlfn.XLOOKUP(F404,Market!B:B,Market!C:C,"NA",0)</f>
        <v>North America</v>
      </c>
    </row>
    <row r="405" spans="1:19" ht="12.5" hidden="1" x14ac:dyDescent="0.25">
      <c r="A405" s="8" t="s">
        <v>593</v>
      </c>
      <c r="B405" s="2" t="s">
        <v>595</v>
      </c>
      <c r="C405" s="2" t="s">
        <v>596</v>
      </c>
      <c r="D405" s="4">
        <v>41651</v>
      </c>
      <c r="E405" t="s">
        <v>1348</v>
      </c>
      <c r="F405" t="s">
        <v>1305</v>
      </c>
      <c r="G405" t="s">
        <v>1352</v>
      </c>
      <c r="H405" s="10">
        <f t="shared" si="36"/>
        <v>190500</v>
      </c>
      <c r="I405">
        <f t="shared" si="37"/>
        <v>175260</v>
      </c>
      <c r="J405" s="10">
        <f t="shared" si="38"/>
        <v>158750</v>
      </c>
      <c r="K405" s="8">
        <v>260</v>
      </c>
      <c r="L405" s="8">
        <v>300</v>
      </c>
      <c r="M405" s="1" t="s">
        <v>305</v>
      </c>
      <c r="N405" s="1">
        <v>635</v>
      </c>
      <c r="O405" s="3" t="s">
        <v>594</v>
      </c>
      <c r="P405" s="9">
        <f t="shared" si="39"/>
        <v>31750</v>
      </c>
      <c r="Q405" s="9">
        <f t="shared" si="40"/>
        <v>20</v>
      </c>
      <c r="R405" t="str">
        <f t="shared" si="41"/>
        <v>NOT ACH</v>
      </c>
      <c r="S405" t="str">
        <f>_xlfn.XLOOKUP(F405,Market!B:B,Market!C:C,"NA",0)</f>
        <v>North America</v>
      </c>
    </row>
    <row r="406" spans="1:19" ht="12.5" hidden="1" x14ac:dyDescent="0.25">
      <c r="A406" s="8">
        <v>8730</v>
      </c>
      <c r="B406" s="2">
        <v>8031.6</v>
      </c>
      <c r="C406" s="2">
        <v>4365</v>
      </c>
      <c r="D406" s="4">
        <v>41646</v>
      </c>
      <c r="E406" t="s">
        <v>1342</v>
      </c>
      <c r="F406" t="s">
        <v>1312</v>
      </c>
      <c r="G406" t="s">
        <v>1351</v>
      </c>
      <c r="H406" s="10">
        <f t="shared" si="36"/>
        <v>8730</v>
      </c>
      <c r="I406">
        <f t="shared" si="37"/>
        <v>8031.6</v>
      </c>
      <c r="J406" s="10">
        <f t="shared" si="38"/>
        <v>4365</v>
      </c>
      <c r="K406" s="8">
        <v>250</v>
      </c>
      <c r="L406" s="8">
        <v>20</v>
      </c>
      <c r="M406" s="1" t="s">
        <v>305</v>
      </c>
      <c r="N406" s="1">
        <v>436.5</v>
      </c>
      <c r="O406" s="3" t="s">
        <v>618</v>
      </c>
      <c r="P406" s="9">
        <f t="shared" si="39"/>
        <v>4365</v>
      </c>
      <c r="Q406" s="9">
        <f t="shared" si="40"/>
        <v>100</v>
      </c>
      <c r="R406" t="str">
        <f t="shared" si="41"/>
        <v>ACH</v>
      </c>
      <c r="S406" t="str">
        <f>_xlfn.XLOOKUP(F406,Market!B:B,Market!C:C,"NA",0)</f>
        <v>North America</v>
      </c>
    </row>
    <row r="407" spans="1:19" ht="12.5" hidden="1" x14ac:dyDescent="0.25">
      <c r="A407" s="8" t="s">
        <v>619</v>
      </c>
      <c r="B407" s="2" t="s">
        <v>621</v>
      </c>
      <c r="C407" s="2" t="s">
        <v>622</v>
      </c>
      <c r="D407" s="4">
        <v>41645</v>
      </c>
      <c r="E407" t="s">
        <v>1348</v>
      </c>
      <c r="F407" t="s">
        <v>1294</v>
      </c>
      <c r="G407" t="s">
        <v>1343</v>
      </c>
      <c r="H407" s="10">
        <f t="shared" si="36"/>
        <v>328200</v>
      </c>
      <c r="I407">
        <f t="shared" si="37"/>
        <v>298662</v>
      </c>
      <c r="J407" s="10">
        <f t="shared" si="38"/>
        <v>273500</v>
      </c>
      <c r="K407" s="8">
        <v>3</v>
      </c>
      <c r="L407" s="8">
        <v>300</v>
      </c>
      <c r="M407" s="1" t="s">
        <v>305</v>
      </c>
      <c r="N407" s="1">
        <v>1094</v>
      </c>
      <c r="O407" s="3" t="s">
        <v>620</v>
      </c>
      <c r="P407" s="9">
        <f t="shared" si="39"/>
        <v>54700</v>
      </c>
      <c r="Q407" s="9">
        <f t="shared" si="40"/>
        <v>20</v>
      </c>
      <c r="R407" t="str">
        <f t="shared" si="41"/>
        <v>NOT ACH</v>
      </c>
      <c r="S407" t="str">
        <f>_xlfn.XLOOKUP(F407,Market!B:B,Market!C:C,"NA",0)</f>
        <v>North America</v>
      </c>
    </row>
    <row r="408" spans="1:19" ht="12.5" hidden="1" x14ac:dyDescent="0.25">
      <c r="A408" s="8">
        <v>4404</v>
      </c>
      <c r="B408" s="2">
        <v>4007.64</v>
      </c>
      <c r="C408" s="2">
        <v>1101</v>
      </c>
      <c r="D408" s="4">
        <v>41284</v>
      </c>
      <c r="E408" t="s">
        <v>1346</v>
      </c>
      <c r="F408" t="s">
        <v>1305</v>
      </c>
      <c r="G408" t="s">
        <v>1343</v>
      </c>
      <c r="H408" s="10">
        <f t="shared" si="36"/>
        <v>4404</v>
      </c>
      <c r="I408">
        <f t="shared" si="37"/>
        <v>4007.64</v>
      </c>
      <c r="J408" s="10">
        <f t="shared" si="38"/>
        <v>1101</v>
      </c>
      <c r="K408" s="8">
        <v>3</v>
      </c>
      <c r="L408" s="8">
        <v>12</v>
      </c>
      <c r="M408" s="1" t="s">
        <v>305</v>
      </c>
      <c r="N408" s="1">
        <v>367</v>
      </c>
      <c r="O408" s="3" t="s">
        <v>623</v>
      </c>
      <c r="P408" s="9">
        <f t="shared" si="39"/>
        <v>3303</v>
      </c>
      <c r="Q408" s="9">
        <f t="shared" si="40"/>
        <v>300</v>
      </c>
      <c r="R408" t="str">
        <f t="shared" si="41"/>
        <v>ACH</v>
      </c>
      <c r="S408" t="str">
        <f>_xlfn.XLOOKUP(F408,Market!B:B,Market!C:C,"NA",0)</f>
        <v>North America</v>
      </c>
    </row>
    <row r="409" spans="1:19" ht="12.5" hidden="1" x14ac:dyDescent="0.25">
      <c r="A409" s="8" t="s">
        <v>624</v>
      </c>
      <c r="B409" s="2" t="s">
        <v>626</v>
      </c>
      <c r="C409" s="2" t="s">
        <v>627</v>
      </c>
      <c r="D409" s="4">
        <v>41643</v>
      </c>
      <c r="E409" t="s">
        <v>1348</v>
      </c>
      <c r="F409" t="s">
        <v>1294</v>
      </c>
      <c r="G409" t="s">
        <v>1345</v>
      </c>
      <c r="H409" s="10">
        <f t="shared" si="36"/>
        <v>1140750</v>
      </c>
      <c r="I409">
        <f t="shared" si="37"/>
        <v>1038082.5</v>
      </c>
      <c r="J409" s="10">
        <f t="shared" si="38"/>
        <v>950625</v>
      </c>
      <c r="K409" s="8">
        <v>5</v>
      </c>
      <c r="L409" s="8">
        <v>300</v>
      </c>
      <c r="M409" s="1" t="s">
        <v>305</v>
      </c>
      <c r="N409" s="1">
        <v>3802.5</v>
      </c>
      <c r="O409" s="3" t="s">
        <v>625</v>
      </c>
      <c r="P409" s="9">
        <f t="shared" si="39"/>
        <v>190125</v>
      </c>
      <c r="Q409" s="9">
        <f t="shared" si="40"/>
        <v>20</v>
      </c>
      <c r="R409" t="str">
        <f t="shared" si="41"/>
        <v>NOT ACH</v>
      </c>
      <c r="S409" t="str">
        <f>_xlfn.XLOOKUP(F409,Market!B:B,Market!C:C,"NA",0)</f>
        <v>North America</v>
      </c>
    </row>
    <row r="410" spans="1:19" ht="12.5" hidden="1" x14ac:dyDescent="0.25">
      <c r="A410" s="8" t="s">
        <v>628</v>
      </c>
      <c r="B410" s="2" t="s">
        <v>630</v>
      </c>
      <c r="C410" s="2" t="s">
        <v>631</v>
      </c>
      <c r="D410" s="4">
        <v>41644</v>
      </c>
      <c r="E410" t="s">
        <v>1342</v>
      </c>
      <c r="F410" t="s">
        <v>1257</v>
      </c>
      <c r="G410" t="s">
        <v>1345</v>
      </c>
      <c r="H410" s="10">
        <f t="shared" si="36"/>
        <v>583100</v>
      </c>
      <c r="I410">
        <f t="shared" si="37"/>
        <v>530621</v>
      </c>
      <c r="J410" s="10">
        <f t="shared" si="38"/>
        <v>433160</v>
      </c>
      <c r="K410" s="8">
        <v>5</v>
      </c>
      <c r="L410" s="8">
        <v>350</v>
      </c>
      <c r="M410" s="1" t="s">
        <v>305</v>
      </c>
      <c r="N410" s="1">
        <v>1666</v>
      </c>
      <c r="O410" s="3" t="s">
        <v>629</v>
      </c>
      <c r="P410" s="9">
        <f t="shared" si="39"/>
        <v>149940</v>
      </c>
      <c r="Q410" s="9">
        <f t="shared" si="40"/>
        <v>34.615384615384613</v>
      </c>
      <c r="R410" t="str">
        <f t="shared" si="41"/>
        <v>ACH</v>
      </c>
      <c r="S410" t="str">
        <f>_xlfn.XLOOKUP(F410,Market!B:B,Market!C:C,"NA",0)</f>
        <v>Europe</v>
      </c>
    </row>
    <row r="411" spans="1:19" ht="12.5" hidden="1" x14ac:dyDescent="0.25">
      <c r="A411" s="8">
        <v>96600</v>
      </c>
      <c r="B411" s="2">
        <v>87906</v>
      </c>
      <c r="C411" s="2">
        <v>80500</v>
      </c>
      <c r="D411" s="4">
        <v>41283</v>
      </c>
      <c r="E411" t="s">
        <v>1348</v>
      </c>
      <c r="F411" t="s">
        <v>1257</v>
      </c>
      <c r="G411" t="s">
        <v>1345</v>
      </c>
      <c r="H411" s="10">
        <f t="shared" si="36"/>
        <v>96600</v>
      </c>
      <c r="I411">
        <f t="shared" si="37"/>
        <v>87906</v>
      </c>
      <c r="J411" s="10">
        <f t="shared" si="38"/>
        <v>80500</v>
      </c>
      <c r="K411" s="8">
        <v>5</v>
      </c>
      <c r="L411" s="8">
        <v>300</v>
      </c>
      <c r="M411" s="1" t="s">
        <v>305</v>
      </c>
      <c r="N411" s="1">
        <v>322</v>
      </c>
      <c r="O411" s="3" t="s">
        <v>632</v>
      </c>
      <c r="P411" s="9">
        <f t="shared" si="39"/>
        <v>16100</v>
      </c>
      <c r="Q411" s="9">
        <f t="shared" si="40"/>
        <v>20</v>
      </c>
      <c r="R411" t="str">
        <f t="shared" si="41"/>
        <v>NOT ACH</v>
      </c>
      <c r="S411" t="str">
        <f>_xlfn.XLOOKUP(F411,Market!B:B,Market!C:C,"NA",0)</f>
        <v>Europe</v>
      </c>
    </row>
    <row r="412" spans="1:19" ht="12.5" hidden="1" x14ac:dyDescent="0.25">
      <c r="A412" s="8">
        <v>27852</v>
      </c>
      <c r="B412" s="2">
        <v>25345.32</v>
      </c>
      <c r="C412" s="2">
        <v>6963</v>
      </c>
      <c r="D412" s="4">
        <v>41650</v>
      </c>
      <c r="E412" t="s">
        <v>1346</v>
      </c>
      <c r="F412" t="s">
        <v>1294</v>
      </c>
      <c r="G412" t="s">
        <v>1345</v>
      </c>
      <c r="H412" s="10">
        <f t="shared" si="36"/>
        <v>27852</v>
      </c>
      <c r="I412">
        <f t="shared" si="37"/>
        <v>25345.32</v>
      </c>
      <c r="J412" s="10">
        <f t="shared" si="38"/>
        <v>6963</v>
      </c>
      <c r="K412" s="8">
        <v>5</v>
      </c>
      <c r="L412" s="8">
        <v>12</v>
      </c>
      <c r="M412" s="1" t="s">
        <v>305</v>
      </c>
      <c r="N412" s="1">
        <v>2321</v>
      </c>
      <c r="O412" s="3" t="s">
        <v>633</v>
      </c>
      <c r="P412" s="9">
        <f t="shared" si="39"/>
        <v>20889</v>
      </c>
      <c r="Q412" s="9">
        <f t="shared" si="40"/>
        <v>300</v>
      </c>
      <c r="R412" t="str">
        <f t="shared" si="41"/>
        <v>ACH</v>
      </c>
      <c r="S412" t="str">
        <f>_xlfn.XLOOKUP(F412,Market!B:B,Market!C:C,"NA",0)</f>
        <v>North America</v>
      </c>
    </row>
    <row r="413" spans="1:19" ht="12.5" hidden="1" x14ac:dyDescent="0.25">
      <c r="A413" s="8" t="s">
        <v>634</v>
      </c>
      <c r="B413" s="2" t="s">
        <v>636</v>
      </c>
      <c r="C413" s="2" t="s">
        <v>637</v>
      </c>
      <c r="D413" s="4">
        <v>41285</v>
      </c>
      <c r="E413" t="s">
        <v>1347</v>
      </c>
      <c r="F413" t="s">
        <v>1257</v>
      </c>
      <c r="G413" t="s">
        <v>1345</v>
      </c>
      <c r="H413" s="10">
        <f t="shared" si="36"/>
        <v>232125</v>
      </c>
      <c r="I413">
        <f t="shared" si="37"/>
        <v>211233.75</v>
      </c>
      <c r="J413" s="10">
        <f t="shared" si="38"/>
        <v>222840</v>
      </c>
      <c r="K413" s="8">
        <v>5</v>
      </c>
      <c r="L413" s="8">
        <v>125</v>
      </c>
      <c r="M413" s="1" t="s">
        <v>305</v>
      </c>
      <c r="N413" s="1">
        <v>1857</v>
      </c>
      <c r="O413" s="3" t="s">
        <v>635</v>
      </c>
      <c r="P413" s="9">
        <f t="shared" si="39"/>
        <v>9285</v>
      </c>
      <c r="Q413" s="9">
        <f t="shared" si="40"/>
        <v>4.1666666666666661</v>
      </c>
      <c r="R413" t="str">
        <f t="shared" si="41"/>
        <v>NOT ACH</v>
      </c>
      <c r="S413" t="str">
        <f>_xlfn.XLOOKUP(F413,Market!B:B,Market!C:C,"NA",0)</f>
        <v>Europe</v>
      </c>
    </row>
    <row r="414" spans="1:19" ht="12.5" hidden="1" x14ac:dyDescent="0.25">
      <c r="A414" s="8">
        <v>11277</v>
      </c>
      <c r="B414" s="2">
        <v>10262.07</v>
      </c>
      <c r="C414" s="2">
        <v>8055</v>
      </c>
      <c r="D414" s="4">
        <v>41286</v>
      </c>
      <c r="E414" t="s">
        <v>1342</v>
      </c>
      <c r="F414" t="s">
        <v>1294</v>
      </c>
      <c r="G414" t="s">
        <v>1345</v>
      </c>
      <c r="H414" s="10">
        <f t="shared" si="36"/>
        <v>11277</v>
      </c>
      <c r="I414">
        <f t="shared" si="37"/>
        <v>10262.07</v>
      </c>
      <c r="J414" s="10">
        <f t="shared" si="38"/>
        <v>8055</v>
      </c>
      <c r="K414" s="8">
        <v>5</v>
      </c>
      <c r="L414" s="8">
        <v>7</v>
      </c>
      <c r="M414" s="1" t="s">
        <v>305</v>
      </c>
      <c r="N414" s="1">
        <v>1611</v>
      </c>
      <c r="O414" s="3" t="s">
        <v>638</v>
      </c>
      <c r="P414" s="9">
        <f t="shared" si="39"/>
        <v>3222</v>
      </c>
      <c r="Q414" s="9">
        <f t="shared" si="40"/>
        <v>40</v>
      </c>
      <c r="R414" t="str">
        <f t="shared" si="41"/>
        <v>ACH</v>
      </c>
      <c r="S414" t="str">
        <f>_xlfn.XLOOKUP(F414,Market!B:B,Market!C:C,"NA",0)</f>
        <v>North America</v>
      </c>
    </row>
    <row r="415" spans="1:19" ht="12.5" hidden="1" x14ac:dyDescent="0.25">
      <c r="A415" s="8" t="s">
        <v>639</v>
      </c>
      <c r="B415" s="2" t="s">
        <v>641</v>
      </c>
      <c r="C415" s="2" t="s">
        <v>642</v>
      </c>
      <c r="D415" s="4">
        <v>41651</v>
      </c>
      <c r="E415" t="s">
        <v>1347</v>
      </c>
      <c r="F415" t="s">
        <v>1312</v>
      </c>
      <c r="G415" t="s">
        <v>1345</v>
      </c>
      <c r="H415" s="10">
        <f t="shared" si="36"/>
        <v>349625</v>
      </c>
      <c r="I415">
        <f t="shared" si="37"/>
        <v>318158.75</v>
      </c>
      <c r="J415" s="10">
        <f t="shared" si="38"/>
        <v>335640</v>
      </c>
      <c r="K415" s="8">
        <v>5</v>
      </c>
      <c r="L415" s="8">
        <v>125</v>
      </c>
      <c r="M415" s="1" t="s">
        <v>305</v>
      </c>
      <c r="N415" s="1">
        <v>2797</v>
      </c>
      <c r="O415" s="3" t="s">
        <v>640</v>
      </c>
      <c r="P415" s="9">
        <f t="shared" si="39"/>
        <v>13985</v>
      </c>
      <c r="Q415" s="9">
        <f t="shared" si="40"/>
        <v>4.1666666666666661</v>
      </c>
      <c r="R415" t="str">
        <f t="shared" si="41"/>
        <v>NOT ACH</v>
      </c>
      <c r="S415" t="str">
        <f>_xlfn.XLOOKUP(F415,Market!B:B,Market!C:C,"NA",0)</f>
        <v>North America</v>
      </c>
    </row>
    <row r="416" spans="1:19" ht="12.5" hidden="1" x14ac:dyDescent="0.25">
      <c r="A416" s="8" t="s">
        <v>643</v>
      </c>
      <c r="B416" s="2">
        <v>91182</v>
      </c>
      <c r="C416" s="2">
        <v>83500</v>
      </c>
      <c r="D416" s="4">
        <v>41286</v>
      </c>
      <c r="E416" t="s">
        <v>1348</v>
      </c>
      <c r="F416" t="s">
        <v>1258</v>
      </c>
      <c r="G416" t="s">
        <v>1345</v>
      </c>
      <c r="H416" s="10">
        <f t="shared" si="36"/>
        <v>100200</v>
      </c>
      <c r="I416">
        <f t="shared" si="37"/>
        <v>91182</v>
      </c>
      <c r="J416" s="10">
        <f t="shared" si="38"/>
        <v>83500</v>
      </c>
      <c r="K416" s="8">
        <v>5</v>
      </c>
      <c r="L416" s="8">
        <v>300</v>
      </c>
      <c r="M416" s="1" t="s">
        <v>305</v>
      </c>
      <c r="N416" s="1">
        <v>334</v>
      </c>
      <c r="O416" s="3" t="s">
        <v>644</v>
      </c>
      <c r="P416" s="9">
        <f t="shared" si="39"/>
        <v>16700</v>
      </c>
      <c r="Q416" s="9">
        <f t="shared" si="40"/>
        <v>20</v>
      </c>
      <c r="R416" t="str">
        <f t="shared" si="41"/>
        <v>NOT ACH</v>
      </c>
      <c r="S416" t="str">
        <f>_xlfn.XLOOKUP(F416,Market!B:B,Market!C:C,"NA",0)</f>
        <v>Europe</v>
      </c>
    </row>
    <row r="417" spans="1:19" ht="12.5" hidden="1" x14ac:dyDescent="0.25">
      <c r="A417" s="8" t="s">
        <v>645</v>
      </c>
      <c r="B417" s="2" t="s">
        <v>647</v>
      </c>
      <c r="C417" s="2" t="s">
        <v>648</v>
      </c>
      <c r="D417" s="4">
        <v>41640</v>
      </c>
      <c r="E417" t="s">
        <v>1348</v>
      </c>
      <c r="F417" t="s">
        <v>1305</v>
      </c>
      <c r="G417" t="s">
        <v>1349</v>
      </c>
      <c r="H417" s="10">
        <f t="shared" si="36"/>
        <v>769500</v>
      </c>
      <c r="I417">
        <f t="shared" si="37"/>
        <v>700245</v>
      </c>
      <c r="J417" s="10">
        <f t="shared" si="38"/>
        <v>641250</v>
      </c>
      <c r="K417" s="8">
        <v>10</v>
      </c>
      <c r="L417" s="8">
        <v>300</v>
      </c>
      <c r="M417" s="1" t="s">
        <v>305</v>
      </c>
      <c r="N417" s="1">
        <v>2565</v>
      </c>
      <c r="O417" s="3" t="s">
        <v>646</v>
      </c>
      <c r="P417" s="9">
        <f t="shared" si="39"/>
        <v>128250</v>
      </c>
      <c r="Q417" s="9">
        <f t="shared" si="40"/>
        <v>20</v>
      </c>
      <c r="R417" t="str">
        <f t="shared" si="41"/>
        <v>NOT ACH</v>
      </c>
      <c r="S417" t="str">
        <f>_xlfn.XLOOKUP(F417,Market!B:B,Market!C:C,"NA",0)</f>
        <v>North America</v>
      </c>
    </row>
    <row r="418" spans="1:19" ht="12.5" hidden="1" x14ac:dyDescent="0.25">
      <c r="A418" s="8" t="s">
        <v>649</v>
      </c>
      <c r="B418" s="2" t="s">
        <v>651</v>
      </c>
      <c r="C418" s="2" t="s">
        <v>652</v>
      </c>
      <c r="D418" s="4">
        <v>41640</v>
      </c>
      <c r="E418" t="s">
        <v>1342</v>
      </c>
      <c r="F418" t="s">
        <v>1305</v>
      </c>
      <c r="G418" t="s">
        <v>1349</v>
      </c>
      <c r="H418" s="10">
        <f t="shared" si="36"/>
        <v>845950</v>
      </c>
      <c r="I418">
        <f t="shared" si="37"/>
        <v>769814.5</v>
      </c>
      <c r="J418" s="10">
        <f t="shared" si="38"/>
        <v>628420</v>
      </c>
      <c r="K418" s="8">
        <v>10</v>
      </c>
      <c r="L418" s="8">
        <v>350</v>
      </c>
      <c r="M418" s="1" t="s">
        <v>305</v>
      </c>
      <c r="N418" s="1">
        <v>2417</v>
      </c>
      <c r="O418" s="3" t="s">
        <v>650</v>
      </c>
      <c r="P418" s="9">
        <f t="shared" si="39"/>
        <v>217530</v>
      </c>
      <c r="Q418" s="9">
        <f t="shared" si="40"/>
        <v>34.615384615384613</v>
      </c>
      <c r="R418" t="str">
        <f t="shared" si="41"/>
        <v>ACH</v>
      </c>
      <c r="S418" t="str">
        <f>_xlfn.XLOOKUP(F418,Market!B:B,Market!C:C,"NA",0)</f>
        <v>North America</v>
      </c>
    </row>
    <row r="419" spans="1:19" ht="12.5" hidden="1" x14ac:dyDescent="0.25">
      <c r="A419" s="8">
        <v>55125</v>
      </c>
      <c r="B419" s="2">
        <v>50163.75</v>
      </c>
      <c r="C419" s="2">
        <v>36750</v>
      </c>
      <c r="D419" s="4">
        <v>41643</v>
      </c>
      <c r="E419" t="s">
        <v>1344</v>
      </c>
      <c r="F419" t="s">
        <v>1312</v>
      </c>
      <c r="G419" t="s">
        <v>1349</v>
      </c>
      <c r="H419" s="10">
        <f t="shared" si="36"/>
        <v>55125</v>
      </c>
      <c r="I419">
        <f t="shared" si="37"/>
        <v>50163.75</v>
      </c>
      <c r="J419" s="10">
        <f t="shared" si="38"/>
        <v>36750</v>
      </c>
      <c r="K419" s="8">
        <v>10</v>
      </c>
      <c r="L419" s="8">
        <v>15</v>
      </c>
      <c r="M419" s="1" t="s">
        <v>305</v>
      </c>
      <c r="N419" s="1">
        <v>3675</v>
      </c>
      <c r="O419" s="3" t="s">
        <v>653</v>
      </c>
      <c r="P419" s="9">
        <f t="shared" si="39"/>
        <v>18375</v>
      </c>
      <c r="Q419" s="9">
        <f t="shared" si="40"/>
        <v>50</v>
      </c>
      <c r="R419" t="str">
        <f t="shared" si="41"/>
        <v>ACH</v>
      </c>
      <c r="S419" t="str">
        <f>_xlfn.XLOOKUP(F419,Market!B:B,Market!C:C,"NA",0)</f>
        <v>North America</v>
      </c>
    </row>
    <row r="420" spans="1:19" ht="12.5" hidden="1" x14ac:dyDescent="0.25">
      <c r="A420" s="8" t="s">
        <v>619</v>
      </c>
      <c r="B420" s="2" t="s">
        <v>621</v>
      </c>
      <c r="C420" s="2" t="s">
        <v>622</v>
      </c>
      <c r="D420" s="4">
        <v>41645</v>
      </c>
      <c r="E420" t="s">
        <v>1348</v>
      </c>
      <c r="F420" t="s">
        <v>1294</v>
      </c>
      <c r="G420" t="s">
        <v>1349</v>
      </c>
      <c r="H420" s="10">
        <f t="shared" si="36"/>
        <v>328200</v>
      </c>
      <c r="I420">
        <f t="shared" si="37"/>
        <v>298662</v>
      </c>
      <c r="J420" s="10">
        <f t="shared" si="38"/>
        <v>273500</v>
      </c>
      <c r="K420" s="8">
        <v>10</v>
      </c>
      <c r="L420" s="8">
        <v>300</v>
      </c>
      <c r="M420" s="1" t="s">
        <v>305</v>
      </c>
      <c r="N420" s="1">
        <v>1094</v>
      </c>
      <c r="O420" s="3" t="s">
        <v>620</v>
      </c>
      <c r="P420" s="9">
        <f t="shared" si="39"/>
        <v>54700</v>
      </c>
      <c r="Q420" s="9">
        <f t="shared" si="40"/>
        <v>20</v>
      </c>
      <c r="R420" t="str">
        <f t="shared" si="41"/>
        <v>NOT ACH</v>
      </c>
      <c r="S420" t="str">
        <f>_xlfn.XLOOKUP(F420,Market!B:B,Market!C:C,"NA",0)</f>
        <v>North America</v>
      </c>
    </row>
    <row r="421" spans="1:19" ht="12.5" hidden="1" x14ac:dyDescent="0.25">
      <c r="A421" s="8">
        <v>18405</v>
      </c>
      <c r="B421" s="2">
        <v>16748.55</v>
      </c>
      <c r="C421" s="2">
        <v>12270</v>
      </c>
      <c r="D421" s="4">
        <v>41649</v>
      </c>
      <c r="E421" t="s">
        <v>1344</v>
      </c>
      <c r="F421" t="s">
        <v>1257</v>
      </c>
      <c r="G421" t="s">
        <v>1349</v>
      </c>
      <c r="H421" s="10">
        <f t="shared" si="36"/>
        <v>18405</v>
      </c>
      <c r="I421">
        <f t="shared" si="37"/>
        <v>16748.55</v>
      </c>
      <c r="J421" s="10">
        <f t="shared" si="38"/>
        <v>12270</v>
      </c>
      <c r="K421" s="8">
        <v>10</v>
      </c>
      <c r="L421" s="8">
        <v>15</v>
      </c>
      <c r="M421" s="1" t="s">
        <v>305</v>
      </c>
      <c r="N421" s="1">
        <v>1227</v>
      </c>
      <c r="O421" s="3" t="s">
        <v>654</v>
      </c>
      <c r="P421" s="9">
        <f t="shared" si="39"/>
        <v>6135</v>
      </c>
      <c r="Q421" s="9">
        <f t="shared" si="40"/>
        <v>50</v>
      </c>
      <c r="R421" t="str">
        <f t="shared" si="41"/>
        <v>ACH</v>
      </c>
      <c r="S421" t="str">
        <f>_xlfn.XLOOKUP(F421,Market!B:B,Market!C:C,"NA",0)</f>
        <v>Europe</v>
      </c>
    </row>
    <row r="422" spans="1:19" ht="12.5" hidden="1" x14ac:dyDescent="0.25">
      <c r="A422" s="8">
        <v>4404</v>
      </c>
      <c r="B422" s="2">
        <v>4007.64</v>
      </c>
      <c r="C422" s="2">
        <v>1101</v>
      </c>
      <c r="D422" s="4">
        <v>41284</v>
      </c>
      <c r="E422" t="s">
        <v>1346</v>
      </c>
      <c r="F422" t="s">
        <v>1305</v>
      </c>
      <c r="G422" t="s">
        <v>1349</v>
      </c>
      <c r="H422" s="10">
        <f t="shared" si="36"/>
        <v>4404</v>
      </c>
      <c r="I422">
        <f t="shared" si="37"/>
        <v>4007.64</v>
      </c>
      <c r="J422" s="10">
        <f t="shared" si="38"/>
        <v>1101</v>
      </c>
      <c r="K422" s="8">
        <v>10</v>
      </c>
      <c r="L422" s="8">
        <v>12</v>
      </c>
      <c r="M422" s="1" t="s">
        <v>305</v>
      </c>
      <c r="N422" s="1">
        <v>367</v>
      </c>
      <c r="O422" s="3" t="s">
        <v>623</v>
      </c>
      <c r="P422" s="9">
        <f t="shared" si="39"/>
        <v>3303</v>
      </c>
      <c r="Q422" s="9">
        <f t="shared" si="40"/>
        <v>300</v>
      </c>
      <c r="R422" t="str">
        <f t="shared" si="41"/>
        <v>ACH</v>
      </c>
      <c r="S422" t="str">
        <f>_xlfn.XLOOKUP(F422,Market!B:B,Market!C:C,"NA",0)</f>
        <v>North America</v>
      </c>
    </row>
    <row r="423" spans="1:19" ht="12.5" hidden="1" x14ac:dyDescent="0.25">
      <c r="A423" s="8" t="s">
        <v>655</v>
      </c>
      <c r="B423" s="2" t="s">
        <v>657</v>
      </c>
      <c r="C423" s="2" t="s">
        <v>658</v>
      </c>
      <c r="D423" s="4">
        <v>41650</v>
      </c>
      <c r="E423" t="s">
        <v>1348</v>
      </c>
      <c r="F423" t="s">
        <v>1257</v>
      </c>
      <c r="G423" t="s">
        <v>1349</v>
      </c>
      <c r="H423" s="10">
        <f t="shared" si="36"/>
        <v>397200</v>
      </c>
      <c r="I423">
        <f t="shared" si="37"/>
        <v>361452</v>
      </c>
      <c r="J423" s="10">
        <f t="shared" si="38"/>
        <v>331000</v>
      </c>
      <c r="K423" s="8">
        <v>10</v>
      </c>
      <c r="L423" s="8">
        <v>300</v>
      </c>
      <c r="M423" s="1" t="s">
        <v>305</v>
      </c>
      <c r="N423" s="1">
        <v>1324</v>
      </c>
      <c r="O423" s="3" t="s">
        <v>656</v>
      </c>
      <c r="P423" s="9">
        <f t="shared" si="39"/>
        <v>66200</v>
      </c>
      <c r="Q423" s="9">
        <f t="shared" si="40"/>
        <v>20</v>
      </c>
      <c r="R423" t="str">
        <f t="shared" si="41"/>
        <v>NOT ACH</v>
      </c>
      <c r="S423" t="str">
        <f>_xlfn.XLOOKUP(F423,Market!B:B,Market!C:C,"NA",0)</f>
        <v>Europe</v>
      </c>
    </row>
    <row r="424" spans="1:19" ht="12.5" hidden="1" x14ac:dyDescent="0.25">
      <c r="A424" s="8">
        <v>21300</v>
      </c>
      <c r="B424" s="2">
        <v>19383</v>
      </c>
      <c r="C424" s="2">
        <v>5325</v>
      </c>
      <c r="D424" s="4">
        <v>41285</v>
      </c>
      <c r="E424" t="s">
        <v>1346</v>
      </c>
      <c r="F424" t="s">
        <v>1258</v>
      </c>
      <c r="G424" t="s">
        <v>1349</v>
      </c>
      <c r="H424" s="10">
        <f t="shared" si="36"/>
        <v>21300</v>
      </c>
      <c r="I424">
        <f t="shared" si="37"/>
        <v>19383</v>
      </c>
      <c r="J424" s="10">
        <f t="shared" si="38"/>
        <v>5325</v>
      </c>
      <c r="K424" s="8">
        <v>10</v>
      </c>
      <c r="L424" s="8">
        <v>12</v>
      </c>
      <c r="M424" s="1" t="s">
        <v>305</v>
      </c>
      <c r="N424" s="1">
        <v>1775</v>
      </c>
      <c r="O424" s="3" t="s">
        <v>659</v>
      </c>
      <c r="P424" s="9">
        <f t="shared" si="39"/>
        <v>15975</v>
      </c>
      <c r="Q424" s="9">
        <f t="shared" si="40"/>
        <v>300</v>
      </c>
      <c r="R424" t="str">
        <f t="shared" si="41"/>
        <v>ACH</v>
      </c>
      <c r="S424" t="str">
        <f>_xlfn.XLOOKUP(F424,Market!B:B,Market!C:C,"NA",0)</f>
        <v>Europe</v>
      </c>
    </row>
    <row r="425" spans="1:19" ht="12.5" hidden="1" x14ac:dyDescent="0.25">
      <c r="A425" s="8" t="s">
        <v>639</v>
      </c>
      <c r="B425" s="2" t="s">
        <v>641</v>
      </c>
      <c r="C425" s="2" t="s">
        <v>642</v>
      </c>
      <c r="D425" s="4">
        <v>41651</v>
      </c>
      <c r="E425" t="s">
        <v>1347</v>
      </c>
      <c r="F425" t="s">
        <v>1312</v>
      </c>
      <c r="G425" t="s">
        <v>1349</v>
      </c>
      <c r="H425" s="10">
        <f t="shared" si="36"/>
        <v>349625</v>
      </c>
      <c r="I425">
        <f t="shared" si="37"/>
        <v>318158.75</v>
      </c>
      <c r="J425" s="10">
        <f t="shared" si="38"/>
        <v>335640</v>
      </c>
      <c r="K425" s="8">
        <v>10</v>
      </c>
      <c r="L425" s="8">
        <v>125</v>
      </c>
      <c r="M425" s="1" t="s">
        <v>305</v>
      </c>
      <c r="N425" s="1">
        <v>2797</v>
      </c>
      <c r="O425" s="3" t="s">
        <v>640</v>
      </c>
      <c r="P425" s="9">
        <f t="shared" si="39"/>
        <v>13985</v>
      </c>
      <c r="Q425" s="9">
        <f t="shared" si="40"/>
        <v>4.1666666666666661</v>
      </c>
      <c r="R425" t="str">
        <f t="shared" si="41"/>
        <v>NOT ACH</v>
      </c>
      <c r="S425" t="str">
        <f>_xlfn.XLOOKUP(F425,Market!B:B,Market!C:C,"NA",0)</f>
        <v>North America</v>
      </c>
    </row>
    <row r="426" spans="1:19" ht="12.5" hidden="1" x14ac:dyDescent="0.25">
      <c r="A426" s="8">
        <v>3675</v>
      </c>
      <c r="B426" s="2">
        <v>3344.25</v>
      </c>
      <c r="C426" s="2">
        <v>2450</v>
      </c>
      <c r="D426" s="4">
        <v>41644</v>
      </c>
      <c r="E426" t="s">
        <v>1344</v>
      </c>
      <c r="F426" t="s">
        <v>1305</v>
      </c>
      <c r="G426" t="s">
        <v>1350</v>
      </c>
      <c r="H426" s="10">
        <f t="shared" si="36"/>
        <v>3675</v>
      </c>
      <c r="I426">
        <f t="shared" si="37"/>
        <v>3344.25</v>
      </c>
      <c r="J426" s="10">
        <f t="shared" si="38"/>
        <v>2450</v>
      </c>
      <c r="K426" s="8">
        <v>120</v>
      </c>
      <c r="L426" s="8">
        <v>15</v>
      </c>
      <c r="M426" s="1" t="s">
        <v>305</v>
      </c>
      <c r="N426" s="1">
        <v>245</v>
      </c>
      <c r="O426" s="3" t="s">
        <v>660</v>
      </c>
      <c r="P426" s="9">
        <f t="shared" si="39"/>
        <v>1225</v>
      </c>
      <c r="Q426" s="9">
        <f t="shared" si="40"/>
        <v>50</v>
      </c>
      <c r="R426" t="str">
        <f t="shared" si="41"/>
        <v>ACH</v>
      </c>
      <c r="S426" t="str">
        <f>_xlfn.XLOOKUP(F426,Market!B:B,Market!C:C,"NA",0)</f>
        <v>North America</v>
      </c>
    </row>
    <row r="427" spans="1:19" ht="12.5" hidden="1" x14ac:dyDescent="0.25">
      <c r="A427" s="8" t="s">
        <v>661</v>
      </c>
      <c r="B427" s="2" t="s">
        <v>663</v>
      </c>
      <c r="C427" s="2" t="s">
        <v>664</v>
      </c>
      <c r="D427" s="4">
        <v>41646</v>
      </c>
      <c r="E427" t="s">
        <v>1348</v>
      </c>
      <c r="F427" t="s">
        <v>1294</v>
      </c>
      <c r="G427" t="s">
        <v>1350</v>
      </c>
      <c r="H427" s="10">
        <f t="shared" si="36"/>
        <v>1138050</v>
      </c>
      <c r="I427">
        <f t="shared" si="37"/>
        <v>1035625.5</v>
      </c>
      <c r="J427" s="10">
        <f t="shared" si="38"/>
        <v>948375</v>
      </c>
      <c r="K427" s="8">
        <v>120</v>
      </c>
      <c r="L427" s="8">
        <v>300</v>
      </c>
      <c r="M427" s="1" t="s">
        <v>305</v>
      </c>
      <c r="N427" s="1">
        <v>3793.5</v>
      </c>
      <c r="O427" s="3" t="s">
        <v>662</v>
      </c>
      <c r="P427" s="9">
        <f t="shared" si="39"/>
        <v>189675</v>
      </c>
      <c r="Q427" s="9">
        <f t="shared" si="40"/>
        <v>20</v>
      </c>
      <c r="R427" t="str">
        <f t="shared" si="41"/>
        <v>NOT ACH</v>
      </c>
      <c r="S427" t="str">
        <f>_xlfn.XLOOKUP(F427,Market!B:B,Market!C:C,"NA",0)</f>
        <v>North America</v>
      </c>
    </row>
    <row r="428" spans="1:19" ht="12.5" hidden="1" x14ac:dyDescent="0.25">
      <c r="A428" s="8" t="s">
        <v>665</v>
      </c>
      <c r="B428" s="2" t="s">
        <v>667</v>
      </c>
      <c r="C428" s="2" t="s">
        <v>668</v>
      </c>
      <c r="D428" s="4">
        <v>41646</v>
      </c>
      <c r="E428" t="s">
        <v>1342</v>
      </c>
      <c r="F428" t="s">
        <v>1258</v>
      </c>
      <c r="G428" t="s">
        <v>1350</v>
      </c>
      <c r="H428" s="10">
        <f t="shared" si="36"/>
        <v>457450</v>
      </c>
      <c r="I428">
        <f t="shared" si="37"/>
        <v>416279.5</v>
      </c>
      <c r="J428" s="10">
        <f t="shared" si="38"/>
        <v>339820</v>
      </c>
      <c r="K428" s="8">
        <v>120</v>
      </c>
      <c r="L428" s="8">
        <v>350</v>
      </c>
      <c r="M428" s="1" t="s">
        <v>305</v>
      </c>
      <c r="N428" s="1">
        <v>1307</v>
      </c>
      <c r="O428" s="3" t="s">
        <v>666</v>
      </c>
      <c r="P428" s="9">
        <f t="shared" si="39"/>
        <v>117630</v>
      </c>
      <c r="Q428" s="9">
        <f t="shared" si="40"/>
        <v>34.615384615384613</v>
      </c>
      <c r="R428" t="str">
        <f t="shared" si="41"/>
        <v>ACH</v>
      </c>
      <c r="S428" t="str">
        <f>_xlfn.XLOOKUP(F428,Market!B:B,Market!C:C,"NA",0)</f>
        <v>Europe</v>
      </c>
    </row>
    <row r="429" spans="1:19" ht="12.5" hidden="1" x14ac:dyDescent="0.25">
      <c r="A429" s="8">
        <v>70875</v>
      </c>
      <c r="B429" s="2">
        <v>64496.25</v>
      </c>
      <c r="C429" s="2">
        <v>68040</v>
      </c>
      <c r="D429" s="4">
        <v>41648</v>
      </c>
      <c r="E429" t="s">
        <v>1347</v>
      </c>
      <c r="F429" t="s">
        <v>1294</v>
      </c>
      <c r="G429" t="s">
        <v>1350</v>
      </c>
      <c r="H429" s="10">
        <f t="shared" si="36"/>
        <v>70875</v>
      </c>
      <c r="I429">
        <f t="shared" si="37"/>
        <v>64496.25</v>
      </c>
      <c r="J429" s="10">
        <f t="shared" si="38"/>
        <v>68040</v>
      </c>
      <c r="K429" s="8">
        <v>120</v>
      </c>
      <c r="L429" s="8">
        <v>125</v>
      </c>
      <c r="M429" s="1" t="s">
        <v>305</v>
      </c>
      <c r="N429" s="1">
        <v>567</v>
      </c>
      <c r="O429" s="3" t="s">
        <v>669</v>
      </c>
      <c r="P429" s="9">
        <f t="shared" si="39"/>
        <v>2835</v>
      </c>
      <c r="Q429" s="9">
        <f t="shared" si="40"/>
        <v>4.1666666666666661</v>
      </c>
      <c r="R429" t="str">
        <f t="shared" si="41"/>
        <v>NOT ACH</v>
      </c>
      <c r="S429" t="str">
        <f>_xlfn.XLOOKUP(F429,Market!B:B,Market!C:C,"NA",0)</f>
        <v>North America</v>
      </c>
    </row>
    <row r="430" spans="1:19" ht="12.5" hidden="1" x14ac:dyDescent="0.25">
      <c r="A430" s="8" t="s">
        <v>670</v>
      </c>
      <c r="B430" s="2" t="s">
        <v>672</v>
      </c>
      <c r="C430" s="2" t="s">
        <v>673</v>
      </c>
      <c r="D430" s="4">
        <v>41648</v>
      </c>
      <c r="E430" t="s">
        <v>1347</v>
      </c>
      <c r="F430" t="s">
        <v>1305</v>
      </c>
      <c r="G430" t="s">
        <v>1350</v>
      </c>
      <c r="H430" s="10">
        <f t="shared" si="36"/>
        <v>263750</v>
      </c>
      <c r="I430">
        <f t="shared" si="37"/>
        <v>240012.5</v>
      </c>
      <c r="J430" s="10">
        <f t="shared" si="38"/>
        <v>253200</v>
      </c>
      <c r="K430" s="8">
        <v>120</v>
      </c>
      <c r="L430" s="8">
        <v>125</v>
      </c>
      <c r="M430" s="1" t="s">
        <v>305</v>
      </c>
      <c r="N430" s="1">
        <v>2110</v>
      </c>
      <c r="O430" s="3" t="s">
        <v>671</v>
      </c>
      <c r="P430" s="9">
        <f t="shared" si="39"/>
        <v>10550</v>
      </c>
      <c r="Q430" s="9">
        <f t="shared" si="40"/>
        <v>4.1666666666666661</v>
      </c>
      <c r="R430" t="str">
        <f t="shared" si="41"/>
        <v>NOT ACH</v>
      </c>
      <c r="S430" t="str">
        <f>_xlfn.XLOOKUP(F430,Market!B:B,Market!C:C,"NA",0)</f>
        <v>North America</v>
      </c>
    </row>
    <row r="431" spans="1:19" ht="12.5" hidden="1" x14ac:dyDescent="0.25">
      <c r="A431" s="8" t="s">
        <v>674</v>
      </c>
      <c r="B431" s="2" t="s">
        <v>676</v>
      </c>
      <c r="C431" s="2" t="s">
        <v>677</v>
      </c>
      <c r="D431" s="4">
        <v>41649</v>
      </c>
      <c r="E431" t="s">
        <v>1342</v>
      </c>
      <c r="F431" t="s">
        <v>1294</v>
      </c>
      <c r="G431" t="s">
        <v>1350</v>
      </c>
      <c r="H431" s="10">
        <f t="shared" si="36"/>
        <v>444150</v>
      </c>
      <c r="I431">
        <f t="shared" si="37"/>
        <v>404176.5</v>
      </c>
      <c r="J431" s="10">
        <f t="shared" si="38"/>
        <v>329940</v>
      </c>
      <c r="K431" s="8">
        <v>120</v>
      </c>
      <c r="L431" s="8">
        <v>350</v>
      </c>
      <c r="M431" s="1" t="s">
        <v>305</v>
      </c>
      <c r="N431" s="1">
        <v>1269</v>
      </c>
      <c r="O431" s="3" t="s">
        <v>675</v>
      </c>
      <c r="P431" s="9">
        <f t="shared" si="39"/>
        <v>114210</v>
      </c>
      <c r="Q431" s="9">
        <f t="shared" si="40"/>
        <v>34.615384615384613</v>
      </c>
      <c r="R431" t="str">
        <f t="shared" si="41"/>
        <v>ACH</v>
      </c>
      <c r="S431" t="str">
        <f>_xlfn.XLOOKUP(F431,Market!B:B,Market!C:C,"NA",0)</f>
        <v>North America</v>
      </c>
    </row>
    <row r="432" spans="1:19" ht="12.5" hidden="1" x14ac:dyDescent="0.25">
      <c r="A432" s="8">
        <v>23472</v>
      </c>
      <c r="B432" s="2">
        <v>21359.52</v>
      </c>
      <c r="C432" s="2">
        <v>5868</v>
      </c>
      <c r="D432" s="4">
        <v>41640</v>
      </c>
      <c r="E432" t="s">
        <v>1346</v>
      </c>
      <c r="F432" t="s">
        <v>1312</v>
      </c>
      <c r="G432" t="s">
        <v>1351</v>
      </c>
      <c r="H432" s="10">
        <f t="shared" si="36"/>
        <v>23472</v>
      </c>
      <c r="I432">
        <f t="shared" si="37"/>
        <v>21359.52</v>
      </c>
      <c r="J432" s="10">
        <f t="shared" si="38"/>
        <v>5868</v>
      </c>
      <c r="K432" s="8">
        <v>250</v>
      </c>
      <c r="L432" s="8">
        <v>12</v>
      </c>
      <c r="M432" s="1" t="s">
        <v>305</v>
      </c>
      <c r="N432" s="1">
        <v>1956</v>
      </c>
      <c r="O432" s="3" t="s">
        <v>678</v>
      </c>
      <c r="P432" s="9">
        <f t="shared" si="39"/>
        <v>17604</v>
      </c>
      <c r="Q432" s="9">
        <f t="shared" si="40"/>
        <v>300</v>
      </c>
      <c r="R432" t="str">
        <f t="shared" si="41"/>
        <v>ACH</v>
      </c>
      <c r="S432" t="str">
        <f>_xlfn.XLOOKUP(F432,Market!B:B,Market!C:C,"NA",0)</f>
        <v>North America</v>
      </c>
    </row>
    <row r="433" spans="1:19" ht="12.5" hidden="1" x14ac:dyDescent="0.25">
      <c r="A433" s="8" t="s">
        <v>679</v>
      </c>
      <c r="B433" s="2" t="s">
        <v>681</v>
      </c>
      <c r="C433" s="2" t="s">
        <v>682</v>
      </c>
      <c r="D433" s="4">
        <v>41641</v>
      </c>
      <c r="E433" t="s">
        <v>1348</v>
      </c>
      <c r="F433" t="s">
        <v>1258</v>
      </c>
      <c r="G433" t="s">
        <v>1351</v>
      </c>
      <c r="H433" s="10">
        <f t="shared" si="36"/>
        <v>797700</v>
      </c>
      <c r="I433">
        <f t="shared" si="37"/>
        <v>725907</v>
      </c>
      <c r="J433" s="10">
        <f t="shared" si="38"/>
        <v>664750</v>
      </c>
      <c r="K433" s="8">
        <v>250</v>
      </c>
      <c r="L433" s="8">
        <v>300</v>
      </c>
      <c r="M433" s="1" t="s">
        <v>305</v>
      </c>
      <c r="N433" s="1">
        <v>2659</v>
      </c>
      <c r="O433" s="3" t="s">
        <v>680</v>
      </c>
      <c r="P433" s="9">
        <f t="shared" si="39"/>
        <v>132950</v>
      </c>
      <c r="Q433" s="9">
        <f t="shared" si="40"/>
        <v>20</v>
      </c>
      <c r="R433" t="str">
        <f t="shared" si="41"/>
        <v>NOT ACH</v>
      </c>
      <c r="S433" t="str">
        <f>_xlfn.XLOOKUP(F433,Market!B:B,Market!C:C,"NA",0)</f>
        <v>Europe</v>
      </c>
    </row>
    <row r="434" spans="1:19" ht="12.5" hidden="1" x14ac:dyDescent="0.25">
      <c r="A434" s="8" t="s">
        <v>683</v>
      </c>
      <c r="B434" s="2" t="s">
        <v>685</v>
      </c>
      <c r="C434" s="2" t="s">
        <v>686</v>
      </c>
      <c r="D434" s="4">
        <v>41643</v>
      </c>
      <c r="E434" t="s">
        <v>1342</v>
      </c>
      <c r="F434" t="s">
        <v>1312</v>
      </c>
      <c r="G434" t="s">
        <v>1351</v>
      </c>
      <c r="H434" s="10">
        <f t="shared" si="36"/>
        <v>473025</v>
      </c>
      <c r="I434">
        <f t="shared" si="37"/>
        <v>430452.75</v>
      </c>
      <c r="J434" s="10">
        <f t="shared" si="38"/>
        <v>351390</v>
      </c>
      <c r="K434" s="8">
        <v>250</v>
      </c>
      <c r="L434" s="8">
        <v>350</v>
      </c>
      <c r="M434" s="1" t="s">
        <v>305</v>
      </c>
      <c r="N434" s="1">
        <v>1351.5</v>
      </c>
      <c r="O434" s="3" t="s">
        <v>684</v>
      </c>
      <c r="P434" s="9">
        <f t="shared" si="39"/>
        <v>121635</v>
      </c>
      <c r="Q434" s="9">
        <f t="shared" si="40"/>
        <v>34.615384615384613</v>
      </c>
      <c r="R434" t="str">
        <f t="shared" si="41"/>
        <v>ACH</v>
      </c>
      <c r="S434" t="str">
        <f>_xlfn.XLOOKUP(F434,Market!B:B,Market!C:C,"NA",0)</f>
        <v>North America</v>
      </c>
    </row>
    <row r="435" spans="1:19" ht="12.5" hidden="1" x14ac:dyDescent="0.25">
      <c r="A435" s="8">
        <v>10560</v>
      </c>
      <c r="B435" s="2">
        <v>9609.6</v>
      </c>
      <c r="C435" s="2">
        <v>2640</v>
      </c>
      <c r="D435" s="4">
        <v>41644</v>
      </c>
      <c r="E435" t="s">
        <v>1346</v>
      </c>
      <c r="F435" t="s">
        <v>1258</v>
      </c>
      <c r="G435" t="s">
        <v>1351</v>
      </c>
      <c r="H435" s="10">
        <f t="shared" si="36"/>
        <v>10560</v>
      </c>
      <c r="I435">
        <f t="shared" si="37"/>
        <v>9609.6</v>
      </c>
      <c r="J435" s="10">
        <f t="shared" si="38"/>
        <v>2640</v>
      </c>
      <c r="K435" s="8">
        <v>250</v>
      </c>
      <c r="L435" s="8">
        <v>12</v>
      </c>
      <c r="M435" s="1" t="s">
        <v>305</v>
      </c>
      <c r="N435" s="1">
        <v>880</v>
      </c>
      <c r="O435" s="3" t="s">
        <v>687</v>
      </c>
      <c r="P435" s="9">
        <f t="shared" si="39"/>
        <v>7920</v>
      </c>
      <c r="Q435" s="9">
        <f t="shared" si="40"/>
        <v>300</v>
      </c>
      <c r="R435" t="str">
        <f t="shared" si="41"/>
        <v>ACH</v>
      </c>
      <c r="S435" t="str">
        <f>_xlfn.XLOOKUP(F435,Market!B:B,Market!C:C,"NA",0)</f>
        <v>Europe</v>
      </c>
    </row>
    <row r="436" spans="1:19" ht="12.5" hidden="1" x14ac:dyDescent="0.25">
      <c r="A436" s="8" t="s">
        <v>688</v>
      </c>
      <c r="B436" s="2" t="s">
        <v>690</v>
      </c>
      <c r="C436" s="2" t="s">
        <v>691</v>
      </c>
      <c r="D436" s="4">
        <v>41648</v>
      </c>
      <c r="E436" t="s">
        <v>1348</v>
      </c>
      <c r="F436" t="s">
        <v>1312</v>
      </c>
      <c r="G436" t="s">
        <v>1351</v>
      </c>
      <c r="H436" s="10">
        <f t="shared" si="36"/>
        <v>560100</v>
      </c>
      <c r="I436">
        <f t="shared" si="37"/>
        <v>509691</v>
      </c>
      <c r="J436" s="10">
        <f t="shared" si="38"/>
        <v>466750</v>
      </c>
      <c r="K436" s="8">
        <v>250</v>
      </c>
      <c r="L436" s="8">
        <v>300</v>
      </c>
      <c r="M436" s="1" t="s">
        <v>305</v>
      </c>
      <c r="N436" s="1">
        <v>1867</v>
      </c>
      <c r="O436" s="3" t="s">
        <v>689</v>
      </c>
      <c r="P436" s="9">
        <f t="shared" si="39"/>
        <v>93350</v>
      </c>
      <c r="Q436" s="9">
        <f t="shared" si="40"/>
        <v>20</v>
      </c>
      <c r="R436" t="str">
        <f t="shared" si="41"/>
        <v>NOT ACH</v>
      </c>
      <c r="S436" t="str">
        <f>_xlfn.XLOOKUP(F436,Market!B:B,Market!C:C,"NA",0)</f>
        <v>North America</v>
      </c>
    </row>
    <row r="437" spans="1:19" ht="12.5" hidden="1" x14ac:dyDescent="0.25">
      <c r="A437" s="8">
        <v>26808</v>
      </c>
      <c r="B437" s="2">
        <v>24395.279999999999</v>
      </c>
      <c r="C437" s="2">
        <v>6702</v>
      </c>
      <c r="D437" s="4">
        <v>41283</v>
      </c>
      <c r="E437" t="s">
        <v>1346</v>
      </c>
      <c r="F437" t="s">
        <v>1257</v>
      </c>
      <c r="G437" t="s">
        <v>1351</v>
      </c>
      <c r="H437" s="10">
        <f t="shared" si="36"/>
        <v>26808</v>
      </c>
      <c r="I437">
        <f t="shared" si="37"/>
        <v>24395.279999999999</v>
      </c>
      <c r="J437" s="10">
        <f t="shared" si="38"/>
        <v>6702</v>
      </c>
      <c r="K437" s="8">
        <v>250</v>
      </c>
      <c r="L437" s="8">
        <v>12</v>
      </c>
      <c r="M437" s="1" t="s">
        <v>305</v>
      </c>
      <c r="N437" s="1">
        <v>2234</v>
      </c>
      <c r="O437" s="3" t="s">
        <v>692</v>
      </c>
      <c r="P437" s="9">
        <f t="shared" si="39"/>
        <v>20106</v>
      </c>
      <c r="Q437" s="9">
        <f t="shared" si="40"/>
        <v>300</v>
      </c>
      <c r="R437" t="str">
        <f t="shared" si="41"/>
        <v>ACH</v>
      </c>
      <c r="S437" t="str">
        <f>_xlfn.XLOOKUP(F437,Market!B:B,Market!C:C,"NA",0)</f>
        <v>Europe</v>
      </c>
    </row>
    <row r="438" spans="1:19" ht="12.5" hidden="1" x14ac:dyDescent="0.25">
      <c r="A438" s="8">
        <v>18405</v>
      </c>
      <c r="B438" s="2">
        <v>16748.55</v>
      </c>
      <c r="C438" s="2">
        <v>12270</v>
      </c>
      <c r="D438" s="4">
        <v>41649</v>
      </c>
      <c r="E438" t="s">
        <v>1344</v>
      </c>
      <c r="F438" t="s">
        <v>1257</v>
      </c>
      <c r="G438" t="s">
        <v>1351</v>
      </c>
      <c r="H438" s="10">
        <f t="shared" si="36"/>
        <v>18405</v>
      </c>
      <c r="I438">
        <f t="shared" si="37"/>
        <v>16748.55</v>
      </c>
      <c r="J438" s="10">
        <f t="shared" si="38"/>
        <v>12270</v>
      </c>
      <c r="K438" s="8">
        <v>250</v>
      </c>
      <c r="L438" s="8">
        <v>15</v>
      </c>
      <c r="M438" s="1" t="s">
        <v>305</v>
      </c>
      <c r="N438" s="1">
        <v>1227</v>
      </c>
      <c r="O438" s="3" t="s">
        <v>654</v>
      </c>
      <c r="P438" s="9">
        <f t="shared" si="39"/>
        <v>6135</v>
      </c>
      <c r="Q438" s="9">
        <f t="shared" si="40"/>
        <v>50</v>
      </c>
      <c r="R438" t="str">
        <f t="shared" si="41"/>
        <v>ACH</v>
      </c>
      <c r="S438" t="str">
        <f>_xlfn.XLOOKUP(F438,Market!B:B,Market!C:C,"NA",0)</f>
        <v>Europe</v>
      </c>
    </row>
    <row r="439" spans="1:19" ht="12.5" hidden="1" x14ac:dyDescent="0.25">
      <c r="A439" s="8" t="s">
        <v>693</v>
      </c>
      <c r="B439" s="2">
        <v>99758.75</v>
      </c>
      <c r="C439" s="2" t="s">
        <v>695</v>
      </c>
      <c r="D439" s="4">
        <v>41650</v>
      </c>
      <c r="E439" t="s">
        <v>1347</v>
      </c>
      <c r="F439" t="s">
        <v>1305</v>
      </c>
      <c r="G439" t="s">
        <v>1351</v>
      </c>
      <c r="H439" s="10">
        <f t="shared" si="36"/>
        <v>109625</v>
      </c>
      <c r="I439">
        <f t="shared" si="37"/>
        <v>99758.75</v>
      </c>
      <c r="J439" s="10">
        <f t="shared" si="38"/>
        <v>105240</v>
      </c>
      <c r="K439" s="8">
        <v>250</v>
      </c>
      <c r="L439" s="8">
        <v>125</v>
      </c>
      <c r="M439" s="1" t="s">
        <v>305</v>
      </c>
      <c r="N439" s="1">
        <v>877</v>
      </c>
      <c r="O439" s="3" t="s">
        <v>694</v>
      </c>
      <c r="P439" s="9">
        <f t="shared" si="39"/>
        <v>4385</v>
      </c>
      <c r="Q439" s="9">
        <f t="shared" si="40"/>
        <v>4.1666666666666661</v>
      </c>
      <c r="R439" t="str">
        <f t="shared" si="41"/>
        <v>NOT ACH</v>
      </c>
      <c r="S439" t="str">
        <f>_xlfn.XLOOKUP(F439,Market!B:B,Market!C:C,"NA",0)</f>
        <v>North America</v>
      </c>
    </row>
    <row r="440" spans="1:19" ht="12.5" hidden="1" x14ac:dyDescent="0.25">
      <c r="A440" s="8" t="s">
        <v>696</v>
      </c>
      <c r="B440" s="2" t="s">
        <v>698</v>
      </c>
      <c r="C440" s="2" t="s">
        <v>699</v>
      </c>
      <c r="D440" s="4">
        <v>41648</v>
      </c>
      <c r="E440" t="s">
        <v>1342</v>
      </c>
      <c r="F440" t="s">
        <v>1312</v>
      </c>
      <c r="G440" t="s">
        <v>1352</v>
      </c>
      <c r="H440" s="10">
        <f t="shared" si="36"/>
        <v>724850</v>
      </c>
      <c r="I440">
        <f t="shared" si="37"/>
        <v>659613.5</v>
      </c>
      <c r="J440" s="10">
        <f t="shared" si="38"/>
        <v>538460</v>
      </c>
      <c r="K440" s="8">
        <v>260</v>
      </c>
      <c r="L440" s="8">
        <v>350</v>
      </c>
      <c r="M440" s="1" t="s">
        <v>305</v>
      </c>
      <c r="N440" s="1">
        <v>2071</v>
      </c>
      <c r="O440" s="3" t="s">
        <v>697</v>
      </c>
      <c r="P440" s="9">
        <f t="shared" si="39"/>
        <v>186390</v>
      </c>
      <c r="Q440" s="9">
        <f t="shared" si="40"/>
        <v>34.615384615384613</v>
      </c>
      <c r="R440" t="str">
        <f t="shared" si="41"/>
        <v>ACH</v>
      </c>
      <c r="S440" t="str">
        <f>_xlfn.XLOOKUP(F440,Market!B:B,Market!C:C,"NA",0)</f>
        <v>North America</v>
      </c>
    </row>
    <row r="441" spans="1:19" ht="12.5" hidden="1" x14ac:dyDescent="0.25">
      <c r="A441" s="8" t="s">
        <v>674</v>
      </c>
      <c r="B441" s="2" t="s">
        <v>676</v>
      </c>
      <c r="C441" s="2" t="s">
        <v>677</v>
      </c>
      <c r="D441" s="4">
        <v>41649</v>
      </c>
      <c r="E441" t="s">
        <v>1342</v>
      </c>
      <c r="F441" t="s">
        <v>1294</v>
      </c>
      <c r="G441" t="s">
        <v>1352</v>
      </c>
      <c r="H441" s="10">
        <f t="shared" si="36"/>
        <v>444150</v>
      </c>
      <c r="I441">
        <f t="shared" si="37"/>
        <v>404176.5</v>
      </c>
      <c r="J441" s="10">
        <f t="shared" si="38"/>
        <v>329940</v>
      </c>
      <c r="K441" s="8">
        <v>260</v>
      </c>
      <c r="L441" s="8">
        <v>350</v>
      </c>
      <c r="M441" s="1" t="s">
        <v>305</v>
      </c>
      <c r="N441" s="1">
        <v>1269</v>
      </c>
      <c r="O441" s="3" t="s">
        <v>675</v>
      </c>
      <c r="P441" s="9">
        <f t="shared" si="39"/>
        <v>114210</v>
      </c>
      <c r="Q441" s="9">
        <f t="shared" si="40"/>
        <v>34.615384615384613</v>
      </c>
      <c r="R441" t="str">
        <f t="shared" si="41"/>
        <v>ACH</v>
      </c>
      <c r="S441" t="str">
        <f>_xlfn.XLOOKUP(F441,Market!B:B,Market!C:C,"NA",0)</f>
        <v>North America</v>
      </c>
    </row>
    <row r="442" spans="1:19" ht="12.5" hidden="1" x14ac:dyDescent="0.25">
      <c r="A442" s="8">
        <v>14550</v>
      </c>
      <c r="B442" s="2">
        <v>13240.5</v>
      </c>
      <c r="C442" s="2">
        <v>9700</v>
      </c>
      <c r="D442" s="4">
        <v>41285</v>
      </c>
      <c r="E442" t="s">
        <v>1344</v>
      </c>
      <c r="F442" t="s">
        <v>1258</v>
      </c>
      <c r="G442" t="s">
        <v>1352</v>
      </c>
      <c r="H442" s="10">
        <f t="shared" si="36"/>
        <v>14550</v>
      </c>
      <c r="I442">
        <f t="shared" si="37"/>
        <v>13240.5</v>
      </c>
      <c r="J442" s="10">
        <f t="shared" si="38"/>
        <v>9700</v>
      </c>
      <c r="K442" s="8">
        <v>260</v>
      </c>
      <c r="L442" s="8">
        <v>15</v>
      </c>
      <c r="M442" s="1" t="s">
        <v>305</v>
      </c>
      <c r="N442" s="1">
        <v>970</v>
      </c>
      <c r="O442" s="3" t="s">
        <v>700</v>
      </c>
      <c r="P442" s="9">
        <f t="shared" si="39"/>
        <v>4850</v>
      </c>
      <c r="Q442" s="9">
        <f t="shared" si="40"/>
        <v>50</v>
      </c>
      <c r="R442" t="str">
        <f t="shared" si="41"/>
        <v>ACH</v>
      </c>
      <c r="S442" t="str">
        <f>_xlfn.XLOOKUP(F442,Market!B:B,Market!C:C,"NA",0)</f>
        <v>Europe</v>
      </c>
    </row>
    <row r="443" spans="1:19" ht="12.5" hidden="1" x14ac:dyDescent="0.25">
      <c r="A443" s="8">
        <v>33880</v>
      </c>
      <c r="B443" s="2">
        <v>30830.799999999999</v>
      </c>
      <c r="C443" s="2">
        <v>16940</v>
      </c>
      <c r="D443" s="4">
        <v>41650</v>
      </c>
      <c r="E443" t="s">
        <v>1342</v>
      </c>
      <c r="F443" t="s">
        <v>1305</v>
      </c>
      <c r="G443" t="s">
        <v>1352</v>
      </c>
      <c r="H443" s="10">
        <f t="shared" si="36"/>
        <v>33880</v>
      </c>
      <c r="I443">
        <f t="shared" si="37"/>
        <v>30830.799999999999</v>
      </c>
      <c r="J443" s="10">
        <f t="shared" si="38"/>
        <v>16940</v>
      </c>
      <c r="K443" s="8">
        <v>260</v>
      </c>
      <c r="L443" s="8">
        <v>20</v>
      </c>
      <c r="M443" s="1" t="s">
        <v>305</v>
      </c>
      <c r="N443" s="1">
        <v>1694</v>
      </c>
      <c r="O443" s="3" t="s">
        <v>701</v>
      </c>
      <c r="P443" s="9">
        <f t="shared" si="39"/>
        <v>16940</v>
      </c>
      <c r="Q443" s="9">
        <f t="shared" si="40"/>
        <v>100</v>
      </c>
      <c r="R443" t="str">
        <f t="shared" si="41"/>
        <v>ACH</v>
      </c>
      <c r="S443" t="str">
        <f>_xlfn.XLOOKUP(F443,Market!B:B,Market!C:C,"NA",0)</f>
        <v>North America</v>
      </c>
    </row>
    <row r="444" spans="1:19" ht="12.5" hidden="1" x14ac:dyDescent="0.25">
      <c r="A444" s="8">
        <v>13260</v>
      </c>
      <c r="B444" s="2">
        <v>12066.6</v>
      </c>
      <c r="C444" s="2">
        <v>6630</v>
      </c>
      <c r="D444" s="4">
        <v>41644</v>
      </c>
      <c r="E444" t="s">
        <v>1342</v>
      </c>
      <c r="F444" t="s">
        <v>1258</v>
      </c>
      <c r="G444" t="s">
        <v>1343</v>
      </c>
      <c r="H444" s="10">
        <f t="shared" si="36"/>
        <v>13260</v>
      </c>
      <c r="I444">
        <f t="shared" si="37"/>
        <v>12066.6</v>
      </c>
      <c r="J444" s="10">
        <f t="shared" si="38"/>
        <v>6630</v>
      </c>
      <c r="K444" s="8">
        <v>3</v>
      </c>
      <c r="L444" s="8">
        <v>20</v>
      </c>
      <c r="M444" s="1" t="s">
        <v>305</v>
      </c>
      <c r="N444" s="1">
        <v>663</v>
      </c>
      <c r="O444" s="3" t="s">
        <v>702</v>
      </c>
      <c r="P444" s="9">
        <f t="shared" si="39"/>
        <v>6630</v>
      </c>
      <c r="Q444" s="9">
        <f t="shared" si="40"/>
        <v>100</v>
      </c>
      <c r="R444" t="str">
        <f t="shared" si="41"/>
        <v>ACH</v>
      </c>
      <c r="S444" t="str">
        <f>_xlfn.XLOOKUP(F444,Market!B:B,Market!C:C,"NA",0)</f>
        <v>Europe</v>
      </c>
    </row>
    <row r="445" spans="1:19" ht="12.5" hidden="1" x14ac:dyDescent="0.25">
      <c r="A445" s="8">
        <v>5733</v>
      </c>
      <c r="B445" s="2">
        <v>5217.03</v>
      </c>
      <c r="C445" s="2">
        <v>4095</v>
      </c>
      <c r="D445" s="4">
        <v>41646</v>
      </c>
      <c r="E445" t="s">
        <v>1342</v>
      </c>
      <c r="F445" t="s">
        <v>1294</v>
      </c>
      <c r="G445" t="s">
        <v>1343</v>
      </c>
      <c r="H445" s="10">
        <f t="shared" si="36"/>
        <v>5733</v>
      </c>
      <c r="I445">
        <f t="shared" si="37"/>
        <v>5217.03</v>
      </c>
      <c r="J445" s="10">
        <f t="shared" si="38"/>
        <v>4095</v>
      </c>
      <c r="K445" s="8">
        <v>3</v>
      </c>
      <c r="L445" s="8">
        <v>7</v>
      </c>
      <c r="M445" s="1" t="s">
        <v>305</v>
      </c>
      <c r="N445" s="1">
        <v>819</v>
      </c>
      <c r="O445" s="3" t="s">
        <v>703</v>
      </c>
      <c r="P445" s="9">
        <f t="shared" si="39"/>
        <v>1638</v>
      </c>
      <c r="Q445" s="9">
        <f t="shared" si="40"/>
        <v>40</v>
      </c>
      <c r="R445" t="str">
        <f t="shared" si="41"/>
        <v>ACH</v>
      </c>
      <c r="S445" t="str">
        <f>_xlfn.XLOOKUP(F445,Market!B:B,Market!C:C,"NA",0)</f>
        <v>North America</v>
      </c>
    </row>
    <row r="446" spans="1:19" ht="12.5" hidden="1" x14ac:dyDescent="0.25">
      <c r="A446" s="8">
        <v>18960</v>
      </c>
      <c r="B446" s="2">
        <v>17253.599999999999</v>
      </c>
      <c r="C446" s="2">
        <v>4740</v>
      </c>
      <c r="D446" s="4">
        <v>41648</v>
      </c>
      <c r="E446" t="s">
        <v>1346</v>
      </c>
      <c r="F446" t="s">
        <v>1258</v>
      </c>
      <c r="G446" t="s">
        <v>1343</v>
      </c>
      <c r="H446" s="10">
        <f t="shared" si="36"/>
        <v>18960</v>
      </c>
      <c r="I446">
        <f t="shared" si="37"/>
        <v>17253.599999999999</v>
      </c>
      <c r="J446" s="10">
        <f t="shared" si="38"/>
        <v>4740</v>
      </c>
      <c r="K446" s="8">
        <v>3</v>
      </c>
      <c r="L446" s="8">
        <v>12</v>
      </c>
      <c r="M446" s="1" t="s">
        <v>305</v>
      </c>
      <c r="N446" s="1">
        <v>1580</v>
      </c>
      <c r="O446" s="3" t="s">
        <v>704</v>
      </c>
      <c r="P446" s="9">
        <f t="shared" si="39"/>
        <v>14220</v>
      </c>
      <c r="Q446" s="9">
        <f t="shared" si="40"/>
        <v>300</v>
      </c>
      <c r="R446" t="str">
        <f t="shared" si="41"/>
        <v>ACH</v>
      </c>
      <c r="S446" t="str">
        <f>_xlfn.XLOOKUP(F446,Market!B:B,Market!C:C,"NA",0)</f>
        <v>Europe</v>
      </c>
    </row>
    <row r="447" spans="1:19" ht="12.5" hidden="1" x14ac:dyDescent="0.25">
      <c r="A447" s="8">
        <v>3647</v>
      </c>
      <c r="B447" s="2">
        <v>3318.77</v>
      </c>
      <c r="C447" s="2">
        <v>2605</v>
      </c>
      <c r="D447" s="4">
        <v>41651</v>
      </c>
      <c r="E447" t="s">
        <v>1342</v>
      </c>
      <c r="F447" t="s">
        <v>1305</v>
      </c>
      <c r="G447" t="s">
        <v>1343</v>
      </c>
      <c r="H447" s="10">
        <f t="shared" si="36"/>
        <v>3647</v>
      </c>
      <c r="I447">
        <f t="shared" si="37"/>
        <v>3318.77</v>
      </c>
      <c r="J447" s="10">
        <f t="shared" si="38"/>
        <v>2605</v>
      </c>
      <c r="K447" s="8">
        <v>3</v>
      </c>
      <c r="L447" s="8">
        <v>7</v>
      </c>
      <c r="M447" s="1" t="s">
        <v>305</v>
      </c>
      <c r="N447" s="1">
        <v>521</v>
      </c>
      <c r="O447" s="3" t="s">
        <v>705</v>
      </c>
      <c r="P447" s="9">
        <f t="shared" si="39"/>
        <v>1042</v>
      </c>
      <c r="Q447" s="9">
        <f t="shared" si="40"/>
        <v>40</v>
      </c>
      <c r="R447" t="str">
        <f t="shared" si="41"/>
        <v>ACH</v>
      </c>
      <c r="S447" t="str">
        <f>_xlfn.XLOOKUP(F447,Market!B:B,Market!C:C,"NA",0)</f>
        <v>North America</v>
      </c>
    </row>
    <row r="448" spans="1:19" ht="12.5" hidden="1" x14ac:dyDescent="0.25">
      <c r="A448" s="8">
        <v>19460</v>
      </c>
      <c r="B448" s="2">
        <v>17708.599999999999</v>
      </c>
      <c r="C448" s="2">
        <v>9730</v>
      </c>
      <c r="D448" s="4">
        <v>41642</v>
      </c>
      <c r="E448" t="s">
        <v>1342</v>
      </c>
      <c r="F448" t="s">
        <v>1312</v>
      </c>
      <c r="G448" t="s">
        <v>1349</v>
      </c>
      <c r="H448" s="10">
        <f t="shared" si="36"/>
        <v>19460</v>
      </c>
      <c r="I448">
        <f t="shared" si="37"/>
        <v>17708.599999999999</v>
      </c>
      <c r="J448" s="10">
        <f t="shared" si="38"/>
        <v>9730</v>
      </c>
      <c r="K448" s="8">
        <v>10</v>
      </c>
      <c r="L448" s="8">
        <v>20</v>
      </c>
      <c r="M448" s="1" t="s">
        <v>305</v>
      </c>
      <c r="N448" s="1">
        <v>973</v>
      </c>
      <c r="O448" s="3" t="s">
        <v>706</v>
      </c>
      <c r="P448" s="9">
        <f t="shared" si="39"/>
        <v>9730</v>
      </c>
      <c r="Q448" s="9">
        <f t="shared" si="40"/>
        <v>100</v>
      </c>
      <c r="R448" t="str">
        <f t="shared" si="41"/>
        <v>ACH</v>
      </c>
      <c r="S448" t="str">
        <f>_xlfn.XLOOKUP(F448,Market!B:B,Market!C:C,"NA",0)</f>
        <v>North America</v>
      </c>
    </row>
    <row r="449" spans="1:19" ht="12.5" hidden="1" x14ac:dyDescent="0.25">
      <c r="A449" s="8">
        <v>20760</v>
      </c>
      <c r="B449" s="2">
        <v>18891.599999999999</v>
      </c>
      <c r="C449" s="2">
        <v>10380</v>
      </c>
      <c r="D449" s="4">
        <v>41645</v>
      </c>
      <c r="E449" t="s">
        <v>1342</v>
      </c>
      <c r="F449" t="s">
        <v>1305</v>
      </c>
      <c r="G449" t="s">
        <v>1349</v>
      </c>
      <c r="H449" s="10">
        <f t="shared" si="36"/>
        <v>20760</v>
      </c>
      <c r="I449">
        <f t="shared" si="37"/>
        <v>18891.599999999999</v>
      </c>
      <c r="J449" s="10">
        <f t="shared" si="38"/>
        <v>10380</v>
      </c>
      <c r="K449" s="8">
        <v>10</v>
      </c>
      <c r="L449" s="8">
        <v>20</v>
      </c>
      <c r="M449" s="1" t="s">
        <v>305</v>
      </c>
      <c r="N449" s="1">
        <v>1038</v>
      </c>
      <c r="O449" s="3" t="s">
        <v>707</v>
      </c>
      <c r="P449" s="9">
        <f t="shared" si="39"/>
        <v>10380</v>
      </c>
      <c r="Q449" s="9">
        <f t="shared" si="40"/>
        <v>100</v>
      </c>
      <c r="R449" t="str">
        <f t="shared" si="41"/>
        <v>ACH</v>
      </c>
      <c r="S449" t="str">
        <f>_xlfn.XLOOKUP(F449,Market!B:B,Market!C:C,"NA",0)</f>
        <v>North America</v>
      </c>
    </row>
    <row r="450" spans="1:19" ht="12.5" hidden="1" x14ac:dyDescent="0.25">
      <c r="A450" s="8">
        <v>2520</v>
      </c>
      <c r="B450" s="2">
        <v>2293.1999999999998</v>
      </c>
      <c r="C450" s="2">
        <v>1800</v>
      </c>
      <c r="D450" s="4">
        <v>41649</v>
      </c>
      <c r="E450" t="s">
        <v>1342</v>
      </c>
      <c r="F450" t="s">
        <v>1258</v>
      </c>
      <c r="G450" t="s">
        <v>1349</v>
      </c>
      <c r="H450" s="10">
        <f t="shared" si="36"/>
        <v>2520</v>
      </c>
      <c r="I450">
        <f t="shared" si="37"/>
        <v>2293.1999999999998</v>
      </c>
      <c r="J450" s="10">
        <f t="shared" si="38"/>
        <v>1800</v>
      </c>
      <c r="K450" s="8">
        <v>10</v>
      </c>
      <c r="L450" s="8">
        <v>7</v>
      </c>
      <c r="M450" s="1" t="s">
        <v>305</v>
      </c>
      <c r="N450" s="1">
        <v>360</v>
      </c>
      <c r="O450" s="3" t="s">
        <v>708</v>
      </c>
      <c r="P450" s="9">
        <f t="shared" si="39"/>
        <v>720</v>
      </c>
      <c r="Q450" s="9">
        <f t="shared" si="40"/>
        <v>40</v>
      </c>
      <c r="R450" t="str">
        <f t="shared" si="41"/>
        <v>ACH</v>
      </c>
      <c r="S450" t="str">
        <f>_xlfn.XLOOKUP(F450,Market!B:B,Market!C:C,"NA",0)</f>
        <v>Europe</v>
      </c>
    </row>
    <row r="451" spans="1:19" ht="12.5" hidden="1" x14ac:dyDescent="0.25">
      <c r="A451" s="8">
        <v>23604</v>
      </c>
      <c r="B451" s="2">
        <v>21479.64</v>
      </c>
      <c r="C451" s="2">
        <v>5901</v>
      </c>
      <c r="D451" s="4">
        <v>41642</v>
      </c>
      <c r="E451" t="s">
        <v>1346</v>
      </c>
      <c r="F451" t="s">
        <v>1257</v>
      </c>
      <c r="G451" t="s">
        <v>1350</v>
      </c>
      <c r="H451" s="10">
        <f t="shared" si="36"/>
        <v>23604</v>
      </c>
      <c r="I451">
        <f t="shared" si="37"/>
        <v>21479.64</v>
      </c>
      <c r="J451" s="10">
        <f t="shared" si="38"/>
        <v>5901</v>
      </c>
      <c r="K451" s="8">
        <v>120</v>
      </c>
      <c r="L451" s="8">
        <v>12</v>
      </c>
      <c r="M451" s="1" t="s">
        <v>305</v>
      </c>
      <c r="N451" s="1">
        <v>1967</v>
      </c>
      <c r="O451" s="3" t="s">
        <v>709</v>
      </c>
      <c r="P451" s="9">
        <f t="shared" si="39"/>
        <v>17703</v>
      </c>
      <c r="Q451" s="9">
        <f t="shared" si="40"/>
        <v>300</v>
      </c>
      <c r="R451" t="str">
        <f t="shared" si="41"/>
        <v>ACH</v>
      </c>
      <c r="S451" t="str">
        <f>_xlfn.XLOOKUP(F451,Market!B:B,Market!C:C,"NA",0)</f>
        <v>Europe</v>
      </c>
    </row>
    <row r="452" spans="1:19" ht="12.5" hidden="1" x14ac:dyDescent="0.25">
      <c r="A452" s="8">
        <v>39420</v>
      </c>
      <c r="B452" s="2">
        <v>35872.199999999997</v>
      </c>
      <c r="C452" s="2">
        <v>26280</v>
      </c>
      <c r="D452" s="4">
        <v>41643</v>
      </c>
      <c r="E452" t="s">
        <v>1344</v>
      </c>
      <c r="F452" t="s">
        <v>1305</v>
      </c>
      <c r="G452" t="s">
        <v>1350</v>
      </c>
      <c r="H452" s="10">
        <f t="shared" si="36"/>
        <v>39420</v>
      </c>
      <c r="I452">
        <f t="shared" si="37"/>
        <v>35872.199999999997</v>
      </c>
      <c r="J452" s="10">
        <f t="shared" si="38"/>
        <v>26280</v>
      </c>
      <c r="K452" s="8">
        <v>120</v>
      </c>
      <c r="L452" s="8">
        <v>15</v>
      </c>
      <c r="M452" s="1" t="s">
        <v>305</v>
      </c>
      <c r="N452" s="1">
        <v>2628</v>
      </c>
      <c r="O452" s="3" t="s">
        <v>710</v>
      </c>
      <c r="P452" s="9">
        <f t="shared" si="39"/>
        <v>13140</v>
      </c>
      <c r="Q452" s="9">
        <f t="shared" si="40"/>
        <v>50</v>
      </c>
      <c r="R452" t="str">
        <f t="shared" si="41"/>
        <v>ACH</v>
      </c>
      <c r="S452" t="str">
        <f>_xlfn.XLOOKUP(F452,Market!B:B,Market!C:C,"NA",0)</f>
        <v>North America</v>
      </c>
    </row>
    <row r="453" spans="1:19" ht="12.5" hidden="1" x14ac:dyDescent="0.25">
      <c r="A453" s="8">
        <v>2520</v>
      </c>
      <c r="B453" s="2">
        <v>2293.1999999999998</v>
      </c>
      <c r="C453" s="2">
        <v>1800</v>
      </c>
      <c r="D453" s="4">
        <v>41649</v>
      </c>
      <c r="E453" t="s">
        <v>1342</v>
      </c>
      <c r="F453" t="s">
        <v>1258</v>
      </c>
      <c r="G453" t="s">
        <v>1351</v>
      </c>
      <c r="H453" s="10">
        <f t="shared" ref="H453:H516" si="42">_xlfn.NUMBERVALUE(A453)</f>
        <v>2520</v>
      </c>
      <c r="I453">
        <f t="shared" ref="I453:I516" si="43">_xlfn.NUMBERVALUE(B453)</f>
        <v>2293.1999999999998</v>
      </c>
      <c r="J453" s="10">
        <f t="shared" ref="J453:J516" si="44">_xlfn.NUMBERVALUE(C453)</f>
        <v>1800</v>
      </c>
      <c r="K453" s="8">
        <v>250</v>
      </c>
      <c r="L453" s="8">
        <v>7</v>
      </c>
      <c r="M453" s="1" t="s">
        <v>305</v>
      </c>
      <c r="N453" s="1">
        <v>360</v>
      </c>
      <c r="O453" s="3" t="s">
        <v>708</v>
      </c>
      <c r="P453" s="9">
        <f t="shared" ref="P453:P458" si="45">H453-J453</f>
        <v>720</v>
      </c>
      <c r="Q453" s="9">
        <f t="shared" ref="Q453:Q516" si="46">(P453/J453)*100</f>
        <v>40</v>
      </c>
      <c r="R453" t="str">
        <f t="shared" ref="R453:R516" si="47">IF(Q453&gt;20,"ACH","NOT ACH")</f>
        <v>ACH</v>
      </c>
      <c r="S453" t="str">
        <f>_xlfn.XLOOKUP(F453,Market!B:B,Market!C:C,"NA",0)</f>
        <v>Europe</v>
      </c>
    </row>
    <row r="454" spans="1:19" ht="12.5" hidden="1" x14ac:dyDescent="0.25">
      <c r="A454" s="8">
        <v>53640</v>
      </c>
      <c r="B454" s="2">
        <v>48812.4</v>
      </c>
      <c r="C454" s="2">
        <v>26820</v>
      </c>
      <c r="D454" s="4">
        <v>41285</v>
      </c>
      <c r="E454" t="s">
        <v>1342</v>
      </c>
      <c r="F454" t="s">
        <v>1257</v>
      </c>
      <c r="G454" t="s">
        <v>1351</v>
      </c>
      <c r="H454" s="10">
        <f t="shared" si="42"/>
        <v>53640</v>
      </c>
      <c r="I454">
        <f t="shared" si="43"/>
        <v>48812.4</v>
      </c>
      <c r="J454" s="10">
        <f t="shared" si="44"/>
        <v>26820</v>
      </c>
      <c r="K454" s="8">
        <v>250</v>
      </c>
      <c r="L454" s="8">
        <v>20</v>
      </c>
      <c r="M454" s="1" t="s">
        <v>305</v>
      </c>
      <c r="N454" s="1">
        <v>2682</v>
      </c>
      <c r="O454" s="3" t="s">
        <v>711</v>
      </c>
      <c r="P454" s="9">
        <f t="shared" si="45"/>
        <v>26820</v>
      </c>
      <c r="Q454" s="9">
        <f t="shared" si="46"/>
        <v>100</v>
      </c>
      <c r="R454" t="str">
        <f t="shared" si="47"/>
        <v>ACH</v>
      </c>
      <c r="S454" t="str">
        <f>_xlfn.XLOOKUP(F454,Market!B:B,Market!C:C,"NA",0)</f>
        <v>Europe</v>
      </c>
    </row>
    <row r="455" spans="1:19" ht="12.5" hidden="1" x14ac:dyDescent="0.25">
      <c r="A455" s="8">
        <v>3647</v>
      </c>
      <c r="B455" s="2">
        <v>3318.77</v>
      </c>
      <c r="C455" s="2">
        <v>2605</v>
      </c>
      <c r="D455" s="4">
        <v>41651</v>
      </c>
      <c r="E455" t="s">
        <v>1342</v>
      </c>
      <c r="F455" t="s">
        <v>1305</v>
      </c>
      <c r="G455" t="s">
        <v>1351</v>
      </c>
      <c r="H455" s="10">
        <f t="shared" si="42"/>
        <v>3647</v>
      </c>
      <c r="I455">
        <f t="shared" si="43"/>
        <v>3318.77</v>
      </c>
      <c r="J455" s="10">
        <f t="shared" si="44"/>
        <v>2605</v>
      </c>
      <c r="K455" s="8">
        <v>250</v>
      </c>
      <c r="L455" s="8">
        <v>7</v>
      </c>
      <c r="M455" s="1" t="s">
        <v>305</v>
      </c>
      <c r="N455" s="1">
        <v>521</v>
      </c>
      <c r="O455" s="3" t="s">
        <v>705</v>
      </c>
      <c r="P455" s="9">
        <f t="shared" si="45"/>
        <v>1042</v>
      </c>
      <c r="Q455" s="9">
        <f t="shared" si="46"/>
        <v>40</v>
      </c>
      <c r="R455" t="str">
        <f t="shared" si="47"/>
        <v>ACH</v>
      </c>
      <c r="S455" t="str">
        <f>_xlfn.XLOOKUP(F455,Market!B:B,Market!C:C,"NA",0)</f>
        <v>North America</v>
      </c>
    </row>
    <row r="456" spans="1:19" ht="12.5" hidden="1" x14ac:dyDescent="0.25">
      <c r="A456" s="8">
        <v>20760</v>
      </c>
      <c r="B456" s="2">
        <v>18891.599999999999</v>
      </c>
      <c r="C456" s="2">
        <v>10380</v>
      </c>
      <c r="D456" s="4">
        <v>41645</v>
      </c>
      <c r="E456" t="s">
        <v>1342</v>
      </c>
      <c r="F456" t="s">
        <v>1305</v>
      </c>
      <c r="G456" t="s">
        <v>1352</v>
      </c>
      <c r="H456" s="10">
        <f t="shared" si="42"/>
        <v>20760</v>
      </c>
      <c r="I456">
        <f t="shared" si="43"/>
        <v>18891.599999999999</v>
      </c>
      <c r="J456" s="10">
        <f t="shared" si="44"/>
        <v>10380</v>
      </c>
      <c r="K456" s="8">
        <v>260</v>
      </c>
      <c r="L456" s="8">
        <v>20</v>
      </c>
      <c r="M456" s="1" t="s">
        <v>305</v>
      </c>
      <c r="N456" s="1">
        <v>1038</v>
      </c>
      <c r="O456" s="3" t="s">
        <v>707</v>
      </c>
      <c r="P456" s="9">
        <f t="shared" si="45"/>
        <v>10380</v>
      </c>
      <c r="Q456" s="9">
        <f t="shared" si="46"/>
        <v>100</v>
      </c>
      <c r="R456" t="str">
        <f t="shared" si="47"/>
        <v>ACH</v>
      </c>
      <c r="S456" t="str">
        <f>_xlfn.XLOOKUP(F456,Market!B:B,Market!C:C,"NA",0)</f>
        <v>North America</v>
      </c>
    </row>
    <row r="457" spans="1:19" ht="12.5" hidden="1" x14ac:dyDescent="0.25">
      <c r="A457" s="8">
        <v>24457.5</v>
      </c>
      <c r="B457" s="2">
        <v>22256.33</v>
      </c>
      <c r="C457" s="2">
        <v>16305</v>
      </c>
      <c r="D457" s="4">
        <v>41646</v>
      </c>
      <c r="E457" t="s">
        <v>1344</v>
      </c>
      <c r="F457" t="s">
        <v>1294</v>
      </c>
      <c r="G457" t="s">
        <v>1352</v>
      </c>
      <c r="H457" s="10">
        <f t="shared" si="42"/>
        <v>24457.5</v>
      </c>
      <c r="I457">
        <f t="shared" si="43"/>
        <v>22256.33</v>
      </c>
      <c r="J457" s="10">
        <f t="shared" si="44"/>
        <v>16305</v>
      </c>
      <c r="K457" s="8">
        <v>260</v>
      </c>
      <c r="L457" s="8">
        <v>15</v>
      </c>
      <c r="M457" s="1" t="s">
        <v>305</v>
      </c>
      <c r="N457" s="1">
        <v>1630.5</v>
      </c>
      <c r="O457" s="3" t="s">
        <v>712</v>
      </c>
      <c r="P457" s="9">
        <f t="shared" si="45"/>
        <v>8152.5</v>
      </c>
      <c r="Q457" s="9">
        <f t="shared" si="46"/>
        <v>50</v>
      </c>
      <c r="R457" t="str">
        <f t="shared" si="47"/>
        <v>ACH</v>
      </c>
      <c r="S457" t="str">
        <f>_xlfn.XLOOKUP(F457,Market!B:B,Market!C:C,"NA",0)</f>
        <v>North America</v>
      </c>
    </row>
    <row r="458" spans="1:19" ht="12.5" hidden="1" x14ac:dyDescent="0.25">
      <c r="A458" s="8">
        <v>3672</v>
      </c>
      <c r="B458" s="2">
        <v>3341.52</v>
      </c>
      <c r="C458" s="2">
        <v>918</v>
      </c>
      <c r="D458" s="4">
        <v>41286</v>
      </c>
      <c r="E458" t="s">
        <v>1346</v>
      </c>
      <c r="F458" t="s">
        <v>1257</v>
      </c>
      <c r="G458" t="s">
        <v>1352</v>
      </c>
      <c r="H458" s="10">
        <f t="shared" si="42"/>
        <v>3672</v>
      </c>
      <c r="I458">
        <f t="shared" si="43"/>
        <v>3341.52</v>
      </c>
      <c r="J458" s="10">
        <f t="shared" si="44"/>
        <v>918</v>
      </c>
      <c r="K458" s="8">
        <v>260</v>
      </c>
      <c r="L458" s="8">
        <v>12</v>
      </c>
      <c r="M458" s="1" t="s">
        <v>305</v>
      </c>
      <c r="N458" s="1">
        <v>306</v>
      </c>
      <c r="O458" s="3" t="s">
        <v>713</v>
      </c>
      <c r="P458" s="9">
        <f t="shared" si="45"/>
        <v>2754</v>
      </c>
      <c r="Q458" s="9">
        <f t="shared" si="46"/>
        <v>300</v>
      </c>
      <c r="R458" t="str">
        <f t="shared" si="47"/>
        <v>ACH</v>
      </c>
      <c r="S458" t="str">
        <f>_xlfn.XLOOKUP(F458,Market!B:B,Market!C:C,"NA",0)</f>
        <v>Europe</v>
      </c>
    </row>
    <row r="459" spans="1:19" ht="12.5" x14ac:dyDescent="0.25">
      <c r="A459" s="8">
        <v>4632</v>
      </c>
      <c r="B459" s="2">
        <v>4168.8</v>
      </c>
      <c r="C459" s="2">
        <v>1158</v>
      </c>
      <c r="D459" s="4">
        <v>41284</v>
      </c>
      <c r="E459" t="s">
        <v>1346</v>
      </c>
      <c r="F459" t="s">
        <v>1312</v>
      </c>
      <c r="G459" t="s">
        <v>1343</v>
      </c>
      <c r="H459" s="10">
        <f t="shared" si="42"/>
        <v>4632</v>
      </c>
      <c r="I459">
        <f t="shared" si="43"/>
        <v>4168.8</v>
      </c>
      <c r="J459" s="10">
        <f t="shared" si="44"/>
        <v>1158</v>
      </c>
      <c r="K459" s="8">
        <v>3</v>
      </c>
      <c r="L459" s="8">
        <v>12</v>
      </c>
      <c r="M459" s="1" t="s">
        <v>714</v>
      </c>
      <c r="N459" s="1">
        <v>386</v>
      </c>
      <c r="O459" s="3" t="s">
        <v>715</v>
      </c>
      <c r="P459" s="9">
        <f>I459-J459</f>
        <v>3010.8</v>
      </c>
      <c r="Q459" s="9">
        <f t="shared" si="46"/>
        <v>260</v>
      </c>
      <c r="R459" t="str">
        <f t="shared" si="47"/>
        <v>ACH</v>
      </c>
      <c r="S459" t="str">
        <f>_xlfn.XLOOKUP(F459,Market!B:B,Market!C:C,"NA",0)</f>
        <v>North America</v>
      </c>
    </row>
    <row r="460" spans="1:19" ht="12.5" x14ac:dyDescent="0.25">
      <c r="A460" s="8">
        <v>16296</v>
      </c>
      <c r="B460" s="2">
        <v>14666.4</v>
      </c>
      <c r="C460" s="2">
        <v>11640</v>
      </c>
      <c r="D460" s="4">
        <v>41648</v>
      </c>
      <c r="E460" t="s">
        <v>1342</v>
      </c>
      <c r="F460" t="s">
        <v>1312</v>
      </c>
      <c r="G460" t="s">
        <v>1345</v>
      </c>
      <c r="H460" s="10">
        <f t="shared" si="42"/>
        <v>16296</v>
      </c>
      <c r="I460">
        <f t="shared" si="43"/>
        <v>14666.4</v>
      </c>
      <c r="J460" s="10">
        <f t="shared" si="44"/>
        <v>11640</v>
      </c>
      <c r="K460" s="8">
        <v>5</v>
      </c>
      <c r="L460" s="8">
        <v>7</v>
      </c>
      <c r="M460" s="1" t="s">
        <v>714</v>
      </c>
      <c r="N460" s="1">
        <v>2328</v>
      </c>
      <c r="O460" s="3" t="s">
        <v>716</v>
      </c>
      <c r="P460" s="9">
        <f t="shared" ref="P460:P523" si="48">I460-J460</f>
        <v>3026.3999999999996</v>
      </c>
      <c r="Q460" s="9">
        <f t="shared" si="46"/>
        <v>25.999999999999996</v>
      </c>
      <c r="R460" t="str">
        <f t="shared" si="47"/>
        <v>ACH</v>
      </c>
      <c r="S460" t="str">
        <f>_xlfn.XLOOKUP(F460,Market!B:B,Market!C:C,"NA",0)</f>
        <v>North America</v>
      </c>
    </row>
    <row r="461" spans="1:19" ht="12.5" x14ac:dyDescent="0.25">
      <c r="A461" s="8">
        <v>4632</v>
      </c>
      <c r="B461" s="2">
        <v>4168.8</v>
      </c>
      <c r="C461" s="2">
        <v>1158</v>
      </c>
      <c r="D461" s="4">
        <v>41284</v>
      </c>
      <c r="E461" t="s">
        <v>1346</v>
      </c>
      <c r="F461" t="s">
        <v>1312</v>
      </c>
      <c r="G461" t="s">
        <v>1349</v>
      </c>
      <c r="H461" s="10">
        <f t="shared" si="42"/>
        <v>4632</v>
      </c>
      <c r="I461">
        <f t="shared" si="43"/>
        <v>4168.8</v>
      </c>
      <c r="J461" s="10">
        <f t="shared" si="44"/>
        <v>1158</v>
      </c>
      <c r="K461" s="8">
        <v>10</v>
      </c>
      <c r="L461" s="8">
        <v>12</v>
      </c>
      <c r="M461" s="1" t="s">
        <v>714</v>
      </c>
      <c r="N461" s="1">
        <v>386</v>
      </c>
      <c r="O461" s="3" t="s">
        <v>715</v>
      </c>
      <c r="P461" s="9">
        <f t="shared" si="48"/>
        <v>3010.8</v>
      </c>
      <c r="Q461" s="9">
        <f t="shared" si="46"/>
        <v>260</v>
      </c>
      <c r="R461" t="str">
        <f t="shared" si="47"/>
        <v>ACH</v>
      </c>
      <c r="S461" t="str">
        <f>_xlfn.XLOOKUP(F461,Market!B:B,Market!C:C,"NA",0)</f>
        <v>North America</v>
      </c>
    </row>
    <row r="462" spans="1:19" ht="12.5" x14ac:dyDescent="0.25">
      <c r="A462" s="8" t="s">
        <v>717</v>
      </c>
      <c r="B462" s="2" t="s">
        <v>719</v>
      </c>
      <c r="C462" s="2" t="s">
        <v>720</v>
      </c>
      <c r="D462" s="4">
        <v>41643</v>
      </c>
      <c r="E462" t="s">
        <v>1347</v>
      </c>
      <c r="F462" t="s">
        <v>1312</v>
      </c>
      <c r="G462" t="s">
        <v>1343</v>
      </c>
      <c r="H462" s="10">
        <f t="shared" si="42"/>
        <v>430687.5</v>
      </c>
      <c r="I462">
        <f t="shared" si="43"/>
        <v>387618.75</v>
      </c>
      <c r="J462" s="10">
        <f t="shared" si="44"/>
        <v>413460</v>
      </c>
      <c r="K462" s="8">
        <v>3</v>
      </c>
      <c r="L462" s="8">
        <v>125</v>
      </c>
      <c r="M462" s="1" t="s">
        <v>714</v>
      </c>
      <c r="N462" s="1">
        <v>3445.5</v>
      </c>
      <c r="O462" s="3" t="s">
        <v>718</v>
      </c>
      <c r="P462" s="9">
        <f t="shared" si="48"/>
        <v>-25841.25</v>
      </c>
      <c r="Q462" s="9">
        <f t="shared" si="46"/>
        <v>-6.25</v>
      </c>
      <c r="R462" t="str">
        <f t="shared" si="47"/>
        <v>NOT ACH</v>
      </c>
      <c r="S462" t="str">
        <f>_xlfn.XLOOKUP(F462,Market!B:B,Market!C:C,"NA",0)</f>
        <v>North America</v>
      </c>
    </row>
    <row r="463" spans="1:19" ht="12.5" x14ac:dyDescent="0.25">
      <c r="A463" s="8" t="s">
        <v>721</v>
      </c>
      <c r="B463" s="2" t="s">
        <v>723</v>
      </c>
      <c r="C463" s="2" t="s">
        <v>724</v>
      </c>
      <c r="D463" s="4">
        <v>41286</v>
      </c>
      <c r="E463" t="s">
        <v>1347</v>
      </c>
      <c r="F463" t="s">
        <v>1257</v>
      </c>
      <c r="G463" t="s">
        <v>1343</v>
      </c>
      <c r="H463" s="10">
        <f t="shared" si="42"/>
        <v>185250</v>
      </c>
      <c r="I463">
        <f t="shared" si="43"/>
        <v>166725</v>
      </c>
      <c r="J463" s="10">
        <f t="shared" si="44"/>
        <v>177840</v>
      </c>
      <c r="K463" s="8">
        <v>3</v>
      </c>
      <c r="L463" s="8">
        <v>125</v>
      </c>
      <c r="M463" s="1" t="s">
        <v>714</v>
      </c>
      <c r="N463" s="1">
        <v>1482</v>
      </c>
      <c r="O463" s="3" t="s">
        <v>722</v>
      </c>
      <c r="P463" s="9">
        <f t="shared" si="48"/>
        <v>-11115</v>
      </c>
      <c r="Q463" s="9">
        <f t="shared" si="46"/>
        <v>-6.25</v>
      </c>
      <c r="R463" t="str">
        <f t="shared" si="47"/>
        <v>NOT ACH</v>
      </c>
      <c r="S463" t="str">
        <f>_xlfn.XLOOKUP(F463,Market!B:B,Market!C:C,"NA",0)</f>
        <v>Europe</v>
      </c>
    </row>
    <row r="464" spans="1:19" ht="12.5" x14ac:dyDescent="0.25">
      <c r="A464" s="8" t="s">
        <v>725</v>
      </c>
      <c r="B464" s="2" t="s">
        <v>727</v>
      </c>
      <c r="C464" s="2" t="s">
        <v>728</v>
      </c>
      <c r="D464" s="4">
        <v>41644</v>
      </c>
      <c r="E464" t="s">
        <v>1342</v>
      </c>
      <c r="F464" t="s">
        <v>1312</v>
      </c>
      <c r="G464" t="s">
        <v>1345</v>
      </c>
      <c r="H464" s="10">
        <f t="shared" si="42"/>
        <v>809550</v>
      </c>
      <c r="I464">
        <f t="shared" si="43"/>
        <v>728595</v>
      </c>
      <c r="J464" s="10">
        <f t="shared" si="44"/>
        <v>601380</v>
      </c>
      <c r="K464" s="8">
        <v>5</v>
      </c>
      <c r="L464" s="8">
        <v>350</v>
      </c>
      <c r="M464" s="1" t="s">
        <v>714</v>
      </c>
      <c r="N464" s="1">
        <v>2313</v>
      </c>
      <c r="O464" s="3" t="s">
        <v>726</v>
      </c>
      <c r="P464" s="9">
        <f t="shared" si="48"/>
        <v>127215</v>
      </c>
      <c r="Q464" s="9">
        <f t="shared" si="46"/>
        <v>21.153846153846153</v>
      </c>
      <c r="R464" t="str">
        <f t="shared" si="47"/>
        <v>ACH</v>
      </c>
      <c r="S464" t="str">
        <f>_xlfn.XLOOKUP(F464,Market!B:B,Market!C:C,"NA",0)</f>
        <v>North America</v>
      </c>
    </row>
    <row r="465" spans="1:19" ht="12.5" x14ac:dyDescent="0.25">
      <c r="A465" s="8" t="s">
        <v>23</v>
      </c>
      <c r="B465" s="2" t="s">
        <v>730</v>
      </c>
      <c r="C465" s="2" t="s">
        <v>24</v>
      </c>
      <c r="D465" s="4">
        <v>41285</v>
      </c>
      <c r="E465" t="s">
        <v>1347</v>
      </c>
      <c r="F465" t="s">
        <v>1312</v>
      </c>
      <c r="G465" t="s">
        <v>1345</v>
      </c>
      <c r="H465" s="10">
        <f t="shared" si="42"/>
        <v>225500</v>
      </c>
      <c r="I465">
        <f t="shared" si="43"/>
        <v>202950</v>
      </c>
      <c r="J465" s="10">
        <f t="shared" si="44"/>
        <v>216480</v>
      </c>
      <c r="K465" s="8">
        <v>5</v>
      </c>
      <c r="L465" s="8">
        <v>125</v>
      </c>
      <c r="M465" s="1" t="s">
        <v>714</v>
      </c>
      <c r="N465" s="1">
        <v>1804</v>
      </c>
      <c r="O465" s="3" t="s">
        <v>729</v>
      </c>
      <c r="P465" s="9">
        <f t="shared" si="48"/>
        <v>-13530</v>
      </c>
      <c r="Q465" s="9">
        <f t="shared" si="46"/>
        <v>-6.25</v>
      </c>
      <c r="R465" t="str">
        <f t="shared" si="47"/>
        <v>NOT ACH</v>
      </c>
      <c r="S465" t="str">
        <f>_xlfn.XLOOKUP(F465,Market!B:B,Market!C:C,"NA",0)</f>
        <v>North America</v>
      </c>
    </row>
    <row r="466" spans="1:19" ht="12.5" x14ac:dyDescent="0.25">
      <c r="A466" s="8">
        <v>31080</v>
      </c>
      <c r="B466" s="2">
        <v>27972</v>
      </c>
      <c r="C466" s="2">
        <v>20720</v>
      </c>
      <c r="D466" s="4">
        <v>41651</v>
      </c>
      <c r="E466" t="s">
        <v>1344</v>
      </c>
      <c r="F466" t="s">
        <v>1257</v>
      </c>
      <c r="G466" t="s">
        <v>1345</v>
      </c>
      <c r="H466" s="10">
        <f t="shared" si="42"/>
        <v>31080</v>
      </c>
      <c r="I466">
        <f t="shared" si="43"/>
        <v>27972</v>
      </c>
      <c r="J466" s="10">
        <f t="shared" si="44"/>
        <v>20720</v>
      </c>
      <c r="K466" s="8">
        <v>5</v>
      </c>
      <c r="L466" s="8">
        <v>15</v>
      </c>
      <c r="M466" s="1" t="s">
        <v>714</v>
      </c>
      <c r="N466" s="1">
        <v>2072</v>
      </c>
      <c r="O466" s="3" t="s">
        <v>731</v>
      </c>
      <c r="P466" s="9">
        <f t="shared" si="48"/>
        <v>7252</v>
      </c>
      <c r="Q466" s="9">
        <f t="shared" si="46"/>
        <v>35</v>
      </c>
      <c r="R466" t="str">
        <f t="shared" si="47"/>
        <v>ACH</v>
      </c>
      <c r="S466" t="str">
        <f>_xlfn.XLOOKUP(F466,Market!B:B,Market!C:C,"NA",0)</f>
        <v>Europe</v>
      </c>
    </row>
    <row r="467" spans="1:19" ht="12.5" x14ac:dyDescent="0.25">
      <c r="A467" s="8">
        <v>39080</v>
      </c>
      <c r="B467" s="2">
        <v>35172</v>
      </c>
      <c r="C467" s="2">
        <v>19540</v>
      </c>
      <c r="D467" s="4">
        <v>41642</v>
      </c>
      <c r="E467" t="s">
        <v>1342</v>
      </c>
      <c r="F467" t="s">
        <v>1257</v>
      </c>
      <c r="G467" t="s">
        <v>1349</v>
      </c>
      <c r="H467" s="10">
        <f t="shared" si="42"/>
        <v>39080</v>
      </c>
      <c r="I467">
        <f t="shared" si="43"/>
        <v>35172</v>
      </c>
      <c r="J467" s="10">
        <f t="shared" si="44"/>
        <v>19540</v>
      </c>
      <c r="K467" s="8">
        <v>10</v>
      </c>
      <c r="L467" s="8">
        <v>20</v>
      </c>
      <c r="M467" s="1" t="s">
        <v>714</v>
      </c>
      <c r="N467" s="1">
        <v>1954</v>
      </c>
      <c r="O467" s="3" t="s">
        <v>732</v>
      </c>
      <c r="P467" s="9">
        <f t="shared" si="48"/>
        <v>15632</v>
      </c>
      <c r="Q467" s="9">
        <f t="shared" si="46"/>
        <v>80</v>
      </c>
      <c r="R467" t="str">
        <f t="shared" si="47"/>
        <v>ACH</v>
      </c>
      <c r="S467" t="str">
        <f>_xlfn.XLOOKUP(F467,Market!B:B,Market!C:C,"NA",0)</f>
        <v>Europe</v>
      </c>
    </row>
    <row r="468" spans="1:19" ht="12.5" x14ac:dyDescent="0.25">
      <c r="A468" s="8" t="s">
        <v>733</v>
      </c>
      <c r="B468" s="2" t="s">
        <v>735</v>
      </c>
      <c r="C468" s="2" t="s">
        <v>736</v>
      </c>
      <c r="D468" s="4">
        <v>41644</v>
      </c>
      <c r="E468" t="s">
        <v>1348</v>
      </c>
      <c r="F468" t="s">
        <v>1305</v>
      </c>
      <c r="G468" t="s">
        <v>1349</v>
      </c>
      <c r="H468" s="10">
        <f t="shared" si="42"/>
        <v>177300</v>
      </c>
      <c r="I468">
        <f t="shared" si="43"/>
        <v>159570</v>
      </c>
      <c r="J468" s="10">
        <f t="shared" si="44"/>
        <v>147750</v>
      </c>
      <c r="K468" s="8">
        <v>10</v>
      </c>
      <c r="L468" s="8">
        <v>300</v>
      </c>
      <c r="M468" s="1" t="s">
        <v>714</v>
      </c>
      <c r="N468" s="1">
        <v>591</v>
      </c>
      <c r="O468" s="3" t="s">
        <v>734</v>
      </c>
      <c r="P468" s="9">
        <f t="shared" si="48"/>
        <v>11820</v>
      </c>
      <c r="Q468" s="9">
        <f t="shared" si="46"/>
        <v>8</v>
      </c>
      <c r="R468" t="str">
        <f t="shared" si="47"/>
        <v>NOT ACH</v>
      </c>
      <c r="S468" t="str">
        <f>_xlfn.XLOOKUP(F468,Market!B:B,Market!C:C,"NA",0)</f>
        <v>North America</v>
      </c>
    </row>
    <row r="469" spans="1:19" ht="12.5" x14ac:dyDescent="0.25">
      <c r="A469" s="8">
        <v>32505</v>
      </c>
      <c r="B469" s="2">
        <v>29254.5</v>
      </c>
      <c r="C469" s="2">
        <v>21670</v>
      </c>
      <c r="D469" s="4">
        <v>41284</v>
      </c>
      <c r="E469" t="s">
        <v>1344</v>
      </c>
      <c r="F469" t="s">
        <v>1257</v>
      </c>
      <c r="G469" t="s">
        <v>1349</v>
      </c>
      <c r="H469" s="10">
        <f t="shared" si="42"/>
        <v>32505</v>
      </c>
      <c r="I469">
        <f t="shared" si="43"/>
        <v>29254.5</v>
      </c>
      <c r="J469" s="10">
        <f t="shared" si="44"/>
        <v>21670</v>
      </c>
      <c r="K469" s="8">
        <v>10</v>
      </c>
      <c r="L469" s="8">
        <v>15</v>
      </c>
      <c r="M469" s="1" t="s">
        <v>714</v>
      </c>
      <c r="N469" s="1">
        <v>2167</v>
      </c>
      <c r="O469" s="3" t="s">
        <v>737</v>
      </c>
      <c r="P469" s="9">
        <f t="shared" si="48"/>
        <v>7584.5</v>
      </c>
      <c r="Q469" s="9">
        <f t="shared" si="46"/>
        <v>35</v>
      </c>
      <c r="R469" t="str">
        <f t="shared" si="47"/>
        <v>ACH</v>
      </c>
      <c r="S469" t="str">
        <f>_xlfn.XLOOKUP(F469,Market!B:B,Market!C:C,"NA",0)</f>
        <v>Europe</v>
      </c>
    </row>
    <row r="470" spans="1:19" ht="12.5" x14ac:dyDescent="0.25">
      <c r="A470" s="8">
        <v>4820</v>
      </c>
      <c r="B470" s="2">
        <v>4338</v>
      </c>
      <c r="C470" s="2">
        <v>2410</v>
      </c>
      <c r="D470" s="4">
        <v>41649</v>
      </c>
      <c r="E470" t="s">
        <v>1342</v>
      </c>
      <c r="F470" t="s">
        <v>1258</v>
      </c>
      <c r="G470" t="s">
        <v>1349</v>
      </c>
      <c r="H470" s="10">
        <f t="shared" si="42"/>
        <v>4820</v>
      </c>
      <c r="I470">
        <f t="shared" si="43"/>
        <v>4338</v>
      </c>
      <c r="J470" s="10">
        <f t="shared" si="44"/>
        <v>2410</v>
      </c>
      <c r="K470" s="8">
        <v>10</v>
      </c>
      <c r="L470" s="8">
        <v>20</v>
      </c>
      <c r="M470" s="1" t="s">
        <v>714</v>
      </c>
      <c r="N470" s="1">
        <v>241</v>
      </c>
      <c r="O470" s="3" t="s">
        <v>738</v>
      </c>
      <c r="P470" s="9">
        <f t="shared" si="48"/>
        <v>1928</v>
      </c>
      <c r="Q470" s="9">
        <f t="shared" si="46"/>
        <v>80</v>
      </c>
      <c r="R470" t="str">
        <f t="shared" si="47"/>
        <v>ACH</v>
      </c>
      <c r="S470" t="str">
        <f>_xlfn.XLOOKUP(F470,Market!B:B,Market!C:C,"NA",0)</f>
        <v>Europe</v>
      </c>
    </row>
    <row r="471" spans="1:19" ht="12.5" x14ac:dyDescent="0.25">
      <c r="A471" s="8">
        <v>10215</v>
      </c>
      <c r="B471" s="2">
        <v>9193.5</v>
      </c>
      <c r="C471" s="2">
        <v>6810</v>
      </c>
      <c r="D471" s="4">
        <v>41640</v>
      </c>
      <c r="E471" t="s">
        <v>1344</v>
      </c>
      <c r="F471" t="s">
        <v>1258</v>
      </c>
      <c r="G471" t="s">
        <v>1350</v>
      </c>
      <c r="H471" s="10">
        <f t="shared" si="42"/>
        <v>10215</v>
      </c>
      <c r="I471">
        <f t="shared" si="43"/>
        <v>9193.5</v>
      </c>
      <c r="J471" s="10">
        <f t="shared" si="44"/>
        <v>6810</v>
      </c>
      <c r="K471" s="8">
        <v>120</v>
      </c>
      <c r="L471" s="8">
        <v>15</v>
      </c>
      <c r="M471" s="1" t="s">
        <v>714</v>
      </c>
      <c r="N471" s="1">
        <v>681</v>
      </c>
      <c r="O471" s="3" t="s">
        <v>739</v>
      </c>
      <c r="P471" s="9">
        <f t="shared" si="48"/>
        <v>2383.5</v>
      </c>
      <c r="Q471" s="9">
        <f t="shared" si="46"/>
        <v>35</v>
      </c>
      <c r="R471" t="str">
        <f t="shared" si="47"/>
        <v>ACH</v>
      </c>
      <c r="S471" t="str">
        <f>_xlfn.XLOOKUP(F471,Market!B:B,Market!C:C,"NA",0)</f>
        <v>Europe</v>
      </c>
    </row>
    <row r="472" spans="1:19" ht="12.5" x14ac:dyDescent="0.25">
      <c r="A472" s="8">
        <v>7650</v>
      </c>
      <c r="B472" s="2">
        <v>6885</v>
      </c>
      <c r="C472" s="2">
        <v>5100</v>
      </c>
      <c r="D472" s="4">
        <v>41643</v>
      </c>
      <c r="E472" t="s">
        <v>1344</v>
      </c>
      <c r="F472" t="s">
        <v>1258</v>
      </c>
      <c r="G472" t="s">
        <v>1350</v>
      </c>
      <c r="H472" s="10">
        <f t="shared" si="42"/>
        <v>7650</v>
      </c>
      <c r="I472">
        <f t="shared" si="43"/>
        <v>6885</v>
      </c>
      <c r="J472" s="10">
        <f t="shared" si="44"/>
        <v>5100</v>
      </c>
      <c r="K472" s="8">
        <v>120</v>
      </c>
      <c r="L472" s="8">
        <v>15</v>
      </c>
      <c r="M472" s="1" t="s">
        <v>714</v>
      </c>
      <c r="N472" s="1">
        <v>510</v>
      </c>
      <c r="O472" s="3" t="s">
        <v>740</v>
      </c>
      <c r="P472" s="9">
        <f t="shared" si="48"/>
        <v>1785</v>
      </c>
      <c r="Q472" s="9">
        <f t="shared" si="46"/>
        <v>35</v>
      </c>
      <c r="R472" t="str">
        <f t="shared" si="47"/>
        <v>ACH</v>
      </c>
      <c r="S472" t="str">
        <f>_xlfn.XLOOKUP(F472,Market!B:B,Market!C:C,"NA",0)</f>
        <v>Europe</v>
      </c>
    </row>
    <row r="473" spans="1:19" ht="12.5" x14ac:dyDescent="0.25">
      <c r="A473" s="8">
        <v>11850</v>
      </c>
      <c r="B473" s="2">
        <v>10665</v>
      </c>
      <c r="C473" s="2">
        <v>7900</v>
      </c>
      <c r="D473" s="4">
        <v>41644</v>
      </c>
      <c r="E473" t="s">
        <v>1344</v>
      </c>
      <c r="F473" t="s">
        <v>1312</v>
      </c>
      <c r="G473" t="s">
        <v>1350</v>
      </c>
      <c r="H473" s="10">
        <f t="shared" si="42"/>
        <v>11850</v>
      </c>
      <c r="I473">
        <f t="shared" si="43"/>
        <v>10665</v>
      </c>
      <c r="J473" s="10">
        <f t="shared" si="44"/>
        <v>7900</v>
      </c>
      <c r="K473" s="8">
        <v>120</v>
      </c>
      <c r="L473" s="8">
        <v>15</v>
      </c>
      <c r="M473" s="1" t="s">
        <v>714</v>
      </c>
      <c r="N473" s="1">
        <v>790</v>
      </c>
      <c r="O473" s="3" t="s">
        <v>741</v>
      </c>
      <c r="P473" s="9">
        <f t="shared" si="48"/>
        <v>2765</v>
      </c>
      <c r="Q473" s="9">
        <f t="shared" si="46"/>
        <v>35</v>
      </c>
      <c r="R473" t="str">
        <f t="shared" si="47"/>
        <v>ACH</v>
      </c>
      <c r="S473" t="str">
        <f>_xlfn.XLOOKUP(F473,Market!B:B,Market!C:C,"NA",0)</f>
        <v>North America</v>
      </c>
    </row>
    <row r="474" spans="1:19" ht="12.5" x14ac:dyDescent="0.25">
      <c r="A474" s="8" t="s">
        <v>742</v>
      </c>
      <c r="B474" s="2" t="s">
        <v>744</v>
      </c>
      <c r="C474" s="2" t="s">
        <v>745</v>
      </c>
      <c r="D474" s="4">
        <v>41646</v>
      </c>
      <c r="E474" t="s">
        <v>1342</v>
      </c>
      <c r="F474" t="s">
        <v>1257</v>
      </c>
      <c r="G474" t="s">
        <v>1350</v>
      </c>
      <c r="H474" s="10">
        <f t="shared" si="42"/>
        <v>223650</v>
      </c>
      <c r="I474">
        <f t="shared" si="43"/>
        <v>201285</v>
      </c>
      <c r="J474" s="10">
        <f t="shared" si="44"/>
        <v>166140</v>
      </c>
      <c r="K474" s="8">
        <v>120</v>
      </c>
      <c r="L474" s="8">
        <v>350</v>
      </c>
      <c r="M474" s="1" t="s">
        <v>714</v>
      </c>
      <c r="N474" s="1">
        <v>639</v>
      </c>
      <c r="O474" s="3" t="s">
        <v>743</v>
      </c>
      <c r="P474" s="9">
        <f t="shared" si="48"/>
        <v>35145</v>
      </c>
      <c r="Q474" s="9">
        <f t="shared" si="46"/>
        <v>21.153846153846153</v>
      </c>
      <c r="R474" t="str">
        <f t="shared" si="47"/>
        <v>ACH</v>
      </c>
      <c r="S474" t="str">
        <f>_xlfn.XLOOKUP(F474,Market!B:B,Market!C:C,"NA",0)</f>
        <v>Europe</v>
      </c>
    </row>
    <row r="475" spans="1:19" ht="12.5" x14ac:dyDescent="0.25">
      <c r="A475" s="8" t="s">
        <v>746</v>
      </c>
      <c r="B475" s="2" t="s">
        <v>748</v>
      </c>
      <c r="C475" s="2" t="s">
        <v>749</v>
      </c>
      <c r="D475" s="4">
        <v>41648</v>
      </c>
      <c r="E475" t="s">
        <v>1347</v>
      </c>
      <c r="F475" t="s">
        <v>1312</v>
      </c>
      <c r="G475" t="s">
        <v>1350</v>
      </c>
      <c r="H475" s="10">
        <f t="shared" si="42"/>
        <v>199500</v>
      </c>
      <c r="I475">
        <f t="shared" si="43"/>
        <v>179550</v>
      </c>
      <c r="J475" s="10">
        <f t="shared" si="44"/>
        <v>191520</v>
      </c>
      <c r="K475" s="8">
        <v>120</v>
      </c>
      <c r="L475" s="8">
        <v>125</v>
      </c>
      <c r="M475" s="1" t="s">
        <v>714</v>
      </c>
      <c r="N475" s="1">
        <v>1596</v>
      </c>
      <c r="O475" s="3" t="s">
        <v>747</v>
      </c>
      <c r="P475" s="9">
        <f t="shared" si="48"/>
        <v>-11970</v>
      </c>
      <c r="Q475" s="9">
        <f t="shared" si="46"/>
        <v>-6.25</v>
      </c>
      <c r="R475" t="str">
        <f t="shared" si="47"/>
        <v>NOT ACH</v>
      </c>
      <c r="S475" t="str">
        <f>_xlfn.XLOOKUP(F475,Market!B:B,Market!C:C,"NA",0)</f>
        <v>North America</v>
      </c>
    </row>
    <row r="476" spans="1:19" ht="12.5" x14ac:dyDescent="0.25">
      <c r="A476" s="8" t="s">
        <v>750</v>
      </c>
      <c r="B476" s="2" t="s">
        <v>752</v>
      </c>
      <c r="C476" s="2" t="s">
        <v>753</v>
      </c>
      <c r="D476" s="4">
        <v>41284</v>
      </c>
      <c r="E476" t="s">
        <v>1348</v>
      </c>
      <c r="F476" t="s">
        <v>1312</v>
      </c>
      <c r="G476" t="s">
        <v>1350</v>
      </c>
      <c r="H476" s="10">
        <f t="shared" si="42"/>
        <v>688200</v>
      </c>
      <c r="I476">
        <f t="shared" si="43"/>
        <v>619380</v>
      </c>
      <c r="J476" s="10">
        <f t="shared" si="44"/>
        <v>573500</v>
      </c>
      <c r="K476" s="8">
        <v>120</v>
      </c>
      <c r="L476" s="8">
        <v>300</v>
      </c>
      <c r="M476" s="1" t="s">
        <v>714</v>
      </c>
      <c r="N476" s="1">
        <v>2294</v>
      </c>
      <c r="O476" s="3" t="s">
        <v>751</v>
      </c>
      <c r="P476" s="9">
        <f t="shared" si="48"/>
        <v>45880</v>
      </c>
      <c r="Q476" s="9">
        <f t="shared" si="46"/>
        <v>8</v>
      </c>
      <c r="R476" t="str">
        <f t="shared" si="47"/>
        <v>NOT ACH</v>
      </c>
      <c r="S476" t="str">
        <f>_xlfn.XLOOKUP(F476,Market!B:B,Market!C:C,"NA",0)</f>
        <v>North America</v>
      </c>
    </row>
    <row r="477" spans="1:19" ht="12.5" x14ac:dyDescent="0.25">
      <c r="A477" s="8">
        <v>4820</v>
      </c>
      <c r="B477" s="2">
        <v>4338</v>
      </c>
      <c r="C477" s="2">
        <v>2410</v>
      </c>
      <c r="D477" s="4">
        <v>41649</v>
      </c>
      <c r="E477" t="s">
        <v>1342</v>
      </c>
      <c r="F477" t="s">
        <v>1258</v>
      </c>
      <c r="G477" t="s">
        <v>1350</v>
      </c>
      <c r="H477" s="10">
        <f t="shared" si="42"/>
        <v>4820</v>
      </c>
      <c r="I477">
        <f t="shared" si="43"/>
        <v>4338</v>
      </c>
      <c r="J477" s="10">
        <f t="shared" si="44"/>
        <v>2410</v>
      </c>
      <c r="K477" s="8">
        <v>120</v>
      </c>
      <c r="L477" s="8">
        <v>20</v>
      </c>
      <c r="M477" s="1" t="s">
        <v>714</v>
      </c>
      <c r="N477" s="1">
        <v>241</v>
      </c>
      <c r="O477" s="3" t="s">
        <v>738</v>
      </c>
      <c r="P477" s="9">
        <f t="shared" si="48"/>
        <v>1928</v>
      </c>
      <c r="Q477" s="9">
        <f t="shared" si="46"/>
        <v>80</v>
      </c>
      <c r="R477" t="str">
        <f t="shared" si="47"/>
        <v>ACH</v>
      </c>
      <c r="S477" t="str">
        <f>_xlfn.XLOOKUP(F477,Market!B:B,Market!C:C,"NA",0)</f>
        <v>Europe</v>
      </c>
    </row>
    <row r="478" spans="1:19" ht="12.5" x14ac:dyDescent="0.25">
      <c r="A478" s="8">
        <v>18655</v>
      </c>
      <c r="B478" s="2">
        <v>16789.5</v>
      </c>
      <c r="C478" s="2">
        <v>13325</v>
      </c>
      <c r="D478" s="4">
        <v>41650</v>
      </c>
      <c r="E478" t="s">
        <v>1342</v>
      </c>
      <c r="F478" t="s">
        <v>1258</v>
      </c>
      <c r="G478" t="s">
        <v>1350</v>
      </c>
      <c r="H478" s="10">
        <f t="shared" si="42"/>
        <v>18655</v>
      </c>
      <c r="I478">
        <f t="shared" si="43"/>
        <v>16789.5</v>
      </c>
      <c r="J478" s="10">
        <f t="shared" si="44"/>
        <v>13325</v>
      </c>
      <c r="K478" s="8">
        <v>120</v>
      </c>
      <c r="L478" s="8">
        <v>7</v>
      </c>
      <c r="M478" s="1" t="s">
        <v>714</v>
      </c>
      <c r="N478" s="1">
        <v>2665</v>
      </c>
      <c r="O478" s="3" t="s">
        <v>754</v>
      </c>
      <c r="P478" s="9">
        <f t="shared" si="48"/>
        <v>3464.5</v>
      </c>
      <c r="Q478" s="9">
        <f t="shared" si="46"/>
        <v>26</v>
      </c>
      <c r="R478" t="str">
        <f t="shared" si="47"/>
        <v>ACH</v>
      </c>
      <c r="S478" t="str">
        <f>_xlfn.XLOOKUP(F478,Market!B:B,Market!C:C,"NA",0)</f>
        <v>Europe</v>
      </c>
    </row>
    <row r="479" spans="1:19" ht="12.5" x14ac:dyDescent="0.25">
      <c r="A479" s="8" t="s">
        <v>16</v>
      </c>
      <c r="B479" s="2" t="s">
        <v>756</v>
      </c>
      <c r="C479" s="2" t="s">
        <v>757</v>
      </c>
      <c r="D479" s="4">
        <v>41286</v>
      </c>
      <c r="E479" t="s">
        <v>1347</v>
      </c>
      <c r="F479" t="s">
        <v>1294</v>
      </c>
      <c r="G479" t="s">
        <v>1350</v>
      </c>
      <c r="H479" s="10">
        <f t="shared" si="42"/>
        <v>239500</v>
      </c>
      <c r="I479">
        <f t="shared" si="43"/>
        <v>215550</v>
      </c>
      <c r="J479" s="10">
        <f t="shared" si="44"/>
        <v>229920</v>
      </c>
      <c r="K479" s="8">
        <v>120</v>
      </c>
      <c r="L479" s="8">
        <v>125</v>
      </c>
      <c r="M479" s="1" t="s">
        <v>714</v>
      </c>
      <c r="N479" s="1">
        <v>1916</v>
      </c>
      <c r="O479" s="3" t="s">
        <v>755</v>
      </c>
      <c r="P479" s="9">
        <f t="shared" si="48"/>
        <v>-14370</v>
      </c>
      <c r="Q479" s="9">
        <f t="shared" si="46"/>
        <v>-6.25</v>
      </c>
      <c r="R479" t="str">
        <f t="shared" si="47"/>
        <v>NOT ACH</v>
      </c>
      <c r="S479" t="str">
        <f>_xlfn.XLOOKUP(F479,Market!B:B,Market!C:C,"NA",0)</f>
        <v>North America</v>
      </c>
    </row>
    <row r="480" spans="1:19" ht="12.5" x14ac:dyDescent="0.25">
      <c r="A480" s="8" t="s">
        <v>758</v>
      </c>
      <c r="B480" s="2" t="s">
        <v>760</v>
      </c>
      <c r="C480" s="2" t="s">
        <v>203</v>
      </c>
      <c r="D480" s="4">
        <v>41651</v>
      </c>
      <c r="E480" t="s">
        <v>1348</v>
      </c>
      <c r="F480" t="s">
        <v>1257</v>
      </c>
      <c r="G480" t="s">
        <v>1350</v>
      </c>
      <c r="H480" s="10">
        <f t="shared" si="42"/>
        <v>255900</v>
      </c>
      <c r="I480">
        <f t="shared" si="43"/>
        <v>230310</v>
      </c>
      <c r="J480" s="10">
        <f t="shared" si="44"/>
        <v>213250</v>
      </c>
      <c r="K480" s="8">
        <v>120</v>
      </c>
      <c r="L480" s="8">
        <v>300</v>
      </c>
      <c r="M480" s="1" t="s">
        <v>714</v>
      </c>
      <c r="N480" s="1">
        <v>853</v>
      </c>
      <c r="O480" s="3" t="s">
        <v>759</v>
      </c>
      <c r="P480" s="9">
        <f t="shared" si="48"/>
        <v>17060</v>
      </c>
      <c r="Q480" s="9">
        <f t="shared" si="46"/>
        <v>8</v>
      </c>
      <c r="R480" t="str">
        <f t="shared" si="47"/>
        <v>NOT ACH</v>
      </c>
      <c r="S480" t="str">
        <f>_xlfn.XLOOKUP(F480,Market!B:B,Market!C:C,"NA",0)</f>
        <v>Europe</v>
      </c>
    </row>
    <row r="481" spans="1:19" ht="12.5" x14ac:dyDescent="0.25">
      <c r="A481" s="8">
        <v>42625</v>
      </c>
      <c r="B481" s="2">
        <v>38362.5</v>
      </c>
      <c r="C481" s="2">
        <v>40920</v>
      </c>
      <c r="D481" s="4">
        <v>41644</v>
      </c>
      <c r="E481" t="s">
        <v>1347</v>
      </c>
      <c r="F481" t="s">
        <v>1305</v>
      </c>
      <c r="G481" t="s">
        <v>1351</v>
      </c>
      <c r="H481" s="10">
        <f t="shared" si="42"/>
        <v>42625</v>
      </c>
      <c r="I481">
        <f t="shared" si="43"/>
        <v>38362.5</v>
      </c>
      <c r="J481" s="10">
        <f t="shared" si="44"/>
        <v>40920</v>
      </c>
      <c r="K481" s="8">
        <v>250</v>
      </c>
      <c r="L481" s="8">
        <v>125</v>
      </c>
      <c r="M481" s="1" t="s">
        <v>714</v>
      </c>
      <c r="N481" s="1">
        <v>341</v>
      </c>
      <c r="O481" s="3" t="s">
        <v>761</v>
      </c>
      <c r="P481" s="9">
        <f t="shared" si="48"/>
        <v>-2557.5</v>
      </c>
      <c r="Q481" s="9">
        <f t="shared" si="46"/>
        <v>-6.25</v>
      </c>
      <c r="R481" t="str">
        <f t="shared" si="47"/>
        <v>NOT ACH</v>
      </c>
      <c r="S481" t="str">
        <f>_xlfn.XLOOKUP(F481,Market!B:B,Market!C:C,"NA",0)</f>
        <v>North America</v>
      </c>
    </row>
    <row r="482" spans="1:19" ht="12.5" x14ac:dyDescent="0.25">
      <c r="A482" s="8">
        <v>9615</v>
      </c>
      <c r="B482" s="2">
        <v>8653.5</v>
      </c>
      <c r="C482" s="2">
        <v>6410</v>
      </c>
      <c r="D482" s="4">
        <v>41646</v>
      </c>
      <c r="E482" t="s">
        <v>1344</v>
      </c>
      <c r="F482" t="s">
        <v>1305</v>
      </c>
      <c r="G482" t="s">
        <v>1351</v>
      </c>
      <c r="H482" s="10">
        <f t="shared" si="42"/>
        <v>9615</v>
      </c>
      <c r="I482">
        <f t="shared" si="43"/>
        <v>8653.5</v>
      </c>
      <c r="J482" s="10">
        <f t="shared" si="44"/>
        <v>6410</v>
      </c>
      <c r="K482" s="8">
        <v>250</v>
      </c>
      <c r="L482" s="8">
        <v>15</v>
      </c>
      <c r="M482" s="1" t="s">
        <v>714</v>
      </c>
      <c r="N482" s="1">
        <v>641</v>
      </c>
      <c r="O482" s="3" t="s">
        <v>762</v>
      </c>
      <c r="P482" s="9">
        <f t="shared" si="48"/>
        <v>2243.5</v>
      </c>
      <c r="Q482" s="9">
        <f t="shared" si="46"/>
        <v>35</v>
      </c>
      <c r="R482" t="str">
        <f t="shared" si="47"/>
        <v>ACH</v>
      </c>
      <c r="S482" t="str">
        <f>_xlfn.XLOOKUP(F482,Market!B:B,Market!C:C,"NA",0)</f>
        <v>North America</v>
      </c>
    </row>
    <row r="483" spans="1:19" ht="12.5" x14ac:dyDescent="0.25">
      <c r="A483" s="8" t="s">
        <v>763</v>
      </c>
      <c r="B483" s="2" t="s">
        <v>765</v>
      </c>
      <c r="C483" s="2" t="s">
        <v>766</v>
      </c>
      <c r="D483" s="4">
        <v>41647</v>
      </c>
      <c r="E483" t="s">
        <v>1342</v>
      </c>
      <c r="F483" t="s">
        <v>1312</v>
      </c>
      <c r="G483" t="s">
        <v>1351</v>
      </c>
      <c r="H483" s="10">
        <f t="shared" si="42"/>
        <v>982450</v>
      </c>
      <c r="I483">
        <f t="shared" si="43"/>
        <v>884205</v>
      </c>
      <c r="J483" s="10">
        <f t="shared" si="44"/>
        <v>729820</v>
      </c>
      <c r="K483" s="8">
        <v>250</v>
      </c>
      <c r="L483" s="8">
        <v>350</v>
      </c>
      <c r="M483" s="1" t="s">
        <v>714</v>
      </c>
      <c r="N483" s="1">
        <v>2807</v>
      </c>
      <c r="O483" s="3" t="s">
        <v>764</v>
      </c>
      <c r="P483" s="9">
        <f t="shared" si="48"/>
        <v>154385</v>
      </c>
      <c r="Q483" s="9">
        <f t="shared" si="46"/>
        <v>21.153846153846153</v>
      </c>
      <c r="R483" t="str">
        <f t="shared" si="47"/>
        <v>ACH</v>
      </c>
      <c r="S483" t="str">
        <f>_xlfn.XLOOKUP(F483,Market!B:B,Market!C:C,"NA",0)</f>
        <v>North America</v>
      </c>
    </row>
    <row r="484" spans="1:19" ht="12.5" x14ac:dyDescent="0.25">
      <c r="A484" s="8" t="s">
        <v>767</v>
      </c>
      <c r="B484" s="2" t="s">
        <v>769</v>
      </c>
      <c r="C484" s="2" t="s">
        <v>770</v>
      </c>
      <c r="D484" s="4">
        <v>41648</v>
      </c>
      <c r="E484" t="s">
        <v>1348</v>
      </c>
      <c r="F484" t="s">
        <v>1305</v>
      </c>
      <c r="G484" t="s">
        <v>1351</v>
      </c>
      <c r="H484" s="10">
        <f t="shared" si="42"/>
        <v>129600</v>
      </c>
      <c r="I484">
        <f t="shared" si="43"/>
        <v>116640</v>
      </c>
      <c r="J484" s="10">
        <f t="shared" si="44"/>
        <v>108000</v>
      </c>
      <c r="K484" s="8">
        <v>250</v>
      </c>
      <c r="L484" s="8">
        <v>300</v>
      </c>
      <c r="M484" s="1" t="s">
        <v>714</v>
      </c>
      <c r="N484" s="1">
        <v>432</v>
      </c>
      <c r="O484" s="3" t="s">
        <v>768</v>
      </c>
      <c r="P484" s="9">
        <f t="shared" si="48"/>
        <v>8640</v>
      </c>
      <c r="Q484" s="9">
        <f t="shared" si="46"/>
        <v>8</v>
      </c>
      <c r="R484" t="str">
        <f t="shared" si="47"/>
        <v>NOT ACH</v>
      </c>
      <c r="S484" t="str">
        <f>_xlfn.XLOOKUP(F484,Market!B:B,Market!C:C,"NA",0)</f>
        <v>North America</v>
      </c>
    </row>
    <row r="485" spans="1:19" ht="12.5" x14ac:dyDescent="0.25">
      <c r="A485" s="8" t="s">
        <v>750</v>
      </c>
      <c r="B485" s="2" t="s">
        <v>752</v>
      </c>
      <c r="C485" s="2" t="s">
        <v>753</v>
      </c>
      <c r="D485" s="4">
        <v>41284</v>
      </c>
      <c r="E485" t="s">
        <v>1348</v>
      </c>
      <c r="F485" t="s">
        <v>1312</v>
      </c>
      <c r="G485" t="s">
        <v>1351</v>
      </c>
      <c r="H485" s="10">
        <f t="shared" si="42"/>
        <v>688200</v>
      </c>
      <c r="I485">
        <f t="shared" si="43"/>
        <v>619380</v>
      </c>
      <c r="J485" s="10">
        <f t="shared" si="44"/>
        <v>573500</v>
      </c>
      <c r="K485" s="8">
        <v>250</v>
      </c>
      <c r="L485" s="8">
        <v>300</v>
      </c>
      <c r="M485" s="1" t="s">
        <v>714</v>
      </c>
      <c r="N485" s="1">
        <v>2294</v>
      </c>
      <c r="O485" s="3" t="s">
        <v>751</v>
      </c>
      <c r="P485" s="9">
        <f t="shared" si="48"/>
        <v>45880</v>
      </c>
      <c r="Q485" s="9">
        <f t="shared" si="46"/>
        <v>8</v>
      </c>
      <c r="R485" t="str">
        <f t="shared" si="47"/>
        <v>NOT ACH</v>
      </c>
      <c r="S485" t="str">
        <f>_xlfn.XLOOKUP(F485,Market!B:B,Market!C:C,"NA",0)</f>
        <v>North America</v>
      </c>
    </row>
    <row r="486" spans="1:19" ht="12.5" x14ac:dyDescent="0.25">
      <c r="A486" s="8">
        <v>32505</v>
      </c>
      <c r="B486" s="2">
        <v>29254.5</v>
      </c>
      <c r="C486" s="2">
        <v>21670</v>
      </c>
      <c r="D486" s="4">
        <v>41284</v>
      </c>
      <c r="E486" t="s">
        <v>1344</v>
      </c>
      <c r="F486" t="s">
        <v>1257</v>
      </c>
      <c r="G486" t="s">
        <v>1351</v>
      </c>
      <c r="H486" s="10">
        <f t="shared" si="42"/>
        <v>32505</v>
      </c>
      <c r="I486">
        <f t="shared" si="43"/>
        <v>29254.5</v>
      </c>
      <c r="J486" s="10">
        <f t="shared" si="44"/>
        <v>21670</v>
      </c>
      <c r="K486" s="8">
        <v>250</v>
      </c>
      <c r="L486" s="8">
        <v>15</v>
      </c>
      <c r="M486" s="1" t="s">
        <v>714</v>
      </c>
      <c r="N486" s="1">
        <v>2167</v>
      </c>
      <c r="O486" s="3" t="s">
        <v>737</v>
      </c>
      <c r="P486" s="9">
        <f t="shared" si="48"/>
        <v>7584.5</v>
      </c>
      <c r="Q486" s="9">
        <f t="shared" si="46"/>
        <v>35</v>
      </c>
      <c r="R486" t="str">
        <f t="shared" si="47"/>
        <v>ACH</v>
      </c>
      <c r="S486" t="str">
        <f>_xlfn.XLOOKUP(F486,Market!B:B,Market!C:C,"NA",0)</f>
        <v>Europe</v>
      </c>
    </row>
    <row r="487" spans="1:19" ht="12.5" x14ac:dyDescent="0.25">
      <c r="A487" s="8" t="s">
        <v>771</v>
      </c>
      <c r="B487" s="2" t="s">
        <v>773</v>
      </c>
      <c r="C487" s="2" t="s">
        <v>774</v>
      </c>
      <c r="D487" s="4">
        <v>41650</v>
      </c>
      <c r="E487" t="s">
        <v>1347</v>
      </c>
      <c r="F487" t="s">
        <v>1294</v>
      </c>
      <c r="G487" t="s">
        <v>1351</v>
      </c>
      <c r="H487" s="10">
        <f t="shared" si="42"/>
        <v>316125</v>
      </c>
      <c r="I487">
        <f t="shared" si="43"/>
        <v>284512.5</v>
      </c>
      <c r="J487" s="10">
        <f t="shared" si="44"/>
        <v>303480</v>
      </c>
      <c r="K487" s="8">
        <v>250</v>
      </c>
      <c r="L487" s="8">
        <v>125</v>
      </c>
      <c r="M487" s="1" t="s">
        <v>714</v>
      </c>
      <c r="N487" s="1">
        <v>2529</v>
      </c>
      <c r="O487" s="3" t="s">
        <v>772</v>
      </c>
      <c r="P487" s="9">
        <f t="shared" si="48"/>
        <v>-18967.5</v>
      </c>
      <c r="Q487" s="9">
        <f t="shared" si="46"/>
        <v>-6.25</v>
      </c>
      <c r="R487" t="str">
        <f t="shared" si="47"/>
        <v>NOT ACH</v>
      </c>
      <c r="S487" t="str">
        <f>_xlfn.XLOOKUP(F487,Market!B:B,Market!C:C,"NA",0)</f>
        <v>North America</v>
      </c>
    </row>
    <row r="488" spans="1:19" ht="12.5" x14ac:dyDescent="0.25">
      <c r="A488" s="8" t="s">
        <v>775</v>
      </c>
      <c r="B488" s="2" t="s">
        <v>777</v>
      </c>
      <c r="C488" s="2" t="s">
        <v>778</v>
      </c>
      <c r="D488" s="4">
        <v>41286</v>
      </c>
      <c r="E488" t="s">
        <v>1342</v>
      </c>
      <c r="F488" t="s">
        <v>1258</v>
      </c>
      <c r="G488" t="s">
        <v>1351</v>
      </c>
      <c r="H488" s="10">
        <f t="shared" si="42"/>
        <v>654500</v>
      </c>
      <c r="I488">
        <f t="shared" si="43"/>
        <v>589050</v>
      </c>
      <c r="J488" s="10">
        <f t="shared" si="44"/>
        <v>486200</v>
      </c>
      <c r="K488" s="8">
        <v>250</v>
      </c>
      <c r="L488" s="8">
        <v>350</v>
      </c>
      <c r="M488" s="1" t="s">
        <v>714</v>
      </c>
      <c r="N488" s="1">
        <v>1870</v>
      </c>
      <c r="O488" s="3" t="s">
        <v>776</v>
      </c>
      <c r="P488" s="9">
        <f t="shared" si="48"/>
        <v>102850</v>
      </c>
      <c r="Q488" s="9">
        <f t="shared" si="46"/>
        <v>21.153846153846153</v>
      </c>
      <c r="R488" t="str">
        <f t="shared" si="47"/>
        <v>ACH</v>
      </c>
      <c r="S488" t="str">
        <f>_xlfn.XLOOKUP(F488,Market!B:B,Market!C:C,"NA",0)</f>
        <v>Europe</v>
      </c>
    </row>
    <row r="489" spans="1:19" ht="12.5" x14ac:dyDescent="0.25">
      <c r="A489" s="8">
        <v>72375</v>
      </c>
      <c r="B489" s="2">
        <v>65137.5</v>
      </c>
      <c r="C489" s="2">
        <v>69480</v>
      </c>
      <c r="D489" s="4">
        <v>41640</v>
      </c>
      <c r="E489" t="s">
        <v>1347</v>
      </c>
      <c r="F489" t="s">
        <v>1312</v>
      </c>
      <c r="G489" t="s">
        <v>1352</v>
      </c>
      <c r="H489" s="10">
        <f t="shared" si="42"/>
        <v>72375</v>
      </c>
      <c r="I489">
        <f t="shared" si="43"/>
        <v>65137.5</v>
      </c>
      <c r="J489" s="10">
        <f t="shared" si="44"/>
        <v>69480</v>
      </c>
      <c r="K489" s="8">
        <v>260</v>
      </c>
      <c r="L489" s="8">
        <v>125</v>
      </c>
      <c r="M489" s="1" t="s">
        <v>714</v>
      </c>
      <c r="N489" s="1">
        <v>579</v>
      </c>
      <c r="O489" s="3" t="s">
        <v>779</v>
      </c>
      <c r="P489" s="9">
        <f t="shared" si="48"/>
        <v>-4342.5</v>
      </c>
      <c r="Q489" s="9">
        <f t="shared" si="46"/>
        <v>-6.25</v>
      </c>
      <c r="R489" t="str">
        <f t="shared" si="47"/>
        <v>NOT ACH</v>
      </c>
      <c r="S489" t="str">
        <f>_xlfn.XLOOKUP(F489,Market!B:B,Market!C:C,"NA",0)</f>
        <v>North America</v>
      </c>
    </row>
    <row r="490" spans="1:19" ht="12.5" x14ac:dyDescent="0.25">
      <c r="A490" s="8" t="s">
        <v>780</v>
      </c>
      <c r="B490" s="2" t="s">
        <v>782</v>
      </c>
      <c r="C490" s="2" t="s">
        <v>783</v>
      </c>
      <c r="D490" s="4">
        <v>41641</v>
      </c>
      <c r="E490" t="s">
        <v>1342</v>
      </c>
      <c r="F490" t="s">
        <v>1294</v>
      </c>
      <c r="G490" t="s">
        <v>1352</v>
      </c>
      <c r="H490" s="10">
        <f t="shared" si="42"/>
        <v>784000</v>
      </c>
      <c r="I490">
        <f t="shared" si="43"/>
        <v>705600</v>
      </c>
      <c r="J490" s="10">
        <f t="shared" si="44"/>
        <v>582400</v>
      </c>
      <c r="K490" s="8">
        <v>260</v>
      </c>
      <c r="L490" s="8">
        <v>350</v>
      </c>
      <c r="M490" s="1" t="s">
        <v>714</v>
      </c>
      <c r="N490" s="1">
        <v>2240</v>
      </c>
      <c r="O490" s="3" t="s">
        <v>781</v>
      </c>
      <c r="P490" s="9">
        <f t="shared" si="48"/>
        <v>123200</v>
      </c>
      <c r="Q490" s="9">
        <f t="shared" si="46"/>
        <v>21.153846153846153</v>
      </c>
      <c r="R490" t="str">
        <f t="shared" si="47"/>
        <v>ACH</v>
      </c>
      <c r="S490" t="str">
        <f>_xlfn.XLOOKUP(F490,Market!B:B,Market!C:C,"NA",0)</f>
        <v>North America</v>
      </c>
    </row>
    <row r="491" spans="1:19" ht="12.5" x14ac:dyDescent="0.25">
      <c r="A491" s="8" t="s">
        <v>784</v>
      </c>
      <c r="B491" s="2" t="s">
        <v>786</v>
      </c>
      <c r="C491" s="2" t="s">
        <v>787</v>
      </c>
      <c r="D491" s="4">
        <v>41642</v>
      </c>
      <c r="E491" t="s">
        <v>1348</v>
      </c>
      <c r="F491" t="s">
        <v>1312</v>
      </c>
      <c r="G491" t="s">
        <v>1352</v>
      </c>
      <c r="H491" s="10">
        <f t="shared" si="42"/>
        <v>897900</v>
      </c>
      <c r="I491">
        <f t="shared" si="43"/>
        <v>808110</v>
      </c>
      <c r="J491" s="10">
        <f t="shared" si="44"/>
        <v>748250</v>
      </c>
      <c r="K491" s="8">
        <v>260</v>
      </c>
      <c r="L491" s="8">
        <v>300</v>
      </c>
      <c r="M491" s="1" t="s">
        <v>714</v>
      </c>
      <c r="N491" s="1">
        <v>2993</v>
      </c>
      <c r="O491" s="3" t="s">
        <v>785</v>
      </c>
      <c r="P491" s="9">
        <f t="shared" si="48"/>
        <v>59860</v>
      </c>
      <c r="Q491" s="9">
        <f t="shared" si="46"/>
        <v>8</v>
      </c>
      <c r="R491" t="str">
        <f t="shared" si="47"/>
        <v>NOT ACH</v>
      </c>
      <c r="S491" t="str">
        <f>_xlfn.XLOOKUP(F491,Market!B:B,Market!C:C,"NA",0)</f>
        <v>North America</v>
      </c>
    </row>
    <row r="492" spans="1:19" ht="12.5" x14ac:dyDescent="0.25">
      <c r="A492" s="8">
        <v>42246</v>
      </c>
      <c r="B492" s="2">
        <v>38021.4</v>
      </c>
      <c r="C492" s="2">
        <v>10561.5</v>
      </c>
      <c r="D492" s="4">
        <v>41643</v>
      </c>
      <c r="E492" t="s">
        <v>1346</v>
      </c>
      <c r="F492" t="s">
        <v>1294</v>
      </c>
      <c r="G492" t="s">
        <v>1352</v>
      </c>
      <c r="H492" s="10">
        <f t="shared" si="42"/>
        <v>42246</v>
      </c>
      <c r="I492">
        <f t="shared" si="43"/>
        <v>38021.4</v>
      </c>
      <c r="J492" s="10">
        <f t="shared" si="44"/>
        <v>10561.5</v>
      </c>
      <c r="K492" s="8">
        <v>260</v>
      </c>
      <c r="L492" s="8">
        <v>12</v>
      </c>
      <c r="M492" s="1" t="s">
        <v>714</v>
      </c>
      <c r="N492" s="1">
        <v>3520.5</v>
      </c>
      <c r="O492" s="3" t="s">
        <v>788</v>
      </c>
      <c r="P492" s="9">
        <f t="shared" si="48"/>
        <v>27459.9</v>
      </c>
      <c r="Q492" s="9">
        <f t="shared" si="46"/>
        <v>260</v>
      </c>
      <c r="R492" t="str">
        <f t="shared" si="47"/>
        <v>ACH</v>
      </c>
      <c r="S492" t="str">
        <f>_xlfn.XLOOKUP(F492,Market!B:B,Market!C:C,"NA",0)</f>
        <v>North America</v>
      </c>
    </row>
    <row r="493" spans="1:19" ht="12.5" x14ac:dyDescent="0.25">
      <c r="A493" s="8">
        <v>40780</v>
      </c>
      <c r="B493" s="2">
        <v>36702</v>
      </c>
      <c r="C493" s="2">
        <v>20390</v>
      </c>
      <c r="D493" s="4">
        <v>41644</v>
      </c>
      <c r="E493" t="s">
        <v>1342</v>
      </c>
      <c r="F493" t="s">
        <v>1305</v>
      </c>
      <c r="G493" t="s">
        <v>1352</v>
      </c>
      <c r="H493" s="10">
        <f t="shared" si="42"/>
        <v>40780</v>
      </c>
      <c r="I493">
        <f t="shared" si="43"/>
        <v>36702</v>
      </c>
      <c r="J493" s="10">
        <f t="shared" si="44"/>
        <v>20390</v>
      </c>
      <c r="K493" s="8">
        <v>260</v>
      </c>
      <c r="L493" s="8">
        <v>20</v>
      </c>
      <c r="M493" s="1" t="s">
        <v>714</v>
      </c>
      <c r="N493" s="1">
        <v>2039</v>
      </c>
      <c r="O493" s="3" t="s">
        <v>789</v>
      </c>
      <c r="P493" s="9">
        <f t="shared" si="48"/>
        <v>16312</v>
      </c>
      <c r="Q493" s="9">
        <f t="shared" si="46"/>
        <v>80</v>
      </c>
      <c r="R493" t="str">
        <f t="shared" si="47"/>
        <v>ACH</v>
      </c>
      <c r="S493" t="str">
        <f>_xlfn.XLOOKUP(F493,Market!B:B,Market!C:C,"NA",0)</f>
        <v>North America</v>
      </c>
    </row>
    <row r="494" spans="1:19" ht="12.5" x14ac:dyDescent="0.25">
      <c r="A494" s="8">
        <v>30888</v>
      </c>
      <c r="B494" s="2">
        <v>27799.200000000001</v>
      </c>
      <c r="C494" s="2">
        <v>7722</v>
      </c>
      <c r="D494" s="4">
        <v>41647</v>
      </c>
      <c r="E494" t="s">
        <v>1346</v>
      </c>
      <c r="F494" t="s">
        <v>1258</v>
      </c>
      <c r="G494" t="s">
        <v>1352</v>
      </c>
      <c r="H494" s="10">
        <f t="shared" si="42"/>
        <v>30888</v>
      </c>
      <c r="I494">
        <f t="shared" si="43"/>
        <v>27799.200000000001</v>
      </c>
      <c r="J494" s="10">
        <f t="shared" si="44"/>
        <v>7722</v>
      </c>
      <c r="K494" s="8">
        <v>260</v>
      </c>
      <c r="L494" s="8">
        <v>12</v>
      </c>
      <c r="M494" s="1" t="s">
        <v>714</v>
      </c>
      <c r="N494" s="1">
        <v>2574</v>
      </c>
      <c r="O494" s="3" t="s">
        <v>790</v>
      </c>
      <c r="P494" s="9">
        <f t="shared" si="48"/>
        <v>20077.2</v>
      </c>
      <c r="Q494" s="9">
        <f t="shared" si="46"/>
        <v>260</v>
      </c>
      <c r="R494" t="str">
        <f t="shared" si="47"/>
        <v>ACH</v>
      </c>
      <c r="S494" t="str">
        <f>_xlfn.XLOOKUP(F494,Market!B:B,Market!C:C,"NA",0)</f>
        <v>Europe</v>
      </c>
    </row>
    <row r="495" spans="1:19" ht="12.5" x14ac:dyDescent="0.25">
      <c r="A495" s="8" t="s">
        <v>791</v>
      </c>
      <c r="B495" s="2" t="s">
        <v>793</v>
      </c>
      <c r="C495" s="2" t="s">
        <v>794</v>
      </c>
      <c r="D495" s="4">
        <v>41648</v>
      </c>
      <c r="E495" t="s">
        <v>1342</v>
      </c>
      <c r="F495" t="s">
        <v>1294</v>
      </c>
      <c r="G495" t="s">
        <v>1352</v>
      </c>
      <c r="H495" s="10">
        <f t="shared" si="42"/>
        <v>247450</v>
      </c>
      <c r="I495">
        <f t="shared" si="43"/>
        <v>222705</v>
      </c>
      <c r="J495" s="10">
        <f t="shared" si="44"/>
        <v>183820</v>
      </c>
      <c r="K495" s="8">
        <v>260</v>
      </c>
      <c r="L495" s="8">
        <v>350</v>
      </c>
      <c r="M495" s="1" t="s">
        <v>714</v>
      </c>
      <c r="N495" s="1">
        <v>707</v>
      </c>
      <c r="O495" s="3" t="s">
        <v>792</v>
      </c>
      <c r="P495" s="9">
        <f t="shared" si="48"/>
        <v>38885</v>
      </c>
      <c r="Q495" s="9">
        <f t="shared" si="46"/>
        <v>21.153846153846153</v>
      </c>
      <c r="R495" t="str">
        <f t="shared" si="47"/>
        <v>ACH</v>
      </c>
      <c r="S495" t="str">
        <f>_xlfn.XLOOKUP(F495,Market!B:B,Market!C:C,"NA",0)</f>
        <v>North America</v>
      </c>
    </row>
    <row r="496" spans="1:19" ht="12.5" x14ac:dyDescent="0.25">
      <c r="A496" s="8">
        <v>31080</v>
      </c>
      <c r="B496" s="2">
        <v>27972</v>
      </c>
      <c r="C496" s="2">
        <v>20720</v>
      </c>
      <c r="D496" s="4">
        <v>41651</v>
      </c>
      <c r="E496" t="s">
        <v>1344</v>
      </c>
      <c r="F496" t="s">
        <v>1257</v>
      </c>
      <c r="G496" t="s">
        <v>1352</v>
      </c>
      <c r="H496" s="10">
        <f t="shared" si="42"/>
        <v>31080</v>
      </c>
      <c r="I496">
        <f t="shared" si="43"/>
        <v>27972</v>
      </c>
      <c r="J496" s="10">
        <f t="shared" si="44"/>
        <v>20720</v>
      </c>
      <c r="K496" s="8">
        <v>260</v>
      </c>
      <c r="L496" s="8">
        <v>15</v>
      </c>
      <c r="M496" s="1" t="s">
        <v>714</v>
      </c>
      <c r="N496" s="1">
        <v>2072</v>
      </c>
      <c r="O496" s="3" t="s">
        <v>731</v>
      </c>
      <c r="P496" s="9">
        <f t="shared" si="48"/>
        <v>7252</v>
      </c>
      <c r="Q496" s="9">
        <f t="shared" si="46"/>
        <v>35</v>
      </c>
      <c r="R496" t="str">
        <f t="shared" si="47"/>
        <v>ACH</v>
      </c>
      <c r="S496" t="str">
        <f>_xlfn.XLOOKUP(F496,Market!B:B,Market!C:C,"NA",0)</f>
        <v>Europe</v>
      </c>
    </row>
    <row r="497" spans="1:19" ht="12.5" x14ac:dyDescent="0.25">
      <c r="A497" s="8" t="s">
        <v>758</v>
      </c>
      <c r="B497" s="2" t="s">
        <v>760</v>
      </c>
      <c r="C497" s="2" t="s">
        <v>203</v>
      </c>
      <c r="D497" s="4">
        <v>41651</v>
      </c>
      <c r="E497" t="s">
        <v>1348</v>
      </c>
      <c r="F497" t="s">
        <v>1257</v>
      </c>
      <c r="G497" t="s">
        <v>1352</v>
      </c>
      <c r="H497" s="10">
        <f t="shared" si="42"/>
        <v>255900</v>
      </c>
      <c r="I497">
        <f t="shared" si="43"/>
        <v>230310</v>
      </c>
      <c r="J497" s="10">
        <f t="shared" si="44"/>
        <v>213250</v>
      </c>
      <c r="K497" s="8">
        <v>260</v>
      </c>
      <c r="L497" s="8">
        <v>300</v>
      </c>
      <c r="M497" s="1" t="s">
        <v>714</v>
      </c>
      <c r="N497" s="1">
        <v>853</v>
      </c>
      <c r="O497" s="3" t="s">
        <v>759</v>
      </c>
      <c r="P497" s="9">
        <f t="shared" si="48"/>
        <v>17060</v>
      </c>
      <c r="Q497" s="9">
        <f t="shared" si="46"/>
        <v>8</v>
      </c>
      <c r="R497" t="str">
        <f t="shared" si="47"/>
        <v>NOT ACH</v>
      </c>
      <c r="S497" t="str">
        <f>_xlfn.XLOOKUP(F497,Market!B:B,Market!C:C,"NA",0)</f>
        <v>Europe</v>
      </c>
    </row>
    <row r="498" spans="1:19" ht="12.5" x14ac:dyDescent="0.25">
      <c r="A498" s="8">
        <v>14376</v>
      </c>
      <c r="B498" s="2">
        <v>12794.64</v>
      </c>
      <c r="C498" s="2">
        <v>3594</v>
      </c>
      <c r="D498" s="4">
        <v>41284</v>
      </c>
      <c r="E498" t="s">
        <v>1346</v>
      </c>
      <c r="F498" t="s">
        <v>1257</v>
      </c>
      <c r="G498" t="s">
        <v>1343</v>
      </c>
      <c r="H498" s="10">
        <f t="shared" si="42"/>
        <v>14376</v>
      </c>
      <c r="I498">
        <f t="shared" si="43"/>
        <v>12794.64</v>
      </c>
      <c r="J498" s="10">
        <f t="shared" si="44"/>
        <v>3594</v>
      </c>
      <c r="K498" s="8">
        <v>3</v>
      </c>
      <c r="L498" s="8">
        <v>12</v>
      </c>
      <c r="M498" s="1" t="s">
        <v>714</v>
      </c>
      <c r="N498" s="1">
        <v>1198</v>
      </c>
      <c r="O498" s="3" t="s">
        <v>795</v>
      </c>
      <c r="P498" s="9">
        <f t="shared" si="48"/>
        <v>9200.64</v>
      </c>
      <c r="Q498" s="9">
        <f t="shared" si="46"/>
        <v>256</v>
      </c>
      <c r="R498" t="str">
        <f t="shared" si="47"/>
        <v>ACH</v>
      </c>
      <c r="S498" t="str">
        <f>_xlfn.XLOOKUP(F498,Market!B:B,Market!C:C,"NA",0)</f>
        <v>Europe</v>
      </c>
    </row>
    <row r="499" spans="1:19" ht="12.5" x14ac:dyDescent="0.25">
      <c r="A499" s="8">
        <v>17724</v>
      </c>
      <c r="B499" s="2">
        <v>15774.36</v>
      </c>
      <c r="C499" s="2">
        <v>12660</v>
      </c>
      <c r="D499" s="4">
        <v>41643</v>
      </c>
      <c r="E499" t="s">
        <v>1342</v>
      </c>
      <c r="F499" t="s">
        <v>1257</v>
      </c>
      <c r="G499" t="s">
        <v>1349</v>
      </c>
      <c r="H499" s="10">
        <f t="shared" si="42"/>
        <v>17724</v>
      </c>
      <c r="I499">
        <f t="shared" si="43"/>
        <v>15774.36</v>
      </c>
      <c r="J499" s="10">
        <f t="shared" si="44"/>
        <v>12660</v>
      </c>
      <c r="K499" s="8">
        <v>10</v>
      </c>
      <c r="L499" s="8">
        <v>7</v>
      </c>
      <c r="M499" s="1" t="s">
        <v>714</v>
      </c>
      <c r="N499" s="1">
        <v>2532</v>
      </c>
      <c r="O499" s="3" t="s">
        <v>796</v>
      </c>
      <c r="P499" s="9">
        <f t="shared" si="48"/>
        <v>3114.3600000000006</v>
      </c>
      <c r="Q499" s="9">
        <f t="shared" si="46"/>
        <v>24.600000000000005</v>
      </c>
      <c r="R499" t="str">
        <f t="shared" si="47"/>
        <v>ACH</v>
      </c>
      <c r="S499" t="str">
        <f>_xlfn.XLOOKUP(F499,Market!B:B,Market!C:C,"NA",0)</f>
        <v>Europe</v>
      </c>
    </row>
    <row r="500" spans="1:19" ht="12.5" x14ac:dyDescent="0.25">
      <c r="A500" s="8">
        <v>14376</v>
      </c>
      <c r="B500" s="2">
        <v>12794.64</v>
      </c>
      <c r="C500" s="2">
        <v>3594</v>
      </c>
      <c r="D500" s="4">
        <v>41284</v>
      </c>
      <c r="E500" t="s">
        <v>1346</v>
      </c>
      <c r="F500" t="s">
        <v>1257</v>
      </c>
      <c r="G500" t="s">
        <v>1349</v>
      </c>
      <c r="H500" s="10">
        <f t="shared" si="42"/>
        <v>14376</v>
      </c>
      <c r="I500">
        <f t="shared" si="43"/>
        <v>12794.64</v>
      </c>
      <c r="J500" s="10">
        <f t="shared" si="44"/>
        <v>3594</v>
      </c>
      <c r="K500" s="8">
        <v>10</v>
      </c>
      <c r="L500" s="8">
        <v>12</v>
      </c>
      <c r="M500" s="1" t="s">
        <v>714</v>
      </c>
      <c r="N500" s="1">
        <v>1198</v>
      </c>
      <c r="O500" s="3" t="s">
        <v>795</v>
      </c>
      <c r="P500" s="9">
        <f t="shared" si="48"/>
        <v>9200.64</v>
      </c>
      <c r="Q500" s="9">
        <f t="shared" si="46"/>
        <v>256</v>
      </c>
      <c r="R500" t="str">
        <f t="shared" si="47"/>
        <v>ACH</v>
      </c>
      <c r="S500" t="str">
        <f>_xlfn.XLOOKUP(F500,Market!B:B,Market!C:C,"NA",0)</f>
        <v>Europe</v>
      </c>
    </row>
    <row r="501" spans="1:19" ht="12.5" x14ac:dyDescent="0.25">
      <c r="A501" s="8">
        <v>5760</v>
      </c>
      <c r="B501" s="2">
        <v>5126.3999999999996</v>
      </c>
      <c r="C501" s="2">
        <v>3840</v>
      </c>
      <c r="D501" s="4">
        <v>41640</v>
      </c>
      <c r="E501" t="s">
        <v>1344</v>
      </c>
      <c r="F501" t="s">
        <v>1294</v>
      </c>
      <c r="G501" t="s">
        <v>1350</v>
      </c>
      <c r="H501" s="10">
        <f t="shared" si="42"/>
        <v>5760</v>
      </c>
      <c r="I501">
        <f t="shared" si="43"/>
        <v>5126.3999999999996</v>
      </c>
      <c r="J501" s="10">
        <f t="shared" si="44"/>
        <v>3840</v>
      </c>
      <c r="K501" s="8">
        <v>120</v>
      </c>
      <c r="L501" s="8">
        <v>15</v>
      </c>
      <c r="M501" s="1" t="s">
        <v>714</v>
      </c>
      <c r="N501" s="1">
        <v>384</v>
      </c>
      <c r="O501" s="3" t="s">
        <v>797</v>
      </c>
      <c r="P501" s="9">
        <f t="shared" si="48"/>
        <v>1286.3999999999996</v>
      </c>
      <c r="Q501" s="9">
        <f t="shared" si="46"/>
        <v>33.499999999999993</v>
      </c>
      <c r="R501" t="str">
        <f t="shared" si="47"/>
        <v>ACH</v>
      </c>
      <c r="S501" t="str">
        <f>_xlfn.XLOOKUP(F501,Market!B:B,Market!C:C,"NA",0)</f>
        <v>North America</v>
      </c>
    </row>
    <row r="502" spans="1:19" ht="12.5" x14ac:dyDescent="0.25">
      <c r="A502" s="8">
        <v>5664</v>
      </c>
      <c r="B502" s="2">
        <v>5040.96</v>
      </c>
      <c r="C502" s="2">
        <v>1416</v>
      </c>
      <c r="D502" s="4">
        <v>41649</v>
      </c>
      <c r="E502" t="s">
        <v>1346</v>
      </c>
      <c r="F502" t="s">
        <v>1258</v>
      </c>
      <c r="G502" t="s">
        <v>1350</v>
      </c>
      <c r="H502" s="10">
        <f t="shared" si="42"/>
        <v>5664</v>
      </c>
      <c r="I502">
        <f t="shared" si="43"/>
        <v>5040.96</v>
      </c>
      <c r="J502" s="10">
        <f t="shared" si="44"/>
        <v>1416</v>
      </c>
      <c r="K502" s="8">
        <v>120</v>
      </c>
      <c r="L502" s="8">
        <v>12</v>
      </c>
      <c r="M502" s="1" t="s">
        <v>714</v>
      </c>
      <c r="N502" s="1">
        <v>472</v>
      </c>
      <c r="O502" s="3" t="s">
        <v>798</v>
      </c>
      <c r="P502" s="9">
        <f t="shared" si="48"/>
        <v>3624.96</v>
      </c>
      <c r="Q502" s="9">
        <f t="shared" si="46"/>
        <v>256</v>
      </c>
      <c r="R502" t="str">
        <f t="shared" si="47"/>
        <v>ACH</v>
      </c>
      <c r="S502" t="str">
        <f>_xlfn.XLOOKUP(F502,Market!B:B,Market!C:C,"NA",0)</f>
        <v>Europe</v>
      </c>
    </row>
    <row r="503" spans="1:19" ht="12.5" x14ac:dyDescent="0.25">
      <c r="A503" s="8">
        <v>11053</v>
      </c>
      <c r="B503" s="2">
        <v>9837.17</v>
      </c>
      <c r="C503" s="2">
        <v>7895</v>
      </c>
      <c r="D503" s="4">
        <v>41642</v>
      </c>
      <c r="E503" t="s">
        <v>1342</v>
      </c>
      <c r="F503" t="s">
        <v>1312</v>
      </c>
      <c r="G503" t="s">
        <v>1351</v>
      </c>
      <c r="H503" s="10">
        <f t="shared" si="42"/>
        <v>11053</v>
      </c>
      <c r="I503">
        <f t="shared" si="43"/>
        <v>9837.17</v>
      </c>
      <c r="J503" s="10">
        <f t="shared" si="44"/>
        <v>7895</v>
      </c>
      <c r="K503" s="8">
        <v>250</v>
      </c>
      <c r="L503" s="8">
        <v>7</v>
      </c>
      <c r="M503" s="1" t="s">
        <v>714</v>
      </c>
      <c r="N503" s="1">
        <v>1579</v>
      </c>
      <c r="O503" s="3" t="s">
        <v>799</v>
      </c>
      <c r="P503" s="9">
        <f t="shared" si="48"/>
        <v>1942.17</v>
      </c>
      <c r="Q503" s="9">
        <f t="shared" si="46"/>
        <v>24.6</v>
      </c>
      <c r="R503" t="str">
        <f t="shared" si="47"/>
        <v>ACH</v>
      </c>
      <c r="S503" t="str">
        <f>_xlfn.XLOOKUP(F503,Market!B:B,Market!C:C,"NA",0)</f>
        <v>North America</v>
      </c>
    </row>
    <row r="504" spans="1:19" ht="12.5" x14ac:dyDescent="0.25">
      <c r="A504" s="8">
        <v>12060</v>
      </c>
      <c r="B504" s="2">
        <v>10733.4</v>
      </c>
      <c r="C504" s="2">
        <v>3015</v>
      </c>
      <c r="D504" s="4">
        <v>41283</v>
      </c>
      <c r="E504" t="s">
        <v>1346</v>
      </c>
      <c r="F504" t="s">
        <v>1305</v>
      </c>
      <c r="G504" t="s">
        <v>1351</v>
      </c>
      <c r="H504" s="10">
        <f t="shared" si="42"/>
        <v>12060</v>
      </c>
      <c r="I504">
        <f t="shared" si="43"/>
        <v>10733.4</v>
      </c>
      <c r="J504" s="10">
        <f t="shared" si="44"/>
        <v>3015</v>
      </c>
      <c r="K504" s="8">
        <v>250</v>
      </c>
      <c r="L504" s="8">
        <v>12</v>
      </c>
      <c r="M504" s="1" t="s">
        <v>714</v>
      </c>
      <c r="N504" s="1">
        <v>1005</v>
      </c>
      <c r="O504" s="3" t="s">
        <v>800</v>
      </c>
      <c r="P504" s="9">
        <f t="shared" si="48"/>
        <v>7718.4</v>
      </c>
      <c r="Q504" s="9">
        <f t="shared" si="46"/>
        <v>256</v>
      </c>
      <c r="R504" t="str">
        <f t="shared" si="47"/>
        <v>ACH</v>
      </c>
      <c r="S504" t="str">
        <f>_xlfn.XLOOKUP(F504,Market!B:B,Market!C:C,"NA",0)</f>
        <v>North America</v>
      </c>
    </row>
    <row r="505" spans="1:19" ht="12.5" x14ac:dyDescent="0.25">
      <c r="A505" s="8">
        <v>47992.5</v>
      </c>
      <c r="B505" s="2">
        <v>42713.33</v>
      </c>
      <c r="C505" s="2">
        <v>31995</v>
      </c>
      <c r="D505" s="4">
        <v>41646</v>
      </c>
      <c r="E505" t="s">
        <v>1344</v>
      </c>
      <c r="F505" t="s">
        <v>1312</v>
      </c>
      <c r="G505" t="s">
        <v>1352</v>
      </c>
      <c r="H505" s="10">
        <f t="shared" si="42"/>
        <v>47992.5</v>
      </c>
      <c r="I505">
        <f t="shared" si="43"/>
        <v>42713.33</v>
      </c>
      <c r="J505" s="10">
        <f t="shared" si="44"/>
        <v>31995</v>
      </c>
      <c r="K505" s="8">
        <v>260</v>
      </c>
      <c r="L505" s="8">
        <v>15</v>
      </c>
      <c r="M505" s="1" t="s">
        <v>714</v>
      </c>
      <c r="N505" s="1">
        <v>3199.5</v>
      </c>
      <c r="O505" s="3" t="s">
        <v>801</v>
      </c>
      <c r="P505" s="9">
        <f t="shared" si="48"/>
        <v>10718.330000000002</v>
      </c>
      <c r="Q505" s="9">
        <f t="shared" si="46"/>
        <v>33.50001562744179</v>
      </c>
      <c r="R505" t="str">
        <f t="shared" si="47"/>
        <v>ACH</v>
      </c>
      <c r="S505" t="str">
        <f>_xlfn.XLOOKUP(F505,Market!B:B,Market!C:C,"NA",0)</f>
        <v>North America</v>
      </c>
    </row>
    <row r="506" spans="1:19" ht="12.5" x14ac:dyDescent="0.25">
      <c r="A506" s="8">
        <v>5664</v>
      </c>
      <c r="B506" s="2">
        <v>5040.96</v>
      </c>
      <c r="C506" s="2">
        <v>1416</v>
      </c>
      <c r="D506" s="4">
        <v>41649</v>
      </c>
      <c r="E506" t="s">
        <v>1346</v>
      </c>
      <c r="F506" t="s">
        <v>1258</v>
      </c>
      <c r="G506" t="s">
        <v>1352</v>
      </c>
      <c r="H506" s="10">
        <f t="shared" si="42"/>
        <v>5664</v>
      </c>
      <c r="I506">
        <f t="shared" si="43"/>
        <v>5040.96</v>
      </c>
      <c r="J506" s="10">
        <f t="shared" si="44"/>
        <v>1416</v>
      </c>
      <c r="K506" s="8">
        <v>260</v>
      </c>
      <c r="L506" s="8">
        <v>12</v>
      </c>
      <c r="M506" s="1" t="s">
        <v>714</v>
      </c>
      <c r="N506" s="1">
        <v>472</v>
      </c>
      <c r="O506" s="3" t="s">
        <v>798</v>
      </c>
      <c r="P506" s="9">
        <f t="shared" si="48"/>
        <v>3624.96</v>
      </c>
      <c r="Q506" s="9">
        <f t="shared" si="46"/>
        <v>256</v>
      </c>
      <c r="R506" t="str">
        <f t="shared" si="47"/>
        <v>ACH</v>
      </c>
      <c r="S506" t="str">
        <f>_xlfn.XLOOKUP(F506,Market!B:B,Market!C:C,"NA",0)</f>
        <v>Europe</v>
      </c>
    </row>
    <row r="507" spans="1:19" ht="12.5" x14ac:dyDescent="0.25">
      <c r="A507" s="8">
        <v>23244</v>
      </c>
      <c r="B507" s="2">
        <v>20687.16</v>
      </c>
      <c r="C507" s="2">
        <v>5811</v>
      </c>
      <c r="D507" s="4">
        <v>41641</v>
      </c>
      <c r="E507" t="s">
        <v>1346</v>
      </c>
      <c r="F507" t="s">
        <v>1294</v>
      </c>
      <c r="G507" t="s">
        <v>1343</v>
      </c>
      <c r="H507" s="10">
        <f t="shared" si="42"/>
        <v>23244</v>
      </c>
      <c r="I507">
        <f t="shared" si="43"/>
        <v>20687.16</v>
      </c>
      <c r="J507" s="10">
        <f t="shared" si="44"/>
        <v>5811</v>
      </c>
      <c r="K507" s="8">
        <v>3</v>
      </c>
      <c r="L507" s="8">
        <v>12</v>
      </c>
      <c r="M507" s="1" t="s">
        <v>714</v>
      </c>
      <c r="N507" s="1">
        <v>1937</v>
      </c>
      <c r="O507" s="3" t="s">
        <v>802</v>
      </c>
      <c r="P507" s="9">
        <f t="shared" si="48"/>
        <v>14876.16</v>
      </c>
      <c r="Q507" s="9">
        <f t="shared" si="46"/>
        <v>256</v>
      </c>
      <c r="R507" t="str">
        <f t="shared" si="47"/>
        <v>ACH</v>
      </c>
      <c r="S507" t="str">
        <f>_xlfn.XLOOKUP(F507,Market!B:B,Market!C:C,"NA",0)</f>
        <v>North America</v>
      </c>
    </row>
    <row r="508" spans="1:19" ht="12.5" x14ac:dyDescent="0.25">
      <c r="A508" s="8" t="s">
        <v>803</v>
      </c>
      <c r="B508" s="2" t="s">
        <v>805</v>
      </c>
      <c r="C508" s="2" t="s">
        <v>806</v>
      </c>
      <c r="D508" s="4">
        <v>41642</v>
      </c>
      <c r="E508" t="s">
        <v>1342</v>
      </c>
      <c r="F508" t="s">
        <v>1258</v>
      </c>
      <c r="G508" t="s">
        <v>1343</v>
      </c>
      <c r="H508" s="10">
        <f t="shared" si="42"/>
        <v>277200</v>
      </c>
      <c r="I508">
        <f t="shared" si="43"/>
        <v>246708</v>
      </c>
      <c r="J508" s="10">
        <f t="shared" si="44"/>
        <v>205920</v>
      </c>
      <c r="K508" s="8">
        <v>3</v>
      </c>
      <c r="L508" s="8">
        <v>350</v>
      </c>
      <c r="M508" s="1" t="s">
        <v>714</v>
      </c>
      <c r="N508" s="1">
        <v>792</v>
      </c>
      <c r="O508" s="3" t="s">
        <v>804</v>
      </c>
      <c r="P508" s="9">
        <f t="shared" si="48"/>
        <v>40788</v>
      </c>
      <c r="Q508" s="9">
        <f t="shared" si="46"/>
        <v>19.807692307692307</v>
      </c>
      <c r="R508" t="str">
        <f t="shared" si="47"/>
        <v>NOT ACH</v>
      </c>
      <c r="S508" t="str">
        <f>_xlfn.XLOOKUP(F508,Market!B:B,Market!C:C,"NA",0)</f>
        <v>Europe</v>
      </c>
    </row>
    <row r="509" spans="1:19" ht="12.5" x14ac:dyDescent="0.25">
      <c r="A509" s="8" t="s">
        <v>807</v>
      </c>
      <c r="B509" s="2" t="s">
        <v>809</v>
      </c>
      <c r="C509" s="2" t="s">
        <v>810</v>
      </c>
      <c r="D509" s="4">
        <v>41646</v>
      </c>
      <c r="E509" t="s">
        <v>1348</v>
      </c>
      <c r="F509" t="s">
        <v>1258</v>
      </c>
      <c r="G509" t="s">
        <v>1343</v>
      </c>
      <c r="H509" s="10">
        <f t="shared" si="42"/>
        <v>843300</v>
      </c>
      <c r="I509">
        <f t="shared" si="43"/>
        <v>750537</v>
      </c>
      <c r="J509" s="10">
        <f t="shared" si="44"/>
        <v>702750</v>
      </c>
      <c r="K509" s="8">
        <v>3</v>
      </c>
      <c r="L509" s="8">
        <v>300</v>
      </c>
      <c r="M509" s="1" t="s">
        <v>714</v>
      </c>
      <c r="N509" s="1">
        <v>2811</v>
      </c>
      <c r="O509" s="3" t="s">
        <v>808</v>
      </c>
      <c r="P509" s="9">
        <f t="shared" si="48"/>
        <v>47787</v>
      </c>
      <c r="Q509" s="9">
        <f t="shared" si="46"/>
        <v>6.8000000000000007</v>
      </c>
      <c r="R509" t="str">
        <f t="shared" si="47"/>
        <v>NOT ACH</v>
      </c>
      <c r="S509" t="str">
        <f>_xlfn.XLOOKUP(F509,Market!B:B,Market!C:C,"NA",0)</f>
        <v>Europe</v>
      </c>
    </row>
    <row r="510" spans="1:19" ht="12.5" x14ac:dyDescent="0.25">
      <c r="A510" s="8" t="s">
        <v>811</v>
      </c>
      <c r="B510" s="2" t="s">
        <v>813</v>
      </c>
      <c r="C510" s="2" t="s">
        <v>814</v>
      </c>
      <c r="D510" s="4">
        <v>41649</v>
      </c>
      <c r="E510" t="s">
        <v>1347</v>
      </c>
      <c r="F510" t="s">
        <v>1257</v>
      </c>
      <c r="G510" t="s">
        <v>1343</v>
      </c>
      <c r="H510" s="10">
        <f t="shared" si="42"/>
        <v>305125</v>
      </c>
      <c r="I510">
        <f t="shared" si="43"/>
        <v>271561.25</v>
      </c>
      <c r="J510" s="10">
        <f t="shared" si="44"/>
        <v>292920</v>
      </c>
      <c r="K510" s="8">
        <v>3</v>
      </c>
      <c r="L510" s="8">
        <v>125</v>
      </c>
      <c r="M510" s="1" t="s">
        <v>714</v>
      </c>
      <c r="N510" s="1">
        <v>2441</v>
      </c>
      <c r="O510" s="3" t="s">
        <v>812</v>
      </c>
      <c r="P510" s="9">
        <f t="shared" si="48"/>
        <v>-21358.75</v>
      </c>
      <c r="Q510" s="9">
        <f t="shared" si="46"/>
        <v>-7.291666666666667</v>
      </c>
      <c r="R510" t="str">
        <f t="shared" si="47"/>
        <v>NOT ACH</v>
      </c>
      <c r="S510" t="str">
        <f>_xlfn.XLOOKUP(F510,Market!B:B,Market!C:C,"NA",0)</f>
        <v>Europe</v>
      </c>
    </row>
    <row r="511" spans="1:19" ht="12.5" x14ac:dyDescent="0.25">
      <c r="A511" s="8">
        <v>23400</v>
      </c>
      <c r="B511" s="2">
        <v>20826</v>
      </c>
      <c r="C511" s="2">
        <v>15600</v>
      </c>
      <c r="D511" s="4">
        <v>41285</v>
      </c>
      <c r="E511" t="s">
        <v>1344</v>
      </c>
      <c r="F511" t="s">
        <v>1294</v>
      </c>
      <c r="G511" t="s">
        <v>1343</v>
      </c>
      <c r="H511" s="10">
        <f t="shared" si="42"/>
        <v>23400</v>
      </c>
      <c r="I511">
        <f t="shared" si="43"/>
        <v>20826</v>
      </c>
      <c r="J511" s="10">
        <f t="shared" si="44"/>
        <v>15600</v>
      </c>
      <c r="K511" s="8">
        <v>3</v>
      </c>
      <c r="L511" s="8">
        <v>15</v>
      </c>
      <c r="M511" s="1" t="s">
        <v>714</v>
      </c>
      <c r="N511" s="1">
        <v>1560</v>
      </c>
      <c r="O511" s="3" t="s">
        <v>815</v>
      </c>
      <c r="P511" s="9">
        <f t="shared" si="48"/>
        <v>5226</v>
      </c>
      <c r="Q511" s="9">
        <f t="shared" si="46"/>
        <v>33.5</v>
      </c>
      <c r="R511" t="str">
        <f t="shared" si="47"/>
        <v>ACH</v>
      </c>
      <c r="S511" t="str">
        <f>_xlfn.XLOOKUP(F511,Market!B:B,Market!C:C,"NA",0)</f>
        <v>North America</v>
      </c>
    </row>
    <row r="512" spans="1:19" ht="12.5" x14ac:dyDescent="0.25">
      <c r="A512" s="8">
        <v>18942</v>
      </c>
      <c r="B512" s="2">
        <v>16858.38</v>
      </c>
      <c r="C512" s="2">
        <v>13530</v>
      </c>
      <c r="D512" s="4">
        <v>41285</v>
      </c>
      <c r="E512" t="s">
        <v>1342</v>
      </c>
      <c r="F512" t="s">
        <v>1305</v>
      </c>
      <c r="G512" t="s">
        <v>1343</v>
      </c>
      <c r="H512" s="10">
        <f t="shared" si="42"/>
        <v>18942</v>
      </c>
      <c r="I512">
        <f t="shared" si="43"/>
        <v>16858.38</v>
      </c>
      <c r="J512" s="10">
        <f t="shared" si="44"/>
        <v>13530</v>
      </c>
      <c r="K512" s="8">
        <v>3</v>
      </c>
      <c r="L512" s="8">
        <v>7</v>
      </c>
      <c r="M512" s="1" t="s">
        <v>714</v>
      </c>
      <c r="N512" s="1">
        <v>2706</v>
      </c>
      <c r="O512" s="3" t="s">
        <v>816</v>
      </c>
      <c r="P512" s="9">
        <f t="shared" si="48"/>
        <v>3328.380000000001</v>
      </c>
      <c r="Q512" s="9">
        <f t="shared" si="46"/>
        <v>24.600000000000009</v>
      </c>
      <c r="R512" t="str">
        <f t="shared" si="47"/>
        <v>ACH</v>
      </c>
      <c r="S512" t="str">
        <f>_xlfn.XLOOKUP(F512,Market!B:B,Market!C:C,"NA",0)</f>
        <v>North America</v>
      </c>
    </row>
    <row r="513" spans="1:19" ht="12.5" x14ac:dyDescent="0.25">
      <c r="A513" s="8" t="s">
        <v>817</v>
      </c>
      <c r="B513" s="2" t="s">
        <v>819</v>
      </c>
      <c r="C513" s="2" t="s">
        <v>820</v>
      </c>
      <c r="D513" s="4">
        <v>41640</v>
      </c>
      <c r="E513" t="s">
        <v>1342</v>
      </c>
      <c r="F513" t="s">
        <v>1258</v>
      </c>
      <c r="G513" t="s">
        <v>1345</v>
      </c>
      <c r="H513" s="10">
        <f t="shared" si="42"/>
        <v>268100</v>
      </c>
      <c r="I513">
        <f t="shared" si="43"/>
        <v>238609</v>
      </c>
      <c r="J513" s="10">
        <f t="shared" si="44"/>
        <v>199160</v>
      </c>
      <c r="K513" s="8">
        <v>5</v>
      </c>
      <c r="L513" s="8">
        <v>350</v>
      </c>
      <c r="M513" s="1" t="s">
        <v>714</v>
      </c>
      <c r="N513" s="1">
        <v>766</v>
      </c>
      <c r="O513" s="3" t="s">
        <v>818</v>
      </c>
      <c r="P513" s="9">
        <f t="shared" si="48"/>
        <v>39449</v>
      </c>
      <c r="Q513" s="9">
        <f t="shared" si="46"/>
        <v>19.807692307692307</v>
      </c>
      <c r="R513" t="str">
        <f t="shared" si="47"/>
        <v>NOT ACH</v>
      </c>
      <c r="S513" t="str">
        <f>_xlfn.XLOOKUP(F513,Market!B:B,Market!C:C,"NA",0)</f>
        <v>Europe</v>
      </c>
    </row>
    <row r="514" spans="1:19" ht="12.5" x14ac:dyDescent="0.25">
      <c r="A514" s="8">
        <v>59840</v>
      </c>
      <c r="B514" s="2">
        <v>53257.599999999999</v>
      </c>
      <c r="C514" s="2">
        <v>29920</v>
      </c>
      <c r="D514" s="4">
        <v>41284</v>
      </c>
      <c r="E514" t="s">
        <v>1342</v>
      </c>
      <c r="F514" t="s">
        <v>1258</v>
      </c>
      <c r="G514" t="s">
        <v>1345</v>
      </c>
      <c r="H514" s="10">
        <f t="shared" si="42"/>
        <v>59840</v>
      </c>
      <c r="I514">
        <f t="shared" si="43"/>
        <v>53257.599999999999</v>
      </c>
      <c r="J514" s="10">
        <f t="shared" si="44"/>
        <v>29920</v>
      </c>
      <c r="K514" s="8">
        <v>5</v>
      </c>
      <c r="L514" s="8">
        <v>20</v>
      </c>
      <c r="M514" s="1" t="s">
        <v>714</v>
      </c>
      <c r="N514" s="1">
        <v>2992</v>
      </c>
      <c r="O514" s="3" t="s">
        <v>821</v>
      </c>
      <c r="P514" s="9">
        <f t="shared" si="48"/>
        <v>23337.599999999999</v>
      </c>
      <c r="Q514" s="9">
        <f t="shared" si="46"/>
        <v>77.999999999999986</v>
      </c>
      <c r="R514" t="str">
        <f t="shared" si="47"/>
        <v>ACH</v>
      </c>
      <c r="S514" t="str">
        <f>_xlfn.XLOOKUP(F514,Market!B:B,Market!C:C,"NA",0)</f>
        <v>Europe</v>
      </c>
    </row>
    <row r="515" spans="1:19" ht="12.5" x14ac:dyDescent="0.25">
      <c r="A515" s="8">
        <v>32355</v>
      </c>
      <c r="B515" s="2">
        <v>28795.95</v>
      </c>
      <c r="C515" s="2">
        <v>21570</v>
      </c>
      <c r="D515" s="4">
        <v>41651</v>
      </c>
      <c r="E515" t="s">
        <v>1344</v>
      </c>
      <c r="F515" t="s">
        <v>1305</v>
      </c>
      <c r="G515" t="s">
        <v>1345</v>
      </c>
      <c r="H515" s="10">
        <f t="shared" si="42"/>
        <v>32355</v>
      </c>
      <c r="I515">
        <f t="shared" si="43"/>
        <v>28795.95</v>
      </c>
      <c r="J515" s="10">
        <f t="shared" si="44"/>
        <v>21570</v>
      </c>
      <c r="K515" s="8">
        <v>5</v>
      </c>
      <c r="L515" s="8">
        <v>15</v>
      </c>
      <c r="M515" s="1" t="s">
        <v>714</v>
      </c>
      <c r="N515" s="1">
        <v>2157</v>
      </c>
      <c r="O515" s="3" t="s">
        <v>822</v>
      </c>
      <c r="P515" s="9">
        <f t="shared" si="48"/>
        <v>7225.9500000000007</v>
      </c>
      <c r="Q515" s="9">
        <f t="shared" si="46"/>
        <v>33.5</v>
      </c>
      <c r="R515" t="str">
        <f t="shared" si="47"/>
        <v>ACH</v>
      </c>
      <c r="S515" t="str">
        <f>_xlfn.XLOOKUP(F515,Market!B:B,Market!C:C,"NA",0)</f>
        <v>North America</v>
      </c>
    </row>
    <row r="516" spans="1:19" ht="12.5" x14ac:dyDescent="0.25">
      <c r="A516" s="8" t="s">
        <v>823</v>
      </c>
      <c r="B516" s="2" t="s">
        <v>825</v>
      </c>
      <c r="C516" s="2" t="s">
        <v>826</v>
      </c>
      <c r="D516" s="4">
        <v>41640</v>
      </c>
      <c r="E516" t="s">
        <v>1348</v>
      </c>
      <c r="F516" t="s">
        <v>1294</v>
      </c>
      <c r="G516" t="s">
        <v>1349</v>
      </c>
      <c r="H516" s="10">
        <f t="shared" si="42"/>
        <v>261900</v>
      </c>
      <c r="I516">
        <f t="shared" si="43"/>
        <v>233091</v>
      </c>
      <c r="J516" s="10">
        <f t="shared" si="44"/>
        <v>218250</v>
      </c>
      <c r="K516" s="8">
        <v>10</v>
      </c>
      <c r="L516" s="8">
        <v>300</v>
      </c>
      <c r="M516" s="1" t="s">
        <v>714</v>
      </c>
      <c r="N516" s="1">
        <v>873</v>
      </c>
      <c r="O516" s="3" t="s">
        <v>824</v>
      </c>
      <c r="P516" s="9">
        <f t="shared" si="48"/>
        <v>14841</v>
      </c>
      <c r="Q516" s="9">
        <f t="shared" si="46"/>
        <v>6.8000000000000007</v>
      </c>
      <c r="R516" t="str">
        <f t="shared" si="47"/>
        <v>NOT ACH</v>
      </c>
      <c r="S516" t="str">
        <f>_xlfn.XLOOKUP(F516,Market!B:B,Market!C:C,"NA",0)</f>
        <v>North America</v>
      </c>
    </row>
    <row r="517" spans="1:19" ht="12.5" x14ac:dyDescent="0.25">
      <c r="A517" s="8">
        <v>22440</v>
      </c>
      <c r="B517" s="2">
        <v>19971.599999999999</v>
      </c>
      <c r="C517" s="2">
        <v>11220</v>
      </c>
      <c r="D517" s="4">
        <v>41642</v>
      </c>
      <c r="E517" t="s">
        <v>1342</v>
      </c>
      <c r="F517" t="s">
        <v>1305</v>
      </c>
      <c r="G517" t="s">
        <v>1349</v>
      </c>
      <c r="H517" s="10">
        <f t="shared" ref="H517:H580" si="49">_xlfn.NUMBERVALUE(A517)</f>
        <v>22440</v>
      </c>
      <c r="I517">
        <f t="shared" ref="I517:I580" si="50">_xlfn.NUMBERVALUE(B517)</f>
        <v>19971.599999999999</v>
      </c>
      <c r="J517" s="10">
        <f t="shared" ref="J517:J580" si="51">_xlfn.NUMBERVALUE(C517)</f>
        <v>11220</v>
      </c>
      <c r="K517" s="8">
        <v>10</v>
      </c>
      <c r="L517" s="8">
        <v>20</v>
      </c>
      <c r="M517" s="1" t="s">
        <v>714</v>
      </c>
      <c r="N517" s="1">
        <v>1122</v>
      </c>
      <c r="O517" s="3" t="s">
        <v>827</v>
      </c>
      <c r="P517" s="9">
        <f t="shared" si="48"/>
        <v>8751.5999999999985</v>
      </c>
      <c r="Q517" s="9">
        <f t="shared" ref="Q517:Q580" si="52">(P517/J517)*100</f>
        <v>77.999999999999986</v>
      </c>
      <c r="R517" t="str">
        <f t="shared" ref="R517:R580" si="53">IF(Q517&gt;20,"ACH","NOT ACH")</f>
        <v>ACH</v>
      </c>
      <c r="S517" t="str">
        <f>_xlfn.XLOOKUP(F517,Market!B:B,Market!C:C,"NA",0)</f>
        <v>North America</v>
      </c>
    </row>
    <row r="518" spans="1:19" ht="12.5" x14ac:dyDescent="0.25">
      <c r="A518" s="8" t="s">
        <v>828</v>
      </c>
      <c r="B518" s="2" t="s">
        <v>830</v>
      </c>
      <c r="C518" s="2" t="s">
        <v>831</v>
      </c>
      <c r="D518" s="4">
        <v>41646</v>
      </c>
      <c r="E518" t="s">
        <v>1342</v>
      </c>
      <c r="F518" t="s">
        <v>1294</v>
      </c>
      <c r="G518" t="s">
        <v>1349</v>
      </c>
      <c r="H518" s="10">
        <f t="shared" si="49"/>
        <v>736575</v>
      </c>
      <c r="I518">
        <f t="shared" si="50"/>
        <v>655551.75</v>
      </c>
      <c r="J518" s="10">
        <f t="shared" si="51"/>
        <v>547170</v>
      </c>
      <c r="K518" s="8">
        <v>10</v>
      </c>
      <c r="L518" s="8">
        <v>350</v>
      </c>
      <c r="M518" s="1" t="s">
        <v>714</v>
      </c>
      <c r="N518" s="1">
        <v>2104.5</v>
      </c>
      <c r="O518" s="3" t="s">
        <v>829</v>
      </c>
      <c r="P518" s="9">
        <f t="shared" si="48"/>
        <v>108381.75</v>
      </c>
      <c r="Q518" s="9">
        <f t="shared" si="52"/>
        <v>19.807692307692307</v>
      </c>
      <c r="R518" t="str">
        <f t="shared" si="53"/>
        <v>NOT ACH</v>
      </c>
      <c r="S518" t="str">
        <f>_xlfn.XLOOKUP(F518,Market!B:B,Market!C:C,"NA",0)</f>
        <v>North America</v>
      </c>
    </row>
    <row r="519" spans="1:19" ht="12.5" x14ac:dyDescent="0.25">
      <c r="A519" s="8">
        <v>48312</v>
      </c>
      <c r="B519" s="2">
        <v>42997.68</v>
      </c>
      <c r="C519" s="2">
        <v>12078</v>
      </c>
      <c r="D519" s="4">
        <v>41646</v>
      </c>
      <c r="E519" t="s">
        <v>1346</v>
      </c>
      <c r="F519" t="s">
        <v>1294</v>
      </c>
      <c r="G519" t="s">
        <v>1349</v>
      </c>
      <c r="H519" s="10">
        <f t="shared" si="49"/>
        <v>48312</v>
      </c>
      <c r="I519">
        <f t="shared" si="50"/>
        <v>42997.68</v>
      </c>
      <c r="J519" s="10">
        <f t="shared" si="51"/>
        <v>12078</v>
      </c>
      <c r="K519" s="8">
        <v>10</v>
      </c>
      <c r="L519" s="8">
        <v>12</v>
      </c>
      <c r="M519" s="1" t="s">
        <v>714</v>
      </c>
      <c r="N519" s="1">
        <v>4026</v>
      </c>
      <c r="O519" s="3" t="s">
        <v>832</v>
      </c>
      <c r="P519" s="9">
        <f t="shared" si="48"/>
        <v>30919.68</v>
      </c>
      <c r="Q519" s="9">
        <f t="shared" si="52"/>
        <v>256</v>
      </c>
      <c r="R519" t="str">
        <f t="shared" si="53"/>
        <v>ACH</v>
      </c>
      <c r="S519" t="str">
        <f>_xlfn.XLOOKUP(F519,Market!B:B,Market!C:C,"NA",0)</f>
        <v>North America</v>
      </c>
    </row>
    <row r="520" spans="1:19" ht="12.5" x14ac:dyDescent="0.25">
      <c r="A520" s="8">
        <v>29106</v>
      </c>
      <c r="B520" s="2">
        <v>25904.34</v>
      </c>
      <c r="C520" s="2">
        <v>7276.5</v>
      </c>
      <c r="D520" s="4">
        <v>41646</v>
      </c>
      <c r="E520" t="s">
        <v>1346</v>
      </c>
      <c r="F520" t="s">
        <v>1257</v>
      </c>
      <c r="G520" t="s">
        <v>1349</v>
      </c>
      <c r="H520" s="10">
        <f t="shared" si="49"/>
        <v>29106</v>
      </c>
      <c r="I520">
        <f t="shared" si="50"/>
        <v>25904.34</v>
      </c>
      <c r="J520" s="10">
        <f t="shared" si="51"/>
        <v>7276.5</v>
      </c>
      <c r="K520" s="8">
        <v>10</v>
      </c>
      <c r="L520" s="8">
        <v>12</v>
      </c>
      <c r="M520" s="1" t="s">
        <v>714</v>
      </c>
      <c r="N520" s="1">
        <v>2425.5</v>
      </c>
      <c r="O520" s="3" t="s">
        <v>833</v>
      </c>
      <c r="P520" s="9">
        <f t="shared" si="48"/>
        <v>18627.84</v>
      </c>
      <c r="Q520" s="9">
        <f t="shared" si="52"/>
        <v>256</v>
      </c>
      <c r="R520" t="str">
        <f t="shared" si="53"/>
        <v>ACH</v>
      </c>
      <c r="S520" t="str">
        <f>_xlfn.XLOOKUP(F520,Market!B:B,Market!C:C,"NA",0)</f>
        <v>Europe</v>
      </c>
    </row>
    <row r="521" spans="1:19" ht="12.5" x14ac:dyDescent="0.25">
      <c r="A521" s="8">
        <v>47880</v>
      </c>
      <c r="B521" s="2">
        <v>42613.2</v>
      </c>
      <c r="C521" s="2">
        <v>23940</v>
      </c>
      <c r="D521" s="4">
        <v>41647</v>
      </c>
      <c r="E521" t="s">
        <v>1342</v>
      </c>
      <c r="F521" t="s">
        <v>1294</v>
      </c>
      <c r="G521" t="s">
        <v>1349</v>
      </c>
      <c r="H521" s="10">
        <f t="shared" si="49"/>
        <v>47880</v>
      </c>
      <c r="I521">
        <f t="shared" si="50"/>
        <v>42613.2</v>
      </c>
      <c r="J521" s="10">
        <f t="shared" si="51"/>
        <v>23940</v>
      </c>
      <c r="K521" s="8">
        <v>10</v>
      </c>
      <c r="L521" s="8">
        <v>20</v>
      </c>
      <c r="M521" s="1" t="s">
        <v>714</v>
      </c>
      <c r="N521" s="1">
        <v>2394</v>
      </c>
      <c r="O521" s="3" t="s">
        <v>834</v>
      </c>
      <c r="P521" s="9">
        <f t="shared" si="48"/>
        <v>18673.199999999997</v>
      </c>
      <c r="Q521" s="9">
        <f t="shared" si="52"/>
        <v>77.999999999999986</v>
      </c>
      <c r="R521" t="str">
        <f t="shared" si="53"/>
        <v>ACH</v>
      </c>
      <c r="S521" t="str">
        <f>_xlfn.XLOOKUP(F521,Market!B:B,Market!C:C,"NA",0)</f>
        <v>North America</v>
      </c>
    </row>
    <row r="522" spans="1:19" ht="12.5" x14ac:dyDescent="0.25">
      <c r="A522" s="8">
        <v>29760</v>
      </c>
      <c r="B522" s="2">
        <v>26486.400000000001</v>
      </c>
      <c r="C522" s="2">
        <v>19840</v>
      </c>
      <c r="D522" s="4">
        <v>41647</v>
      </c>
      <c r="E522" t="s">
        <v>1344</v>
      </c>
      <c r="F522" t="s">
        <v>1305</v>
      </c>
      <c r="G522" t="s">
        <v>1349</v>
      </c>
      <c r="H522" s="10">
        <f t="shared" si="49"/>
        <v>29760</v>
      </c>
      <c r="I522">
        <f t="shared" si="50"/>
        <v>26486.400000000001</v>
      </c>
      <c r="J522" s="10">
        <f t="shared" si="51"/>
        <v>19840</v>
      </c>
      <c r="K522" s="8">
        <v>10</v>
      </c>
      <c r="L522" s="8">
        <v>15</v>
      </c>
      <c r="M522" s="1" t="s">
        <v>714</v>
      </c>
      <c r="N522" s="1">
        <v>1984</v>
      </c>
      <c r="O522" s="3" t="s">
        <v>835</v>
      </c>
      <c r="P522" s="9">
        <f t="shared" si="48"/>
        <v>6646.4000000000015</v>
      </c>
      <c r="Q522" s="9">
        <f t="shared" si="52"/>
        <v>33.500000000000007</v>
      </c>
      <c r="R522" t="str">
        <f t="shared" si="53"/>
        <v>ACH</v>
      </c>
      <c r="S522" t="str">
        <f>_xlfn.XLOOKUP(F522,Market!B:B,Market!C:C,"NA",0)</f>
        <v>North America</v>
      </c>
    </row>
    <row r="523" spans="1:19" ht="12.5" x14ac:dyDescent="0.25">
      <c r="A523" s="8" t="s">
        <v>811</v>
      </c>
      <c r="B523" s="2" t="s">
        <v>813</v>
      </c>
      <c r="C523" s="2" t="s">
        <v>814</v>
      </c>
      <c r="D523" s="4">
        <v>41649</v>
      </c>
      <c r="E523" t="s">
        <v>1347</v>
      </c>
      <c r="F523" t="s">
        <v>1257</v>
      </c>
      <c r="G523" t="s">
        <v>1349</v>
      </c>
      <c r="H523" s="10">
        <f t="shared" si="49"/>
        <v>305125</v>
      </c>
      <c r="I523">
        <f t="shared" si="50"/>
        <v>271561.25</v>
      </c>
      <c r="J523" s="10">
        <f t="shared" si="51"/>
        <v>292920</v>
      </c>
      <c r="K523" s="8">
        <v>10</v>
      </c>
      <c r="L523" s="8">
        <v>125</v>
      </c>
      <c r="M523" s="1" t="s">
        <v>714</v>
      </c>
      <c r="N523" s="1">
        <v>2441</v>
      </c>
      <c r="O523" s="3" t="s">
        <v>812</v>
      </c>
      <c r="P523" s="9">
        <f t="shared" si="48"/>
        <v>-21358.75</v>
      </c>
      <c r="Q523" s="9">
        <f t="shared" si="52"/>
        <v>-7.291666666666667</v>
      </c>
      <c r="R523" t="str">
        <f t="shared" si="53"/>
        <v>NOT ACH</v>
      </c>
      <c r="S523" t="str">
        <f>_xlfn.XLOOKUP(F523,Market!B:B,Market!C:C,"NA",0)</f>
        <v>Europe</v>
      </c>
    </row>
    <row r="524" spans="1:19" ht="12.5" x14ac:dyDescent="0.25">
      <c r="A524" s="8">
        <v>59840</v>
      </c>
      <c r="B524" s="2">
        <v>53257.599999999999</v>
      </c>
      <c r="C524" s="2">
        <v>29920</v>
      </c>
      <c r="D524" s="4">
        <v>41284</v>
      </c>
      <c r="E524" t="s">
        <v>1342</v>
      </c>
      <c r="F524" t="s">
        <v>1258</v>
      </c>
      <c r="G524" t="s">
        <v>1349</v>
      </c>
      <c r="H524" s="10">
        <f t="shared" si="49"/>
        <v>59840</v>
      </c>
      <c r="I524">
        <f t="shared" si="50"/>
        <v>53257.599999999999</v>
      </c>
      <c r="J524" s="10">
        <f t="shared" si="51"/>
        <v>29920</v>
      </c>
      <c r="K524" s="8">
        <v>10</v>
      </c>
      <c r="L524" s="8">
        <v>20</v>
      </c>
      <c r="M524" s="1" t="s">
        <v>714</v>
      </c>
      <c r="N524" s="1">
        <v>2992</v>
      </c>
      <c r="O524" s="3" t="s">
        <v>821</v>
      </c>
      <c r="P524" s="9">
        <f t="shared" ref="P524:P587" si="54">I524-J524</f>
        <v>23337.599999999999</v>
      </c>
      <c r="Q524" s="9">
        <f t="shared" si="52"/>
        <v>77.999999999999986</v>
      </c>
      <c r="R524" t="str">
        <f t="shared" si="53"/>
        <v>ACH</v>
      </c>
      <c r="S524" t="str">
        <f>_xlfn.XLOOKUP(F524,Market!B:B,Market!C:C,"NA",0)</f>
        <v>Europe</v>
      </c>
    </row>
    <row r="525" spans="1:19" ht="12.5" x14ac:dyDescent="0.25">
      <c r="A525" s="8" t="s">
        <v>836</v>
      </c>
      <c r="B525" s="2" t="s">
        <v>838</v>
      </c>
      <c r="C525" s="2" t="s">
        <v>839</v>
      </c>
      <c r="D525" s="4">
        <v>41650</v>
      </c>
      <c r="E525" t="s">
        <v>1348</v>
      </c>
      <c r="F525" t="s">
        <v>1294</v>
      </c>
      <c r="G525" t="s">
        <v>1349</v>
      </c>
      <c r="H525" s="10">
        <f t="shared" si="49"/>
        <v>409800</v>
      </c>
      <c r="I525">
        <f t="shared" si="50"/>
        <v>364722</v>
      </c>
      <c r="J525" s="10">
        <f t="shared" si="51"/>
        <v>341500</v>
      </c>
      <c r="K525" s="8">
        <v>10</v>
      </c>
      <c r="L525" s="8">
        <v>300</v>
      </c>
      <c r="M525" s="1" t="s">
        <v>714</v>
      </c>
      <c r="N525" s="1">
        <v>1366</v>
      </c>
      <c r="O525" s="3" t="s">
        <v>837</v>
      </c>
      <c r="P525" s="9">
        <f t="shared" si="54"/>
        <v>23222</v>
      </c>
      <c r="Q525" s="9">
        <f t="shared" si="52"/>
        <v>6.8000000000000007</v>
      </c>
      <c r="R525" t="str">
        <f t="shared" si="53"/>
        <v>NOT ACH</v>
      </c>
      <c r="S525" t="str">
        <f>_xlfn.XLOOKUP(F525,Market!B:B,Market!C:C,"NA",0)</f>
        <v>North America</v>
      </c>
    </row>
    <row r="526" spans="1:19" ht="12.5" x14ac:dyDescent="0.25">
      <c r="A526" s="8">
        <v>56100</v>
      </c>
      <c r="B526" s="2">
        <v>49929</v>
      </c>
      <c r="C526" s="2">
        <v>28050</v>
      </c>
      <c r="D526" s="4">
        <v>41283</v>
      </c>
      <c r="E526" t="s">
        <v>1342</v>
      </c>
      <c r="F526" t="s">
        <v>1257</v>
      </c>
      <c r="G526" t="s">
        <v>1350</v>
      </c>
      <c r="H526" s="10">
        <f t="shared" si="49"/>
        <v>56100</v>
      </c>
      <c r="I526">
        <f t="shared" si="50"/>
        <v>49929</v>
      </c>
      <c r="J526" s="10">
        <f t="shared" si="51"/>
        <v>28050</v>
      </c>
      <c r="K526" s="8">
        <v>120</v>
      </c>
      <c r="L526" s="8">
        <v>20</v>
      </c>
      <c r="M526" s="1" t="s">
        <v>714</v>
      </c>
      <c r="N526" s="1">
        <v>2805</v>
      </c>
      <c r="O526" s="3" t="s">
        <v>840</v>
      </c>
      <c r="P526" s="9">
        <f t="shared" si="54"/>
        <v>21879</v>
      </c>
      <c r="Q526" s="9">
        <f t="shared" si="52"/>
        <v>78</v>
      </c>
      <c r="R526" t="str">
        <f t="shared" si="53"/>
        <v>ACH</v>
      </c>
      <c r="S526" t="str">
        <f>_xlfn.XLOOKUP(F526,Market!B:B,Market!C:C,"NA",0)</f>
        <v>Europe</v>
      </c>
    </row>
    <row r="527" spans="1:19" ht="12.5" x14ac:dyDescent="0.25">
      <c r="A527" s="8">
        <v>9825</v>
      </c>
      <c r="B527" s="2">
        <v>8744.25</v>
      </c>
      <c r="C527" s="2">
        <v>6550</v>
      </c>
      <c r="D527" s="4">
        <v>41283</v>
      </c>
      <c r="E527" t="s">
        <v>1344</v>
      </c>
      <c r="F527" t="s">
        <v>1305</v>
      </c>
      <c r="G527" t="s">
        <v>1350</v>
      </c>
      <c r="H527" s="10">
        <f t="shared" si="49"/>
        <v>9825</v>
      </c>
      <c r="I527">
        <f t="shared" si="50"/>
        <v>8744.25</v>
      </c>
      <c r="J527" s="10">
        <f t="shared" si="51"/>
        <v>6550</v>
      </c>
      <c r="K527" s="8">
        <v>120</v>
      </c>
      <c r="L527" s="8">
        <v>15</v>
      </c>
      <c r="M527" s="1" t="s">
        <v>714</v>
      </c>
      <c r="N527" s="1">
        <v>655</v>
      </c>
      <c r="O527" s="3" t="s">
        <v>841</v>
      </c>
      <c r="P527" s="9">
        <f t="shared" si="54"/>
        <v>2194.25</v>
      </c>
      <c r="Q527" s="9">
        <f t="shared" si="52"/>
        <v>33.5</v>
      </c>
      <c r="R527" t="str">
        <f t="shared" si="53"/>
        <v>ACH</v>
      </c>
      <c r="S527" t="str">
        <f>_xlfn.XLOOKUP(F527,Market!B:B,Market!C:C,"NA",0)</f>
        <v>North America</v>
      </c>
    </row>
    <row r="528" spans="1:19" ht="12.5" x14ac:dyDescent="0.25">
      <c r="A528" s="8" t="s">
        <v>842</v>
      </c>
      <c r="B528" s="2" t="s">
        <v>844</v>
      </c>
      <c r="C528" s="2">
        <v>89440</v>
      </c>
      <c r="D528" s="4">
        <v>41284</v>
      </c>
      <c r="E528" t="s">
        <v>1342</v>
      </c>
      <c r="F528" t="s">
        <v>1305</v>
      </c>
      <c r="G528" t="s">
        <v>1350</v>
      </c>
      <c r="H528" s="10">
        <f t="shared" si="49"/>
        <v>120400</v>
      </c>
      <c r="I528">
        <f t="shared" si="50"/>
        <v>107156</v>
      </c>
      <c r="J528" s="10">
        <f t="shared" si="51"/>
        <v>89440</v>
      </c>
      <c r="K528" s="8">
        <v>120</v>
      </c>
      <c r="L528" s="8">
        <v>350</v>
      </c>
      <c r="M528" s="1" t="s">
        <v>714</v>
      </c>
      <c r="N528" s="1">
        <v>344</v>
      </c>
      <c r="O528" s="3" t="s">
        <v>843</v>
      </c>
      <c r="P528" s="9">
        <f t="shared" si="54"/>
        <v>17716</v>
      </c>
      <c r="Q528" s="9">
        <f t="shared" si="52"/>
        <v>19.807692307692307</v>
      </c>
      <c r="R528" t="str">
        <f t="shared" si="53"/>
        <v>NOT ACH</v>
      </c>
      <c r="S528" t="str">
        <f>_xlfn.XLOOKUP(F528,Market!B:B,Market!C:C,"NA",0)</f>
        <v>North America</v>
      </c>
    </row>
    <row r="529" spans="1:19" ht="12.5" x14ac:dyDescent="0.25">
      <c r="A529" s="8">
        <v>12656</v>
      </c>
      <c r="B529" s="2">
        <v>11263.84</v>
      </c>
      <c r="C529" s="2">
        <v>9040</v>
      </c>
      <c r="D529" s="4">
        <v>41650</v>
      </c>
      <c r="E529" t="s">
        <v>1342</v>
      </c>
      <c r="F529" t="s">
        <v>1294</v>
      </c>
      <c r="G529" t="s">
        <v>1350</v>
      </c>
      <c r="H529" s="10">
        <f t="shared" si="49"/>
        <v>12656</v>
      </c>
      <c r="I529">
        <f t="shared" si="50"/>
        <v>11263.84</v>
      </c>
      <c r="J529" s="10">
        <f t="shared" si="51"/>
        <v>9040</v>
      </c>
      <c r="K529" s="8">
        <v>120</v>
      </c>
      <c r="L529" s="8">
        <v>7</v>
      </c>
      <c r="M529" s="1" t="s">
        <v>714</v>
      </c>
      <c r="N529" s="1">
        <v>1808</v>
      </c>
      <c r="O529" s="3" t="s">
        <v>845</v>
      </c>
      <c r="P529" s="9">
        <f t="shared" si="54"/>
        <v>2223.84</v>
      </c>
      <c r="Q529" s="9">
        <f t="shared" si="52"/>
        <v>24.6</v>
      </c>
      <c r="R529" t="str">
        <f t="shared" si="53"/>
        <v>ACH</v>
      </c>
      <c r="S529" t="str">
        <f>_xlfn.XLOOKUP(F529,Market!B:B,Market!C:C,"NA",0)</f>
        <v>North America</v>
      </c>
    </row>
    <row r="530" spans="1:19" ht="12.5" x14ac:dyDescent="0.25">
      <c r="A530" s="8">
        <v>20808</v>
      </c>
      <c r="B530" s="2">
        <v>18519.12</v>
      </c>
      <c r="C530" s="2">
        <v>5202</v>
      </c>
      <c r="D530" s="4">
        <v>41640</v>
      </c>
      <c r="E530" t="s">
        <v>1346</v>
      </c>
      <c r="F530" t="s">
        <v>1257</v>
      </c>
      <c r="G530" t="s">
        <v>1351</v>
      </c>
      <c r="H530" s="10">
        <f t="shared" si="49"/>
        <v>20808</v>
      </c>
      <c r="I530">
        <f t="shared" si="50"/>
        <v>18519.12</v>
      </c>
      <c r="J530" s="10">
        <f t="shared" si="51"/>
        <v>5202</v>
      </c>
      <c r="K530" s="8">
        <v>250</v>
      </c>
      <c r="L530" s="8">
        <v>12</v>
      </c>
      <c r="M530" s="1" t="s">
        <v>714</v>
      </c>
      <c r="N530" s="1">
        <v>1734</v>
      </c>
      <c r="O530" s="3" t="s">
        <v>846</v>
      </c>
      <c r="P530" s="9">
        <f t="shared" si="54"/>
        <v>13317.119999999999</v>
      </c>
      <c r="Q530" s="9">
        <f t="shared" si="52"/>
        <v>255.99999999999997</v>
      </c>
      <c r="R530" t="str">
        <f t="shared" si="53"/>
        <v>ACH</v>
      </c>
      <c r="S530" t="str">
        <f>_xlfn.XLOOKUP(F530,Market!B:B,Market!C:C,"NA",0)</f>
        <v>Europe</v>
      </c>
    </row>
    <row r="531" spans="1:19" ht="12.5" x14ac:dyDescent="0.25">
      <c r="A531" s="8">
        <v>69250</v>
      </c>
      <c r="B531" s="2">
        <v>61632.5</v>
      </c>
      <c r="C531" s="2">
        <v>66480</v>
      </c>
      <c r="D531" s="4">
        <v>41640</v>
      </c>
      <c r="E531" t="s">
        <v>1347</v>
      </c>
      <c r="F531" t="s">
        <v>1305</v>
      </c>
      <c r="G531" t="s">
        <v>1351</v>
      </c>
      <c r="H531" s="10">
        <f t="shared" si="49"/>
        <v>69250</v>
      </c>
      <c r="I531">
        <f t="shared" si="50"/>
        <v>61632.5</v>
      </c>
      <c r="J531" s="10">
        <f t="shared" si="51"/>
        <v>66480</v>
      </c>
      <c r="K531" s="8">
        <v>250</v>
      </c>
      <c r="L531" s="8">
        <v>125</v>
      </c>
      <c r="M531" s="1" t="s">
        <v>714</v>
      </c>
      <c r="N531" s="1">
        <v>554</v>
      </c>
      <c r="O531" s="3" t="s">
        <v>847</v>
      </c>
      <c r="P531" s="9">
        <f t="shared" si="54"/>
        <v>-4847.5</v>
      </c>
      <c r="Q531" s="9">
        <f t="shared" si="52"/>
        <v>-7.291666666666667</v>
      </c>
      <c r="R531" t="str">
        <f t="shared" si="53"/>
        <v>NOT ACH</v>
      </c>
      <c r="S531" t="str">
        <f>_xlfn.XLOOKUP(F531,Market!B:B,Market!C:C,"NA",0)</f>
        <v>North America</v>
      </c>
    </row>
    <row r="532" spans="1:19" ht="12.5" x14ac:dyDescent="0.25">
      <c r="A532" s="8">
        <v>58700</v>
      </c>
      <c r="B532" s="2">
        <v>52243</v>
      </c>
      <c r="C532" s="2">
        <v>29350</v>
      </c>
      <c r="D532" s="4">
        <v>41285</v>
      </c>
      <c r="E532" t="s">
        <v>1342</v>
      </c>
      <c r="F532" t="s">
        <v>1294</v>
      </c>
      <c r="G532" t="s">
        <v>1351</v>
      </c>
      <c r="H532" s="10">
        <f t="shared" si="49"/>
        <v>58700</v>
      </c>
      <c r="I532">
        <f t="shared" si="50"/>
        <v>52243</v>
      </c>
      <c r="J532" s="10">
        <f t="shared" si="51"/>
        <v>29350</v>
      </c>
      <c r="K532" s="8">
        <v>250</v>
      </c>
      <c r="L532" s="8">
        <v>20</v>
      </c>
      <c r="M532" s="1" t="s">
        <v>714</v>
      </c>
      <c r="N532" s="1">
        <v>2935</v>
      </c>
      <c r="O532" s="3" t="s">
        <v>848</v>
      </c>
      <c r="P532" s="9">
        <f t="shared" si="54"/>
        <v>22893</v>
      </c>
      <c r="Q532" s="9">
        <f t="shared" si="52"/>
        <v>78</v>
      </c>
      <c r="R532" t="str">
        <f t="shared" si="53"/>
        <v>ACH</v>
      </c>
      <c r="S532" t="str">
        <f>_xlfn.XLOOKUP(F532,Market!B:B,Market!C:C,"NA",0)</f>
        <v>North America</v>
      </c>
    </row>
    <row r="533" spans="1:19" ht="12.5" x14ac:dyDescent="0.25">
      <c r="A533" s="8" t="s">
        <v>849</v>
      </c>
      <c r="B533" s="2" t="s">
        <v>851</v>
      </c>
      <c r="C533" s="2" t="s">
        <v>852</v>
      </c>
      <c r="D533" s="4">
        <v>41640</v>
      </c>
      <c r="E533" t="s">
        <v>1347</v>
      </c>
      <c r="F533" t="s">
        <v>1258</v>
      </c>
      <c r="G533" t="s">
        <v>1352</v>
      </c>
      <c r="H533" s="10">
        <f t="shared" si="49"/>
        <v>395625</v>
      </c>
      <c r="I533">
        <f t="shared" si="50"/>
        <v>352106.25</v>
      </c>
      <c r="J533" s="10">
        <f t="shared" si="51"/>
        <v>379800</v>
      </c>
      <c r="K533" s="8">
        <v>260</v>
      </c>
      <c r="L533" s="8">
        <v>125</v>
      </c>
      <c r="M533" s="1" t="s">
        <v>714</v>
      </c>
      <c r="N533" s="1">
        <v>3165</v>
      </c>
      <c r="O533" s="3" t="s">
        <v>850</v>
      </c>
      <c r="P533" s="9">
        <f t="shared" si="54"/>
        <v>-27693.75</v>
      </c>
      <c r="Q533" s="9">
        <f t="shared" si="52"/>
        <v>-7.291666666666667</v>
      </c>
      <c r="R533" t="str">
        <f t="shared" si="53"/>
        <v>NOT ACH</v>
      </c>
      <c r="S533" t="str">
        <f>_xlfn.XLOOKUP(F533,Market!B:B,Market!C:C,"NA",0)</f>
        <v>Europe</v>
      </c>
    </row>
    <row r="534" spans="1:19" ht="12.5" x14ac:dyDescent="0.25">
      <c r="A534" s="8">
        <v>52580</v>
      </c>
      <c r="B534" s="2">
        <v>46796.2</v>
      </c>
      <c r="C534" s="2">
        <v>26290</v>
      </c>
      <c r="D534" s="4">
        <v>41640</v>
      </c>
      <c r="E534" t="s">
        <v>1342</v>
      </c>
      <c r="F534" t="s">
        <v>1305</v>
      </c>
      <c r="G534" t="s">
        <v>1352</v>
      </c>
      <c r="H534" s="10">
        <f t="shared" si="49"/>
        <v>52580</v>
      </c>
      <c r="I534">
        <f t="shared" si="50"/>
        <v>46796.2</v>
      </c>
      <c r="J534" s="10">
        <f t="shared" si="51"/>
        <v>26290</v>
      </c>
      <c r="K534" s="8">
        <v>260</v>
      </c>
      <c r="L534" s="8">
        <v>20</v>
      </c>
      <c r="M534" s="1" t="s">
        <v>714</v>
      </c>
      <c r="N534" s="1">
        <v>2629</v>
      </c>
      <c r="O534" s="3" t="s">
        <v>853</v>
      </c>
      <c r="P534" s="9">
        <f t="shared" si="54"/>
        <v>20506.199999999997</v>
      </c>
      <c r="Q534" s="9">
        <f t="shared" si="52"/>
        <v>77.999999999999986</v>
      </c>
      <c r="R534" t="str">
        <f t="shared" si="53"/>
        <v>ACH</v>
      </c>
      <c r="S534" t="str">
        <f>_xlfn.XLOOKUP(F534,Market!B:B,Market!C:C,"NA",0)</f>
        <v>North America</v>
      </c>
    </row>
    <row r="535" spans="1:19" ht="12.5" x14ac:dyDescent="0.25">
      <c r="A535" s="8" t="s">
        <v>854</v>
      </c>
      <c r="B535" s="2" t="s">
        <v>856</v>
      </c>
      <c r="C535" s="2" t="s">
        <v>857</v>
      </c>
      <c r="D535" s="4">
        <v>41644</v>
      </c>
      <c r="E535" t="s">
        <v>1347</v>
      </c>
      <c r="F535" t="s">
        <v>1257</v>
      </c>
      <c r="G535" t="s">
        <v>1352</v>
      </c>
      <c r="H535" s="10">
        <f t="shared" si="49"/>
        <v>179125</v>
      </c>
      <c r="I535">
        <f t="shared" si="50"/>
        <v>159421.25</v>
      </c>
      <c r="J535" s="10">
        <f t="shared" si="51"/>
        <v>171960</v>
      </c>
      <c r="K535" s="8">
        <v>260</v>
      </c>
      <c r="L535" s="8">
        <v>125</v>
      </c>
      <c r="M535" s="1" t="s">
        <v>714</v>
      </c>
      <c r="N535" s="1">
        <v>1433</v>
      </c>
      <c r="O535" s="3" t="s">
        <v>855</v>
      </c>
      <c r="P535" s="9">
        <f t="shared" si="54"/>
        <v>-12538.75</v>
      </c>
      <c r="Q535" s="9">
        <f t="shared" si="52"/>
        <v>-7.291666666666667</v>
      </c>
      <c r="R535" t="str">
        <f t="shared" si="53"/>
        <v>NOT ACH</v>
      </c>
      <c r="S535" t="str">
        <f>_xlfn.XLOOKUP(F535,Market!B:B,Market!C:C,"NA",0)</f>
        <v>Europe</v>
      </c>
    </row>
    <row r="536" spans="1:19" ht="12.5" x14ac:dyDescent="0.25">
      <c r="A536" s="8" t="s">
        <v>858</v>
      </c>
      <c r="B536" s="2" t="s">
        <v>860</v>
      </c>
      <c r="C536" s="2" t="s">
        <v>861</v>
      </c>
      <c r="D536" s="4">
        <v>41283</v>
      </c>
      <c r="E536" t="s">
        <v>1347</v>
      </c>
      <c r="F536" t="s">
        <v>1305</v>
      </c>
      <c r="G536" t="s">
        <v>1352</v>
      </c>
      <c r="H536" s="10">
        <f t="shared" si="49"/>
        <v>118375</v>
      </c>
      <c r="I536">
        <f t="shared" si="50"/>
        <v>105353.75</v>
      </c>
      <c r="J536" s="10">
        <f t="shared" si="51"/>
        <v>113640</v>
      </c>
      <c r="K536" s="8">
        <v>260</v>
      </c>
      <c r="L536" s="8">
        <v>125</v>
      </c>
      <c r="M536" s="1" t="s">
        <v>714</v>
      </c>
      <c r="N536" s="1">
        <v>947</v>
      </c>
      <c r="O536" s="3" t="s">
        <v>859</v>
      </c>
      <c r="P536" s="9">
        <f t="shared" si="54"/>
        <v>-8286.25</v>
      </c>
      <c r="Q536" s="9">
        <f t="shared" si="52"/>
        <v>-7.291666666666667</v>
      </c>
      <c r="R536" t="str">
        <f t="shared" si="53"/>
        <v>NOT ACH</v>
      </c>
      <c r="S536" t="str">
        <f>_xlfn.XLOOKUP(F536,Market!B:B,Market!C:C,"NA",0)</f>
        <v>North America</v>
      </c>
    </row>
    <row r="537" spans="1:19" ht="12.5" x14ac:dyDescent="0.25">
      <c r="A537" s="8" t="s">
        <v>842</v>
      </c>
      <c r="B537" s="2" t="s">
        <v>844</v>
      </c>
      <c r="C537" s="2">
        <v>89440</v>
      </c>
      <c r="D537" s="4">
        <v>41284</v>
      </c>
      <c r="E537" t="s">
        <v>1342</v>
      </c>
      <c r="F537" t="s">
        <v>1305</v>
      </c>
      <c r="G537" t="s">
        <v>1352</v>
      </c>
      <c r="H537" s="10">
        <f t="shared" si="49"/>
        <v>120400</v>
      </c>
      <c r="I537">
        <f t="shared" si="50"/>
        <v>107156</v>
      </c>
      <c r="J537" s="10">
        <f t="shared" si="51"/>
        <v>89440</v>
      </c>
      <c r="K537" s="8">
        <v>260</v>
      </c>
      <c r="L537" s="8">
        <v>350</v>
      </c>
      <c r="M537" s="1" t="s">
        <v>714</v>
      </c>
      <c r="N537" s="1">
        <v>344</v>
      </c>
      <c r="O537" s="3" t="s">
        <v>843</v>
      </c>
      <c r="P537" s="9">
        <f t="shared" si="54"/>
        <v>17716</v>
      </c>
      <c r="Q537" s="9">
        <f t="shared" si="52"/>
        <v>19.807692307692307</v>
      </c>
      <c r="R537" t="str">
        <f t="shared" si="53"/>
        <v>NOT ACH</v>
      </c>
      <c r="S537" t="str">
        <f>_xlfn.XLOOKUP(F537,Market!B:B,Market!C:C,"NA",0)</f>
        <v>North America</v>
      </c>
    </row>
    <row r="538" spans="1:19" ht="12.5" x14ac:dyDescent="0.25">
      <c r="A538" s="8">
        <v>32355</v>
      </c>
      <c r="B538" s="2">
        <v>28795.95</v>
      </c>
      <c r="C538" s="2">
        <v>21570</v>
      </c>
      <c r="D538" s="4">
        <v>41651</v>
      </c>
      <c r="E538" t="s">
        <v>1344</v>
      </c>
      <c r="F538" t="s">
        <v>1305</v>
      </c>
      <c r="G538" t="s">
        <v>1352</v>
      </c>
      <c r="H538" s="10">
        <f t="shared" si="49"/>
        <v>32355</v>
      </c>
      <c r="I538">
        <f t="shared" si="50"/>
        <v>28795.95</v>
      </c>
      <c r="J538" s="10">
        <f t="shared" si="51"/>
        <v>21570</v>
      </c>
      <c r="K538" s="8">
        <v>260</v>
      </c>
      <c r="L538" s="8">
        <v>15</v>
      </c>
      <c r="M538" s="1" t="s">
        <v>714</v>
      </c>
      <c r="N538" s="1">
        <v>2157</v>
      </c>
      <c r="O538" s="3" t="s">
        <v>822</v>
      </c>
      <c r="P538" s="9">
        <f t="shared" si="54"/>
        <v>7225.9500000000007</v>
      </c>
      <c r="Q538" s="9">
        <f t="shared" si="52"/>
        <v>33.5</v>
      </c>
      <c r="R538" t="str">
        <f t="shared" si="53"/>
        <v>ACH</v>
      </c>
      <c r="S538" t="str">
        <f>_xlfn.XLOOKUP(F538,Market!B:B,Market!C:C,"NA",0)</f>
        <v>North America</v>
      </c>
    </row>
    <row r="539" spans="1:19" ht="12.5" x14ac:dyDescent="0.25">
      <c r="A539" s="8">
        <v>2660</v>
      </c>
      <c r="B539" s="2">
        <v>2367.4</v>
      </c>
      <c r="C539" s="2">
        <v>1900</v>
      </c>
      <c r="D539" s="4">
        <v>41283</v>
      </c>
      <c r="E539" t="s">
        <v>1342</v>
      </c>
      <c r="F539" t="s">
        <v>1312</v>
      </c>
      <c r="G539" t="s">
        <v>1349</v>
      </c>
      <c r="H539" s="10">
        <f t="shared" si="49"/>
        <v>2660</v>
      </c>
      <c r="I539">
        <f t="shared" si="50"/>
        <v>2367.4</v>
      </c>
      <c r="J539" s="10">
        <f t="shared" si="51"/>
        <v>1900</v>
      </c>
      <c r="K539" s="8">
        <v>10</v>
      </c>
      <c r="L539" s="8">
        <v>7</v>
      </c>
      <c r="M539" s="1" t="s">
        <v>714</v>
      </c>
      <c r="N539" s="1">
        <v>380</v>
      </c>
      <c r="O539" s="3" t="s">
        <v>862</v>
      </c>
      <c r="P539" s="9">
        <f t="shared" si="54"/>
        <v>467.40000000000009</v>
      </c>
      <c r="Q539" s="9">
        <f t="shared" si="52"/>
        <v>24.600000000000005</v>
      </c>
      <c r="R539" t="str">
        <f t="shared" si="53"/>
        <v>ACH</v>
      </c>
      <c r="S539" t="str">
        <f>_xlfn.XLOOKUP(F539,Market!B:B,Market!C:C,"NA",0)</f>
        <v>North America</v>
      </c>
    </row>
    <row r="540" spans="1:19" ht="12.5" x14ac:dyDescent="0.25">
      <c r="A540" s="8" t="s">
        <v>863</v>
      </c>
      <c r="B540" s="2" t="s">
        <v>865</v>
      </c>
      <c r="C540" s="2" t="s">
        <v>866</v>
      </c>
      <c r="D540" s="4">
        <v>41645</v>
      </c>
      <c r="E540" t="s">
        <v>1342</v>
      </c>
      <c r="F540" t="s">
        <v>1305</v>
      </c>
      <c r="G540" t="s">
        <v>1343</v>
      </c>
      <c r="H540" s="10">
        <f t="shared" si="49"/>
        <v>310100</v>
      </c>
      <c r="I540">
        <f t="shared" si="50"/>
        <v>272888</v>
      </c>
      <c r="J540" s="10">
        <f t="shared" si="51"/>
        <v>230360</v>
      </c>
      <c r="K540" s="8">
        <v>3</v>
      </c>
      <c r="L540" s="8">
        <v>350</v>
      </c>
      <c r="M540" s="1" t="s">
        <v>714</v>
      </c>
      <c r="N540" s="1">
        <v>886</v>
      </c>
      <c r="O540" s="3" t="s">
        <v>864</v>
      </c>
      <c r="P540" s="9">
        <f t="shared" si="54"/>
        <v>42528</v>
      </c>
      <c r="Q540" s="9">
        <f t="shared" si="52"/>
        <v>18.461538461538463</v>
      </c>
      <c r="R540" t="str">
        <f t="shared" si="53"/>
        <v>NOT ACH</v>
      </c>
      <c r="S540" t="str">
        <f>_xlfn.XLOOKUP(F540,Market!B:B,Market!C:C,"NA",0)</f>
        <v>North America</v>
      </c>
    </row>
    <row r="541" spans="1:19" ht="12.5" x14ac:dyDescent="0.25">
      <c r="A541" s="8" t="s">
        <v>867</v>
      </c>
      <c r="B541" s="2" t="s">
        <v>869</v>
      </c>
      <c r="C541" s="2" t="s">
        <v>870</v>
      </c>
      <c r="D541" s="4">
        <v>41283</v>
      </c>
      <c r="E541" t="s">
        <v>1347</v>
      </c>
      <c r="F541" t="s">
        <v>1294</v>
      </c>
      <c r="G541" t="s">
        <v>1343</v>
      </c>
      <c r="H541" s="10">
        <f t="shared" si="49"/>
        <v>302000</v>
      </c>
      <c r="I541">
        <f t="shared" si="50"/>
        <v>265760</v>
      </c>
      <c r="J541" s="10">
        <f t="shared" si="51"/>
        <v>289920</v>
      </c>
      <c r="K541" s="8">
        <v>3</v>
      </c>
      <c r="L541" s="8">
        <v>125</v>
      </c>
      <c r="M541" s="1" t="s">
        <v>714</v>
      </c>
      <c r="N541" s="1">
        <v>2416</v>
      </c>
      <c r="O541" s="3" t="s">
        <v>868</v>
      </c>
      <c r="P541" s="9">
        <f t="shared" si="54"/>
        <v>-24160</v>
      </c>
      <c r="Q541" s="9">
        <f t="shared" si="52"/>
        <v>-8.3333333333333321</v>
      </c>
      <c r="R541" t="str">
        <f t="shared" si="53"/>
        <v>NOT ACH</v>
      </c>
      <c r="S541" t="str">
        <f>_xlfn.XLOOKUP(F541,Market!B:B,Market!C:C,"NA",0)</f>
        <v>North America</v>
      </c>
    </row>
    <row r="542" spans="1:19" ht="12.5" x14ac:dyDescent="0.25">
      <c r="A542" s="8" t="s">
        <v>871</v>
      </c>
      <c r="B542" s="2" t="s">
        <v>873</v>
      </c>
      <c r="C542" s="2" t="s">
        <v>874</v>
      </c>
      <c r="D542" s="4">
        <v>41649</v>
      </c>
      <c r="E542" t="s">
        <v>1347</v>
      </c>
      <c r="F542" t="s">
        <v>1305</v>
      </c>
      <c r="G542" t="s">
        <v>1343</v>
      </c>
      <c r="H542" s="10">
        <f t="shared" si="49"/>
        <v>269500</v>
      </c>
      <c r="I542">
        <f t="shared" si="50"/>
        <v>237160</v>
      </c>
      <c r="J542" s="10">
        <f t="shared" si="51"/>
        <v>258720</v>
      </c>
      <c r="K542" s="8">
        <v>3</v>
      </c>
      <c r="L542" s="8">
        <v>125</v>
      </c>
      <c r="M542" s="1" t="s">
        <v>714</v>
      </c>
      <c r="N542" s="1">
        <v>2156</v>
      </c>
      <c r="O542" s="3" t="s">
        <v>872</v>
      </c>
      <c r="P542" s="9">
        <f t="shared" si="54"/>
        <v>-21560</v>
      </c>
      <c r="Q542" s="9">
        <f t="shared" si="52"/>
        <v>-8.3333333333333321</v>
      </c>
      <c r="R542" t="str">
        <f t="shared" si="53"/>
        <v>NOT ACH</v>
      </c>
      <c r="S542" t="str">
        <f>_xlfn.XLOOKUP(F542,Market!B:B,Market!C:C,"NA",0)</f>
        <v>North America</v>
      </c>
    </row>
    <row r="543" spans="1:19" ht="12.5" x14ac:dyDescent="0.25">
      <c r="A543" s="8">
        <v>40335</v>
      </c>
      <c r="B543" s="2">
        <v>35494.800000000003</v>
      </c>
      <c r="C543" s="2">
        <v>26890</v>
      </c>
      <c r="D543" s="4">
        <v>41650</v>
      </c>
      <c r="E543" t="s">
        <v>1344</v>
      </c>
      <c r="F543" t="s">
        <v>1294</v>
      </c>
      <c r="G543" t="s">
        <v>1343</v>
      </c>
      <c r="H543" s="10">
        <f t="shared" si="49"/>
        <v>40335</v>
      </c>
      <c r="I543">
        <f t="shared" si="50"/>
        <v>35494.800000000003</v>
      </c>
      <c r="J543" s="10">
        <f t="shared" si="51"/>
        <v>26890</v>
      </c>
      <c r="K543" s="8">
        <v>3</v>
      </c>
      <c r="L543" s="8">
        <v>15</v>
      </c>
      <c r="M543" s="1" t="s">
        <v>714</v>
      </c>
      <c r="N543" s="1">
        <v>2689</v>
      </c>
      <c r="O543" s="3" t="s">
        <v>875</v>
      </c>
      <c r="P543" s="9">
        <f t="shared" si="54"/>
        <v>8604.8000000000029</v>
      </c>
      <c r="Q543" s="9">
        <f t="shared" si="52"/>
        <v>32.000000000000014</v>
      </c>
      <c r="R543" t="str">
        <f t="shared" si="53"/>
        <v>ACH</v>
      </c>
      <c r="S543" t="str">
        <f>_xlfn.XLOOKUP(F543,Market!B:B,Market!C:C,"NA",0)</f>
        <v>North America</v>
      </c>
    </row>
    <row r="544" spans="1:19" ht="12.5" x14ac:dyDescent="0.25">
      <c r="A544" s="8">
        <v>10155</v>
      </c>
      <c r="B544" s="2">
        <v>8936.4</v>
      </c>
      <c r="C544" s="2">
        <v>6770</v>
      </c>
      <c r="D544" s="4">
        <v>41642</v>
      </c>
      <c r="E544" t="s">
        <v>1344</v>
      </c>
      <c r="F544" t="s">
        <v>1312</v>
      </c>
      <c r="G544" t="s">
        <v>1345</v>
      </c>
      <c r="H544" s="10">
        <f t="shared" si="49"/>
        <v>10155</v>
      </c>
      <c r="I544">
        <f t="shared" si="50"/>
        <v>8936.4</v>
      </c>
      <c r="J544" s="10">
        <f t="shared" si="51"/>
        <v>6770</v>
      </c>
      <c r="K544" s="8">
        <v>5</v>
      </c>
      <c r="L544" s="8">
        <v>15</v>
      </c>
      <c r="M544" s="1" t="s">
        <v>714</v>
      </c>
      <c r="N544" s="1">
        <v>677</v>
      </c>
      <c r="O544" s="3" t="s">
        <v>242</v>
      </c>
      <c r="P544" s="9">
        <f t="shared" si="54"/>
        <v>2166.3999999999996</v>
      </c>
      <c r="Q544" s="9">
        <f t="shared" si="52"/>
        <v>31.999999999999996</v>
      </c>
      <c r="R544" t="str">
        <f t="shared" si="53"/>
        <v>ACH</v>
      </c>
      <c r="S544" t="str">
        <f>_xlfn.XLOOKUP(F544,Market!B:B,Market!C:C,"NA",0)</f>
        <v>North America</v>
      </c>
    </row>
    <row r="545" spans="1:19" ht="12.5" x14ac:dyDescent="0.25">
      <c r="A545" s="8" t="s">
        <v>876</v>
      </c>
      <c r="B545" s="2" t="s">
        <v>878</v>
      </c>
      <c r="C545" s="2" t="s">
        <v>879</v>
      </c>
      <c r="D545" s="4">
        <v>41643</v>
      </c>
      <c r="E545" t="s">
        <v>1348</v>
      </c>
      <c r="F545" t="s">
        <v>1257</v>
      </c>
      <c r="G545" t="s">
        <v>1345</v>
      </c>
      <c r="H545" s="10">
        <f t="shared" si="49"/>
        <v>531900</v>
      </c>
      <c r="I545">
        <f t="shared" si="50"/>
        <v>468072</v>
      </c>
      <c r="J545" s="10">
        <f t="shared" si="51"/>
        <v>443250</v>
      </c>
      <c r="K545" s="8">
        <v>5</v>
      </c>
      <c r="L545" s="8">
        <v>300</v>
      </c>
      <c r="M545" s="1" t="s">
        <v>714</v>
      </c>
      <c r="N545" s="1">
        <v>1773</v>
      </c>
      <c r="O545" s="3" t="s">
        <v>877</v>
      </c>
      <c r="P545" s="9">
        <f t="shared" si="54"/>
        <v>24822</v>
      </c>
      <c r="Q545" s="9">
        <f t="shared" si="52"/>
        <v>5.6000000000000005</v>
      </c>
      <c r="R545" t="str">
        <f t="shared" si="53"/>
        <v>NOT ACH</v>
      </c>
      <c r="S545" t="str">
        <f>_xlfn.XLOOKUP(F545,Market!B:B,Market!C:C,"NA",0)</f>
        <v>Europe</v>
      </c>
    </row>
    <row r="546" spans="1:19" ht="12.5" x14ac:dyDescent="0.25">
      <c r="A546" s="8">
        <v>16940</v>
      </c>
      <c r="B546" s="2">
        <v>14907.2</v>
      </c>
      <c r="C546" s="2">
        <v>12100</v>
      </c>
      <c r="D546" s="4">
        <v>41648</v>
      </c>
      <c r="E546" t="s">
        <v>1342</v>
      </c>
      <c r="F546" t="s">
        <v>1305</v>
      </c>
      <c r="G546" t="s">
        <v>1345</v>
      </c>
      <c r="H546" s="10">
        <f t="shared" si="49"/>
        <v>16940</v>
      </c>
      <c r="I546">
        <f t="shared" si="50"/>
        <v>14907.2</v>
      </c>
      <c r="J546" s="10">
        <f t="shared" si="51"/>
        <v>12100</v>
      </c>
      <c r="K546" s="8">
        <v>5</v>
      </c>
      <c r="L546" s="8">
        <v>7</v>
      </c>
      <c r="M546" s="1" t="s">
        <v>714</v>
      </c>
      <c r="N546" s="1">
        <v>2420</v>
      </c>
      <c r="O546" s="3" t="s">
        <v>880</v>
      </c>
      <c r="P546" s="9">
        <f t="shared" si="54"/>
        <v>2807.2000000000007</v>
      </c>
      <c r="Q546" s="9">
        <f t="shared" si="52"/>
        <v>23.200000000000006</v>
      </c>
      <c r="R546" t="str">
        <f t="shared" si="53"/>
        <v>ACH</v>
      </c>
      <c r="S546" t="str">
        <f>_xlfn.XLOOKUP(F546,Market!B:B,Market!C:C,"NA",0)</f>
        <v>North America</v>
      </c>
    </row>
    <row r="547" spans="1:19" ht="12.5" x14ac:dyDescent="0.25">
      <c r="A547" s="8">
        <v>19138</v>
      </c>
      <c r="B547" s="2">
        <v>16841.439999999999</v>
      </c>
      <c r="C547" s="2">
        <v>13670</v>
      </c>
      <c r="D547" s="4">
        <v>41649</v>
      </c>
      <c r="E547" t="s">
        <v>1342</v>
      </c>
      <c r="F547" t="s">
        <v>1294</v>
      </c>
      <c r="G547" t="s">
        <v>1345</v>
      </c>
      <c r="H547" s="10">
        <f t="shared" si="49"/>
        <v>19138</v>
      </c>
      <c r="I547">
        <f t="shared" si="50"/>
        <v>16841.439999999999</v>
      </c>
      <c r="J547" s="10">
        <f t="shared" si="51"/>
        <v>13670</v>
      </c>
      <c r="K547" s="8">
        <v>5</v>
      </c>
      <c r="L547" s="8">
        <v>7</v>
      </c>
      <c r="M547" s="1" t="s">
        <v>714</v>
      </c>
      <c r="N547" s="1">
        <v>2734</v>
      </c>
      <c r="O547" s="3" t="s">
        <v>881</v>
      </c>
      <c r="P547" s="9">
        <f t="shared" si="54"/>
        <v>3171.4399999999987</v>
      </c>
      <c r="Q547" s="9">
        <f t="shared" si="52"/>
        <v>23.199999999999989</v>
      </c>
      <c r="R547" t="str">
        <f t="shared" si="53"/>
        <v>ACH</v>
      </c>
      <c r="S547" t="str">
        <f>_xlfn.XLOOKUP(F547,Market!B:B,Market!C:C,"NA",0)</f>
        <v>North America</v>
      </c>
    </row>
    <row r="548" spans="1:19" ht="12.5" x14ac:dyDescent="0.25">
      <c r="A548" s="8">
        <v>34300</v>
      </c>
      <c r="B548" s="2">
        <v>30184</v>
      </c>
      <c r="C548" s="2">
        <v>17150</v>
      </c>
      <c r="D548" s="4">
        <v>41284</v>
      </c>
      <c r="E548" t="s">
        <v>1342</v>
      </c>
      <c r="F548" t="s">
        <v>1305</v>
      </c>
      <c r="G548" t="s">
        <v>1345</v>
      </c>
      <c r="H548" s="10">
        <f t="shared" si="49"/>
        <v>34300</v>
      </c>
      <c r="I548">
        <f t="shared" si="50"/>
        <v>30184</v>
      </c>
      <c r="J548" s="10">
        <f t="shared" si="51"/>
        <v>17150</v>
      </c>
      <c r="K548" s="8">
        <v>5</v>
      </c>
      <c r="L548" s="8">
        <v>20</v>
      </c>
      <c r="M548" s="1" t="s">
        <v>714</v>
      </c>
      <c r="N548" s="1">
        <v>1715</v>
      </c>
      <c r="O548" s="3" t="s">
        <v>882</v>
      </c>
      <c r="P548" s="9">
        <f t="shared" si="54"/>
        <v>13034</v>
      </c>
      <c r="Q548" s="9">
        <f t="shared" si="52"/>
        <v>76</v>
      </c>
      <c r="R548" t="str">
        <f t="shared" si="53"/>
        <v>ACH</v>
      </c>
      <c r="S548" t="str">
        <f>_xlfn.XLOOKUP(F548,Market!B:B,Market!C:C,"NA",0)</f>
        <v>North America</v>
      </c>
    </row>
    <row r="549" spans="1:19" ht="12.5" x14ac:dyDescent="0.25">
      <c r="A549" s="8" t="s">
        <v>883</v>
      </c>
      <c r="B549" s="2" t="s">
        <v>885</v>
      </c>
      <c r="C549" s="2" t="s">
        <v>886</v>
      </c>
      <c r="D549" s="4">
        <v>41286</v>
      </c>
      <c r="E549" t="s">
        <v>1348</v>
      </c>
      <c r="F549" t="s">
        <v>1257</v>
      </c>
      <c r="G549" t="s">
        <v>1345</v>
      </c>
      <c r="H549" s="10">
        <f t="shared" si="49"/>
        <v>355800</v>
      </c>
      <c r="I549">
        <f t="shared" si="50"/>
        <v>313104</v>
      </c>
      <c r="J549" s="10">
        <f t="shared" si="51"/>
        <v>296500</v>
      </c>
      <c r="K549" s="8">
        <v>5</v>
      </c>
      <c r="L549" s="8">
        <v>300</v>
      </c>
      <c r="M549" s="1" t="s">
        <v>714</v>
      </c>
      <c r="N549" s="1">
        <v>1186</v>
      </c>
      <c r="O549" s="3" t="s">
        <v>884</v>
      </c>
      <c r="P549" s="9">
        <f t="shared" si="54"/>
        <v>16604</v>
      </c>
      <c r="Q549" s="9">
        <f t="shared" si="52"/>
        <v>5.6000000000000005</v>
      </c>
      <c r="R549" t="str">
        <f t="shared" si="53"/>
        <v>NOT ACH</v>
      </c>
      <c r="S549" t="str">
        <f>_xlfn.XLOOKUP(F549,Market!B:B,Market!C:C,"NA",0)</f>
        <v>Europe</v>
      </c>
    </row>
    <row r="550" spans="1:19" ht="12.5" x14ac:dyDescent="0.25">
      <c r="A550" s="8" t="s">
        <v>887</v>
      </c>
      <c r="B550" s="2" t="s">
        <v>889</v>
      </c>
      <c r="C550" s="2" t="s">
        <v>890</v>
      </c>
      <c r="D550" s="4">
        <v>41640</v>
      </c>
      <c r="E550" t="s">
        <v>1348</v>
      </c>
      <c r="F550" t="s">
        <v>1312</v>
      </c>
      <c r="G550" t="s">
        <v>1349</v>
      </c>
      <c r="H550" s="10">
        <f t="shared" si="49"/>
        <v>1048500</v>
      </c>
      <c r="I550">
        <f t="shared" si="50"/>
        <v>922680</v>
      </c>
      <c r="J550" s="10">
        <f t="shared" si="51"/>
        <v>873750</v>
      </c>
      <c r="K550" s="8">
        <v>10</v>
      </c>
      <c r="L550" s="8">
        <v>300</v>
      </c>
      <c r="M550" s="1" t="s">
        <v>714</v>
      </c>
      <c r="N550" s="1">
        <v>3495</v>
      </c>
      <c r="O550" s="3" t="s">
        <v>888</v>
      </c>
      <c r="P550" s="9">
        <f t="shared" si="54"/>
        <v>48930</v>
      </c>
      <c r="Q550" s="9">
        <f t="shared" si="52"/>
        <v>5.6000000000000005</v>
      </c>
      <c r="R550" t="str">
        <f t="shared" si="53"/>
        <v>NOT ACH</v>
      </c>
      <c r="S550" t="str">
        <f>_xlfn.XLOOKUP(F550,Market!B:B,Market!C:C,"NA",0)</f>
        <v>North America</v>
      </c>
    </row>
    <row r="551" spans="1:19" ht="12.5" x14ac:dyDescent="0.25">
      <c r="A551" s="8" t="s">
        <v>863</v>
      </c>
      <c r="B551" s="2" t="s">
        <v>865</v>
      </c>
      <c r="C551" s="2" t="s">
        <v>866</v>
      </c>
      <c r="D551" s="4">
        <v>41645</v>
      </c>
      <c r="E551" t="s">
        <v>1342</v>
      </c>
      <c r="F551" t="s">
        <v>1305</v>
      </c>
      <c r="G551" t="s">
        <v>1349</v>
      </c>
      <c r="H551" s="10">
        <f t="shared" si="49"/>
        <v>310100</v>
      </c>
      <c r="I551">
        <f t="shared" si="50"/>
        <v>272888</v>
      </c>
      <c r="J551" s="10">
        <f t="shared" si="51"/>
        <v>230360</v>
      </c>
      <c r="K551" s="8">
        <v>10</v>
      </c>
      <c r="L551" s="8">
        <v>350</v>
      </c>
      <c r="M551" s="1" t="s">
        <v>714</v>
      </c>
      <c r="N551" s="1">
        <v>886</v>
      </c>
      <c r="O551" s="3" t="s">
        <v>864</v>
      </c>
      <c r="P551" s="9">
        <f t="shared" si="54"/>
        <v>42528</v>
      </c>
      <c r="Q551" s="9">
        <f t="shared" si="52"/>
        <v>18.461538461538463</v>
      </c>
      <c r="R551" t="str">
        <f t="shared" si="53"/>
        <v>NOT ACH</v>
      </c>
      <c r="S551" t="str">
        <f>_xlfn.XLOOKUP(F551,Market!B:B,Market!C:C,"NA",0)</f>
        <v>North America</v>
      </c>
    </row>
    <row r="552" spans="1:19" ht="12.5" x14ac:dyDescent="0.25">
      <c r="A552" s="8" t="s">
        <v>871</v>
      </c>
      <c r="B552" s="2" t="s">
        <v>873</v>
      </c>
      <c r="C552" s="2" t="s">
        <v>874</v>
      </c>
      <c r="D552" s="4">
        <v>41649</v>
      </c>
      <c r="E552" t="s">
        <v>1347</v>
      </c>
      <c r="F552" t="s">
        <v>1305</v>
      </c>
      <c r="G552" t="s">
        <v>1349</v>
      </c>
      <c r="H552" s="10">
        <f t="shared" si="49"/>
        <v>269500</v>
      </c>
      <c r="I552">
        <f t="shared" si="50"/>
        <v>237160</v>
      </c>
      <c r="J552" s="10">
        <f t="shared" si="51"/>
        <v>258720</v>
      </c>
      <c r="K552" s="8">
        <v>10</v>
      </c>
      <c r="L552" s="8">
        <v>125</v>
      </c>
      <c r="M552" s="1" t="s">
        <v>714</v>
      </c>
      <c r="N552" s="1">
        <v>2156</v>
      </c>
      <c r="O552" s="3" t="s">
        <v>872</v>
      </c>
      <c r="P552" s="9">
        <f t="shared" si="54"/>
        <v>-21560</v>
      </c>
      <c r="Q552" s="9">
        <f t="shared" si="52"/>
        <v>-8.3333333333333321</v>
      </c>
      <c r="R552" t="str">
        <f t="shared" si="53"/>
        <v>NOT ACH</v>
      </c>
      <c r="S552" t="str">
        <f>_xlfn.XLOOKUP(F552,Market!B:B,Market!C:C,"NA",0)</f>
        <v>North America</v>
      </c>
    </row>
    <row r="553" spans="1:19" ht="12.5" x14ac:dyDescent="0.25">
      <c r="A553" s="8">
        <v>18100</v>
      </c>
      <c r="B553" s="2">
        <v>15928</v>
      </c>
      <c r="C553" s="2">
        <v>9050</v>
      </c>
      <c r="D553" s="4">
        <v>41649</v>
      </c>
      <c r="E553" t="s">
        <v>1342</v>
      </c>
      <c r="F553" t="s">
        <v>1305</v>
      </c>
      <c r="G553" t="s">
        <v>1349</v>
      </c>
      <c r="H553" s="10">
        <f t="shared" si="49"/>
        <v>18100</v>
      </c>
      <c r="I553">
        <f t="shared" si="50"/>
        <v>15928</v>
      </c>
      <c r="J553" s="10">
        <f t="shared" si="51"/>
        <v>9050</v>
      </c>
      <c r="K553" s="8">
        <v>10</v>
      </c>
      <c r="L553" s="8">
        <v>20</v>
      </c>
      <c r="M553" s="1" t="s">
        <v>714</v>
      </c>
      <c r="N553" s="1">
        <v>905</v>
      </c>
      <c r="O553" s="3" t="s">
        <v>891</v>
      </c>
      <c r="P553" s="9">
        <f t="shared" si="54"/>
        <v>6878</v>
      </c>
      <c r="Q553" s="9">
        <f t="shared" si="52"/>
        <v>76</v>
      </c>
      <c r="R553" t="str">
        <f t="shared" si="53"/>
        <v>ACH</v>
      </c>
      <c r="S553" t="str">
        <f>_xlfn.XLOOKUP(F553,Market!B:B,Market!C:C,"NA",0)</f>
        <v>North America</v>
      </c>
    </row>
    <row r="554" spans="1:19" ht="12.5" x14ac:dyDescent="0.25">
      <c r="A554" s="8">
        <v>34300</v>
      </c>
      <c r="B554" s="2">
        <v>30184</v>
      </c>
      <c r="C554" s="2">
        <v>17150</v>
      </c>
      <c r="D554" s="4">
        <v>41284</v>
      </c>
      <c r="E554" t="s">
        <v>1342</v>
      </c>
      <c r="F554" t="s">
        <v>1305</v>
      </c>
      <c r="G554" t="s">
        <v>1349</v>
      </c>
      <c r="H554" s="10">
        <f t="shared" si="49"/>
        <v>34300</v>
      </c>
      <c r="I554">
        <f t="shared" si="50"/>
        <v>30184</v>
      </c>
      <c r="J554" s="10">
        <f t="shared" si="51"/>
        <v>17150</v>
      </c>
      <c r="K554" s="8">
        <v>10</v>
      </c>
      <c r="L554" s="8">
        <v>20</v>
      </c>
      <c r="M554" s="1" t="s">
        <v>714</v>
      </c>
      <c r="N554" s="1">
        <v>1715</v>
      </c>
      <c r="O554" s="3" t="s">
        <v>882</v>
      </c>
      <c r="P554" s="9">
        <f t="shared" si="54"/>
        <v>13034</v>
      </c>
      <c r="Q554" s="9">
        <f t="shared" si="52"/>
        <v>76</v>
      </c>
      <c r="R554" t="str">
        <f t="shared" si="53"/>
        <v>ACH</v>
      </c>
      <c r="S554" t="str">
        <f>_xlfn.XLOOKUP(F554,Market!B:B,Market!C:C,"NA",0)</f>
        <v>North America</v>
      </c>
    </row>
    <row r="555" spans="1:19" ht="12.5" x14ac:dyDescent="0.25">
      <c r="A555" s="8" t="s">
        <v>892</v>
      </c>
      <c r="B555" s="2" t="s">
        <v>894</v>
      </c>
      <c r="C555" s="2" t="s">
        <v>895</v>
      </c>
      <c r="D555" s="4">
        <v>41650</v>
      </c>
      <c r="E555" t="s">
        <v>1342</v>
      </c>
      <c r="F555" t="s">
        <v>1257</v>
      </c>
      <c r="G555" t="s">
        <v>1349</v>
      </c>
      <c r="H555" s="10">
        <f t="shared" si="49"/>
        <v>557900</v>
      </c>
      <c r="I555">
        <f t="shared" si="50"/>
        <v>490952</v>
      </c>
      <c r="J555" s="10">
        <f t="shared" si="51"/>
        <v>414440</v>
      </c>
      <c r="K555" s="8">
        <v>10</v>
      </c>
      <c r="L555" s="8">
        <v>350</v>
      </c>
      <c r="M555" s="1" t="s">
        <v>714</v>
      </c>
      <c r="N555" s="1">
        <v>1594</v>
      </c>
      <c r="O555" s="3" t="s">
        <v>893</v>
      </c>
      <c r="P555" s="9">
        <f t="shared" si="54"/>
        <v>76512</v>
      </c>
      <c r="Q555" s="9">
        <f t="shared" si="52"/>
        <v>18.461538461538463</v>
      </c>
      <c r="R555" t="str">
        <f t="shared" si="53"/>
        <v>NOT ACH</v>
      </c>
      <c r="S555" t="str">
        <f>_xlfn.XLOOKUP(F555,Market!B:B,Market!C:C,"NA",0)</f>
        <v>Europe</v>
      </c>
    </row>
    <row r="556" spans="1:19" ht="12.5" x14ac:dyDescent="0.25">
      <c r="A556" s="8" t="s">
        <v>896</v>
      </c>
      <c r="B556" s="2" t="s">
        <v>898</v>
      </c>
      <c r="C556" s="2" t="s">
        <v>899</v>
      </c>
      <c r="D556" s="4">
        <v>41650</v>
      </c>
      <c r="E556" t="s">
        <v>1348</v>
      </c>
      <c r="F556" t="s">
        <v>1258</v>
      </c>
      <c r="G556" t="s">
        <v>1349</v>
      </c>
      <c r="H556" s="10">
        <f t="shared" si="49"/>
        <v>407700</v>
      </c>
      <c r="I556">
        <f t="shared" si="50"/>
        <v>358776</v>
      </c>
      <c r="J556" s="10">
        <f t="shared" si="51"/>
        <v>339750</v>
      </c>
      <c r="K556" s="8">
        <v>10</v>
      </c>
      <c r="L556" s="8">
        <v>300</v>
      </c>
      <c r="M556" s="1" t="s">
        <v>714</v>
      </c>
      <c r="N556" s="1">
        <v>1359</v>
      </c>
      <c r="O556" s="3" t="s">
        <v>897</v>
      </c>
      <c r="P556" s="9">
        <f t="shared" si="54"/>
        <v>19026</v>
      </c>
      <c r="Q556" s="9">
        <f t="shared" si="52"/>
        <v>5.6000000000000005</v>
      </c>
      <c r="R556" t="str">
        <f t="shared" si="53"/>
        <v>NOT ACH</v>
      </c>
      <c r="S556" t="str">
        <f>_xlfn.XLOOKUP(F556,Market!B:B,Market!C:C,"NA",0)</f>
        <v>Europe</v>
      </c>
    </row>
    <row r="557" spans="1:19" ht="12.5" x14ac:dyDescent="0.25">
      <c r="A557" s="8" t="s">
        <v>900</v>
      </c>
      <c r="B557" s="2" t="s">
        <v>902</v>
      </c>
      <c r="C557" s="2" t="s">
        <v>903</v>
      </c>
      <c r="D557" s="4">
        <v>41650</v>
      </c>
      <c r="E557" t="s">
        <v>1348</v>
      </c>
      <c r="F557" t="s">
        <v>1305</v>
      </c>
      <c r="G557" t="s">
        <v>1349</v>
      </c>
      <c r="H557" s="10">
        <f t="shared" si="49"/>
        <v>645000</v>
      </c>
      <c r="I557">
        <f t="shared" si="50"/>
        <v>567600</v>
      </c>
      <c r="J557" s="10">
        <f t="shared" si="51"/>
        <v>537500</v>
      </c>
      <c r="K557" s="8">
        <v>10</v>
      </c>
      <c r="L557" s="8">
        <v>300</v>
      </c>
      <c r="M557" s="1" t="s">
        <v>714</v>
      </c>
      <c r="N557" s="1">
        <v>2150</v>
      </c>
      <c r="O557" s="3" t="s">
        <v>901</v>
      </c>
      <c r="P557" s="9">
        <f t="shared" si="54"/>
        <v>30100</v>
      </c>
      <c r="Q557" s="9">
        <f t="shared" si="52"/>
        <v>5.6000000000000005</v>
      </c>
      <c r="R557" t="str">
        <f t="shared" si="53"/>
        <v>NOT ACH</v>
      </c>
      <c r="S557" t="str">
        <f>_xlfn.XLOOKUP(F557,Market!B:B,Market!C:C,"NA",0)</f>
        <v>North America</v>
      </c>
    </row>
    <row r="558" spans="1:19" ht="12.5" x14ac:dyDescent="0.25">
      <c r="A558" s="8" t="s">
        <v>904</v>
      </c>
      <c r="B558" s="2" t="s">
        <v>906</v>
      </c>
      <c r="C558" s="2" t="s">
        <v>907</v>
      </c>
      <c r="D558" s="4">
        <v>41650</v>
      </c>
      <c r="E558" t="s">
        <v>1342</v>
      </c>
      <c r="F558" t="s">
        <v>1305</v>
      </c>
      <c r="G558" t="s">
        <v>1349</v>
      </c>
      <c r="H558" s="10">
        <f t="shared" si="49"/>
        <v>418950</v>
      </c>
      <c r="I558">
        <f t="shared" si="50"/>
        <v>368676</v>
      </c>
      <c r="J558" s="10">
        <f t="shared" si="51"/>
        <v>311220</v>
      </c>
      <c r="K558" s="8">
        <v>10</v>
      </c>
      <c r="L558" s="8">
        <v>350</v>
      </c>
      <c r="M558" s="1" t="s">
        <v>714</v>
      </c>
      <c r="N558" s="1">
        <v>1197</v>
      </c>
      <c r="O558" s="3" t="s">
        <v>905</v>
      </c>
      <c r="P558" s="9">
        <f t="shared" si="54"/>
        <v>57456</v>
      </c>
      <c r="Q558" s="9">
        <f t="shared" si="52"/>
        <v>18.461538461538463</v>
      </c>
      <c r="R558" t="str">
        <f t="shared" si="53"/>
        <v>NOT ACH</v>
      </c>
      <c r="S558" t="str">
        <f>_xlfn.XLOOKUP(F558,Market!B:B,Market!C:C,"NA",0)</f>
        <v>North America</v>
      </c>
    </row>
    <row r="559" spans="1:19" ht="12.5" x14ac:dyDescent="0.25">
      <c r="A559" s="8">
        <v>5700</v>
      </c>
      <c r="B559" s="2">
        <v>5016</v>
      </c>
      <c r="C559" s="2">
        <v>3800</v>
      </c>
      <c r="D559" s="4">
        <v>41286</v>
      </c>
      <c r="E559" t="s">
        <v>1344</v>
      </c>
      <c r="F559" t="s">
        <v>1305</v>
      </c>
      <c r="G559" t="s">
        <v>1349</v>
      </c>
      <c r="H559" s="10">
        <f t="shared" si="49"/>
        <v>5700</v>
      </c>
      <c r="I559">
        <f t="shared" si="50"/>
        <v>5016</v>
      </c>
      <c r="J559" s="10">
        <f t="shared" si="51"/>
        <v>3800</v>
      </c>
      <c r="K559" s="8">
        <v>10</v>
      </c>
      <c r="L559" s="8">
        <v>15</v>
      </c>
      <c r="M559" s="1" t="s">
        <v>714</v>
      </c>
      <c r="N559" s="1">
        <v>380</v>
      </c>
      <c r="O559" s="3" t="s">
        <v>908</v>
      </c>
      <c r="P559" s="9">
        <f t="shared" si="54"/>
        <v>1216</v>
      </c>
      <c r="Q559" s="9">
        <f t="shared" si="52"/>
        <v>32</v>
      </c>
      <c r="R559" t="str">
        <f t="shared" si="53"/>
        <v>ACH</v>
      </c>
      <c r="S559" t="str">
        <f>_xlfn.XLOOKUP(F559,Market!B:B,Market!C:C,"NA",0)</f>
        <v>North America</v>
      </c>
    </row>
    <row r="560" spans="1:19" ht="12.5" x14ac:dyDescent="0.25">
      <c r="A560" s="8">
        <v>24660</v>
      </c>
      <c r="B560" s="2">
        <v>21700.799999999999</v>
      </c>
      <c r="C560" s="2">
        <v>12330</v>
      </c>
      <c r="D560" s="4">
        <v>41651</v>
      </c>
      <c r="E560" t="s">
        <v>1342</v>
      </c>
      <c r="F560" t="s">
        <v>1305</v>
      </c>
      <c r="G560" t="s">
        <v>1349</v>
      </c>
      <c r="H560" s="10">
        <f t="shared" si="49"/>
        <v>24660</v>
      </c>
      <c r="I560">
        <f t="shared" si="50"/>
        <v>21700.799999999999</v>
      </c>
      <c r="J560" s="10">
        <f t="shared" si="51"/>
        <v>12330</v>
      </c>
      <c r="K560" s="8">
        <v>10</v>
      </c>
      <c r="L560" s="8">
        <v>20</v>
      </c>
      <c r="M560" s="1" t="s">
        <v>714</v>
      </c>
      <c r="N560" s="1">
        <v>1233</v>
      </c>
      <c r="O560" s="3" t="s">
        <v>909</v>
      </c>
      <c r="P560" s="9">
        <f t="shared" si="54"/>
        <v>9370.7999999999993</v>
      </c>
      <c r="Q560" s="9">
        <f t="shared" si="52"/>
        <v>75.999999999999986</v>
      </c>
      <c r="R560" t="str">
        <f t="shared" si="53"/>
        <v>ACH</v>
      </c>
      <c r="S560" t="str">
        <f>_xlfn.XLOOKUP(F560,Market!B:B,Market!C:C,"NA",0)</f>
        <v>North America</v>
      </c>
    </row>
    <row r="561" spans="1:19" ht="12.5" x14ac:dyDescent="0.25">
      <c r="A561" s="8" t="s">
        <v>910</v>
      </c>
      <c r="B561" s="2" t="s">
        <v>912</v>
      </c>
      <c r="C561" s="2" t="s">
        <v>913</v>
      </c>
      <c r="D561" s="4">
        <v>41646</v>
      </c>
      <c r="E561" t="s">
        <v>1342</v>
      </c>
      <c r="F561" t="s">
        <v>1305</v>
      </c>
      <c r="G561" t="s">
        <v>1350</v>
      </c>
      <c r="H561" s="10">
        <f t="shared" si="49"/>
        <v>488250</v>
      </c>
      <c r="I561">
        <f t="shared" si="50"/>
        <v>429660</v>
      </c>
      <c r="J561" s="10">
        <f t="shared" si="51"/>
        <v>362700</v>
      </c>
      <c r="K561" s="8">
        <v>120</v>
      </c>
      <c r="L561" s="8">
        <v>350</v>
      </c>
      <c r="M561" s="1" t="s">
        <v>714</v>
      </c>
      <c r="N561" s="1">
        <v>1395</v>
      </c>
      <c r="O561" s="3" t="s">
        <v>911</v>
      </c>
      <c r="P561" s="9">
        <f t="shared" si="54"/>
        <v>66960</v>
      </c>
      <c r="Q561" s="9">
        <f t="shared" si="52"/>
        <v>18.461538461538463</v>
      </c>
      <c r="R561" t="str">
        <f t="shared" si="53"/>
        <v>NOT ACH</v>
      </c>
      <c r="S561" t="str">
        <f>_xlfn.XLOOKUP(F561,Market!B:B,Market!C:C,"NA",0)</f>
        <v>North America</v>
      </c>
    </row>
    <row r="562" spans="1:19" ht="12.5" x14ac:dyDescent="0.25">
      <c r="A562" s="8" t="s">
        <v>914</v>
      </c>
      <c r="B562" s="2" t="s">
        <v>916</v>
      </c>
      <c r="C562" s="2" t="s">
        <v>917</v>
      </c>
      <c r="D562" s="4">
        <v>41649</v>
      </c>
      <c r="E562" t="s">
        <v>1342</v>
      </c>
      <c r="F562" t="s">
        <v>1312</v>
      </c>
      <c r="G562" t="s">
        <v>1350</v>
      </c>
      <c r="H562" s="10">
        <f t="shared" si="49"/>
        <v>345100</v>
      </c>
      <c r="I562">
        <f t="shared" si="50"/>
        <v>303688</v>
      </c>
      <c r="J562" s="10">
        <f t="shared" si="51"/>
        <v>256360</v>
      </c>
      <c r="K562" s="8">
        <v>120</v>
      </c>
      <c r="L562" s="8">
        <v>350</v>
      </c>
      <c r="M562" s="1" t="s">
        <v>714</v>
      </c>
      <c r="N562" s="1">
        <v>986</v>
      </c>
      <c r="O562" s="3" t="s">
        <v>915</v>
      </c>
      <c r="P562" s="9">
        <f t="shared" si="54"/>
        <v>47328</v>
      </c>
      <c r="Q562" s="9">
        <f t="shared" si="52"/>
        <v>18.461538461538463</v>
      </c>
      <c r="R562" t="str">
        <f t="shared" si="53"/>
        <v>NOT ACH</v>
      </c>
      <c r="S562" t="str">
        <f>_xlfn.XLOOKUP(F562,Market!B:B,Market!C:C,"NA",0)</f>
        <v>North America</v>
      </c>
    </row>
    <row r="563" spans="1:19" ht="12.5" x14ac:dyDescent="0.25">
      <c r="A563" s="8">
        <v>18100</v>
      </c>
      <c r="B563" s="2">
        <v>15928</v>
      </c>
      <c r="C563" s="2">
        <v>9050</v>
      </c>
      <c r="D563" s="4">
        <v>41649</v>
      </c>
      <c r="E563" t="s">
        <v>1342</v>
      </c>
      <c r="F563" t="s">
        <v>1305</v>
      </c>
      <c r="G563" t="s">
        <v>1350</v>
      </c>
      <c r="H563" s="10">
        <f t="shared" si="49"/>
        <v>18100</v>
      </c>
      <c r="I563">
        <f t="shared" si="50"/>
        <v>15928</v>
      </c>
      <c r="J563" s="10">
        <f t="shared" si="51"/>
        <v>9050</v>
      </c>
      <c r="K563" s="8">
        <v>120</v>
      </c>
      <c r="L563" s="8">
        <v>20</v>
      </c>
      <c r="M563" s="1" t="s">
        <v>714</v>
      </c>
      <c r="N563" s="1">
        <v>905</v>
      </c>
      <c r="O563" s="3" t="s">
        <v>891</v>
      </c>
      <c r="P563" s="9">
        <f t="shared" si="54"/>
        <v>6878</v>
      </c>
      <c r="Q563" s="9">
        <f t="shared" si="52"/>
        <v>76</v>
      </c>
      <c r="R563" t="str">
        <f t="shared" si="53"/>
        <v>ACH</v>
      </c>
      <c r="S563" t="str">
        <f>_xlfn.XLOOKUP(F563,Market!B:B,Market!C:C,"NA",0)</f>
        <v>North America</v>
      </c>
    </row>
    <row r="564" spans="1:19" ht="12.5" x14ac:dyDescent="0.25">
      <c r="A564" s="8">
        <v>25308</v>
      </c>
      <c r="B564" s="2">
        <v>22271.040000000001</v>
      </c>
      <c r="C564" s="2">
        <v>6327</v>
      </c>
      <c r="D564" s="4">
        <v>41644</v>
      </c>
      <c r="E564" t="s">
        <v>1346</v>
      </c>
      <c r="F564" t="s">
        <v>1294</v>
      </c>
      <c r="G564" t="s">
        <v>1351</v>
      </c>
      <c r="H564" s="10">
        <f t="shared" si="49"/>
        <v>25308</v>
      </c>
      <c r="I564">
        <f t="shared" si="50"/>
        <v>22271.040000000001</v>
      </c>
      <c r="J564" s="10">
        <f t="shared" si="51"/>
        <v>6327</v>
      </c>
      <c r="K564" s="8">
        <v>250</v>
      </c>
      <c r="L564" s="8">
        <v>12</v>
      </c>
      <c r="M564" s="1" t="s">
        <v>714</v>
      </c>
      <c r="N564" s="1">
        <v>2109</v>
      </c>
      <c r="O564" s="3" t="s">
        <v>918</v>
      </c>
      <c r="P564" s="9">
        <f t="shared" si="54"/>
        <v>15944.04</v>
      </c>
      <c r="Q564" s="9">
        <f t="shared" si="52"/>
        <v>252</v>
      </c>
      <c r="R564" t="str">
        <f t="shared" si="53"/>
        <v>ACH</v>
      </c>
      <c r="S564" t="str">
        <f>_xlfn.XLOOKUP(F564,Market!B:B,Market!C:C,"NA",0)</f>
        <v>North America</v>
      </c>
    </row>
    <row r="565" spans="1:19" ht="12.5" x14ac:dyDescent="0.25">
      <c r="A565" s="8">
        <v>58117.5</v>
      </c>
      <c r="B565" s="2">
        <v>51143.4</v>
      </c>
      <c r="C565" s="2">
        <v>38745</v>
      </c>
      <c r="D565" s="4">
        <v>41646</v>
      </c>
      <c r="E565" t="s">
        <v>1344</v>
      </c>
      <c r="F565" t="s">
        <v>1257</v>
      </c>
      <c r="G565" t="s">
        <v>1351</v>
      </c>
      <c r="H565" s="10">
        <f t="shared" si="49"/>
        <v>58117.5</v>
      </c>
      <c r="I565">
        <f t="shared" si="50"/>
        <v>51143.4</v>
      </c>
      <c r="J565" s="10">
        <f t="shared" si="51"/>
        <v>38745</v>
      </c>
      <c r="K565" s="8">
        <v>250</v>
      </c>
      <c r="L565" s="8">
        <v>15</v>
      </c>
      <c r="M565" s="1" t="s">
        <v>714</v>
      </c>
      <c r="N565" s="1">
        <v>3874.5</v>
      </c>
      <c r="O565" s="3" t="s">
        <v>919</v>
      </c>
      <c r="P565" s="9">
        <f t="shared" si="54"/>
        <v>12398.400000000001</v>
      </c>
      <c r="Q565" s="9">
        <f t="shared" si="52"/>
        <v>32.000000000000007</v>
      </c>
      <c r="R565" t="str">
        <f t="shared" si="53"/>
        <v>ACH</v>
      </c>
      <c r="S565" t="str">
        <f>_xlfn.XLOOKUP(F565,Market!B:B,Market!C:C,"NA",0)</f>
        <v>Europe</v>
      </c>
    </row>
    <row r="566" spans="1:19" ht="12.5" x14ac:dyDescent="0.25">
      <c r="A566" s="8" t="s">
        <v>920</v>
      </c>
      <c r="B566" s="2" t="s">
        <v>922</v>
      </c>
      <c r="C566" s="2" t="s">
        <v>923</v>
      </c>
      <c r="D566" s="4">
        <v>41283</v>
      </c>
      <c r="E566" t="s">
        <v>1342</v>
      </c>
      <c r="F566" t="s">
        <v>1294</v>
      </c>
      <c r="G566" t="s">
        <v>1351</v>
      </c>
      <c r="H566" s="10">
        <f t="shared" si="49"/>
        <v>218050</v>
      </c>
      <c r="I566">
        <f t="shared" si="50"/>
        <v>191884</v>
      </c>
      <c r="J566" s="10">
        <f t="shared" si="51"/>
        <v>161980</v>
      </c>
      <c r="K566" s="8">
        <v>250</v>
      </c>
      <c r="L566" s="8">
        <v>350</v>
      </c>
      <c r="M566" s="1" t="s">
        <v>714</v>
      </c>
      <c r="N566" s="1">
        <v>623</v>
      </c>
      <c r="O566" s="3" t="s">
        <v>921</v>
      </c>
      <c r="P566" s="9">
        <f t="shared" si="54"/>
        <v>29904</v>
      </c>
      <c r="Q566" s="9">
        <f t="shared" si="52"/>
        <v>18.461538461538463</v>
      </c>
      <c r="R566" t="str">
        <f t="shared" si="53"/>
        <v>NOT ACH</v>
      </c>
      <c r="S566" t="str">
        <f>_xlfn.XLOOKUP(F566,Market!B:B,Market!C:C,"NA",0)</f>
        <v>North America</v>
      </c>
    </row>
    <row r="567" spans="1:19" ht="12.5" x14ac:dyDescent="0.25">
      <c r="A567" s="8" t="s">
        <v>914</v>
      </c>
      <c r="B567" s="2" t="s">
        <v>916</v>
      </c>
      <c r="C567" s="2" t="s">
        <v>917</v>
      </c>
      <c r="D567" s="4">
        <v>41649</v>
      </c>
      <c r="E567" t="s">
        <v>1342</v>
      </c>
      <c r="F567" t="s">
        <v>1312</v>
      </c>
      <c r="G567" t="s">
        <v>1351</v>
      </c>
      <c r="H567" s="10">
        <f t="shared" si="49"/>
        <v>345100</v>
      </c>
      <c r="I567">
        <f t="shared" si="50"/>
        <v>303688</v>
      </c>
      <c r="J567" s="10">
        <f t="shared" si="51"/>
        <v>256360</v>
      </c>
      <c r="K567" s="8">
        <v>250</v>
      </c>
      <c r="L567" s="8">
        <v>350</v>
      </c>
      <c r="M567" s="1" t="s">
        <v>714</v>
      </c>
      <c r="N567" s="1">
        <v>986</v>
      </c>
      <c r="O567" s="3" t="s">
        <v>915</v>
      </c>
      <c r="P567" s="9">
        <f t="shared" si="54"/>
        <v>47328</v>
      </c>
      <c r="Q567" s="9">
        <f t="shared" si="52"/>
        <v>18.461538461538463</v>
      </c>
      <c r="R567" t="str">
        <f t="shared" si="53"/>
        <v>NOT ACH</v>
      </c>
      <c r="S567" t="str">
        <f>_xlfn.XLOOKUP(F567,Market!B:B,Market!C:C,"NA",0)</f>
        <v>North America</v>
      </c>
    </row>
    <row r="568" spans="1:19" ht="12.5" x14ac:dyDescent="0.25">
      <c r="A568" s="8" t="s">
        <v>924</v>
      </c>
      <c r="B568" s="2" t="s">
        <v>926</v>
      </c>
      <c r="C568" s="2" t="s">
        <v>927</v>
      </c>
      <c r="D568" s="4">
        <v>41650</v>
      </c>
      <c r="E568" t="s">
        <v>1347</v>
      </c>
      <c r="F568" t="s">
        <v>1312</v>
      </c>
      <c r="G568" t="s">
        <v>1351</v>
      </c>
      <c r="H568" s="10">
        <f t="shared" si="49"/>
        <v>298375</v>
      </c>
      <c r="I568">
        <f t="shared" si="50"/>
        <v>262570</v>
      </c>
      <c r="J568" s="10">
        <f t="shared" si="51"/>
        <v>286440</v>
      </c>
      <c r="K568" s="8">
        <v>250</v>
      </c>
      <c r="L568" s="8">
        <v>125</v>
      </c>
      <c r="M568" s="1" t="s">
        <v>714</v>
      </c>
      <c r="N568" s="1">
        <v>2387</v>
      </c>
      <c r="O568" s="3" t="s">
        <v>925</v>
      </c>
      <c r="P568" s="9">
        <f t="shared" si="54"/>
        <v>-23870</v>
      </c>
      <c r="Q568" s="9">
        <f t="shared" si="52"/>
        <v>-8.3333333333333321</v>
      </c>
      <c r="R568" t="str">
        <f t="shared" si="53"/>
        <v>NOT ACH</v>
      </c>
      <c r="S568" t="str">
        <f>_xlfn.XLOOKUP(F568,Market!B:B,Market!C:C,"NA",0)</f>
        <v>North America</v>
      </c>
    </row>
    <row r="569" spans="1:19" ht="12.5" x14ac:dyDescent="0.25">
      <c r="A569" s="8">
        <v>24660</v>
      </c>
      <c r="B569" s="2">
        <v>21700.799999999999</v>
      </c>
      <c r="C569" s="2">
        <v>12330</v>
      </c>
      <c r="D569" s="4">
        <v>41651</v>
      </c>
      <c r="E569" t="s">
        <v>1342</v>
      </c>
      <c r="F569" t="s">
        <v>1305</v>
      </c>
      <c r="G569" t="s">
        <v>1351</v>
      </c>
      <c r="H569" s="10">
        <f t="shared" si="49"/>
        <v>24660</v>
      </c>
      <c r="I569">
        <f t="shared" si="50"/>
        <v>21700.799999999999</v>
      </c>
      <c r="J569" s="10">
        <f t="shared" si="51"/>
        <v>12330</v>
      </c>
      <c r="K569" s="8">
        <v>250</v>
      </c>
      <c r="L569" s="8">
        <v>20</v>
      </c>
      <c r="M569" s="1" t="s">
        <v>714</v>
      </c>
      <c r="N569" s="1">
        <v>1233</v>
      </c>
      <c r="O569" s="3" t="s">
        <v>909</v>
      </c>
      <c r="P569" s="9">
        <f t="shared" si="54"/>
        <v>9370.7999999999993</v>
      </c>
      <c r="Q569" s="9">
        <f t="shared" si="52"/>
        <v>75.999999999999986</v>
      </c>
      <c r="R569" t="str">
        <f t="shared" si="53"/>
        <v>ACH</v>
      </c>
      <c r="S569" t="str">
        <f>_xlfn.XLOOKUP(F569,Market!B:B,Market!C:C,"NA",0)</f>
        <v>North America</v>
      </c>
    </row>
    <row r="570" spans="1:19" ht="12.5" x14ac:dyDescent="0.25">
      <c r="A570" s="8">
        <v>94500</v>
      </c>
      <c r="B570" s="2">
        <v>83160</v>
      </c>
      <c r="C570" s="2">
        <v>70200</v>
      </c>
      <c r="D570" s="4">
        <v>41641</v>
      </c>
      <c r="E570" t="s">
        <v>1342</v>
      </c>
      <c r="F570" t="s">
        <v>1312</v>
      </c>
      <c r="G570" t="s">
        <v>1352</v>
      </c>
      <c r="H570" s="10">
        <f t="shared" si="49"/>
        <v>94500</v>
      </c>
      <c r="I570">
        <f t="shared" si="50"/>
        <v>83160</v>
      </c>
      <c r="J570" s="10">
        <f t="shared" si="51"/>
        <v>70200</v>
      </c>
      <c r="K570" s="8">
        <v>260</v>
      </c>
      <c r="L570" s="8">
        <v>350</v>
      </c>
      <c r="M570" s="1" t="s">
        <v>714</v>
      </c>
      <c r="N570" s="1">
        <v>270</v>
      </c>
      <c r="O570" s="3" t="s">
        <v>928</v>
      </c>
      <c r="P570" s="9">
        <f t="shared" si="54"/>
        <v>12960</v>
      </c>
      <c r="Q570" s="9">
        <f t="shared" si="52"/>
        <v>18.461538461538463</v>
      </c>
      <c r="R570" t="str">
        <f t="shared" si="53"/>
        <v>NOT ACH</v>
      </c>
      <c r="S570" t="str">
        <f>_xlfn.XLOOKUP(F570,Market!B:B,Market!C:C,"NA",0)</f>
        <v>North America</v>
      </c>
    </row>
    <row r="571" spans="1:19" ht="12.5" x14ac:dyDescent="0.25">
      <c r="A571" s="8">
        <v>23950.5</v>
      </c>
      <c r="B571" s="2">
        <v>21076.44</v>
      </c>
      <c r="C571" s="2">
        <v>17107.5</v>
      </c>
      <c r="D571" s="4">
        <v>41646</v>
      </c>
      <c r="E571" t="s">
        <v>1342</v>
      </c>
      <c r="F571" t="s">
        <v>1257</v>
      </c>
      <c r="G571" t="s">
        <v>1352</v>
      </c>
      <c r="H571" s="10">
        <f t="shared" si="49"/>
        <v>23950.5</v>
      </c>
      <c r="I571">
        <f t="shared" si="50"/>
        <v>21076.44</v>
      </c>
      <c r="J571" s="10">
        <f t="shared" si="51"/>
        <v>17107.5</v>
      </c>
      <c r="K571" s="8">
        <v>260</v>
      </c>
      <c r="L571" s="8">
        <v>7</v>
      </c>
      <c r="M571" s="1" t="s">
        <v>714</v>
      </c>
      <c r="N571" s="1">
        <v>3421.5</v>
      </c>
      <c r="O571" s="3" t="s">
        <v>929</v>
      </c>
      <c r="P571" s="9">
        <f t="shared" si="54"/>
        <v>3968.9399999999987</v>
      </c>
      <c r="Q571" s="9">
        <f t="shared" si="52"/>
        <v>23.199999999999992</v>
      </c>
      <c r="R571" t="str">
        <f t="shared" si="53"/>
        <v>ACH</v>
      </c>
      <c r="S571" t="str">
        <f>_xlfn.XLOOKUP(F571,Market!B:B,Market!C:C,"NA",0)</f>
        <v>Europe</v>
      </c>
    </row>
    <row r="572" spans="1:19" ht="12.5" x14ac:dyDescent="0.25">
      <c r="A572" s="8">
        <v>19138</v>
      </c>
      <c r="B572" s="2">
        <v>16841.439999999999</v>
      </c>
      <c r="C572" s="2">
        <v>13670</v>
      </c>
      <c r="D572" s="4">
        <v>41649</v>
      </c>
      <c r="E572" t="s">
        <v>1342</v>
      </c>
      <c r="F572" t="s">
        <v>1294</v>
      </c>
      <c r="G572" t="s">
        <v>1352</v>
      </c>
      <c r="H572" s="10">
        <f t="shared" si="49"/>
        <v>19138</v>
      </c>
      <c r="I572">
        <f t="shared" si="50"/>
        <v>16841.439999999999</v>
      </c>
      <c r="J572" s="10">
        <f t="shared" si="51"/>
        <v>13670</v>
      </c>
      <c r="K572" s="8">
        <v>260</v>
      </c>
      <c r="L572" s="8">
        <v>7</v>
      </c>
      <c r="M572" s="1" t="s">
        <v>714</v>
      </c>
      <c r="N572" s="1">
        <v>2734</v>
      </c>
      <c r="O572" s="3" t="s">
        <v>881</v>
      </c>
      <c r="P572" s="9">
        <f t="shared" si="54"/>
        <v>3171.4399999999987</v>
      </c>
      <c r="Q572" s="9">
        <f t="shared" si="52"/>
        <v>23.199999999999989</v>
      </c>
      <c r="R572" t="str">
        <f t="shared" si="53"/>
        <v>ACH</v>
      </c>
      <c r="S572" t="str">
        <f>_xlfn.XLOOKUP(F572,Market!B:B,Market!C:C,"NA",0)</f>
        <v>North America</v>
      </c>
    </row>
    <row r="573" spans="1:19" ht="12.5" x14ac:dyDescent="0.25">
      <c r="A573" s="8">
        <v>38220</v>
      </c>
      <c r="B573" s="2">
        <v>33633.599999999999</v>
      </c>
      <c r="C573" s="2">
        <v>25480</v>
      </c>
      <c r="D573" s="4">
        <v>41285</v>
      </c>
      <c r="E573" t="s">
        <v>1344</v>
      </c>
      <c r="F573" t="s">
        <v>1312</v>
      </c>
      <c r="G573" t="s">
        <v>1352</v>
      </c>
      <c r="H573" s="10">
        <f t="shared" si="49"/>
        <v>38220</v>
      </c>
      <c r="I573">
        <f t="shared" si="50"/>
        <v>33633.599999999999</v>
      </c>
      <c r="J573" s="10">
        <f t="shared" si="51"/>
        <v>25480</v>
      </c>
      <c r="K573" s="8">
        <v>260</v>
      </c>
      <c r="L573" s="8">
        <v>15</v>
      </c>
      <c r="M573" s="1" t="s">
        <v>714</v>
      </c>
      <c r="N573" s="1">
        <v>2548</v>
      </c>
      <c r="O573" s="3" t="s">
        <v>930</v>
      </c>
      <c r="P573" s="9">
        <f t="shared" si="54"/>
        <v>8153.5999999999985</v>
      </c>
      <c r="Q573" s="9">
        <f t="shared" si="52"/>
        <v>31.999999999999996</v>
      </c>
      <c r="R573" t="str">
        <f t="shared" si="53"/>
        <v>ACH</v>
      </c>
      <c r="S573" t="str">
        <f>_xlfn.XLOOKUP(F573,Market!B:B,Market!C:C,"NA",0)</f>
        <v>North America</v>
      </c>
    </row>
    <row r="574" spans="1:19" ht="12.5" x14ac:dyDescent="0.25">
      <c r="A574" s="8">
        <v>50430</v>
      </c>
      <c r="B574" s="2">
        <v>44378.400000000001</v>
      </c>
      <c r="C574" s="2">
        <v>25215</v>
      </c>
      <c r="D574" s="4">
        <v>41640</v>
      </c>
      <c r="E574" t="s">
        <v>1342</v>
      </c>
      <c r="F574" t="s">
        <v>1257</v>
      </c>
      <c r="G574" t="s">
        <v>1343</v>
      </c>
      <c r="H574" s="10">
        <f t="shared" si="49"/>
        <v>50430</v>
      </c>
      <c r="I574">
        <f t="shared" si="50"/>
        <v>44378.400000000001</v>
      </c>
      <c r="J574" s="10">
        <f t="shared" si="51"/>
        <v>25215</v>
      </c>
      <c r="K574" s="8">
        <v>3</v>
      </c>
      <c r="L574" s="8">
        <v>20</v>
      </c>
      <c r="M574" s="1" t="s">
        <v>714</v>
      </c>
      <c r="N574" s="1">
        <v>2521.5</v>
      </c>
      <c r="O574" s="3" t="s">
        <v>931</v>
      </c>
      <c r="P574" s="9">
        <f t="shared" si="54"/>
        <v>19163.400000000001</v>
      </c>
      <c r="Q574" s="9">
        <f t="shared" si="52"/>
        <v>76</v>
      </c>
      <c r="R574" t="str">
        <f t="shared" si="53"/>
        <v>ACH</v>
      </c>
      <c r="S574" t="str">
        <f>_xlfn.XLOOKUP(F574,Market!B:B,Market!C:C,"NA",0)</f>
        <v>Europe</v>
      </c>
    </row>
    <row r="575" spans="1:19" ht="12.5" x14ac:dyDescent="0.25">
      <c r="A575" s="8">
        <v>31932</v>
      </c>
      <c r="B575" s="2">
        <v>28100.16</v>
      </c>
      <c r="C575" s="2">
        <v>7983</v>
      </c>
      <c r="D575" s="4">
        <v>41644</v>
      </c>
      <c r="E575" t="s">
        <v>1346</v>
      </c>
      <c r="F575" t="s">
        <v>1305</v>
      </c>
      <c r="G575" t="s">
        <v>1345</v>
      </c>
      <c r="H575" s="10">
        <f t="shared" si="49"/>
        <v>31932</v>
      </c>
      <c r="I575">
        <f t="shared" si="50"/>
        <v>28100.16</v>
      </c>
      <c r="J575" s="10">
        <f t="shared" si="51"/>
        <v>7983</v>
      </c>
      <c r="K575" s="8">
        <v>5</v>
      </c>
      <c r="L575" s="8">
        <v>12</v>
      </c>
      <c r="M575" s="1" t="s">
        <v>714</v>
      </c>
      <c r="N575" s="1">
        <v>2661</v>
      </c>
      <c r="O575" s="3" t="s">
        <v>932</v>
      </c>
      <c r="P575" s="9">
        <f t="shared" si="54"/>
        <v>20117.16</v>
      </c>
      <c r="Q575" s="9">
        <f t="shared" si="52"/>
        <v>252</v>
      </c>
      <c r="R575" t="str">
        <f t="shared" si="53"/>
        <v>ACH</v>
      </c>
      <c r="S575" t="str">
        <f>_xlfn.XLOOKUP(F575,Market!B:B,Market!C:C,"NA",0)</f>
        <v>North America</v>
      </c>
    </row>
    <row r="576" spans="1:19" ht="12.5" x14ac:dyDescent="0.25">
      <c r="A576" s="8">
        <v>30620</v>
      </c>
      <c r="B576" s="2">
        <v>26945.599999999999</v>
      </c>
      <c r="C576" s="2">
        <v>15310</v>
      </c>
      <c r="D576" s="4">
        <v>41651</v>
      </c>
      <c r="E576" t="s">
        <v>1342</v>
      </c>
      <c r="F576" t="s">
        <v>1258</v>
      </c>
      <c r="G576" t="s">
        <v>1349</v>
      </c>
      <c r="H576" s="10">
        <f t="shared" si="49"/>
        <v>30620</v>
      </c>
      <c r="I576">
        <f t="shared" si="50"/>
        <v>26945.599999999999</v>
      </c>
      <c r="J576" s="10">
        <f t="shared" si="51"/>
        <v>15310</v>
      </c>
      <c r="K576" s="8">
        <v>10</v>
      </c>
      <c r="L576" s="8">
        <v>20</v>
      </c>
      <c r="M576" s="1" t="s">
        <v>714</v>
      </c>
      <c r="N576" s="1">
        <v>1531</v>
      </c>
      <c r="O576" s="3" t="s">
        <v>933</v>
      </c>
      <c r="P576" s="9">
        <f t="shared" si="54"/>
        <v>11635.599999999999</v>
      </c>
      <c r="Q576" s="9">
        <f t="shared" si="52"/>
        <v>75.999999999999986</v>
      </c>
      <c r="R576" t="str">
        <f t="shared" si="53"/>
        <v>ACH</v>
      </c>
      <c r="S576" t="str">
        <f>_xlfn.XLOOKUP(F576,Market!B:B,Market!C:C,"NA",0)</f>
        <v>Europe</v>
      </c>
    </row>
    <row r="577" spans="1:19" ht="12.5" x14ac:dyDescent="0.25">
      <c r="A577" s="8">
        <v>10437</v>
      </c>
      <c r="B577" s="2">
        <v>9184.56</v>
      </c>
      <c r="C577" s="2">
        <v>7455</v>
      </c>
      <c r="D577" s="4">
        <v>41642</v>
      </c>
      <c r="E577" t="s">
        <v>1342</v>
      </c>
      <c r="F577" t="s">
        <v>1257</v>
      </c>
      <c r="G577" t="s">
        <v>1351</v>
      </c>
      <c r="H577" s="10">
        <f t="shared" si="49"/>
        <v>10437</v>
      </c>
      <c r="I577">
        <f t="shared" si="50"/>
        <v>9184.56</v>
      </c>
      <c r="J577" s="10">
        <f t="shared" si="51"/>
        <v>7455</v>
      </c>
      <c r="K577" s="8">
        <v>250</v>
      </c>
      <c r="L577" s="8">
        <v>7</v>
      </c>
      <c r="M577" s="1" t="s">
        <v>714</v>
      </c>
      <c r="N577" s="1">
        <v>1491</v>
      </c>
      <c r="O577" s="3" t="s">
        <v>934</v>
      </c>
      <c r="P577" s="9">
        <f t="shared" si="54"/>
        <v>1729.5599999999995</v>
      </c>
      <c r="Q577" s="9">
        <f t="shared" si="52"/>
        <v>23.199999999999992</v>
      </c>
      <c r="R577" t="str">
        <f t="shared" si="53"/>
        <v>ACH</v>
      </c>
      <c r="S577" t="str">
        <f>_xlfn.XLOOKUP(F577,Market!B:B,Market!C:C,"NA",0)</f>
        <v>Europe</v>
      </c>
    </row>
    <row r="578" spans="1:19" ht="12.5" x14ac:dyDescent="0.25">
      <c r="A578" s="8">
        <v>30620</v>
      </c>
      <c r="B578" s="2">
        <v>26945.599999999999</v>
      </c>
      <c r="C578" s="2">
        <v>15310</v>
      </c>
      <c r="D578" s="4">
        <v>41651</v>
      </c>
      <c r="E578" t="s">
        <v>1342</v>
      </c>
      <c r="F578" t="s">
        <v>1258</v>
      </c>
      <c r="G578" t="s">
        <v>1351</v>
      </c>
      <c r="H578" s="10">
        <f t="shared" si="49"/>
        <v>30620</v>
      </c>
      <c r="I578">
        <f t="shared" si="50"/>
        <v>26945.599999999999</v>
      </c>
      <c r="J578" s="10">
        <f t="shared" si="51"/>
        <v>15310</v>
      </c>
      <c r="K578" s="8">
        <v>250</v>
      </c>
      <c r="L578" s="8">
        <v>20</v>
      </c>
      <c r="M578" s="1" t="s">
        <v>714</v>
      </c>
      <c r="N578" s="1">
        <v>1531</v>
      </c>
      <c r="O578" s="3" t="s">
        <v>933</v>
      </c>
      <c r="P578" s="9">
        <f t="shared" si="54"/>
        <v>11635.599999999999</v>
      </c>
      <c r="Q578" s="9">
        <f t="shared" si="52"/>
        <v>75.999999999999986</v>
      </c>
      <c r="R578" t="str">
        <f t="shared" si="53"/>
        <v>ACH</v>
      </c>
      <c r="S578" t="str">
        <f>_xlfn.XLOOKUP(F578,Market!B:B,Market!C:C,"NA",0)</f>
        <v>Europe</v>
      </c>
    </row>
    <row r="579" spans="1:19" ht="12.5" x14ac:dyDescent="0.25">
      <c r="A579" s="8">
        <v>33132</v>
      </c>
      <c r="B579" s="2">
        <v>29156.16</v>
      </c>
      <c r="C579" s="2">
        <v>8283</v>
      </c>
      <c r="D579" s="4">
        <v>41283</v>
      </c>
      <c r="E579" t="s">
        <v>1346</v>
      </c>
      <c r="F579" t="s">
        <v>1294</v>
      </c>
      <c r="G579" t="s">
        <v>1352</v>
      </c>
      <c r="H579" s="10">
        <f t="shared" si="49"/>
        <v>33132</v>
      </c>
      <c r="I579">
        <f t="shared" si="50"/>
        <v>29156.16</v>
      </c>
      <c r="J579" s="10">
        <f t="shared" si="51"/>
        <v>8283</v>
      </c>
      <c r="K579" s="8">
        <v>260</v>
      </c>
      <c r="L579" s="8">
        <v>12</v>
      </c>
      <c r="M579" s="1" t="s">
        <v>714</v>
      </c>
      <c r="N579" s="1">
        <v>2761</v>
      </c>
      <c r="O579" s="3" t="s">
        <v>935</v>
      </c>
      <c r="P579" s="9">
        <f t="shared" si="54"/>
        <v>20873.16</v>
      </c>
      <c r="Q579" s="9">
        <f t="shared" si="52"/>
        <v>252</v>
      </c>
      <c r="R579" t="str">
        <f t="shared" si="53"/>
        <v>ACH</v>
      </c>
      <c r="S579" t="str">
        <f>_xlfn.XLOOKUP(F579,Market!B:B,Market!C:C,"NA",0)</f>
        <v>North America</v>
      </c>
    </row>
    <row r="580" spans="1:19" ht="12.5" x14ac:dyDescent="0.25">
      <c r="A580" s="8">
        <v>38505</v>
      </c>
      <c r="B580" s="2">
        <v>33499.35</v>
      </c>
      <c r="C580" s="2">
        <v>25670</v>
      </c>
      <c r="D580" s="4">
        <v>41645</v>
      </c>
      <c r="E580" t="s">
        <v>1344</v>
      </c>
      <c r="F580" t="s">
        <v>1312</v>
      </c>
      <c r="G580" t="s">
        <v>1343</v>
      </c>
      <c r="H580" s="10">
        <f t="shared" si="49"/>
        <v>38505</v>
      </c>
      <c r="I580">
        <f t="shared" si="50"/>
        <v>33499.35</v>
      </c>
      <c r="J580" s="10">
        <f t="shared" si="51"/>
        <v>25670</v>
      </c>
      <c r="K580" s="8">
        <v>3</v>
      </c>
      <c r="L580" s="8">
        <v>15</v>
      </c>
      <c r="M580" s="1" t="s">
        <v>714</v>
      </c>
      <c r="N580" s="1">
        <v>2567</v>
      </c>
      <c r="O580" s="3" t="s">
        <v>936</v>
      </c>
      <c r="P580" s="9">
        <f t="shared" si="54"/>
        <v>7829.3499999999985</v>
      </c>
      <c r="Q580" s="9">
        <f t="shared" si="52"/>
        <v>30.499999999999993</v>
      </c>
      <c r="R580" t="str">
        <f t="shared" si="53"/>
        <v>ACH</v>
      </c>
      <c r="S580" t="str">
        <f>_xlfn.XLOOKUP(F580,Market!B:B,Market!C:C,"NA",0)</f>
        <v>North America</v>
      </c>
    </row>
    <row r="581" spans="1:19" ht="12.5" x14ac:dyDescent="0.25">
      <c r="A581" s="8">
        <v>38505</v>
      </c>
      <c r="B581" s="2">
        <v>33499.35</v>
      </c>
      <c r="C581" s="2">
        <v>25670</v>
      </c>
      <c r="D581" s="4">
        <v>41645</v>
      </c>
      <c r="E581" t="s">
        <v>1344</v>
      </c>
      <c r="F581" t="s">
        <v>1312</v>
      </c>
      <c r="G581" t="s">
        <v>1351</v>
      </c>
      <c r="H581" s="10">
        <f t="shared" ref="H581:H644" si="55">_xlfn.NUMBERVALUE(A581)</f>
        <v>38505</v>
      </c>
      <c r="I581">
        <f t="shared" ref="I581:I644" si="56">_xlfn.NUMBERVALUE(B581)</f>
        <v>33499.35</v>
      </c>
      <c r="J581" s="10">
        <f t="shared" ref="J581:J644" si="57">_xlfn.NUMBERVALUE(C581)</f>
        <v>25670</v>
      </c>
      <c r="K581" s="8">
        <v>250</v>
      </c>
      <c r="L581" s="8">
        <v>15</v>
      </c>
      <c r="M581" s="1" t="s">
        <v>714</v>
      </c>
      <c r="N581" s="1">
        <v>2567</v>
      </c>
      <c r="O581" s="3" t="s">
        <v>936</v>
      </c>
      <c r="P581" s="9">
        <f t="shared" si="54"/>
        <v>7829.3499999999985</v>
      </c>
      <c r="Q581" s="9">
        <f t="shared" ref="Q581:Q644" si="58">(P581/J581)*100</f>
        <v>30.499999999999993</v>
      </c>
      <c r="R581" t="str">
        <f t="shared" ref="R581:R644" si="59">IF(Q581&gt;20,"ACH","NOT ACH")</f>
        <v>ACH</v>
      </c>
      <c r="S581" t="str">
        <f>_xlfn.XLOOKUP(F581,Market!B:B,Market!C:C,"NA",0)</f>
        <v>North America</v>
      </c>
    </row>
    <row r="582" spans="1:19" ht="12.5" x14ac:dyDescent="0.25">
      <c r="A582" s="8" t="s">
        <v>937</v>
      </c>
      <c r="B582" s="2" t="s">
        <v>939</v>
      </c>
      <c r="C582" s="2" t="s">
        <v>940</v>
      </c>
      <c r="D582" s="4">
        <v>41642</v>
      </c>
      <c r="E582" t="s">
        <v>1342</v>
      </c>
      <c r="F582" t="s">
        <v>1294</v>
      </c>
      <c r="G582" t="s">
        <v>1343</v>
      </c>
      <c r="H582" s="10">
        <f t="shared" si="55"/>
        <v>323050</v>
      </c>
      <c r="I582">
        <f t="shared" si="56"/>
        <v>281053.5</v>
      </c>
      <c r="J582" s="10">
        <f t="shared" si="57"/>
        <v>239980</v>
      </c>
      <c r="K582" s="8">
        <v>3</v>
      </c>
      <c r="L582" s="8">
        <v>350</v>
      </c>
      <c r="M582" s="1" t="s">
        <v>714</v>
      </c>
      <c r="N582" s="1">
        <v>923</v>
      </c>
      <c r="O582" s="3" t="s">
        <v>938</v>
      </c>
      <c r="P582" s="9">
        <f t="shared" si="54"/>
        <v>41073.5</v>
      </c>
      <c r="Q582" s="9">
        <f t="shared" si="58"/>
        <v>17.115384615384617</v>
      </c>
      <c r="R582" t="str">
        <f t="shared" si="59"/>
        <v>NOT ACH</v>
      </c>
      <c r="S582" t="str">
        <f>_xlfn.XLOOKUP(F582,Market!B:B,Market!C:C,"NA",0)</f>
        <v>North America</v>
      </c>
    </row>
    <row r="583" spans="1:19" ht="12.5" x14ac:dyDescent="0.25">
      <c r="A583" s="8" t="s">
        <v>941</v>
      </c>
      <c r="B583" s="2" t="s">
        <v>943</v>
      </c>
      <c r="C583" s="2" t="s">
        <v>944</v>
      </c>
      <c r="D583" s="4">
        <v>41642</v>
      </c>
      <c r="E583" t="s">
        <v>1342</v>
      </c>
      <c r="F583" t="s">
        <v>1257</v>
      </c>
      <c r="G583" t="s">
        <v>1343</v>
      </c>
      <c r="H583" s="10">
        <f t="shared" si="55"/>
        <v>626500</v>
      </c>
      <c r="I583">
        <f t="shared" si="56"/>
        <v>545055</v>
      </c>
      <c r="J583" s="10">
        <f t="shared" si="57"/>
        <v>465400</v>
      </c>
      <c r="K583" s="8">
        <v>3</v>
      </c>
      <c r="L583" s="8">
        <v>350</v>
      </c>
      <c r="M583" s="1" t="s">
        <v>714</v>
      </c>
      <c r="N583" s="1">
        <v>1790</v>
      </c>
      <c r="O583" s="3" t="s">
        <v>942</v>
      </c>
      <c r="P583" s="9">
        <f t="shared" si="54"/>
        <v>79655</v>
      </c>
      <c r="Q583" s="9">
        <f t="shared" si="58"/>
        <v>17.115384615384617</v>
      </c>
      <c r="R583" t="str">
        <f t="shared" si="59"/>
        <v>NOT ACH</v>
      </c>
      <c r="S583" t="str">
        <f>_xlfn.XLOOKUP(F583,Market!B:B,Market!C:C,"NA",0)</f>
        <v>Europe</v>
      </c>
    </row>
    <row r="584" spans="1:19" ht="12.5" x14ac:dyDescent="0.25">
      <c r="A584" s="8">
        <v>8840</v>
      </c>
      <c r="B584" s="2">
        <v>7690.8</v>
      </c>
      <c r="C584" s="2">
        <v>4420</v>
      </c>
      <c r="D584" s="4">
        <v>41283</v>
      </c>
      <c r="E584" t="s">
        <v>1342</v>
      </c>
      <c r="F584" t="s">
        <v>1258</v>
      </c>
      <c r="G584" t="s">
        <v>1343</v>
      </c>
      <c r="H584" s="10">
        <f t="shared" si="55"/>
        <v>8840</v>
      </c>
      <c r="I584">
        <f t="shared" si="56"/>
        <v>7690.8</v>
      </c>
      <c r="J584" s="10">
        <f t="shared" si="57"/>
        <v>4420</v>
      </c>
      <c r="K584" s="8">
        <v>3</v>
      </c>
      <c r="L584" s="8">
        <v>20</v>
      </c>
      <c r="M584" s="1" t="s">
        <v>714</v>
      </c>
      <c r="N584" s="1">
        <v>442</v>
      </c>
      <c r="O584" s="3" t="s">
        <v>945</v>
      </c>
      <c r="P584" s="9">
        <f t="shared" si="54"/>
        <v>3270.8</v>
      </c>
      <c r="Q584" s="9">
        <f t="shared" si="58"/>
        <v>74</v>
      </c>
      <c r="R584" t="str">
        <f t="shared" si="59"/>
        <v>ACH</v>
      </c>
      <c r="S584" t="str">
        <f>_xlfn.XLOOKUP(F584,Market!B:B,Market!C:C,"NA",0)</f>
        <v>Europe</v>
      </c>
    </row>
    <row r="585" spans="1:19" ht="12.5" x14ac:dyDescent="0.25">
      <c r="A585" s="8" t="s">
        <v>946</v>
      </c>
      <c r="B585" s="2" t="s">
        <v>948</v>
      </c>
      <c r="C585" s="2" t="s">
        <v>949</v>
      </c>
      <c r="D585" s="4">
        <v>41640</v>
      </c>
      <c r="E585" t="s">
        <v>1342</v>
      </c>
      <c r="F585" t="s">
        <v>1312</v>
      </c>
      <c r="G585" t="s">
        <v>1345</v>
      </c>
      <c r="H585" s="10">
        <f t="shared" si="55"/>
        <v>343875</v>
      </c>
      <c r="I585">
        <f t="shared" si="56"/>
        <v>299171.25</v>
      </c>
      <c r="J585" s="10">
        <f t="shared" si="57"/>
        <v>255450</v>
      </c>
      <c r="K585" s="8">
        <v>5</v>
      </c>
      <c r="L585" s="8">
        <v>350</v>
      </c>
      <c r="M585" s="1" t="s">
        <v>714</v>
      </c>
      <c r="N585" s="1">
        <v>982.5</v>
      </c>
      <c r="O585" s="3" t="s">
        <v>947</v>
      </c>
      <c r="P585" s="9">
        <f t="shared" si="54"/>
        <v>43721.25</v>
      </c>
      <c r="Q585" s="9">
        <f t="shared" si="58"/>
        <v>17.115384615384617</v>
      </c>
      <c r="R585" t="str">
        <f t="shared" si="59"/>
        <v>NOT ACH</v>
      </c>
      <c r="S585" t="str">
        <f>_xlfn.XLOOKUP(F585,Market!B:B,Market!C:C,"NA",0)</f>
        <v>North America</v>
      </c>
    </row>
    <row r="586" spans="1:19" ht="12.5" x14ac:dyDescent="0.25">
      <c r="A586" s="8">
        <v>9086</v>
      </c>
      <c r="B586" s="2">
        <v>7904.82</v>
      </c>
      <c r="C586" s="2">
        <v>6490</v>
      </c>
      <c r="D586" s="4">
        <v>41641</v>
      </c>
      <c r="E586" t="s">
        <v>1342</v>
      </c>
      <c r="F586" t="s">
        <v>1312</v>
      </c>
      <c r="G586" t="s">
        <v>1345</v>
      </c>
      <c r="H586" s="10">
        <f t="shared" si="55"/>
        <v>9086</v>
      </c>
      <c r="I586">
        <f t="shared" si="56"/>
        <v>7904.82</v>
      </c>
      <c r="J586" s="10">
        <f t="shared" si="57"/>
        <v>6490</v>
      </c>
      <c r="K586" s="8">
        <v>5</v>
      </c>
      <c r="L586" s="8">
        <v>7</v>
      </c>
      <c r="M586" s="1" t="s">
        <v>714</v>
      </c>
      <c r="N586" s="1">
        <v>1298</v>
      </c>
      <c r="O586" s="3" t="s">
        <v>950</v>
      </c>
      <c r="P586" s="9">
        <f t="shared" si="54"/>
        <v>1414.8199999999997</v>
      </c>
      <c r="Q586" s="9">
        <f t="shared" si="58"/>
        <v>21.799999999999994</v>
      </c>
      <c r="R586" t="str">
        <f t="shared" si="59"/>
        <v>ACH</v>
      </c>
      <c r="S586" t="str">
        <f>_xlfn.XLOOKUP(F586,Market!B:B,Market!C:C,"NA",0)</f>
        <v>North America</v>
      </c>
    </row>
    <row r="587" spans="1:19" ht="12.5" x14ac:dyDescent="0.25">
      <c r="A587" s="8">
        <v>7248</v>
      </c>
      <c r="B587" s="2">
        <v>6305.76</v>
      </c>
      <c r="C587" s="2">
        <v>1812</v>
      </c>
      <c r="D587" s="4">
        <v>41645</v>
      </c>
      <c r="E587" t="s">
        <v>1346</v>
      </c>
      <c r="F587" t="s">
        <v>1305</v>
      </c>
      <c r="G587" t="s">
        <v>1345</v>
      </c>
      <c r="H587" s="10">
        <f t="shared" si="55"/>
        <v>7248</v>
      </c>
      <c r="I587">
        <f t="shared" si="56"/>
        <v>6305.76</v>
      </c>
      <c r="J587" s="10">
        <f t="shared" si="57"/>
        <v>1812</v>
      </c>
      <c r="K587" s="8">
        <v>5</v>
      </c>
      <c r="L587" s="8">
        <v>12</v>
      </c>
      <c r="M587" s="1" t="s">
        <v>714</v>
      </c>
      <c r="N587" s="1">
        <v>604</v>
      </c>
      <c r="O587" s="3" t="s">
        <v>951</v>
      </c>
      <c r="P587" s="9">
        <f t="shared" si="54"/>
        <v>4493.76</v>
      </c>
      <c r="Q587" s="9">
        <f t="shared" si="58"/>
        <v>248</v>
      </c>
      <c r="R587" t="str">
        <f t="shared" si="59"/>
        <v>ACH</v>
      </c>
      <c r="S587" t="str">
        <f>_xlfn.XLOOKUP(F587,Market!B:B,Market!C:C,"NA",0)</f>
        <v>North America</v>
      </c>
    </row>
    <row r="588" spans="1:19" ht="12.5" x14ac:dyDescent="0.25">
      <c r="A588" s="8">
        <v>45100</v>
      </c>
      <c r="B588" s="2">
        <v>39237</v>
      </c>
      <c r="C588" s="2">
        <v>22550</v>
      </c>
      <c r="D588" s="4">
        <v>41646</v>
      </c>
      <c r="E588" t="s">
        <v>1342</v>
      </c>
      <c r="F588" t="s">
        <v>1305</v>
      </c>
      <c r="G588" t="s">
        <v>1345</v>
      </c>
      <c r="H588" s="10">
        <f t="shared" si="55"/>
        <v>45100</v>
      </c>
      <c r="I588">
        <f t="shared" si="56"/>
        <v>39237</v>
      </c>
      <c r="J588" s="10">
        <f t="shared" si="57"/>
        <v>22550</v>
      </c>
      <c r="K588" s="8">
        <v>5</v>
      </c>
      <c r="L588" s="8">
        <v>20</v>
      </c>
      <c r="M588" s="1" t="s">
        <v>714</v>
      </c>
      <c r="N588" s="1">
        <v>2255</v>
      </c>
      <c r="O588" s="3" t="s">
        <v>952</v>
      </c>
      <c r="P588" s="9">
        <f t="shared" ref="P588:P651" si="60">I588-J588</f>
        <v>16687</v>
      </c>
      <c r="Q588" s="9">
        <f t="shared" si="58"/>
        <v>74</v>
      </c>
      <c r="R588" t="str">
        <f t="shared" si="59"/>
        <v>ACH</v>
      </c>
      <c r="S588" t="str">
        <f>_xlfn.XLOOKUP(F588,Market!B:B,Market!C:C,"NA",0)</f>
        <v>North America</v>
      </c>
    </row>
    <row r="589" spans="1:19" ht="12.5" x14ac:dyDescent="0.25">
      <c r="A589" s="8">
        <v>24980</v>
      </c>
      <c r="B589" s="2">
        <v>21732.6</v>
      </c>
      <c r="C589" s="2">
        <v>12490</v>
      </c>
      <c r="D589" s="4">
        <v>41649</v>
      </c>
      <c r="E589" t="s">
        <v>1342</v>
      </c>
      <c r="F589" t="s">
        <v>1294</v>
      </c>
      <c r="G589" t="s">
        <v>1345</v>
      </c>
      <c r="H589" s="10">
        <f t="shared" si="55"/>
        <v>24980</v>
      </c>
      <c r="I589">
        <f t="shared" si="56"/>
        <v>21732.6</v>
      </c>
      <c r="J589" s="10">
        <f t="shared" si="57"/>
        <v>12490</v>
      </c>
      <c r="K589" s="8">
        <v>5</v>
      </c>
      <c r="L589" s="8">
        <v>20</v>
      </c>
      <c r="M589" s="1" t="s">
        <v>714</v>
      </c>
      <c r="N589" s="1">
        <v>1249</v>
      </c>
      <c r="O589" s="3" t="s">
        <v>953</v>
      </c>
      <c r="P589" s="9">
        <f t="shared" si="60"/>
        <v>9242.5999999999985</v>
      </c>
      <c r="Q589" s="9">
        <f t="shared" si="58"/>
        <v>73.999999999999986</v>
      </c>
      <c r="R589" t="str">
        <f t="shared" si="59"/>
        <v>ACH</v>
      </c>
      <c r="S589" t="str">
        <f>_xlfn.XLOOKUP(F589,Market!B:B,Market!C:C,"NA",0)</f>
        <v>North America</v>
      </c>
    </row>
    <row r="590" spans="1:19" ht="12.5" x14ac:dyDescent="0.25">
      <c r="A590" s="8">
        <v>10069.5</v>
      </c>
      <c r="B590" s="2">
        <v>8760.4699999999993</v>
      </c>
      <c r="C590" s="2">
        <v>7192.5</v>
      </c>
      <c r="D590" s="4">
        <v>41640</v>
      </c>
      <c r="E590" t="s">
        <v>1342</v>
      </c>
      <c r="F590" t="s">
        <v>1312</v>
      </c>
      <c r="G590" t="s">
        <v>1349</v>
      </c>
      <c r="H590" s="10">
        <f t="shared" si="55"/>
        <v>10069.5</v>
      </c>
      <c r="I590">
        <f t="shared" si="56"/>
        <v>8760.4699999999993</v>
      </c>
      <c r="J590" s="10">
        <f t="shared" si="57"/>
        <v>7192.5</v>
      </c>
      <c r="K590" s="8">
        <v>10</v>
      </c>
      <c r="L590" s="8">
        <v>7</v>
      </c>
      <c r="M590" s="1" t="s">
        <v>714</v>
      </c>
      <c r="N590" s="1">
        <v>1438.5</v>
      </c>
      <c r="O590" s="3" t="s">
        <v>954</v>
      </c>
      <c r="P590" s="9">
        <f t="shared" si="60"/>
        <v>1567.9699999999993</v>
      </c>
      <c r="Q590" s="9">
        <f t="shared" si="58"/>
        <v>21.800069516857828</v>
      </c>
      <c r="R590" t="str">
        <f t="shared" si="59"/>
        <v>ACH</v>
      </c>
      <c r="S590" t="str">
        <f>_xlfn.XLOOKUP(F590,Market!B:B,Market!C:C,"NA",0)</f>
        <v>North America</v>
      </c>
    </row>
    <row r="591" spans="1:19" ht="12.5" x14ac:dyDescent="0.25">
      <c r="A591" s="8" t="s">
        <v>955</v>
      </c>
      <c r="B591" s="2" t="s">
        <v>957</v>
      </c>
      <c r="C591" s="2" t="s">
        <v>958</v>
      </c>
      <c r="D591" s="4">
        <v>41640</v>
      </c>
      <c r="E591" t="s">
        <v>1348</v>
      </c>
      <c r="F591" t="s">
        <v>1258</v>
      </c>
      <c r="G591" t="s">
        <v>1349</v>
      </c>
      <c r="H591" s="10">
        <f t="shared" si="55"/>
        <v>242100</v>
      </c>
      <c r="I591">
        <f t="shared" si="56"/>
        <v>210627</v>
      </c>
      <c r="J591" s="10">
        <f t="shared" si="57"/>
        <v>201750</v>
      </c>
      <c r="K591" s="8">
        <v>10</v>
      </c>
      <c r="L591" s="8">
        <v>300</v>
      </c>
      <c r="M591" s="1" t="s">
        <v>714</v>
      </c>
      <c r="N591" s="1">
        <v>807</v>
      </c>
      <c r="O591" s="3" t="s">
        <v>956</v>
      </c>
      <c r="P591" s="9">
        <f t="shared" si="60"/>
        <v>8877</v>
      </c>
      <c r="Q591" s="9">
        <f t="shared" si="58"/>
        <v>4.3999999999999995</v>
      </c>
      <c r="R591" t="str">
        <f t="shared" si="59"/>
        <v>NOT ACH</v>
      </c>
      <c r="S591" t="str">
        <f>_xlfn.XLOOKUP(F591,Market!B:B,Market!C:C,"NA",0)</f>
        <v>Europe</v>
      </c>
    </row>
    <row r="592" spans="1:19" ht="12.5" x14ac:dyDescent="0.25">
      <c r="A592" s="8">
        <v>52820</v>
      </c>
      <c r="B592" s="2">
        <v>45953.4</v>
      </c>
      <c r="C592" s="2">
        <v>26410</v>
      </c>
      <c r="D592" s="4">
        <v>41641</v>
      </c>
      <c r="E592" t="s">
        <v>1342</v>
      </c>
      <c r="F592" t="s">
        <v>1312</v>
      </c>
      <c r="G592" t="s">
        <v>1349</v>
      </c>
      <c r="H592" s="10">
        <f t="shared" si="55"/>
        <v>52820</v>
      </c>
      <c r="I592">
        <f t="shared" si="56"/>
        <v>45953.4</v>
      </c>
      <c r="J592" s="10">
        <f t="shared" si="57"/>
        <v>26410</v>
      </c>
      <c r="K592" s="8">
        <v>10</v>
      </c>
      <c r="L592" s="8">
        <v>20</v>
      </c>
      <c r="M592" s="1" t="s">
        <v>714</v>
      </c>
      <c r="N592" s="1">
        <v>2641</v>
      </c>
      <c r="O592" s="3" t="s">
        <v>959</v>
      </c>
      <c r="P592" s="9">
        <f t="shared" si="60"/>
        <v>19543.400000000001</v>
      </c>
      <c r="Q592" s="9">
        <f t="shared" si="58"/>
        <v>74.000000000000014</v>
      </c>
      <c r="R592" t="str">
        <f t="shared" si="59"/>
        <v>ACH</v>
      </c>
      <c r="S592" t="str">
        <f>_xlfn.XLOOKUP(F592,Market!B:B,Market!C:C,"NA",0)</f>
        <v>North America</v>
      </c>
    </row>
    <row r="593" spans="1:19" ht="12.5" x14ac:dyDescent="0.25">
      <c r="A593" s="8">
        <v>54160</v>
      </c>
      <c r="B593" s="2">
        <v>47119.199999999997</v>
      </c>
      <c r="C593" s="2">
        <v>27080</v>
      </c>
      <c r="D593" s="4">
        <v>41641</v>
      </c>
      <c r="E593" t="s">
        <v>1342</v>
      </c>
      <c r="F593" t="s">
        <v>1258</v>
      </c>
      <c r="G593" t="s">
        <v>1349</v>
      </c>
      <c r="H593" s="10">
        <f t="shared" si="55"/>
        <v>54160</v>
      </c>
      <c r="I593">
        <f t="shared" si="56"/>
        <v>47119.199999999997</v>
      </c>
      <c r="J593" s="10">
        <f t="shared" si="57"/>
        <v>27080</v>
      </c>
      <c r="K593" s="8">
        <v>10</v>
      </c>
      <c r="L593" s="8">
        <v>20</v>
      </c>
      <c r="M593" s="1" t="s">
        <v>714</v>
      </c>
      <c r="N593" s="1">
        <v>2708</v>
      </c>
      <c r="O593" s="3" t="s">
        <v>960</v>
      </c>
      <c r="P593" s="9">
        <f t="shared" si="60"/>
        <v>20039.199999999997</v>
      </c>
      <c r="Q593" s="9">
        <f t="shared" si="58"/>
        <v>73.999999999999986</v>
      </c>
      <c r="R593" t="str">
        <f t="shared" si="59"/>
        <v>ACH</v>
      </c>
      <c r="S593" t="str">
        <f>_xlfn.XLOOKUP(F593,Market!B:B,Market!C:C,"NA",0)</f>
        <v>Europe</v>
      </c>
    </row>
    <row r="594" spans="1:19" ht="12.5" x14ac:dyDescent="0.25">
      <c r="A594" s="8" t="s">
        <v>961</v>
      </c>
      <c r="B594" s="2" t="s">
        <v>963</v>
      </c>
      <c r="C594" s="2" t="s">
        <v>964</v>
      </c>
      <c r="D594" s="4">
        <v>41645</v>
      </c>
      <c r="E594" t="s">
        <v>1342</v>
      </c>
      <c r="F594" t="s">
        <v>1294</v>
      </c>
      <c r="G594" t="s">
        <v>1349</v>
      </c>
      <c r="H594" s="10">
        <f t="shared" si="55"/>
        <v>921200</v>
      </c>
      <c r="I594">
        <f t="shared" si="56"/>
        <v>801444</v>
      </c>
      <c r="J594" s="10">
        <f t="shared" si="57"/>
        <v>684320</v>
      </c>
      <c r="K594" s="8">
        <v>10</v>
      </c>
      <c r="L594" s="8">
        <v>350</v>
      </c>
      <c r="M594" s="1" t="s">
        <v>714</v>
      </c>
      <c r="N594" s="1">
        <v>2632</v>
      </c>
      <c r="O594" s="3" t="s">
        <v>962</v>
      </c>
      <c r="P594" s="9">
        <f t="shared" si="60"/>
        <v>117124</v>
      </c>
      <c r="Q594" s="9">
        <f t="shared" si="58"/>
        <v>17.115384615384617</v>
      </c>
      <c r="R594" t="str">
        <f t="shared" si="59"/>
        <v>NOT ACH</v>
      </c>
      <c r="S594" t="str">
        <f>_xlfn.XLOOKUP(F594,Market!B:B,Market!C:C,"NA",0)</f>
        <v>North America</v>
      </c>
    </row>
    <row r="595" spans="1:19" ht="12.5" x14ac:dyDescent="0.25">
      <c r="A595" s="8" t="s">
        <v>965</v>
      </c>
      <c r="B595" s="2" t="s">
        <v>967</v>
      </c>
      <c r="C595" s="2" t="s">
        <v>968</v>
      </c>
      <c r="D595" s="4">
        <v>41645</v>
      </c>
      <c r="E595" t="s">
        <v>1347</v>
      </c>
      <c r="F595" t="s">
        <v>1294</v>
      </c>
      <c r="G595" t="s">
        <v>1349</v>
      </c>
      <c r="H595" s="10">
        <f t="shared" si="55"/>
        <v>197875</v>
      </c>
      <c r="I595">
        <f t="shared" si="56"/>
        <v>172151.25</v>
      </c>
      <c r="J595" s="10">
        <f t="shared" si="57"/>
        <v>189960</v>
      </c>
      <c r="K595" s="8">
        <v>10</v>
      </c>
      <c r="L595" s="8">
        <v>125</v>
      </c>
      <c r="M595" s="1" t="s">
        <v>714</v>
      </c>
      <c r="N595" s="1">
        <v>1583</v>
      </c>
      <c r="O595" s="3" t="s">
        <v>966</v>
      </c>
      <c r="P595" s="9">
        <f t="shared" si="60"/>
        <v>-17808.75</v>
      </c>
      <c r="Q595" s="9">
        <f t="shared" si="58"/>
        <v>-9.375</v>
      </c>
      <c r="R595" t="str">
        <f t="shared" si="59"/>
        <v>NOT ACH</v>
      </c>
      <c r="S595" t="str">
        <f>_xlfn.XLOOKUP(F595,Market!B:B,Market!C:C,"NA",0)</f>
        <v>North America</v>
      </c>
    </row>
    <row r="596" spans="1:19" ht="12.5" x14ac:dyDescent="0.25">
      <c r="A596" s="8">
        <v>6852</v>
      </c>
      <c r="B596" s="2">
        <v>5961.24</v>
      </c>
      <c r="C596" s="2">
        <v>1713</v>
      </c>
      <c r="D596" s="4">
        <v>41646</v>
      </c>
      <c r="E596" t="s">
        <v>1346</v>
      </c>
      <c r="F596" t="s">
        <v>1305</v>
      </c>
      <c r="G596" t="s">
        <v>1349</v>
      </c>
      <c r="H596" s="10">
        <f t="shared" si="55"/>
        <v>6852</v>
      </c>
      <c r="I596">
        <f t="shared" si="56"/>
        <v>5961.24</v>
      </c>
      <c r="J596" s="10">
        <f t="shared" si="57"/>
        <v>1713</v>
      </c>
      <c r="K596" s="8">
        <v>10</v>
      </c>
      <c r="L596" s="8">
        <v>12</v>
      </c>
      <c r="M596" s="1" t="s">
        <v>714</v>
      </c>
      <c r="N596" s="1">
        <v>571</v>
      </c>
      <c r="O596" s="3" t="s">
        <v>969</v>
      </c>
      <c r="P596" s="9">
        <f t="shared" si="60"/>
        <v>4248.24</v>
      </c>
      <c r="Q596" s="9">
        <f t="shared" si="58"/>
        <v>248</v>
      </c>
      <c r="R596" t="str">
        <f t="shared" si="59"/>
        <v>ACH</v>
      </c>
      <c r="S596" t="str">
        <f>_xlfn.XLOOKUP(F596,Market!B:B,Market!C:C,"NA",0)</f>
        <v>North America</v>
      </c>
    </row>
    <row r="597" spans="1:19" ht="12.5" x14ac:dyDescent="0.25">
      <c r="A597" s="8">
        <v>18872</v>
      </c>
      <c r="B597" s="2">
        <v>16418.64</v>
      </c>
      <c r="C597" s="2">
        <v>13480</v>
      </c>
      <c r="D597" s="4">
        <v>41647</v>
      </c>
      <c r="E597" t="s">
        <v>1342</v>
      </c>
      <c r="F597" t="s">
        <v>1257</v>
      </c>
      <c r="G597" t="s">
        <v>1349</v>
      </c>
      <c r="H597" s="10">
        <f t="shared" si="55"/>
        <v>18872</v>
      </c>
      <c r="I597">
        <f t="shared" si="56"/>
        <v>16418.64</v>
      </c>
      <c r="J597" s="10">
        <f t="shared" si="57"/>
        <v>13480</v>
      </c>
      <c r="K597" s="8">
        <v>10</v>
      </c>
      <c r="L597" s="8">
        <v>7</v>
      </c>
      <c r="M597" s="1" t="s">
        <v>714</v>
      </c>
      <c r="N597" s="1">
        <v>2696</v>
      </c>
      <c r="O597" s="3" t="s">
        <v>970</v>
      </c>
      <c r="P597" s="9">
        <f t="shared" si="60"/>
        <v>2938.6399999999994</v>
      </c>
      <c r="Q597" s="9">
        <f t="shared" si="58"/>
        <v>21.799999999999994</v>
      </c>
      <c r="R597" t="str">
        <f t="shared" si="59"/>
        <v>ACH</v>
      </c>
      <c r="S597" t="str">
        <f>_xlfn.XLOOKUP(F597,Market!B:B,Market!C:C,"NA",0)</f>
        <v>Europe</v>
      </c>
    </row>
    <row r="598" spans="1:19" ht="12.5" x14ac:dyDescent="0.25">
      <c r="A598" s="8">
        <v>23475</v>
      </c>
      <c r="B598" s="2">
        <v>20423.25</v>
      </c>
      <c r="C598" s="2">
        <v>15650</v>
      </c>
      <c r="D598" s="4">
        <v>41649</v>
      </c>
      <c r="E598" t="s">
        <v>1344</v>
      </c>
      <c r="F598" t="s">
        <v>1294</v>
      </c>
      <c r="G598" t="s">
        <v>1349</v>
      </c>
      <c r="H598" s="10">
        <f t="shared" si="55"/>
        <v>23475</v>
      </c>
      <c r="I598">
        <f t="shared" si="56"/>
        <v>20423.25</v>
      </c>
      <c r="J598" s="10">
        <f t="shared" si="57"/>
        <v>15650</v>
      </c>
      <c r="K598" s="8">
        <v>10</v>
      </c>
      <c r="L598" s="8">
        <v>15</v>
      </c>
      <c r="M598" s="1" t="s">
        <v>714</v>
      </c>
      <c r="N598" s="1">
        <v>1565</v>
      </c>
      <c r="O598" s="3" t="s">
        <v>971</v>
      </c>
      <c r="P598" s="9">
        <f t="shared" si="60"/>
        <v>4773.25</v>
      </c>
      <c r="Q598" s="9">
        <f t="shared" si="58"/>
        <v>30.5</v>
      </c>
      <c r="R598" t="str">
        <f t="shared" si="59"/>
        <v>ACH</v>
      </c>
      <c r="S598" t="str">
        <f>_xlfn.XLOOKUP(F598,Market!B:B,Market!C:C,"NA",0)</f>
        <v>North America</v>
      </c>
    </row>
    <row r="599" spans="1:19" ht="12.5" x14ac:dyDescent="0.25">
      <c r="A599" s="8">
        <v>24980</v>
      </c>
      <c r="B599" s="2">
        <v>21732.6</v>
      </c>
      <c r="C599" s="2">
        <v>12490</v>
      </c>
      <c r="D599" s="4">
        <v>41649</v>
      </c>
      <c r="E599" t="s">
        <v>1342</v>
      </c>
      <c r="F599" t="s">
        <v>1294</v>
      </c>
      <c r="G599" t="s">
        <v>1349</v>
      </c>
      <c r="H599" s="10">
        <f t="shared" si="55"/>
        <v>24980</v>
      </c>
      <c r="I599">
        <f t="shared" si="56"/>
        <v>21732.6</v>
      </c>
      <c r="J599" s="10">
        <f t="shared" si="57"/>
        <v>12490</v>
      </c>
      <c r="K599" s="8">
        <v>10</v>
      </c>
      <c r="L599" s="8">
        <v>20</v>
      </c>
      <c r="M599" s="1" t="s">
        <v>714</v>
      </c>
      <c r="N599" s="1">
        <v>1249</v>
      </c>
      <c r="O599" s="3" t="s">
        <v>953</v>
      </c>
      <c r="P599" s="9">
        <f t="shared" si="60"/>
        <v>9242.5999999999985</v>
      </c>
      <c r="Q599" s="9">
        <f t="shared" si="58"/>
        <v>73.999999999999986</v>
      </c>
      <c r="R599" t="str">
        <f t="shared" si="59"/>
        <v>ACH</v>
      </c>
      <c r="S599" t="str">
        <f>_xlfn.XLOOKUP(F599,Market!B:B,Market!C:C,"NA",0)</f>
        <v>North America</v>
      </c>
    </row>
    <row r="600" spans="1:19" ht="12.5" x14ac:dyDescent="0.25">
      <c r="A600" s="8" t="s">
        <v>972</v>
      </c>
      <c r="B600" s="2" t="s">
        <v>974</v>
      </c>
      <c r="C600" s="2">
        <v>92820</v>
      </c>
      <c r="D600" s="4">
        <v>41650</v>
      </c>
      <c r="E600" t="s">
        <v>1342</v>
      </c>
      <c r="F600" t="s">
        <v>1258</v>
      </c>
      <c r="G600" t="s">
        <v>1349</v>
      </c>
      <c r="H600" s="10">
        <f t="shared" si="55"/>
        <v>124950</v>
      </c>
      <c r="I600">
        <f t="shared" si="56"/>
        <v>108706.5</v>
      </c>
      <c r="J600" s="10">
        <f t="shared" si="57"/>
        <v>92820</v>
      </c>
      <c r="K600" s="8">
        <v>10</v>
      </c>
      <c r="L600" s="8">
        <v>350</v>
      </c>
      <c r="M600" s="1" t="s">
        <v>714</v>
      </c>
      <c r="N600" s="1">
        <v>357</v>
      </c>
      <c r="O600" s="3" t="s">
        <v>973</v>
      </c>
      <c r="P600" s="9">
        <f t="shared" si="60"/>
        <v>15886.5</v>
      </c>
      <c r="Q600" s="9">
        <f t="shared" si="58"/>
        <v>17.115384615384617</v>
      </c>
      <c r="R600" t="str">
        <f t="shared" si="59"/>
        <v>NOT ACH</v>
      </c>
      <c r="S600" t="str">
        <f>_xlfn.XLOOKUP(F600,Market!B:B,Market!C:C,"NA",0)</f>
        <v>Europe</v>
      </c>
    </row>
    <row r="601" spans="1:19" ht="12.5" x14ac:dyDescent="0.25">
      <c r="A601" s="8">
        <v>12156</v>
      </c>
      <c r="B601" s="2">
        <v>10575.72</v>
      </c>
      <c r="C601" s="2">
        <v>3039</v>
      </c>
      <c r="D601" s="4">
        <v>41651</v>
      </c>
      <c r="E601" t="s">
        <v>1346</v>
      </c>
      <c r="F601" t="s">
        <v>1258</v>
      </c>
      <c r="G601" t="s">
        <v>1349</v>
      </c>
      <c r="H601" s="10">
        <f t="shared" si="55"/>
        <v>12156</v>
      </c>
      <c r="I601">
        <f t="shared" si="56"/>
        <v>10575.72</v>
      </c>
      <c r="J601" s="10">
        <f t="shared" si="57"/>
        <v>3039</v>
      </c>
      <c r="K601" s="8">
        <v>10</v>
      </c>
      <c r="L601" s="8">
        <v>12</v>
      </c>
      <c r="M601" s="1" t="s">
        <v>714</v>
      </c>
      <c r="N601" s="1">
        <v>1013</v>
      </c>
      <c r="O601" s="3" t="s">
        <v>975</v>
      </c>
      <c r="P601" s="9">
        <f t="shared" si="60"/>
        <v>7536.7199999999993</v>
      </c>
      <c r="Q601" s="9">
        <f t="shared" si="58"/>
        <v>248</v>
      </c>
      <c r="R601" t="str">
        <f t="shared" si="59"/>
        <v>ACH</v>
      </c>
      <c r="S601" t="str">
        <f>_xlfn.XLOOKUP(F601,Market!B:B,Market!C:C,"NA",0)</f>
        <v>Europe</v>
      </c>
    </row>
    <row r="602" spans="1:19" ht="12.5" x14ac:dyDescent="0.25">
      <c r="A602" s="8">
        <v>59962.5</v>
      </c>
      <c r="B602" s="2">
        <v>52167.38</v>
      </c>
      <c r="C602" s="2">
        <v>39975</v>
      </c>
      <c r="D602" s="4">
        <v>41640</v>
      </c>
      <c r="E602" t="s">
        <v>1344</v>
      </c>
      <c r="F602" t="s">
        <v>1257</v>
      </c>
      <c r="G602" t="s">
        <v>1350</v>
      </c>
      <c r="H602" s="10">
        <f t="shared" si="55"/>
        <v>59962.5</v>
      </c>
      <c r="I602">
        <f t="shared" si="56"/>
        <v>52167.38</v>
      </c>
      <c r="J602" s="10">
        <f t="shared" si="57"/>
        <v>39975</v>
      </c>
      <c r="K602" s="8">
        <v>120</v>
      </c>
      <c r="L602" s="8">
        <v>15</v>
      </c>
      <c r="M602" s="1" t="s">
        <v>714</v>
      </c>
      <c r="N602" s="1">
        <v>3997.5</v>
      </c>
      <c r="O602" s="3" t="s">
        <v>976</v>
      </c>
      <c r="P602" s="9">
        <f t="shared" si="60"/>
        <v>12192.379999999997</v>
      </c>
      <c r="Q602" s="9">
        <f t="shared" si="58"/>
        <v>30.500012507817381</v>
      </c>
      <c r="R602" t="str">
        <f t="shared" si="59"/>
        <v>ACH</v>
      </c>
      <c r="S602" t="str">
        <f>_xlfn.XLOOKUP(F602,Market!B:B,Market!C:C,"NA",0)</f>
        <v>Europe</v>
      </c>
    </row>
    <row r="603" spans="1:19" ht="12.5" x14ac:dyDescent="0.25">
      <c r="A603" s="8" t="s">
        <v>961</v>
      </c>
      <c r="B603" s="2" t="s">
        <v>963</v>
      </c>
      <c r="C603" s="2" t="s">
        <v>964</v>
      </c>
      <c r="D603" s="4">
        <v>41645</v>
      </c>
      <c r="E603" t="s">
        <v>1342</v>
      </c>
      <c r="F603" t="s">
        <v>1294</v>
      </c>
      <c r="G603" t="s">
        <v>1350</v>
      </c>
      <c r="H603" s="10">
        <f t="shared" si="55"/>
        <v>921200</v>
      </c>
      <c r="I603">
        <f t="shared" si="56"/>
        <v>801444</v>
      </c>
      <c r="J603" s="10">
        <f t="shared" si="57"/>
        <v>684320</v>
      </c>
      <c r="K603" s="8">
        <v>120</v>
      </c>
      <c r="L603" s="8">
        <v>350</v>
      </c>
      <c r="M603" s="1" t="s">
        <v>714</v>
      </c>
      <c r="N603" s="1">
        <v>2632</v>
      </c>
      <c r="O603" s="3" t="s">
        <v>962</v>
      </c>
      <c r="P603" s="9">
        <f t="shared" si="60"/>
        <v>117124</v>
      </c>
      <c r="Q603" s="9">
        <f t="shared" si="58"/>
        <v>17.115384615384617</v>
      </c>
      <c r="R603" t="str">
        <f t="shared" si="59"/>
        <v>NOT ACH</v>
      </c>
      <c r="S603" t="str">
        <f>_xlfn.XLOOKUP(F603,Market!B:B,Market!C:C,"NA",0)</f>
        <v>North America</v>
      </c>
    </row>
    <row r="604" spans="1:19" ht="12.5" x14ac:dyDescent="0.25">
      <c r="A604" s="8">
        <v>8330</v>
      </c>
      <c r="B604" s="2">
        <v>7247.1</v>
      </c>
      <c r="C604" s="2">
        <v>5950</v>
      </c>
      <c r="D604" s="4">
        <v>41645</v>
      </c>
      <c r="E604" t="s">
        <v>1342</v>
      </c>
      <c r="F604" t="s">
        <v>1257</v>
      </c>
      <c r="G604" t="s">
        <v>1350</v>
      </c>
      <c r="H604" s="10">
        <f t="shared" si="55"/>
        <v>8330</v>
      </c>
      <c r="I604">
        <f t="shared" si="56"/>
        <v>7247.1</v>
      </c>
      <c r="J604" s="10">
        <f t="shared" si="57"/>
        <v>5950</v>
      </c>
      <c r="K604" s="8">
        <v>120</v>
      </c>
      <c r="L604" s="8">
        <v>7</v>
      </c>
      <c r="M604" s="1" t="s">
        <v>714</v>
      </c>
      <c r="N604" s="1">
        <v>1190</v>
      </c>
      <c r="O604" s="3" t="s">
        <v>977</v>
      </c>
      <c r="P604" s="9">
        <f t="shared" si="60"/>
        <v>1297.1000000000004</v>
      </c>
      <c r="Q604" s="9">
        <f t="shared" si="58"/>
        <v>21.800000000000004</v>
      </c>
      <c r="R604" t="str">
        <f t="shared" si="59"/>
        <v>ACH</v>
      </c>
      <c r="S604" t="str">
        <f>_xlfn.XLOOKUP(F604,Market!B:B,Market!C:C,"NA",0)</f>
        <v>Europe</v>
      </c>
    </row>
    <row r="605" spans="1:19" ht="12.5" x14ac:dyDescent="0.25">
      <c r="A605" s="8">
        <v>7248</v>
      </c>
      <c r="B605" s="2">
        <v>6305.76</v>
      </c>
      <c r="C605" s="2">
        <v>1812</v>
      </c>
      <c r="D605" s="4">
        <v>41645</v>
      </c>
      <c r="E605" t="s">
        <v>1346</v>
      </c>
      <c r="F605" t="s">
        <v>1305</v>
      </c>
      <c r="G605" t="s">
        <v>1350</v>
      </c>
      <c r="H605" s="10">
        <f t="shared" si="55"/>
        <v>7248</v>
      </c>
      <c r="I605">
        <f t="shared" si="56"/>
        <v>6305.76</v>
      </c>
      <c r="J605" s="10">
        <f t="shared" si="57"/>
        <v>1812</v>
      </c>
      <c r="K605" s="8">
        <v>120</v>
      </c>
      <c r="L605" s="8">
        <v>12</v>
      </c>
      <c r="M605" s="1" t="s">
        <v>714</v>
      </c>
      <c r="N605" s="1">
        <v>604</v>
      </c>
      <c r="O605" s="3" t="s">
        <v>951</v>
      </c>
      <c r="P605" s="9">
        <f t="shared" si="60"/>
        <v>4493.76</v>
      </c>
      <c r="Q605" s="9">
        <f t="shared" si="58"/>
        <v>248</v>
      </c>
      <c r="R605" t="str">
        <f t="shared" si="59"/>
        <v>ACH</v>
      </c>
      <c r="S605" t="str">
        <f>_xlfn.XLOOKUP(F605,Market!B:B,Market!C:C,"NA",0)</f>
        <v>North America</v>
      </c>
    </row>
    <row r="606" spans="1:19" ht="12.5" x14ac:dyDescent="0.25">
      <c r="A606" s="8">
        <v>9900</v>
      </c>
      <c r="B606" s="2">
        <v>8613</v>
      </c>
      <c r="C606" s="2">
        <v>6600</v>
      </c>
      <c r="D606" s="4">
        <v>41283</v>
      </c>
      <c r="E606" t="s">
        <v>1344</v>
      </c>
      <c r="F606" t="s">
        <v>1258</v>
      </c>
      <c r="G606" t="s">
        <v>1350</v>
      </c>
      <c r="H606" s="10">
        <f t="shared" si="55"/>
        <v>9900</v>
      </c>
      <c r="I606">
        <f t="shared" si="56"/>
        <v>8613</v>
      </c>
      <c r="J606" s="10">
        <f t="shared" si="57"/>
        <v>6600</v>
      </c>
      <c r="K606" s="8">
        <v>120</v>
      </c>
      <c r="L606" s="8">
        <v>15</v>
      </c>
      <c r="M606" s="1" t="s">
        <v>714</v>
      </c>
      <c r="N606" s="1">
        <v>660</v>
      </c>
      <c r="O606" s="3" t="s">
        <v>978</v>
      </c>
      <c r="P606" s="9">
        <f t="shared" si="60"/>
        <v>2013</v>
      </c>
      <c r="Q606" s="9">
        <f t="shared" si="58"/>
        <v>30.5</v>
      </c>
      <c r="R606" t="str">
        <f t="shared" si="59"/>
        <v>ACH</v>
      </c>
      <c r="S606" t="str">
        <f>_xlfn.XLOOKUP(F606,Market!B:B,Market!C:C,"NA",0)</f>
        <v>Europe</v>
      </c>
    </row>
    <row r="607" spans="1:19" ht="12.5" x14ac:dyDescent="0.25">
      <c r="A607" s="8">
        <v>4920</v>
      </c>
      <c r="B607" s="2">
        <v>4280.3999999999996</v>
      </c>
      <c r="C607" s="2">
        <v>1230</v>
      </c>
      <c r="D607" s="4">
        <v>41649</v>
      </c>
      <c r="E607" t="s">
        <v>1346</v>
      </c>
      <c r="F607" t="s">
        <v>1305</v>
      </c>
      <c r="G607" t="s">
        <v>1350</v>
      </c>
      <c r="H607" s="10">
        <f t="shared" si="55"/>
        <v>4920</v>
      </c>
      <c r="I607">
        <f t="shared" si="56"/>
        <v>4280.3999999999996</v>
      </c>
      <c r="J607" s="10">
        <f t="shared" si="57"/>
        <v>1230</v>
      </c>
      <c r="K607" s="8">
        <v>120</v>
      </c>
      <c r="L607" s="8">
        <v>12</v>
      </c>
      <c r="M607" s="1" t="s">
        <v>714</v>
      </c>
      <c r="N607" s="1">
        <v>410</v>
      </c>
      <c r="O607" s="3" t="s">
        <v>979</v>
      </c>
      <c r="P607" s="9">
        <f t="shared" si="60"/>
        <v>3050.3999999999996</v>
      </c>
      <c r="Q607" s="9">
        <f t="shared" si="58"/>
        <v>247.99999999999994</v>
      </c>
      <c r="R607" t="str">
        <f t="shared" si="59"/>
        <v>ACH</v>
      </c>
      <c r="S607" t="str">
        <f>_xlfn.XLOOKUP(F607,Market!B:B,Market!C:C,"NA",0)</f>
        <v>North America</v>
      </c>
    </row>
    <row r="608" spans="1:19" ht="12.5" x14ac:dyDescent="0.25">
      <c r="A608" s="8" t="s">
        <v>980</v>
      </c>
      <c r="B608" s="2" t="s">
        <v>982</v>
      </c>
      <c r="C608" s="2" t="s">
        <v>983</v>
      </c>
      <c r="D608" s="4">
        <v>41285</v>
      </c>
      <c r="E608" t="s">
        <v>1348</v>
      </c>
      <c r="F608" t="s">
        <v>1305</v>
      </c>
      <c r="G608" t="s">
        <v>1350</v>
      </c>
      <c r="H608" s="10">
        <f t="shared" si="55"/>
        <v>781500</v>
      </c>
      <c r="I608">
        <f t="shared" si="56"/>
        <v>679905</v>
      </c>
      <c r="J608" s="10">
        <f t="shared" si="57"/>
        <v>651250</v>
      </c>
      <c r="K608" s="8">
        <v>120</v>
      </c>
      <c r="L608" s="8">
        <v>300</v>
      </c>
      <c r="M608" s="1" t="s">
        <v>714</v>
      </c>
      <c r="N608" s="1">
        <v>2605</v>
      </c>
      <c r="O608" s="3" t="s">
        <v>981</v>
      </c>
      <c r="P608" s="9">
        <f t="shared" si="60"/>
        <v>28655</v>
      </c>
      <c r="Q608" s="9">
        <f t="shared" si="58"/>
        <v>4.3999999999999995</v>
      </c>
      <c r="R608" t="str">
        <f t="shared" si="59"/>
        <v>NOT ACH</v>
      </c>
      <c r="S608" t="str">
        <f>_xlfn.XLOOKUP(F608,Market!B:B,Market!C:C,"NA",0)</f>
        <v>North America</v>
      </c>
    </row>
    <row r="609" spans="1:19" ht="12.5" x14ac:dyDescent="0.25">
      <c r="A609" s="8">
        <v>12156</v>
      </c>
      <c r="B609" s="2">
        <v>10575.72</v>
      </c>
      <c r="C609" s="2">
        <v>3039</v>
      </c>
      <c r="D609" s="4">
        <v>41651</v>
      </c>
      <c r="E609" t="s">
        <v>1346</v>
      </c>
      <c r="F609" t="s">
        <v>1258</v>
      </c>
      <c r="G609" t="s">
        <v>1350</v>
      </c>
      <c r="H609" s="10">
        <f t="shared" si="55"/>
        <v>12156</v>
      </c>
      <c r="I609">
        <f t="shared" si="56"/>
        <v>10575.72</v>
      </c>
      <c r="J609" s="10">
        <f t="shared" si="57"/>
        <v>3039</v>
      </c>
      <c r="K609" s="8">
        <v>120</v>
      </c>
      <c r="L609" s="8">
        <v>12</v>
      </c>
      <c r="M609" s="1" t="s">
        <v>714</v>
      </c>
      <c r="N609" s="1">
        <v>1013</v>
      </c>
      <c r="O609" s="3" t="s">
        <v>975</v>
      </c>
      <c r="P609" s="9">
        <f t="shared" si="60"/>
        <v>7536.7199999999993</v>
      </c>
      <c r="Q609" s="9">
        <f t="shared" si="58"/>
        <v>248</v>
      </c>
      <c r="R609" t="str">
        <f t="shared" si="59"/>
        <v>ACH</v>
      </c>
      <c r="S609" t="str">
        <f>_xlfn.XLOOKUP(F609,Market!B:B,Market!C:C,"NA",0)</f>
        <v>Europe</v>
      </c>
    </row>
    <row r="610" spans="1:19" ht="12.5" x14ac:dyDescent="0.25">
      <c r="A610" s="8" t="s">
        <v>965</v>
      </c>
      <c r="B610" s="2" t="s">
        <v>967</v>
      </c>
      <c r="C610" s="2" t="s">
        <v>968</v>
      </c>
      <c r="D610" s="4">
        <v>41645</v>
      </c>
      <c r="E610" t="s">
        <v>1347</v>
      </c>
      <c r="F610" t="s">
        <v>1294</v>
      </c>
      <c r="G610" t="s">
        <v>1351</v>
      </c>
      <c r="H610" s="10">
        <f t="shared" si="55"/>
        <v>197875</v>
      </c>
      <c r="I610">
        <f t="shared" si="56"/>
        <v>172151.25</v>
      </c>
      <c r="J610" s="10">
        <f t="shared" si="57"/>
        <v>189960</v>
      </c>
      <c r="K610" s="8">
        <v>250</v>
      </c>
      <c r="L610" s="8">
        <v>125</v>
      </c>
      <c r="M610" s="1" t="s">
        <v>714</v>
      </c>
      <c r="N610" s="1">
        <v>1583</v>
      </c>
      <c r="O610" s="3" t="s">
        <v>966</v>
      </c>
      <c r="P610" s="9">
        <f t="shared" si="60"/>
        <v>-17808.75</v>
      </c>
      <c r="Q610" s="9">
        <f t="shared" si="58"/>
        <v>-9.375</v>
      </c>
      <c r="R610" t="str">
        <f t="shared" si="59"/>
        <v>NOT ACH</v>
      </c>
      <c r="S610" t="str">
        <f>_xlfn.XLOOKUP(F610,Market!B:B,Market!C:C,"NA",0)</f>
        <v>North America</v>
      </c>
    </row>
    <row r="611" spans="1:19" ht="12.5" x14ac:dyDescent="0.25">
      <c r="A611" s="8">
        <v>23475</v>
      </c>
      <c r="B611" s="2">
        <v>20423.25</v>
      </c>
      <c r="C611" s="2">
        <v>15650</v>
      </c>
      <c r="D611" s="4">
        <v>41649</v>
      </c>
      <c r="E611" t="s">
        <v>1344</v>
      </c>
      <c r="F611" t="s">
        <v>1294</v>
      </c>
      <c r="G611" t="s">
        <v>1351</v>
      </c>
      <c r="H611" s="10">
        <f t="shared" si="55"/>
        <v>23475</v>
      </c>
      <c r="I611">
        <f t="shared" si="56"/>
        <v>20423.25</v>
      </c>
      <c r="J611" s="10">
        <f t="shared" si="57"/>
        <v>15650</v>
      </c>
      <c r="K611" s="8">
        <v>250</v>
      </c>
      <c r="L611" s="8">
        <v>15</v>
      </c>
      <c r="M611" s="1" t="s">
        <v>714</v>
      </c>
      <c r="N611" s="1">
        <v>1565</v>
      </c>
      <c r="O611" s="3" t="s">
        <v>971</v>
      </c>
      <c r="P611" s="9">
        <f t="shared" si="60"/>
        <v>4773.25</v>
      </c>
      <c r="Q611" s="9">
        <f t="shared" si="58"/>
        <v>30.5</v>
      </c>
      <c r="R611" t="str">
        <f t="shared" si="59"/>
        <v>ACH</v>
      </c>
      <c r="S611" t="str">
        <f>_xlfn.XLOOKUP(F611,Market!B:B,Market!C:C,"NA",0)</f>
        <v>North America</v>
      </c>
    </row>
    <row r="612" spans="1:19" ht="12.5" x14ac:dyDescent="0.25">
      <c r="A612" s="8" t="s">
        <v>984</v>
      </c>
      <c r="B612" s="2" t="s">
        <v>986</v>
      </c>
      <c r="C612" s="2" t="s">
        <v>987</v>
      </c>
      <c r="D612" s="4">
        <v>41640</v>
      </c>
      <c r="E612" t="s">
        <v>1347</v>
      </c>
      <c r="F612" t="s">
        <v>1294</v>
      </c>
      <c r="G612" t="s">
        <v>1352</v>
      </c>
      <c r="H612" s="10">
        <f t="shared" si="55"/>
        <v>207375</v>
      </c>
      <c r="I612">
        <f t="shared" si="56"/>
        <v>180416.25</v>
      </c>
      <c r="J612" s="10">
        <f t="shared" si="57"/>
        <v>199080</v>
      </c>
      <c r="K612" s="8">
        <v>260</v>
      </c>
      <c r="L612" s="8">
        <v>125</v>
      </c>
      <c r="M612" s="1" t="s">
        <v>714</v>
      </c>
      <c r="N612" s="1">
        <v>1659</v>
      </c>
      <c r="O612" s="3" t="s">
        <v>985</v>
      </c>
      <c r="P612" s="9">
        <f t="shared" si="60"/>
        <v>-18663.75</v>
      </c>
      <c r="Q612" s="9">
        <f t="shared" si="58"/>
        <v>-9.375</v>
      </c>
      <c r="R612" t="str">
        <f t="shared" si="59"/>
        <v>NOT ACH</v>
      </c>
      <c r="S612" t="str">
        <f>_xlfn.XLOOKUP(F612,Market!B:B,Market!C:C,"NA",0)</f>
        <v>North America</v>
      </c>
    </row>
    <row r="613" spans="1:19" ht="12.5" x14ac:dyDescent="0.25">
      <c r="A613" s="8">
        <v>8330</v>
      </c>
      <c r="B613" s="2">
        <v>7247.1</v>
      </c>
      <c r="C613" s="2">
        <v>5950</v>
      </c>
      <c r="D613" s="4">
        <v>41645</v>
      </c>
      <c r="E613" t="s">
        <v>1342</v>
      </c>
      <c r="F613" t="s">
        <v>1257</v>
      </c>
      <c r="G613" t="s">
        <v>1352</v>
      </c>
      <c r="H613" s="10">
        <f t="shared" si="55"/>
        <v>8330</v>
      </c>
      <c r="I613">
        <f t="shared" si="56"/>
        <v>7247.1</v>
      </c>
      <c r="J613" s="10">
        <f t="shared" si="57"/>
        <v>5950</v>
      </c>
      <c r="K613" s="8">
        <v>260</v>
      </c>
      <c r="L613" s="8">
        <v>7</v>
      </c>
      <c r="M613" s="1" t="s">
        <v>714</v>
      </c>
      <c r="N613" s="1">
        <v>1190</v>
      </c>
      <c r="O613" s="3" t="s">
        <v>977</v>
      </c>
      <c r="P613" s="9">
        <f t="shared" si="60"/>
        <v>1297.1000000000004</v>
      </c>
      <c r="Q613" s="9">
        <f t="shared" si="58"/>
        <v>21.800000000000004</v>
      </c>
      <c r="R613" t="str">
        <f t="shared" si="59"/>
        <v>ACH</v>
      </c>
      <c r="S613" t="str">
        <f>_xlfn.XLOOKUP(F613,Market!B:B,Market!C:C,"NA",0)</f>
        <v>Europe</v>
      </c>
    </row>
    <row r="614" spans="1:19" ht="12.5" x14ac:dyDescent="0.25">
      <c r="A614" s="8">
        <v>4920</v>
      </c>
      <c r="B614" s="2">
        <v>4280.3999999999996</v>
      </c>
      <c r="C614" s="2">
        <v>1230</v>
      </c>
      <c r="D614" s="4">
        <v>41649</v>
      </c>
      <c r="E614" t="s">
        <v>1346</v>
      </c>
      <c r="F614" t="s">
        <v>1305</v>
      </c>
      <c r="G614" t="s">
        <v>1352</v>
      </c>
      <c r="H614" s="10">
        <f t="shared" si="55"/>
        <v>4920</v>
      </c>
      <c r="I614">
        <f t="shared" si="56"/>
        <v>4280.3999999999996</v>
      </c>
      <c r="J614" s="10">
        <f t="shared" si="57"/>
        <v>1230</v>
      </c>
      <c r="K614" s="8">
        <v>260</v>
      </c>
      <c r="L614" s="8">
        <v>12</v>
      </c>
      <c r="M614" s="1" t="s">
        <v>714</v>
      </c>
      <c r="N614" s="1">
        <v>410</v>
      </c>
      <c r="O614" s="3" t="s">
        <v>979</v>
      </c>
      <c r="P614" s="9">
        <f t="shared" si="60"/>
        <v>3050.3999999999996</v>
      </c>
      <c r="Q614" s="9">
        <f t="shared" si="58"/>
        <v>247.99999999999994</v>
      </c>
      <c r="R614" t="str">
        <f t="shared" si="59"/>
        <v>ACH</v>
      </c>
      <c r="S614" t="str">
        <f>_xlfn.XLOOKUP(F614,Market!B:B,Market!C:C,"NA",0)</f>
        <v>North America</v>
      </c>
    </row>
    <row r="615" spans="1:19" ht="12.5" x14ac:dyDescent="0.25">
      <c r="A615" s="8">
        <v>21240</v>
      </c>
      <c r="B615" s="2">
        <v>18478.8</v>
      </c>
      <c r="C615" s="2">
        <v>5310</v>
      </c>
      <c r="D615" s="4">
        <v>41286</v>
      </c>
      <c r="E615" t="s">
        <v>1346</v>
      </c>
      <c r="F615" t="s">
        <v>1258</v>
      </c>
      <c r="G615" t="s">
        <v>1352</v>
      </c>
      <c r="H615" s="10">
        <f t="shared" si="55"/>
        <v>21240</v>
      </c>
      <c r="I615">
        <f t="shared" si="56"/>
        <v>18478.8</v>
      </c>
      <c r="J615" s="10">
        <f t="shared" si="57"/>
        <v>5310</v>
      </c>
      <c r="K615" s="8">
        <v>260</v>
      </c>
      <c r="L615" s="8">
        <v>12</v>
      </c>
      <c r="M615" s="1" t="s">
        <v>714</v>
      </c>
      <c r="N615" s="1">
        <v>1770</v>
      </c>
      <c r="O615" s="3" t="s">
        <v>988</v>
      </c>
      <c r="P615" s="9">
        <f t="shared" si="60"/>
        <v>13168.8</v>
      </c>
      <c r="Q615" s="9">
        <f t="shared" si="58"/>
        <v>248</v>
      </c>
      <c r="R615" t="str">
        <f t="shared" si="59"/>
        <v>ACH</v>
      </c>
      <c r="S615" t="str">
        <f>_xlfn.XLOOKUP(F615,Market!B:B,Market!C:C,"NA",0)</f>
        <v>Europe</v>
      </c>
    </row>
    <row r="616" spans="1:19" ht="12.5" x14ac:dyDescent="0.25">
      <c r="A616" s="8">
        <v>51580</v>
      </c>
      <c r="B616" s="2">
        <v>44358.8</v>
      </c>
      <c r="C616" s="2">
        <v>25790</v>
      </c>
      <c r="D616" s="4">
        <v>41643</v>
      </c>
      <c r="E616" t="s">
        <v>1342</v>
      </c>
      <c r="F616" t="s">
        <v>1305</v>
      </c>
      <c r="G616" t="s">
        <v>1343</v>
      </c>
      <c r="H616" s="10">
        <f t="shared" si="55"/>
        <v>51580</v>
      </c>
      <c r="I616">
        <f t="shared" si="56"/>
        <v>44358.8</v>
      </c>
      <c r="J616" s="10">
        <f t="shared" si="57"/>
        <v>25790</v>
      </c>
      <c r="K616" s="8">
        <v>3</v>
      </c>
      <c r="L616" s="8">
        <v>20</v>
      </c>
      <c r="M616" s="1" t="s">
        <v>714</v>
      </c>
      <c r="N616" s="1">
        <v>2579</v>
      </c>
      <c r="O616" s="3" t="s">
        <v>989</v>
      </c>
      <c r="P616" s="9">
        <f t="shared" si="60"/>
        <v>18568.800000000003</v>
      </c>
      <c r="Q616" s="9">
        <f t="shared" si="58"/>
        <v>72.000000000000014</v>
      </c>
      <c r="R616" t="str">
        <f t="shared" si="59"/>
        <v>ACH</v>
      </c>
      <c r="S616" t="str">
        <f>_xlfn.XLOOKUP(F616,Market!B:B,Market!C:C,"NA",0)</f>
        <v>North America</v>
      </c>
    </row>
    <row r="617" spans="1:19" ht="12.5" x14ac:dyDescent="0.25">
      <c r="A617" s="8">
        <v>34860</v>
      </c>
      <c r="B617" s="2">
        <v>29979.599999999999</v>
      </c>
      <c r="C617" s="2">
        <v>17430</v>
      </c>
      <c r="D617" s="4">
        <v>41644</v>
      </c>
      <c r="E617" t="s">
        <v>1342</v>
      </c>
      <c r="F617" t="s">
        <v>1312</v>
      </c>
      <c r="G617" t="s">
        <v>1343</v>
      </c>
      <c r="H617" s="10">
        <f t="shared" si="55"/>
        <v>34860</v>
      </c>
      <c r="I617">
        <f t="shared" si="56"/>
        <v>29979.599999999999</v>
      </c>
      <c r="J617" s="10">
        <f t="shared" si="57"/>
        <v>17430</v>
      </c>
      <c r="K617" s="8">
        <v>3</v>
      </c>
      <c r="L617" s="8">
        <v>20</v>
      </c>
      <c r="M617" s="1" t="s">
        <v>714</v>
      </c>
      <c r="N617" s="1">
        <v>1743</v>
      </c>
      <c r="O617" s="3" t="s">
        <v>990</v>
      </c>
      <c r="P617" s="9">
        <f t="shared" si="60"/>
        <v>12549.599999999999</v>
      </c>
      <c r="Q617" s="9">
        <f t="shared" si="58"/>
        <v>71.999999999999986</v>
      </c>
      <c r="R617" t="str">
        <f t="shared" si="59"/>
        <v>ACH</v>
      </c>
      <c r="S617" t="str">
        <f>_xlfn.XLOOKUP(F617,Market!B:B,Market!C:C,"NA",0)</f>
        <v>North America</v>
      </c>
    </row>
    <row r="618" spans="1:19" ht="12.5" x14ac:dyDescent="0.25">
      <c r="A618" s="8">
        <v>20972</v>
      </c>
      <c r="B618" s="2">
        <v>18035.919999999998</v>
      </c>
      <c r="C618" s="2">
        <v>14980</v>
      </c>
      <c r="D618" s="4">
        <v>41284</v>
      </c>
      <c r="E618" t="s">
        <v>1342</v>
      </c>
      <c r="F618" t="s">
        <v>1312</v>
      </c>
      <c r="G618" t="s">
        <v>1343</v>
      </c>
      <c r="H618" s="10">
        <f t="shared" si="55"/>
        <v>20972</v>
      </c>
      <c r="I618">
        <f t="shared" si="56"/>
        <v>18035.919999999998</v>
      </c>
      <c r="J618" s="10">
        <f t="shared" si="57"/>
        <v>14980</v>
      </c>
      <c r="K618" s="8">
        <v>3</v>
      </c>
      <c r="L618" s="8">
        <v>7</v>
      </c>
      <c r="M618" s="1" t="s">
        <v>714</v>
      </c>
      <c r="N618" s="1">
        <v>2996</v>
      </c>
      <c r="O618" s="3" t="s">
        <v>991</v>
      </c>
      <c r="P618" s="9">
        <f t="shared" si="60"/>
        <v>3055.9199999999983</v>
      </c>
      <c r="Q618" s="9">
        <f t="shared" si="58"/>
        <v>20.399999999999988</v>
      </c>
      <c r="R618" t="str">
        <f t="shared" si="59"/>
        <v>ACH</v>
      </c>
      <c r="S618" t="str">
        <f>_xlfn.XLOOKUP(F618,Market!B:B,Market!C:C,"NA",0)</f>
        <v>North America</v>
      </c>
    </row>
    <row r="619" spans="1:19" ht="12.5" x14ac:dyDescent="0.25">
      <c r="A619" s="8">
        <v>1960</v>
      </c>
      <c r="B619" s="2">
        <v>1685.6</v>
      </c>
      <c r="C619" s="2">
        <v>1400</v>
      </c>
      <c r="D619" s="4">
        <v>41651</v>
      </c>
      <c r="E619" t="s">
        <v>1342</v>
      </c>
      <c r="F619" t="s">
        <v>1258</v>
      </c>
      <c r="G619" t="s">
        <v>1343</v>
      </c>
      <c r="H619" s="10">
        <f t="shared" si="55"/>
        <v>1960</v>
      </c>
      <c r="I619">
        <f t="shared" si="56"/>
        <v>1685.6</v>
      </c>
      <c r="J619" s="10">
        <f t="shared" si="57"/>
        <v>1400</v>
      </c>
      <c r="K619" s="8">
        <v>3</v>
      </c>
      <c r="L619" s="8">
        <v>7</v>
      </c>
      <c r="M619" s="1" t="s">
        <v>714</v>
      </c>
      <c r="N619" s="1">
        <v>280</v>
      </c>
      <c r="O619" s="3" t="s">
        <v>992</v>
      </c>
      <c r="P619" s="9">
        <f t="shared" si="60"/>
        <v>285.59999999999991</v>
      </c>
      <c r="Q619" s="9">
        <f t="shared" si="58"/>
        <v>20.399999999999991</v>
      </c>
      <c r="R619" t="str">
        <f t="shared" si="59"/>
        <v>ACH</v>
      </c>
      <c r="S619" t="str">
        <f>_xlfn.XLOOKUP(F619,Market!B:B,Market!C:C,"NA",0)</f>
        <v>Europe</v>
      </c>
    </row>
    <row r="620" spans="1:19" ht="12.5" x14ac:dyDescent="0.25">
      <c r="A620" s="8">
        <v>2051</v>
      </c>
      <c r="B620" s="2">
        <v>1763.86</v>
      </c>
      <c r="C620" s="2">
        <v>1465</v>
      </c>
      <c r="D620" s="4">
        <v>41641</v>
      </c>
      <c r="E620" t="s">
        <v>1342</v>
      </c>
      <c r="F620" t="s">
        <v>1257</v>
      </c>
      <c r="G620" t="s">
        <v>1345</v>
      </c>
      <c r="H620" s="10">
        <f t="shared" si="55"/>
        <v>2051</v>
      </c>
      <c r="I620">
        <f t="shared" si="56"/>
        <v>1763.86</v>
      </c>
      <c r="J620" s="10">
        <f t="shared" si="57"/>
        <v>1465</v>
      </c>
      <c r="K620" s="8">
        <v>5</v>
      </c>
      <c r="L620" s="8">
        <v>7</v>
      </c>
      <c r="M620" s="1" t="s">
        <v>714</v>
      </c>
      <c r="N620" s="1">
        <v>293</v>
      </c>
      <c r="O620" s="3" t="s">
        <v>993</v>
      </c>
      <c r="P620" s="9">
        <f t="shared" si="60"/>
        <v>298.8599999999999</v>
      </c>
      <c r="Q620" s="9">
        <f t="shared" si="58"/>
        <v>20.399999999999991</v>
      </c>
      <c r="R620" t="str">
        <f t="shared" si="59"/>
        <v>ACH</v>
      </c>
      <c r="S620" t="str">
        <f>_xlfn.XLOOKUP(F620,Market!B:B,Market!C:C,"NA",0)</f>
        <v>Europe</v>
      </c>
    </row>
    <row r="621" spans="1:19" ht="12.5" x14ac:dyDescent="0.25">
      <c r="A621" s="8">
        <v>20972</v>
      </c>
      <c r="B621" s="2">
        <v>18035.919999999998</v>
      </c>
      <c r="C621" s="2">
        <v>14980</v>
      </c>
      <c r="D621" s="4">
        <v>41284</v>
      </c>
      <c r="E621" t="s">
        <v>1342</v>
      </c>
      <c r="F621" t="s">
        <v>1312</v>
      </c>
      <c r="G621" t="s">
        <v>1345</v>
      </c>
      <c r="H621" s="10">
        <f t="shared" si="55"/>
        <v>20972</v>
      </c>
      <c r="I621">
        <f t="shared" si="56"/>
        <v>18035.919999999998</v>
      </c>
      <c r="J621" s="10">
        <f t="shared" si="57"/>
        <v>14980</v>
      </c>
      <c r="K621" s="8">
        <v>5</v>
      </c>
      <c r="L621" s="8">
        <v>7</v>
      </c>
      <c r="M621" s="1" t="s">
        <v>714</v>
      </c>
      <c r="N621" s="1">
        <v>2996</v>
      </c>
      <c r="O621" s="3" t="s">
        <v>991</v>
      </c>
      <c r="P621" s="9">
        <f t="shared" si="60"/>
        <v>3055.9199999999983</v>
      </c>
      <c r="Q621" s="9">
        <f t="shared" si="58"/>
        <v>20.399999999999988</v>
      </c>
      <c r="R621" t="str">
        <f t="shared" si="59"/>
        <v>ACH</v>
      </c>
      <c r="S621" t="str">
        <f>_xlfn.XLOOKUP(F621,Market!B:B,Market!C:C,"NA",0)</f>
        <v>North America</v>
      </c>
    </row>
    <row r="622" spans="1:19" ht="12.5" x14ac:dyDescent="0.25">
      <c r="A622" s="8">
        <v>4170</v>
      </c>
      <c r="B622" s="2">
        <v>3586.2</v>
      </c>
      <c r="C622" s="2">
        <v>2780</v>
      </c>
      <c r="D622" s="4">
        <v>41641</v>
      </c>
      <c r="E622" t="s">
        <v>1344</v>
      </c>
      <c r="F622" t="s">
        <v>1258</v>
      </c>
      <c r="G622" t="s">
        <v>1349</v>
      </c>
      <c r="H622" s="10">
        <f t="shared" si="55"/>
        <v>4170</v>
      </c>
      <c r="I622">
        <f t="shared" si="56"/>
        <v>3586.2</v>
      </c>
      <c r="J622" s="10">
        <f t="shared" si="57"/>
        <v>2780</v>
      </c>
      <c r="K622" s="8">
        <v>10</v>
      </c>
      <c r="L622" s="8">
        <v>15</v>
      </c>
      <c r="M622" s="1" t="s">
        <v>714</v>
      </c>
      <c r="N622" s="1">
        <v>278</v>
      </c>
      <c r="O622" s="3" t="s">
        <v>994</v>
      </c>
      <c r="P622" s="9">
        <f t="shared" si="60"/>
        <v>806.19999999999982</v>
      </c>
      <c r="Q622" s="9">
        <f t="shared" si="58"/>
        <v>28.999999999999993</v>
      </c>
      <c r="R622" t="str">
        <f t="shared" si="59"/>
        <v>ACH</v>
      </c>
      <c r="S622" t="str">
        <f>_xlfn.XLOOKUP(F622,Market!B:B,Market!C:C,"NA",0)</f>
        <v>Europe</v>
      </c>
    </row>
    <row r="623" spans="1:19" ht="12.5" x14ac:dyDescent="0.25">
      <c r="A623" s="8">
        <v>48560</v>
      </c>
      <c r="B623" s="2">
        <v>41761.599999999999</v>
      </c>
      <c r="C623" s="2">
        <v>24280</v>
      </c>
      <c r="D623" s="4">
        <v>41642</v>
      </c>
      <c r="E623" t="s">
        <v>1342</v>
      </c>
      <c r="F623" t="s">
        <v>1294</v>
      </c>
      <c r="G623" t="s">
        <v>1349</v>
      </c>
      <c r="H623" s="10">
        <f t="shared" si="55"/>
        <v>48560</v>
      </c>
      <c r="I623">
        <f t="shared" si="56"/>
        <v>41761.599999999999</v>
      </c>
      <c r="J623" s="10">
        <f t="shared" si="57"/>
        <v>24280</v>
      </c>
      <c r="K623" s="8">
        <v>10</v>
      </c>
      <c r="L623" s="8">
        <v>20</v>
      </c>
      <c r="M623" s="1" t="s">
        <v>714</v>
      </c>
      <c r="N623" s="1">
        <v>2428</v>
      </c>
      <c r="O623" s="3" t="s">
        <v>995</v>
      </c>
      <c r="P623" s="9">
        <f t="shared" si="60"/>
        <v>17481.599999999999</v>
      </c>
      <c r="Q623" s="9">
        <f t="shared" si="58"/>
        <v>72</v>
      </c>
      <c r="R623" t="str">
        <f t="shared" si="59"/>
        <v>ACH</v>
      </c>
      <c r="S623" t="str">
        <f>_xlfn.XLOOKUP(F623,Market!B:B,Market!C:C,"NA",0)</f>
        <v>North America</v>
      </c>
    </row>
    <row r="624" spans="1:19" ht="12.5" x14ac:dyDescent="0.25">
      <c r="A624" s="8">
        <v>26505</v>
      </c>
      <c r="B624" s="2">
        <v>22794.3</v>
      </c>
      <c r="C624" s="2">
        <v>17670</v>
      </c>
      <c r="D624" s="4">
        <v>41648</v>
      </c>
      <c r="E624" t="s">
        <v>1344</v>
      </c>
      <c r="F624" t="s">
        <v>1312</v>
      </c>
      <c r="G624" t="s">
        <v>1349</v>
      </c>
      <c r="H624" s="10">
        <f t="shared" si="55"/>
        <v>26505</v>
      </c>
      <c r="I624">
        <f t="shared" si="56"/>
        <v>22794.3</v>
      </c>
      <c r="J624" s="10">
        <f t="shared" si="57"/>
        <v>17670</v>
      </c>
      <c r="K624" s="8">
        <v>10</v>
      </c>
      <c r="L624" s="8">
        <v>15</v>
      </c>
      <c r="M624" s="1" t="s">
        <v>714</v>
      </c>
      <c r="N624" s="1">
        <v>1767</v>
      </c>
      <c r="O624" s="3" t="s">
        <v>996</v>
      </c>
      <c r="P624" s="9">
        <f t="shared" si="60"/>
        <v>5124.2999999999993</v>
      </c>
      <c r="Q624" s="9">
        <f t="shared" si="58"/>
        <v>28.999999999999996</v>
      </c>
      <c r="R624" t="str">
        <f t="shared" si="59"/>
        <v>ACH</v>
      </c>
      <c r="S624" t="str">
        <f>_xlfn.XLOOKUP(F624,Market!B:B,Market!C:C,"NA",0)</f>
        <v>North America</v>
      </c>
    </row>
    <row r="625" spans="1:19" ht="12.5" x14ac:dyDescent="0.25">
      <c r="A625" s="8">
        <v>16716</v>
      </c>
      <c r="B625" s="2">
        <v>14375.76</v>
      </c>
      <c r="C625" s="2">
        <v>4179</v>
      </c>
      <c r="D625" s="4">
        <v>41649</v>
      </c>
      <c r="E625" t="s">
        <v>1346</v>
      </c>
      <c r="F625" t="s">
        <v>1257</v>
      </c>
      <c r="G625" t="s">
        <v>1349</v>
      </c>
      <c r="H625" s="10">
        <f t="shared" si="55"/>
        <v>16716</v>
      </c>
      <c r="I625">
        <f t="shared" si="56"/>
        <v>14375.76</v>
      </c>
      <c r="J625" s="10">
        <f t="shared" si="57"/>
        <v>4179</v>
      </c>
      <c r="K625" s="8">
        <v>10</v>
      </c>
      <c r="L625" s="8">
        <v>12</v>
      </c>
      <c r="M625" s="1" t="s">
        <v>714</v>
      </c>
      <c r="N625" s="1">
        <v>1393</v>
      </c>
      <c r="O625" s="3" t="s">
        <v>997</v>
      </c>
      <c r="P625" s="9">
        <f t="shared" si="60"/>
        <v>10196.76</v>
      </c>
      <c r="Q625" s="9">
        <f t="shared" si="58"/>
        <v>244</v>
      </c>
      <c r="R625" t="str">
        <f t="shared" si="59"/>
        <v>ACH</v>
      </c>
      <c r="S625" t="str">
        <f>_xlfn.XLOOKUP(F625,Market!B:B,Market!C:C,"NA",0)</f>
        <v>Europe</v>
      </c>
    </row>
    <row r="626" spans="1:19" ht="12.5" x14ac:dyDescent="0.25">
      <c r="A626" s="8">
        <v>1960</v>
      </c>
      <c r="B626" s="2">
        <v>1685.6</v>
      </c>
      <c r="C626" s="2">
        <v>1400</v>
      </c>
      <c r="D626" s="4">
        <v>41651</v>
      </c>
      <c r="E626" t="s">
        <v>1342</v>
      </c>
      <c r="F626" t="s">
        <v>1258</v>
      </c>
      <c r="G626" t="s">
        <v>1351</v>
      </c>
      <c r="H626" s="10">
        <f t="shared" si="55"/>
        <v>1960</v>
      </c>
      <c r="I626">
        <f t="shared" si="56"/>
        <v>1685.6</v>
      </c>
      <c r="J626" s="10">
        <f t="shared" si="57"/>
        <v>1400</v>
      </c>
      <c r="K626" s="8">
        <v>250</v>
      </c>
      <c r="L626" s="8">
        <v>7</v>
      </c>
      <c r="M626" s="1" t="s">
        <v>714</v>
      </c>
      <c r="N626" s="1">
        <v>280</v>
      </c>
      <c r="O626" s="3" t="s">
        <v>992</v>
      </c>
      <c r="P626" s="9">
        <f t="shared" si="60"/>
        <v>285.59999999999991</v>
      </c>
      <c r="Q626" s="9">
        <f t="shared" si="58"/>
        <v>20.399999999999991</v>
      </c>
      <c r="R626" t="str">
        <f t="shared" si="59"/>
        <v>ACH</v>
      </c>
      <c r="S626" t="str">
        <f>_xlfn.XLOOKUP(F626,Market!B:B,Market!C:C,"NA",0)</f>
        <v>Europe</v>
      </c>
    </row>
    <row r="627" spans="1:19" ht="12.5" x14ac:dyDescent="0.25">
      <c r="A627" s="8">
        <v>16716</v>
      </c>
      <c r="B627" s="2">
        <v>14375.76</v>
      </c>
      <c r="C627" s="2">
        <v>4179</v>
      </c>
      <c r="D627" s="4">
        <v>41649</v>
      </c>
      <c r="E627" t="s">
        <v>1346</v>
      </c>
      <c r="F627" t="s">
        <v>1257</v>
      </c>
      <c r="G627" t="s">
        <v>1352</v>
      </c>
      <c r="H627" s="10">
        <f t="shared" si="55"/>
        <v>16716</v>
      </c>
      <c r="I627">
        <f t="shared" si="56"/>
        <v>14375.76</v>
      </c>
      <c r="J627" s="10">
        <f t="shared" si="57"/>
        <v>4179</v>
      </c>
      <c r="K627" s="8">
        <v>260</v>
      </c>
      <c r="L627" s="8">
        <v>12</v>
      </c>
      <c r="M627" s="1" t="s">
        <v>714</v>
      </c>
      <c r="N627" s="1">
        <v>1393</v>
      </c>
      <c r="O627" s="3" t="s">
        <v>997</v>
      </c>
      <c r="P627" s="9">
        <f t="shared" si="60"/>
        <v>10196.76</v>
      </c>
      <c r="Q627" s="9">
        <f t="shared" si="58"/>
        <v>244</v>
      </c>
      <c r="R627" t="str">
        <f t="shared" si="59"/>
        <v>ACH</v>
      </c>
      <c r="S627" t="str">
        <f>_xlfn.XLOOKUP(F627,Market!B:B,Market!C:C,"NA",0)</f>
        <v>Europe</v>
      </c>
    </row>
    <row r="628" spans="1:19" ht="12.5" x14ac:dyDescent="0.25">
      <c r="A628" s="8">
        <v>24180</v>
      </c>
      <c r="B628" s="2">
        <v>20794.8</v>
      </c>
      <c r="C628" s="2">
        <v>6045</v>
      </c>
      <c r="D628" s="4">
        <v>41286</v>
      </c>
      <c r="E628" t="s">
        <v>1346</v>
      </c>
      <c r="F628" t="s">
        <v>1312</v>
      </c>
      <c r="G628" t="s">
        <v>1352</v>
      </c>
      <c r="H628" s="10">
        <f t="shared" si="55"/>
        <v>24180</v>
      </c>
      <c r="I628">
        <f t="shared" si="56"/>
        <v>20794.8</v>
      </c>
      <c r="J628" s="10">
        <f t="shared" si="57"/>
        <v>6045</v>
      </c>
      <c r="K628" s="8">
        <v>260</v>
      </c>
      <c r="L628" s="8">
        <v>12</v>
      </c>
      <c r="M628" s="1" t="s">
        <v>714</v>
      </c>
      <c r="N628" s="1">
        <v>2015</v>
      </c>
      <c r="O628" s="3" t="s">
        <v>998</v>
      </c>
      <c r="P628" s="9">
        <f t="shared" si="60"/>
        <v>14749.8</v>
      </c>
      <c r="Q628" s="9">
        <f t="shared" si="58"/>
        <v>244</v>
      </c>
      <c r="R628" t="str">
        <f t="shared" si="59"/>
        <v>ACH</v>
      </c>
      <c r="S628" t="str">
        <f>_xlfn.XLOOKUP(F628,Market!B:B,Market!C:C,"NA",0)</f>
        <v>North America</v>
      </c>
    </row>
    <row r="629" spans="1:19" ht="12.5" x14ac:dyDescent="0.25">
      <c r="A629" s="8" t="s">
        <v>999</v>
      </c>
      <c r="B629" s="2" t="s">
        <v>1001</v>
      </c>
      <c r="C629" s="2" t="s">
        <v>1002</v>
      </c>
      <c r="D629" s="4">
        <v>41646</v>
      </c>
      <c r="E629" t="s">
        <v>1348</v>
      </c>
      <c r="F629" t="s">
        <v>1305</v>
      </c>
      <c r="G629" t="s">
        <v>1343</v>
      </c>
      <c r="H629" s="10">
        <f t="shared" si="55"/>
        <v>240300</v>
      </c>
      <c r="I629">
        <f t="shared" si="56"/>
        <v>206658</v>
      </c>
      <c r="J629" s="10">
        <f t="shared" si="57"/>
        <v>200250</v>
      </c>
      <c r="K629" s="8">
        <v>3</v>
      </c>
      <c r="L629" s="8">
        <v>300</v>
      </c>
      <c r="M629" s="1" t="s">
        <v>714</v>
      </c>
      <c r="N629" s="1">
        <v>801</v>
      </c>
      <c r="O629" s="3" t="s">
        <v>1000</v>
      </c>
      <c r="P629" s="9">
        <f t="shared" si="60"/>
        <v>6408</v>
      </c>
      <c r="Q629" s="9">
        <f t="shared" si="58"/>
        <v>3.2</v>
      </c>
      <c r="R629" t="str">
        <f t="shared" si="59"/>
        <v>NOT ACH</v>
      </c>
      <c r="S629" t="str">
        <f>_xlfn.XLOOKUP(F629,Market!B:B,Market!C:C,"NA",0)</f>
        <v>North America</v>
      </c>
    </row>
    <row r="630" spans="1:19" ht="12.5" x14ac:dyDescent="0.25">
      <c r="A630" s="8" t="s">
        <v>1003</v>
      </c>
      <c r="B630" s="2" t="s">
        <v>1005</v>
      </c>
      <c r="C630" s="2" t="s">
        <v>1006</v>
      </c>
      <c r="D630" s="4">
        <v>41283</v>
      </c>
      <c r="E630" t="s">
        <v>1347</v>
      </c>
      <c r="F630" t="s">
        <v>1257</v>
      </c>
      <c r="G630" t="s">
        <v>1343</v>
      </c>
      <c r="H630" s="10">
        <f t="shared" si="55"/>
        <v>127875</v>
      </c>
      <c r="I630">
        <f t="shared" si="56"/>
        <v>109972.5</v>
      </c>
      <c r="J630" s="10">
        <f t="shared" si="57"/>
        <v>122760</v>
      </c>
      <c r="K630" s="8">
        <v>3</v>
      </c>
      <c r="L630" s="8">
        <v>125</v>
      </c>
      <c r="M630" s="1" t="s">
        <v>714</v>
      </c>
      <c r="N630" s="1">
        <v>1023</v>
      </c>
      <c r="O630" s="3" t="s">
        <v>1004</v>
      </c>
      <c r="P630" s="9">
        <f t="shared" si="60"/>
        <v>-12787.5</v>
      </c>
      <c r="Q630" s="9">
        <f t="shared" si="58"/>
        <v>-10.416666666666668</v>
      </c>
      <c r="R630" t="str">
        <f t="shared" si="59"/>
        <v>NOT ACH</v>
      </c>
      <c r="S630" t="str">
        <f>_xlfn.XLOOKUP(F630,Market!B:B,Market!C:C,"NA",0)</f>
        <v>Europe</v>
      </c>
    </row>
    <row r="631" spans="1:19" ht="12.5" x14ac:dyDescent="0.25">
      <c r="A631" s="8" t="s">
        <v>1007</v>
      </c>
      <c r="B631" s="2" t="s">
        <v>1009</v>
      </c>
      <c r="C631" s="2" t="s">
        <v>342</v>
      </c>
      <c r="D631" s="4">
        <v>41649</v>
      </c>
      <c r="E631" t="s">
        <v>1348</v>
      </c>
      <c r="F631" t="s">
        <v>1294</v>
      </c>
      <c r="G631" t="s">
        <v>1343</v>
      </c>
      <c r="H631" s="10">
        <f t="shared" si="55"/>
        <v>448800</v>
      </c>
      <c r="I631">
        <f t="shared" si="56"/>
        <v>385968</v>
      </c>
      <c r="J631" s="10">
        <f t="shared" si="57"/>
        <v>374000</v>
      </c>
      <c r="K631" s="8">
        <v>3</v>
      </c>
      <c r="L631" s="8">
        <v>300</v>
      </c>
      <c r="M631" s="1" t="s">
        <v>714</v>
      </c>
      <c r="N631" s="1">
        <v>1496</v>
      </c>
      <c r="O631" s="3" t="s">
        <v>1008</v>
      </c>
      <c r="P631" s="9">
        <f t="shared" si="60"/>
        <v>11968</v>
      </c>
      <c r="Q631" s="9">
        <f t="shared" si="58"/>
        <v>3.2</v>
      </c>
      <c r="R631" t="str">
        <f t="shared" si="59"/>
        <v>NOT ACH</v>
      </c>
      <c r="S631" t="str">
        <f>_xlfn.XLOOKUP(F631,Market!B:B,Market!C:C,"NA",0)</f>
        <v>North America</v>
      </c>
    </row>
    <row r="632" spans="1:19" ht="12.5" x14ac:dyDescent="0.25">
      <c r="A632" s="8" t="s">
        <v>1010</v>
      </c>
      <c r="B632" s="2" t="s">
        <v>1012</v>
      </c>
      <c r="C632" s="2" t="s">
        <v>1013</v>
      </c>
      <c r="D632" s="4">
        <v>41649</v>
      </c>
      <c r="E632" t="s">
        <v>1348</v>
      </c>
      <c r="F632" t="s">
        <v>1312</v>
      </c>
      <c r="G632" t="s">
        <v>1343</v>
      </c>
      <c r="H632" s="10">
        <f t="shared" si="55"/>
        <v>303000</v>
      </c>
      <c r="I632">
        <f t="shared" si="56"/>
        <v>260580</v>
      </c>
      <c r="J632" s="10">
        <f t="shared" si="57"/>
        <v>252500</v>
      </c>
      <c r="K632" s="8">
        <v>3</v>
      </c>
      <c r="L632" s="8">
        <v>300</v>
      </c>
      <c r="M632" s="1" t="s">
        <v>714</v>
      </c>
      <c r="N632" s="1">
        <v>1010</v>
      </c>
      <c r="O632" s="3" t="s">
        <v>1011</v>
      </c>
      <c r="P632" s="9">
        <f t="shared" si="60"/>
        <v>8080</v>
      </c>
      <c r="Q632" s="9">
        <f t="shared" si="58"/>
        <v>3.2</v>
      </c>
      <c r="R632" t="str">
        <f t="shared" si="59"/>
        <v>NOT ACH</v>
      </c>
      <c r="S632" t="str">
        <f>_xlfn.XLOOKUP(F632,Market!B:B,Market!C:C,"NA",0)</f>
        <v>North America</v>
      </c>
    </row>
    <row r="633" spans="1:19" ht="12.5" x14ac:dyDescent="0.25">
      <c r="A633" s="8">
        <v>22695</v>
      </c>
      <c r="B633" s="2">
        <v>19517.7</v>
      </c>
      <c r="C633" s="2">
        <v>15130</v>
      </c>
      <c r="D633" s="4">
        <v>41650</v>
      </c>
      <c r="E633" t="s">
        <v>1344</v>
      </c>
      <c r="F633" t="s">
        <v>1258</v>
      </c>
      <c r="G633" t="s">
        <v>1343</v>
      </c>
      <c r="H633" s="10">
        <f t="shared" si="55"/>
        <v>22695</v>
      </c>
      <c r="I633">
        <f t="shared" si="56"/>
        <v>19517.7</v>
      </c>
      <c r="J633" s="10">
        <f t="shared" si="57"/>
        <v>15130</v>
      </c>
      <c r="K633" s="8">
        <v>3</v>
      </c>
      <c r="L633" s="8">
        <v>15</v>
      </c>
      <c r="M633" s="1" t="s">
        <v>714</v>
      </c>
      <c r="N633" s="1">
        <v>1513</v>
      </c>
      <c r="O633" s="3" t="s">
        <v>1014</v>
      </c>
      <c r="P633" s="9">
        <f t="shared" si="60"/>
        <v>4387.7000000000007</v>
      </c>
      <c r="Q633" s="9">
        <f t="shared" si="58"/>
        <v>29.000000000000004</v>
      </c>
      <c r="R633" t="str">
        <f t="shared" si="59"/>
        <v>ACH</v>
      </c>
      <c r="S633" t="str">
        <f>_xlfn.XLOOKUP(F633,Market!B:B,Market!C:C,"NA",0)</f>
        <v>Europe</v>
      </c>
    </row>
    <row r="634" spans="1:19" ht="12.5" x14ac:dyDescent="0.25">
      <c r="A634" s="8">
        <v>34500</v>
      </c>
      <c r="B634" s="2">
        <v>29670</v>
      </c>
      <c r="C634" s="2">
        <v>23000</v>
      </c>
      <c r="D634" s="4">
        <v>41651</v>
      </c>
      <c r="E634" t="s">
        <v>1344</v>
      </c>
      <c r="F634" t="s">
        <v>1294</v>
      </c>
      <c r="G634" t="s">
        <v>1343</v>
      </c>
      <c r="H634" s="10">
        <f t="shared" si="55"/>
        <v>34500</v>
      </c>
      <c r="I634">
        <f t="shared" si="56"/>
        <v>29670</v>
      </c>
      <c r="J634" s="10">
        <f t="shared" si="57"/>
        <v>23000</v>
      </c>
      <c r="K634" s="8">
        <v>3</v>
      </c>
      <c r="L634" s="8">
        <v>15</v>
      </c>
      <c r="M634" s="1" t="s">
        <v>714</v>
      </c>
      <c r="N634" s="1">
        <v>2300</v>
      </c>
      <c r="O634" s="3" t="s">
        <v>1015</v>
      </c>
      <c r="P634" s="9">
        <f t="shared" si="60"/>
        <v>6670</v>
      </c>
      <c r="Q634" s="9">
        <f t="shared" si="58"/>
        <v>28.999999999999996</v>
      </c>
      <c r="R634" t="str">
        <f t="shared" si="59"/>
        <v>ACH</v>
      </c>
      <c r="S634" t="str">
        <f>_xlfn.XLOOKUP(F634,Market!B:B,Market!C:C,"NA",0)</f>
        <v>North America</v>
      </c>
    </row>
    <row r="635" spans="1:19" ht="12.5" x14ac:dyDescent="0.25">
      <c r="A635" s="8" t="s">
        <v>25</v>
      </c>
      <c r="B635" s="2" t="s">
        <v>1017</v>
      </c>
      <c r="C635" s="2" t="s">
        <v>26</v>
      </c>
      <c r="D635" s="4">
        <v>41286</v>
      </c>
      <c r="E635" t="s">
        <v>1347</v>
      </c>
      <c r="F635" t="s">
        <v>1305</v>
      </c>
      <c r="G635" t="s">
        <v>1343</v>
      </c>
      <c r="H635" s="10">
        <f t="shared" si="55"/>
        <v>352625</v>
      </c>
      <c r="I635">
        <f t="shared" si="56"/>
        <v>303257.5</v>
      </c>
      <c r="J635" s="10">
        <f t="shared" si="57"/>
        <v>338520</v>
      </c>
      <c r="K635" s="8">
        <v>3</v>
      </c>
      <c r="L635" s="8">
        <v>125</v>
      </c>
      <c r="M635" s="1" t="s">
        <v>714</v>
      </c>
      <c r="N635" s="1">
        <v>2821</v>
      </c>
      <c r="O635" s="3" t="s">
        <v>1016</v>
      </c>
      <c r="P635" s="9">
        <f t="shared" si="60"/>
        <v>-35262.5</v>
      </c>
      <c r="Q635" s="9">
        <f t="shared" si="58"/>
        <v>-10.416666666666668</v>
      </c>
      <c r="R635" t="str">
        <f t="shared" si="59"/>
        <v>NOT ACH</v>
      </c>
      <c r="S635" t="str">
        <f>_xlfn.XLOOKUP(F635,Market!B:B,Market!C:C,"NA",0)</f>
        <v>North America</v>
      </c>
    </row>
    <row r="636" spans="1:19" ht="12.5" x14ac:dyDescent="0.25">
      <c r="A636" s="8" t="s">
        <v>1018</v>
      </c>
      <c r="B636" s="2" t="s">
        <v>1020</v>
      </c>
      <c r="C636" s="2" t="s">
        <v>1021</v>
      </c>
      <c r="D636" s="4">
        <v>41640</v>
      </c>
      <c r="E636" t="s">
        <v>1342</v>
      </c>
      <c r="F636" t="s">
        <v>1294</v>
      </c>
      <c r="G636" t="s">
        <v>1345</v>
      </c>
      <c r="H636" s="10">
        <f t="shared" si="55"/>
        <v>779625</v>
      </c>
      <c r="I636">
        <f t="shared" si="56"/>
        <v>670477.5</v>
      </c>
      <c r="J636" s="10">
        <f t="shared" si="57"/>
        <v>579150</v>
      </c>
      <c r="K636" s="8">
        <v>5</v>
      </c>
      <c r="L636" s="8">
        <v>350</v>
      </c>
      <c r="M636" s="1" t="s">
        <v>714</v>
      </c>
      <c r="N636" s="1">
        <v>2227.5</v>
      </c>
      <c r="O636" s="3" t="s">
        <v>1019</v>
      </c>
      <c r="P636" s="9">
        <f t="shared" si="60"/>
        <v>91327.5</v>
      </c>
      <c r="Q636" s="9">
        <f t="shared" si="58"/>
        <v>15.769230769230768</v>
      </c>
      <c r="R636" t="str">
        <f t="shared" si="59"/>
        <v>NOT ACH</v>
      </c>
      <c r="S636" t="str">
        <f>_xlfn.XLOOKUP(F636,Market!B:B,Market!C:C,"NA",0)</f>
        <v>North America</v>
      </c>
    </row>
    <row r="637" spans="1:19" ht="12.5" x14ac:dyDescent="0.25">
      <c r="A637" s="8" t="s">
        <v>1022</v>
      </c>
      <c r="B637" s="2" t="s">
        <v>1024</v>
      </c>
      <c r="C637" s="2" t="s">
        <v>1025</v>
      </c>
      <c r="D637" s="4">
        <v>41643</v>
      </c>
      <c r="E637" t="s">
        <v>1342</v>
      </c>
      <c r="F637" t="s">
        <v>1258</v>
      </c>
      <c r="G637" t="s">
        <v>1345</v>
      </c>
      <c r="H637" s="10">
        <f t="shared" si="55"/>
        <v>419650</v>
      </c>
      <c r="I637">
        <f t="shared" si="56"/>
        <v>360899</v>
      </c>
      <c r="J637" s="10">
        <f t="shared" si="57"/>
        <v>311740</v>
      </c>
      <c r="K637" s="8">
        <v>5</v>
      </c>
      <c r="L637" s="8">
        <v>350</v>
      </c>
      <c r="M637" s="1" t="s">
        <v>714</v>
      </c>
      <c r="N637" s="1">
        <v>1199</v>
      </c>
      <c r="O637" s="3" t="s">
        <v>1023</v>
      </c>
      <c r="P637" s="9">
        <f t="shared" si="60"/>
        <v>49159</v>
      </c>
      <c r="Q637" s="9">
        <f t="shared" si="58"/>
        <v>15.769230769230768</v>
      </c>
      <c r="R637" t="str">
        <f t="shared" si="59"/>
        <v>NOT ACH</v>
      </c>
      <c r="S637" t="str">
        <f>_xlfn.XLOOKUP(F637,Market!B:B,Market!C:C,"NA",0)</f>
        <v>Europe</v>
      </c>
    </row>
    <row r="638" spans="1:19" ht="12.5" x14ac:dyDescent="0.25">
      <c r="A638" s="8">
        <v>70000</v>
      </c>
      <c r="B638" s="2">
        <v>60200</v>
      </c>
      <c r="C638" s="2">
        <v>52000</v>
      </c>
      <c r="D638" s="4">
        <v>41644</v>
      </c>
      <c r="E638" t="s">
        <v>1342</v>
      </c>
      <c r="F638" t="s">
        <v>1294</v>
      </c>
      <c r="G638" t="s">
        <v>1345</v>
      </c>
      <c r="H638" s="10">
        <f t="shared" si="55"/>
        <v>70000</v>
      </c>
      <c r="I638">
        <f t="shared" si="56"/>
        <v>60200</v>
      </c>
      <c r="J638" s="10">
        <f t="shared" si="57"/>
        <v>52000</v>
      </c>
      <c r="K638" s="8">
        <v>5</v>
      </c>
      <c r="L638" s="8">
        <v>350</v>
      </c>
      <c r="M638" s="1" t="s">
        <v>714</v>
      </c>
      <c r="N638" s="1">
        <v>200</v>
      </c>
      <c r="O638" s="3" t="s">
        <v>1026</v>
      </c>
      <c r="P638" s="9">
        <f t="shared" si="60"/>
        <v>8200</v>
      </c>
      <c r="Q638" s="9">
        <f t="shared" si="58"/>
        <v>15.769230769230768</v>
      </c>
      <c r="R638" t="str">
        <f t="shared" si="59"/>
        <v>NOT ACH</v>
      </c>
      <c r="S638" t="str">
        <f>_xlfn.XLOOKUP(F638,Market!B:B,Market!C:C,"NA",0)</f>
        <v>North America</v>
      </c>
    </row>
    <row r="639" spans="1:19" ht="12.5" x14ac:dyDescent="0.25">
      <c r="A639" s="8">
        <v>2716</v>
      </c>
      <c r="B639" s="2">
        <v>2335.7600000000002</v>
      </c>
      <c r="C639" s="2">
        <v>1940</v>
      </c>
      <c r="D639" s="4">
        <v>41648</v>
      </c>
      <c r="E639" t="s">
        <v>1342</v>
      </c>
      <c r="F639" t="s">
        <v>1294</v>
      </c>
      <c r="G639" t="s">
        <v>1345</v>
      </c>
      <c r="H639" s="10">
        <f t="shared" si="55"/>
        <v>2716</v>
      </c>
      <c r="I639">
        <f t="shared" si="56"/>
        <v>2335.7600000000002</v>
      </c>
      <c r="J639" s="10">
        <f t="shared" si="57"/>
        <v>1940</v>
      </c>
      <c r="K639" s="8">
        <v>5</v>
      </c>
      <c r="L639" s="8">
        <v>7</v>
      </c>
      <c r="M639" s="1" t="s">
        <v>714</v>
      </c>
      <c r="N639" s="1">
        <v>388</v>
      </c>
      <c r="O639" s="3" t="s">
        <v>1027</v>
      </c>
      <c r="P639" s="9">
        <f t="shared" si="60"/>
        <v>395.76000000000022</v>
      </c>
      <c r="Q639" s="9">
        <f t="shared" si="58"/>
        <v>20.400000000000013</v>
      </c>
      <c r="R639" t="str">
        <f t="shared" si="59"/>
        <v>ACH</v>
      </c>
      <c r="S639" t="str">
        <f>_xlfn.XLOOKUP(F639,Market!B:B,Market!C:C,"NA",0)</f>
        <v>North America</v>
      </c>
    </row>
    <row r="640" spans="1:19" ht="12.5" x14ac:dyDescent="0.25">
      <c r="A640" s="8">
        <v>12089</v>
      </c>
      <c r="B640" s="2">
        <v>10396.540000000001</v>
      </c>
      <c r="C640" s="2">
        <v>8635</v>
      </c>
      <c r="D640" s="4">
        <v>41284</v>
      </c>
      <c r="E640" t="s">
        <v>1342</v>
      </c>
      <c r="F640" t="s">
        <v>1305</v>
      </c>
      <c r="G640" t="s">
        <v>1345</v>
      </c>
      <c r="H640" s="10">
        <f t="shared" si="55"/>
        <v>12089</v>
      </c>
      <c r="I640">
        <f t="shared" si="56"/>
        <v>10396.540000000001</v>
      </c>
      <c r="J640" s="10">
        <f t="shared" si="57"/>
        <v>8635</v>
      </c>
      <c r="K640" s="8">
        <v>5</v>
      </c>
      <c r="L640" s="8">
        <v>7</v>
      </c>
      <c r="M640" s="1" t="s">
        <v>714</v>
      </c>
      <c r="N640" s="1">
        <v>1727</v>
      </c>
      <c r="O640" s="3" t="s">
        <v>1028</v>
      </c>
      <c r="P640" s="9">
        <f t="shared" si="60"/>
        <v>1761.5400000000009</v>
      </c>
      <c r="Q640" s="9">
        <f t="shared" si="58"/>
        <v>20.400000000000009</v>
      </c>
      <c r="R640" t="str">
        <f t="shared" si="59"/>
        <v>ACH</v>
      </c>
      <c r="S640" t="str">
        <f>_xlfn.XLOOKUP(F640,Market!B:B,Market!C:C,"NA",0)</f>
        <v>North America</v>
      </c>
    </row>
    <row r="641" spans="1:19" ht="12.5" x14ac:dyDescent="0.25">
      <c r="A641" s="8">
        <v>34500</v>
      </c>
      <c r="B641" s="2">
        <v>29670</v>
      </c>
      <c r="C641" s="2">
        <v>23000</v>
      </c>
      <c r="D641" s="4">
        <v>41651</v>
      </c>
      <c r="E641" t="s">
        <v>1344</v>
      </c>
      <c r="F641" t="s">
        <v>1294</v>
      </c>
      <c r="G641" t="s">
        <v>1345</v>
      </c>
      <c r="H641" s="10">
        <f t="shared" si="55"/>
        <v>34500</v>
      </c>
      <c r="I641">
        <f t="shared" si="56"/>
        <v>29670</v>
      </c>
      <c r="J641" s="10">
        <f t="shared" si="57"/>
        <v>23000</v>
      </c>
      <c r="K641" s="8">
        <v>5</v>
      </c>
      <c r="L641" s="8">
        <v>15</v>
      </c>
      <c r="M641" s="1" t="s">
        <v>714</v>
      </c>
      <c r="N641" s="1">
        <v>2300</v>
      </c>
      <c r="O641" s="3" t="s">
        <v>1015</v>
      </c>
      <c r="P641" s="9">
        <f t="shared" si="60"/>
        <v>6670</v>
      </c>
      <c r="Q641" s="9">
        <f t="shared" si="58"/>
        <v>28.999999999999996</v>
      </c>
      <c r="R641" t="str">
        <f t="shared" si="59"/>
        <v>ACH</v>
      </c>
      <c r="S641" t="str">
        <f>_xlfn.XLOOKUP(F641,Market!B:B,Market!C:C,"NA",0)</f>
        <v>North America</v>
      </c>
    </row>
    <row r="642" spans="1:19" ht="12.5" x14ac:dyDescent="0.25">
      <c r="A642" s="8">
        <v>5200</v>
      </c>
      <c r="B642" s="2">
        <v>4472</v>
      </c>
      <c r="C642" s="2">
        <v>2600</v>
      </c>
      <c r="D642" s="4">
        <v>41641</v>
      </c>
      <c r="E642" t="s">
        <v>1342</v>
      </c>
      <c r="F642" t="s">
        <v>1305</v>
      </c>
      <c r="G642" t="s">
        <v>1349</v>
      </c>
      <c r="H642" s="10">
        <f t="shared" si="55"/>
        <v>5200</v>
      </c>
      <c r="I642">
        <f t="shared" si="56"/>
        <v>4472</v>
      </c>
      <c r="J642" s="10">
        <f t="shared" si="57"/>
        <v>2600</v>
      </c>
      <c r="K642" s="8">
        <v>10</v>
      </c>
      <c r="L642" s="8">
        <v>20</v>
      </c>
      <c r="M642" s="1" t="s">
        <v>714</v>
      </c>
      <c r="N642" s="1">
        <v>260</v>
      </c>
      <c r="O642" s="3" t="s">
        <v>1029</v>
      </c>
      <c r="P642" s="9">
        <f t="shared" si="60"/>
        <v>1872</v>
      </c>
      <c r="Q642" s="9">
        <f t="shared" si="58"/>
        <v>72</v>
      </c>
      <c r="R642" t="str">
        <f t="shared" si="59"/>
        <v>ACH</v>
      </c>
      <c r="S642" t="str">
        <f>_xlfn.XLOOKUP(F642,Market!B:B,Market!C:C,"NA",0)</f>
        <v>North America</v>
      </c>
    </row>
    <row r="643" spans="1:19" ht="12.5" x14ac:dyDescent="0.25">
      <c r="A643" s="8">
        <v>37050</v>
      </c>
      <c r="B643" s="2">
        <v>31863</v>
      </c>
      <c r="C643" s="2">
        <v>24700</v>
      </c>
      <c r="D643" s="4">
        <v>41283</v>
      </c>
      <c r="E643" t="s">
        <v>1344</v>
      </c>
      <c r="F643" t="s">
        <v>1294</v>
      </c>
      <c r="G643" t="s">
        <v>1349</v>
      </c>
      <c r="H643" s="10">
        <f t="shared" si="55"/>
        <v>37050</v>
      </c>
      <c r="I643">
        <f t="shared" si="56"/>
        <v>31863</v>
      </c>
      <c r="J643" s="10">
        <f t="shared" si="57"/>
        <v>24700</v>
      </c>
      <c r="K643" s="8">
        <v>10</v>
      </c>
      <c r="L643" s="8">
        <v>15</v>
      </c>
      <c r="M643" s="1" t="s">
        <v>714</v>
      </c>
      <c r="N643" s="1">
        <v>2470</v>
      </c>
      <c r="O643" s="3" t="s">
        <v>1030</v>
      </c>
      <c r="P643" s="9">
        <f t="shared" si="60"/>
        <v>7163</v>
      </c>
      <c r="Q643" s="9">
        <f t="shared" si="58"/>
        <v>28.999999999999996</v>
      </c>
      <c r="R643" t="str">
        <f t="shared" si="59"/>
        <v>ACH</v>
      </c>
      <c r="S643" t="str">
        <f>_xlfn.XLOOKUP(F643,Market!B:B,Market!C:C,"NA",0)</f>
        <v>North America</v>
      </c>
    </row>
    <row r="644" spans="1:19" ht="12.5" x14ac:dyDescent="0.25">
      <c r="A644" s="8">
        <v>26145</v>
      </c>
      <c r="B644" s="2">
        <v>22484.7</v>
      </c>
      <c r="C644" s="2">
        <v>17430</v>
      </c>
      <c r="D644" s="4">
        <v>41284</v>
      </c>
      <c r="E644" t="s">
        <v>1344</v>
      </c>
      <c r="F644" t="s">
        <v>1294</v>
      </c>
      <c r="G644" t="s">
        <v>1349</v>
      </c>
      <c r="H644" s="10">
        <f t="shared" si="55"/>
        <v>26145</v>
      </c>
      <c r="I644">
        <f t="shared" si="56"/>
        <v>22484.7</v>
      </c>
      <c r="J644" s="10">
        <f t="shared" si="57"/>
        <v>17430</v>
      </c>
      <c r="K644" s="8">
        <v>10</v>
      </c>
      <c r="L644" s="8">
        <v>15</v>
      </c>
      <c r="M644" s="1" t="s">
        <v>714</v>
      </c>
      <c r="N644" s="1">
        <v>1743</v>
      </c>
      <c r="O644" s="3" t="s">
        <v>1031</v>
      </c>
      <c r="P644" s="9">
        <f t="shared" si="60"/>
        <v>5054.7000000000007</v>
      </c>
      <c r="Q644" s="9">
        <f t="shared" si="58"/>
        <v>29.000000000000004</v>
      </c>
      <c r="R644" t="str">
        <f t="shared" si="59"/>
        <v>ACH</v>
      </c>
      <c r="S644" t="str">
        <f>_xlfn.XLOOKUP(F644,Market!B:B,Market!C:C,"NA",0)</f>
        <v>North America</v>
      </c>
    </row>
    <row r="645" spans="1:19" ht="12.5" x14ac:dyDescent="0.25">
      <c r="A645" s="8">
        <v>34968</v>
      </c>
      <c r="B645" s="2">
        <v>30072.48</v>
      </c>
      <c r="C645" s="2">
        <v>8742</v>
      </c>
      <c r="D645" s="4">
        <v>41649</v>
      </c>
      <c r="E645" t="s">
        <v>1346</v>
      </c>
      <c r="F645" t="s">
        <v>1312</v>
      </c>
      <c r="G645" t="s">
        <v>1349</v>
      </c>
      <c r="H645" s="10">
        <f t="shared" ref="H645:H703" si="61">_xlfn.NUMBERVALUE(A645)</f>
        <v>34968</v>
      </c>
      <c r="I645">
        <f t="shared" ref="I645:I703" si="62">_xlfn.NUMBERVALUE(B645)</f>
        <v>30072.48</v>
      </c>
      <c r="J645" s="10">
        <f t="shared" ref="J645:J703" si="63">_xlfn.NUMBERVALUE(C645)</f>
        <v>8742</v>
      </c>
      <c r="K645" s="8">
        <v>10</v>
      </c>
      <c r="L645" s="8">
        <v>12</v>
      </c>
      <c r="M645" s="1" t="s">
        <v>714</v>
      </c>
      <c r="N645" s="1">
        <v>2914</v>
      </c>
      <c r="O645" s="3" t="s">
        <v>1032</v>
      </c>
      <c r="P645" s="9">
        <f t="shared" si="60"/>
        <v>21330.48</v>
      </c>
      <c r="Q645" s="9">
        <f t="shared" ref="Q645:Q703" si="64">(P645/J645)*100</f>
        <v>244</v>
      </c>
      <c r="R645" t="str">
        <f t="shared" ref="R645:R703" si="65">IF(Q645&gt;20,"ACH","NOT ACH")</f>
        <v>ACH</v>
      </c>
      <c r="S645" t="str">
        <f>_xlfn.XLOOKUP(F645,Market!B:B,Market!C:C,"NA",0)</f>
        <v>North America</v>
      </c>
    </row>
    <row r="646" spans="1:19" ht="12.5" x14ac:dyDescent="0.25">
      <c r="A646" s="8">
        <v>12117</v>
      </c>
      <c r="B646" s="2">
        <v>10420.620000000001</v>
      </c>
      <c r="C646" s="2">
        <v>8655</v>
      </c>
      <c r="D646" s="4">
        <v>41649</v>
      </c>
      <c r="E646" t="s">
        <v>1342</v>
      </c>
      <c r="F646" t="s">
        <v>1257</v>
      </c>
      <c r="G646" t="s">
        <v>1349</v>
      </c>
      <c r="H646" s="10">
        <f t="shared" si="61"/>
        <v>12117</v>
      </c>
      <c r="I646">
        <f t="shared" si="62"/>
        <v>10420.620000000001</v>
      </c>
      <c r="J646" s="10">
        <f t="shared" si="63"/>
        <v>8655</v>
      </c>
      <c r="K646" s="8">
        <v>10</v>
      </c>
      <c r="L646" s="8">
        <v>7</v>
      </c>
      <c r="M646" s="1" t="s">
        <v>714</v>
      </c>
      <c r="N646" s="1">
        <v>1731</v>
      </c>
      <c r="O646" s="3" t="s">
        <v>1033</v>
      </c>
      <c r="P646" s="9">
        <f t="shared" si="60"/>
        <v>1765.6200000000008</v>
      </c>
      <c r="Q646" s="9">
        <f t="shared" si="64"/>
        <v>20.400000000000009</v>
      </c>
      <c r="R646" t="str">
        <f t="shared" si="65"/>
        <v>ACH</v>
      </c>
      <c r="S646" t="str">
        <f>_xlfn.XLOOKUP(F646,Market!B:B,Market!C:C,"NA",0)</f>
        <v>Europe</v>
      </c>
    </row>
    <row r="647" spans="1:19" ht="12.5" x14ac:dyDescent="0.25">
      <c r="A647" s="8" t="s">
        <v>1034</v>
      </c>
      <c r="B647" s="2" t="s">
        <v>355</v>
      </c>
      <c r="C647" s="2" t="s">
        <v>1036</v>
      </c>
      <c r="D647" s="4">
        <v>41650</v>
      </c>
      <c r="E647" t="s">
        <v>1342</v>
      </c>
      <c r="F647" t="s">
        <v>1294</v>
      </c>
      <c r="G647" t="s">
        <v>1349</v>
      </c>
      <c r="H647" s="10">
        <f t="shared" si="61"/>
        <v>245000</v>
      </c>
      <c r="I647">
        <f t="shared" si="62"/>
        <v>210700</v>
      </c>
      <c r="J647" s="10">
        <f t="shared" si="63"/>
        <v>182000</v>
      </c>
      <c r="K647" s="8">
        <v>10</v>
      </c>
      <c r="L647" s="8">
        <v>350</v>
      </c>
      <c r="M647" s="1" t="s">
        <v>714</v>
      </c>
      <c r="N647" s="1">
        <v>700</v>
      </c>
      <c r="O647" s="3" t="s">
        <v>1035</v>
      </c>
      <c r="P647" s="9">
        <f t="shared" si="60"/>
        <v>28700</v>
      </c>
      <c r="Q647" s="9">
        <f t="shared" si="64"/>
        <v>15.769230769230768</v>
      </c>
      <c r="R647" t="str">
        <f t="shared" si="65"/>
        <v>NOT ACH</v>
      </c>
      <c r="S647" t="str">
        <f>_xlfn.XLOOKUP(F647,Market!B:B,Market!C:C,"NA",0)</f>
        <v>North America</v>
      </c>
    </row>
    <row r="648" spans="1:19" ht="12.5" x14ac:dyDescent="0.25">
      <c r="A648" s="8">
        <v>26664</v>
      </c>
      <c r="B648" s="2">
        <v>22931.040000000001</v>
      </c>
      <c r="C648" s="2">
        <v>6666</v>
      </c>
      <c r="D648" s="4">
        <v>41285</v>
      </c>
      <c r="E648" t="s">
        <v>1346</v>
      </c>
      <c r="F648" t="s">
        <v>1294</v>
      </c>
      <c r="G648" t="s">
        <v>1349</v>
      </c>
      <c r="H648" s="10">
        <f t="shared" si="61"/>
        <v>26664</v>
      </c>
      <c r="I648">
        <f t="shared" si="62"/>
        <v>22931.040000000001</v>
      </c>
      <c r="J648" s="10">
        <f t="shared" si="63"/>
        <v>6666</v>
      </c>
      <c r="K648" s="8">
        <v>10</v>
      </c>
      <c r="L648" s="8">
        <v>12</v>
      </c>
      <c r="M648" s="1" t="s">
        <v>714</v>
      </c>
      <c r="N648" s="1">
        <v>2222</v>
      </c>
      <c r="O648" s="3" t="s">
        <v>1037</v>
      </c>
      <c r="P648" s="9">
        <f t="shared" si="60"/>
        <v>16265.04</v>
      </c>
      <c r="Q648" s="9">
        <f t="shared" si="64"/>
        <v>244</v>
      </c>
      <c r="R648" t="str">
        <f t="shared" si="65"/>
        <v>ACH</v>
      </c>
      <c r="S648" t="str">
        <f>_xlfn.XLOOKUP(F648,Market!B:B,Market!C:C,"NA",0)</f>
        <v>North America</v>
      </c>
    </row>
    <row r="649" spans="1:19" ht="12.5" x14ac:dyDescent="0.25">
      <c r="A649" s="8" t="s">
        <v>1038</v>
      </c>
      <c r="B649" s="2" t="s">
        <v>1040</v>
      </c>
      <c r="C649" s="2" t="s">
        <v>1041</v>
      </c>
      <c r="D649" s="4">
        <v>41650</v>
      </c>
      <c r="E649" t="s">
        <v>1342</v>
      </c>
      <c r="F649" t="s">
        <v>1312</v>
      </c>
      <c r="G649" t="s">
        <v>1349</v>
      </c>
      <c r="H649" s="10">
        <f t="shared" si="61"/>
        <v>411950</v>
      </c>
      <c r="I649">
        <f t="shared" si="62"/>
        <v>354277</v>
      </c>
      <c r="J649" s="10">
        <f t="shared" si="63"/>
        <v>306020</v>
      </c>
      <c r="K649" s="8">
        <v>10</v>
      </c>
      <c r="L649" s="8">
        <v>350</v>
      </c>
      <c r="M649" s="1" t="s">
        <v>714</v>
      </c>
      <c r="N649" s="1">
        <v>1177</v>
      </c>
      <c r="O649" s="3" t="s">
        <v>1039</v>
      </c>
      <c r="P649" s="9">
        <f t="shared" si="60"/>
        <v>48257</v>
      </c>
      <c r="Q649" s="9">
        <f t="shared" si="64"/>
        <v>15.769230769230768</v>
      </c>
      <c r="R649" t="str">
        <f t="shared" si="65"/>
        <v>NOT ACH</v>
      </c>
      <c r="S649" t="str">
        <f>_xlfn.XLOOKUP(F649,Market!B:B,Market!C:C,"NA",0)</f>
        <v>North America</v>
      </c>
    </row>
    <row r="650" spans="1:19" ht="12.5" x14ac:dyDescent="0.25">
      <c r="A650" s="8" t="s">
        <v>1042</v>
      </c>
      <c r="B650" s="2" t="s">
        <v>1044</v>
      </c>
      <c r="C650" s="2" t="s">
        <v>1045</v>
      </c>
      <c r="D650" s="4">
        <v>41285</v>
      </c>
      <c r="E650" t="s">
        <v>1342</v>
      </c>
      <c r="F650" t="s">
        <v>1257</v>
      </c>
      <c r="G650" t="s">
        <v>1349</v>
      </c>
      <c r="H650" s="10">
        <f t="shared" si="61"/>
        <v>672700</v>
      </c>
      <c r="I650">
        <f t="shared" si="62"/>
        <v>578522</v>
      </c>
      <c r="J650" s="10">
        <f t="shared" si="63"/>
        <v>499720</v>
      </c>
      <c r="K650" s="8">
        <v>10</v>
      </c>
      <c r="L650" s="8">
        <v>350</v>
      </c>
      <c r="M650" s="1" t="s">
        <v>714</v>
      </c>
      <c r="N650" s="1">
        <v>1922</v>
      </c>
      <c r="O650" s="3" t="s">
        <v>1043</v>
      </c>
      <c r="P650" s="9">
        <f t="shared" si="60"/>
        <v>78802</v>
      </c>
      <c r="Q650" s="9">
        <f t="shared" si="64"/>
        <v>15.769230769230768</v>
      </c>
      <c r="R650" t="str">
        <f t="shared" si="65"/>
        <v>NOT ACH</v>
      </c>
      <c r="S650" t="str">
        <f>_xlfn.XLOOKUP(F650,Market!B:B,Market!C:C,"NA",0)</f>
        <v>Europe</v>
      </c>
    </row>
    <row r="651" spans="1:19" ht="12.5" x14ac:dyDescent="0.25">
      <c r="A651" s="8" t="s">
        <v>1046</v>
      </c>
      <c r="B651" s="2" t="s">
        <v>1048</v>
      </c>
      <c r="C651" s="2" t="s">
        <v>1049</v>
      </c>
      <c r="D651" s="4">
        <v>41641</v>
      </c>
      <c r="E651" t="s">
        <v>1347</v>
      </c>
      <c r="F651" t="s">
        <v>1305</v>
      </c>
      <c r="G651" t="s">
        <v>1350</v>
      </c>
      <c r="H651" s="10">
        <f t="shared" si="61"/>
        <v>196875</v>
      </c>
      <c r="I651">
        <f t="shared" si="62"/>
        <v>169312.5</v>
      </c>
      <c r="J651" s="10">
        <f t="shared" si="63"/>
        <v>189000</v>
      </c>
      <c r="K651" s="8">
        <v>120</v>
      </c>
      <c r="L651" s="8">
        <v>125</v>
      </c>
      <c r="M651" s="1" t="s">
        <v>714</v>
      </c>
      <c r="N651" s="1">
        <v>1575</v>
      </c>
      <c r="O651" s="3" t="s">
        <v>1047</v>
      </c>
      <c r="P651" s="9">
        <f t="shared" si="60"/>
        <v>-19687.5</v>
      </c>
      <c r="Q651" s="9">
        <f t="shared" si="64"/>
        <v>-10.416666666666668</v>
      </c>
      <c r="R651" t="str">
        <f t="shared" si="65"/>
        <v>NOT ACH</v>
      </c>
      <c r="S651" t="str">
        <f>_xlfn.XLOOKUP(F651,Market!B:B,Market!C:C,"NA",0)</f>
        <v>North America</v>
      </c>
    </row>
    <row r="652" spans="1:19" ht="12.5" x14ac:dyDescent="0.25">
      <c r="A652" s="8">
        <v>12120</v>
      </c>
      <c r="B652" s="2">
        <v>10423.200000000001</v>
      </c>
      <c r="C652" s="2">
        <v>6060</v>
      </c>
      <c r="D652" s="4">
        <v>41643</v>
      </c>
      <c r="E652" t="s">
        <v>1342</v>
      </c>
      <c r="F652" t="s">
        <v>1312</v>
      </c>
      <c r="G652" t="s">
        <v>1350</v>
      </c>
      <c r="H652" s="10">
        <f t="shared" si="61"/>
        <v>12120</v>
      </c>
      <c r="I652">
        <f t="shared" si="62"/>
        <v>10423.200000000001</v>
      </c>
      <c r="J652" s="10">
        <f t="shared" si="63"/>
        <v>6060</v>
      </c>
      <c r="K652" s="8">
        <v>120</v>
      </c>
      <c r="L652" s="8">
        <v>20</v>
      </c>
      <c r="M652" s="1" t="s">
        <v>714</v>
      </c>
      <c r="N652" s="1">
        <v>606</v>
      </c>
      <c r="O652" s="3" t="s">
        <v>1050</v>
      </c>
      <c r="P652" s="9">
        <f t="shared" ref="P652:P703" si="66">I652-J652</f>
        <v>4363.2000000000007</v>
      </c>
      <c r="Q652" s="9">
        <f t="shared" si="64"/>
        <v>72.000000000000014</v>
      </c>
      <c r="R652" t="str">
        <f t="shared" si="65"/>
        <v>ACH</v>
      </c>
      <c r="S652" t="str">
        <f>_xlfn.XLOOKUP(F652,Market!B:B,Market!C:C,"NA",0)</f>
        <v>North America</v>
      </c>
    </row>
    <row r="653" spans="1:19" ht="12.5" x14ac:dyDescent="0.25">
      <c r="A653" s="8" t="s">
        <v>573</v>
      </c>
      <c r="B653" s="2" t="s">
        <v>1051</v>
      </c>
      <c r="C653" s="2" t="s">
        <v>576</v>
      </c>
      <c r="D653" s="4">
        <v>41646</v>
      </c>
      <c r="E653" t="s">
        <v>1348</v>
      </c>
      <c r="F653" t="s">
        <v>1312</v>
      </c>
      <c r="G653" t="s">
        <v>1350</v>
      </c>
      <c r="H653" s="10">
        <f t="shared" si="61"/>
        <v>738000</v>
      </c>
      <c r="I653">
        <f t="shared" si="62"/>
        <v>634680</v>
      </c>
      <c r="J653" s="10">
        <f t="shared" si="63"/>
        <v>615000</v>
      </c>
      <c r="K653" s="8">
        <v>120</v>
      </c>
      <c r="L653" s="8">
        <v>300</v>
      </c>
      <c r="M653" s="1" t="s">
        <v>714</v>
      </c>
      <c r="N653" s="1">
        <v>2460</v>
      </c>
      <c r="O653" s="3" t="s">
        <v>368</v>
      </c>
      <c r="P653" s="9">
        <f t="shared" si="66"/>
        <v>19680</v>
      </c>
      <c r="Q653" s="9">
        <f t="shared" si="64"/>
        <v>3.2</v>
      </c>
      <c r="R653" t="str">
        <f t="shared" si="65"/>
        <v>NOT ACH</v>
      </c>
      <c r="S653" t="str">
        <f>_xlfn.XLOOKUP(F653,Market!B:B,Market!C:C,"NA",0)</f>
        <v>North America</v>
      </c>
    </row>
    <row r="654" spans="1:19" ht="12.5" x14ac:dyDescent="0.25">
      <c r="A654" s="8">
        <v>80700</v>
      </c>
      <c r="B654" s="2">
        <v>69402</v>
      </c>
      <c r="C654" s="2">
        <v>67250</v>
      </c>
      <c r="D654" s="4">
        <v>41284</v>
      </c>
      <c r="E654" t="s">
        <v>1348</v>
      </c>
      <c r="F654" t="s">
        <v>1294</v>
      </c>
      <c r="G654" t="s">
        <v>1350</v>
      </c>
      <c r="H654" s="10">
        <f t="shared" si="61"/>
        <v>80700</v>
      </c>
      <c r="I654">
        <f t="shared" si="62"/>
        <v>69402</v>
      </c>
      <c r="J654" s="10">
        <f t="shared" si="63"/>
        <v>67250</v>
      </c>
      <c r="K654" s="8">
        <v>120</v>
      </c>
      <c r="L654" s="8">
        <v>300</v>
      </c>
      <c r="M654" s="1" t="s">
        <v>714</v>
      </c>
      <c r="N654" s="1">
        <v>269</v>
      </c>
      <c r="O654" s="3" t="s">
        <v>1052</v>
      </c>
      <c r="P654" s="9">
        <f t="shared" si="66"/>
        <v>2152</v>
      </c>
      <c r="Q654" s="9">
        <f t="shared" si="64"/>
        <v>3.2</v>
      </c>
      <c r="R654" t="str">
        <f t="shared" si="65"/>
        <v>NOT ACH</v>
      </c>
      <c r="S654" t="str">
        <f>_xlfn.XLOOKUP(F654,Market!B:B,Market!C:C,"NA",0)</f>
        <v>North America</v>
      </c>
    </row>
    <row r="655" spans="1:19" ht="12.5" x14ac:dyDescent="0.25">
      <c r="A655" s="8" t="s">
        <v>1053</v>
      </c>
      <c r="B655" s="2" t="s">
        <v>1055</v>
      </c>
      <c r="C655" s="2" t="s">
        <v>1056</v>
      </c>
      <c r="D655" s="4">
        <v>41285</v>
      </c>
      <c r="E655" t="s">
        <v>1348</v>
      </c>
      <c r="F655" t="s">
        <v>1258</v>
      </c>
      <c r="G655" t="s">
        <v>1350</v>
      </c>
      <c r="H655" s="10">
        <f t="shared" si="61"/>
        <v>760800</v>
      </c>
      <c r="I655">
        <f t="shared" si="62"/>
        <v>654288</v>
      </c>
      <c r="J655" s="10">
        <f t="shared" si="63"/>
        <v>634000</v>
      </c>
      <c r="K655" s="8">
        <v>120</v>
      </c>
      <c r="L655" s="8">
        <v>300</v>
      </c>
      <c r="M655" s="1" t="s">
        <v>714</v>
      </c>
      <c r="N655" s="1">
        <v>2536</v>
      </c>
      <c r="O655" s="3" t="s">
        <v>1054</v>
      </c>
      <c r="P655" s="9">
        <f t="shared" si="66"/>
        <v>20288</v>
      </c>
      <c r="Q655" s="9">
        <f t="shared" si="64"/>
        <v>3.2</v>
      </c>
      <c r="R655" t="str">
        <f t="shared" si="65"/>
        <v>NOT ACH</v>
      </c>
      <c r="S655" t="str">
        <f>_xlfn.XLOOKUP(F655,Market!B:B,Market!C:C,"NA",0)</f>
        <v>Europe</v>
      </c>
    </row>
    <row r="656" spans="1:19" ht="12.5" x14ac:dyDescent="0.25">
      <c r="A656" s="8">
        <v>20321</v>
      </c>
      <c r="B656" s="2">
        <v>17476.060000000001</v>
      </c>
      <c r="C656" s="2">
        <v>14515</v>
      </c>
      <c r="D656" s="4">
        <v>41642</v>
      </c>
      <c r="E656" t="s">
        <v>1342</v>
      </c>
      <c r="F656" t="s">
        <v>1305</v>
      </c>
      <c r="G656" t="s">
        <v>1351</v>
      </c>
      <c r="H656" s="10">
        <f t="shared" si="61"/>
        <v>20321</v>
      </c>
      <c r="I656">
        <f t="shared" si="62"/>
        <v>17476.060000000001</v>
      </c>
      <c r="J656" s="10">
        <f t="shared" si="63"/>
        <v>14515</v>
      </c>
      <c r="K656" s="8">
        <v>250</v>
      </c>
      <c r="L656" s="8">
        <v>7</v>
      </c>
      <c r="M656" s="1" t="s">
        <v>714</v>
      </c>
      <c r="N656" s="1">
        <v>2903</v>
      </c>
      <c r="O656" s="3" t="s">
        <v>1057</v>
      </c>
      <c r="P656" s="9">
        <f t="shared" si="66"/>
        <v>2961.0600000000013</v>
      </c>
      <c r="Q656" s="9">
        <f t="shared" si="64"/>
        <v>20.400000000000009</v>
      </c>
      <c r="R656" t="str">
        <f t="shared" si="65"/>
        <v>ACH</v>
      </c>
      <c r="S656" t="str">
        <f>_xlfn.XLOOKUP(F656,Market!B:B,Market!C:C,"NA",0)</f>
        <v>North America</v>
      </c>
    </row>
    <row r="657" spans="1:19" ht="12.5" x14ac:dyDescent="0.25">
      <c r="A657" s="8" t="s">
        <v>1058</v>
      </c>
      <c r="B657" s="2" t="s">
        <v>1060</v>
      </c>
      <c r="C657" s="2" t="s">
        <v>1061</v>
      </c>
      <c r="D657" s="4">
        <v>41647</v>
      </c>
      <c r="E657" t="s">
        <v>1348</v>
      </c>
      <c r="F657" t="s">
        <v>1312</v>
      </c>
      <c r="G657" t="s">
        <v>1351</v>
      </c>
      <c r="H657" s="10">
        <f t="shared" si="61"/>
        <v>762300</v>
      </c>
      <c r="I657">
        <f t="shared" si="62"/>
        <v>655578</v>
      </c>
      <c r="J657" s="10">
        <f t="shared" si="63"/>
        <v>635250</v>
      </c>
      <c r="K657" s="8">
        <v>250</v>
      </c>
      <c r="L657" s="8">
        <v>300</v>
      </c>
      <c r="M657" s="1" t="s">
        <v>714</v>
      </c>
      <c r="N657" s="1">
        <v>2541</v>
      </c>
      <c r="O657" s="3" t="s">
        <v>1059</v>
      </c>
      <c r="P657" s="9">
        <f t="shared" si="66"/>
        <v>20328</v>
      </c>
      <c r="Q657" s="9">
        <f t="shared" si="64"/>
        <v>3.2</v>
      </c>
      <c r="R657" t="str">
        <f t="shared" si="65"/>
        <v>NOT ACH</v>
      </c>
      <c r="S657" t="str">
        <f>_xlfn.XLOOKUP(F657,Market!B:B,Market!C:C,"NA",0)</f>
        <v>North America</v>
      </c>
    </row>
    <row r="658" spans="1:19" ht="12.5" x14ac:dyDescent="0.25">
      <c r="A658" s="8">
        <v>80700</v>
      </c>
      <c r="B658" s="2">
        <v>69402</v>
      </c>
      <c r="C658" s="2">
        <v>67250</v>
      </c>
      <c r="D658" s="4">
        <v>41284</v>
      </c>
      <c r="E658" t="s">
        <v>1348</v>
      </c>
      <c r="F658" t="s">
        <v>1294</v>
      </c>
      <c r="G658" t="s">
        <v>1351</v>
      </c>
      <c r="H658" s="10">
        <f t="shared" si="61"/>
        <v>80700</v>
      </c>
      <c r="I658">
        <f t="shared" si="62"/>
        <v>69402</v>
      </c>
      <c r="J658" s="10">
        <f t="shared" si="63"/>
        <v>67250</v>
      </c>
      <c r="K658" s="8">
        <v>250</v>
      </c>
      <c r="L658" s="8">
        <v>300</v>
      </c>
      <c r="M658" s="1" t="s">
        <v>714</v>
      </c>
      <c r="N658" s="1">
        <v>269</v>
      </c>
      <c r="O658" s="3" t="s">
        <v>1052</v>
      </c>
      <c r="P658" s="9">
        <f t="shared" si="66"/>
        <v>2152</v>
      </c>
      <c r="Q658" s="9">
        <f t="shared" si="64"/>
        <v>3.2</v>
      </c>
      <c r="R658" t="str">
        <f t="shared" si="65"/>
        <v>NOT ACH</v>
      </c>
      <c r="S658" t="str">
        <f>_xlfn.XLOOKUP(F658,Market!B:B,Market!C:C,"NA",0)</f>
        <v>North America</v>
      </c>
    </row>
    <row r="659" spans="1:19" ht="12.5" x14ac:dyDescent="0.25">
      <c r="A659" s="8" t="s">
        <v>1007</v>
      </c>
      <c r="B659" s="2" t="s">
        <v>1009</v>
      </c>
      <c r="C659" s="2" t="s">
        <v>342</v>
      </c>
      <c r="D659" s="4">
        <v>41649</v>
      </c>
      <c r="E659" t="s">
        <v>1348</v>
      </c>
      <c r="F659" t="s">
        <v>1294</v>
      </c>
      <c r="G659" t="s">
        <v>1351</v>
      </c>
      <c r="H659" s="10">
        <f t="shared" si="61"/>
        <v>448800</v>
      </c>
      <c r="I659">
        <f t="shared" si="62"/>
        <v>385968</v>
      </c>
      <c r="J659" s="10">
        <f t="shared" si="63"/>
        <v>374000</v>
      </c>
      <c r="K659" s="8">
        <v>250</v>
      </c>
      <c r="L659" s="8">
        <v>300</v>
      </c>
      <c r="M659" s="1" t="s">
        <v>714</v>
      </c>
      <c r="N659" s="1">
        <v>1496</v>
      </c>
      <c r="O659" s="3" t="s">
        <v>1008</v>
      </c>
      <c r="P659" s="9">
        <f t="shared" si="66"/>
        <v>11968</v>
      </c>
      <c r="Q659" s="9">
        <f t="shared" si="64"/>
        <v>3.2</v>
      </c>
      <c r="R659" t="str">
        <f t="shared" si="65"/>
        <v>NOT ACH</v>
      </c>
      <c r="S659" t="str">
        <f>_xlfn.XLOOKUP(F659,Market!B:B,Market!C:C,"NA",0)</f>
        <v>North America</v>
      </c>
    </row>
    <row r="660" spans="1:19" ht="12.5" x14ac:dyDescent="0.25">
      <c r="A660" s="8" t="s">
        <v>1010</v>
      </c>
      <c r="B660" s="2" t="s">
        <v>1012</v>
      </c>
      <c r="C660" s="2" t="s">
        <v>1013</v>
      </c>
      <c r="D660" s="4">
        <v>41649</v>
      </c>
      <c r="E660" t="s">
        <v>1348</v>
      </c>
      <c r="F660" t="s">
        <v>1312</v>
      </c>
      <c r="G660" t="s">
        <v>1351</v>
      </c>
      <c r="H660" s="10">
        <f t="shared" si="61"/>
        <v>303000</v>
      </c>
      <c r="I660">
        <f t="shared" si="62"/>
        <v>260580</v>
      </c>
      <c r="J660" s="10">
        <f t="shared" si="63"/>
        <v>252500</v>
      </c>
      <c r="K660" s="8">
        <v>250</v>
      </c>
      <c r="L660" s="8">
        <v>300</v>
      </c>
      <c r="M660" s="1" t="s">
        <v>714</v>
      </c>
      <c r="N660" s="1">
        <v>1010</v>
      </c>
      <c r="O660" s="3" t="s">
        <v>1011</v>
      </c>
      <c r="P660" s="9">
        <f t="shared" si="66"/>
        <v>8080</v>
      </c>
      <c r="Q660" s="9">
        <f t="shared" si="64"/>
        <v>3.2</v>
      </c>
      <c r="R660" t="str">
        <f t="shared" si="65"/>
        <v>NOT ACH</v>
      </c>
      <c r="S660" t="str">
        <f>_xlfn.XLOOKUP(F660,Market!B:B,Market!C:C,"NA",0)</f>
        <v>North America</v>
      </c>
    </row>
    <row r="661" spans="1:19" ht="12.5" x14ac:dyDescent="0.25">
      <c r="A661" s="8" t="s">
        <v>1062</v>
      </c>
      <c r="B661" s="2" t="s">
        <v>1064</v>
      </c>
      <c r="C661" s="2" t="s">
        <v>1065</v>
      </c>
      <c r="D661" s="4">
        <v>41286</v>
      </c>
      <c r="E661" t="s">
        <v>1342</v>
      </c>
      <c r="F661" t="s">
        <v>1257</v>
      </c>
      <c r="G661" t="s">
        <v>1351</v>
      </c>
      <c r="H661" s="10">
        <f t="shared" si="61"/>
        <v>448350</v>
      </c>
      <c r="I661">
        <f t="shared" si="62"/>
        <v>385581</v>
      </c>
      <c r="J661" s="10">
        <f t="shared" si="63"/>
        <v>333060</v>
      </c>
      <c r="K661" s="8">
        <v>250</v>
      </c>
      <c r="L661" s="8">
        <v>350</v>
      </c>
      <c r="M661" s="1" t="s">
        <v>714</v>
      </c>
      <c r="N661" s="1">
        <v>1281</v>
      </c>
      <c r="O661" s="3" t="s">
        <v>1063</v>
      </c>
      <c r="P661" s="9">
        <f t="shared" si="66"/>
        <v>52521</v>
      </c>
      <c r="Q661" s="9">
        <f t="shared" si="64"/>
        <v>15.769230769230768</v>
      </c>
      <c r="R661" t="str">
        <f t="shared" si="65"/>
        <v>NOT ACH</v>
      </c>
      <c r="S661" t="str">
        <f>_xlfn.XLOOKUP(F661,Market!B:B,Market!C:C,"NA",0)</f>
        <v>Europe</v>
      </c>
    </row>
    <row r="662" spans="1:19" ht="12.5" x14ac:dyDescent="0.25">
      <c r="A662" s="8" t="s">
        <v>1066</v>
      </c>
      <c r="B662" s="2" t="s">
        <v>1068</v>
      </c>
      <c r="C662" s="2" t="s">
        <v>1069</v>
      </c>
      <c r="D662" s="4">
        <v>41642</v>
      </c>
      <c r="E662" t="s">
        <v>1348</v>
      </c>
      <c r="F662" t="s">
        <v>1294</v>
      </c>
      <c r="G662" t="s">
        <v>1352</v>
      </c>
      <c r="H662" s="10">
        <f t="shared" si="61"/>
        <v>266400</v>
      </c>
      <c r="I662">
        <f t="shared" si="62"/>
        <v>229104</v>
      </c>
      <c r="J662" s="10">
        <f t="shared" si="63"/>
        <v>222000</v>
      </c>
      <c r="K662" s="8">
        <v>260</v>
      </c>
      <c r="L662" s="8">
        <v>300</v>
      </c>
      <c r="M662" s="1" t="s">
        <v>714</v>
      </c>
      <c r="N662" s="1">
        <v>888</v>
      </c>
      <c r="O662" s="3" t="s">
        <v>1067</v>
      </c>
      <c r="P662" s="9">
        <f t="shared" si="66"/>
        <v>7104</v>
      </c>
      <c r="Q662" s="9">
        <f t="shared" si="64"/>
        <v>3.2</v>
      </c>
      <c r="R662" t="str">
        <f t="shared" si="65"/>
        <v>NOT ACH</v>
      </c>
      <c r="S662" t="str">
        <f>_xlfn.XLOOKUP(F662,Market!B:B,Market!C:C,"NA",0)</f>
        <v>North America</v>
      </c>
    </row>
    <row r="663" spans="1:19" ht="12.5" x14ac:dyDescent="0.25">
      <c r="A663" s="8" t="s">
        <v>1070</v>
      </c>
      <c r="B663" s="2" t="s">
        <v>1072</v>
      </c>
      <c r="C663" s="2" t="s">
        <v>1073</v>
      </c>
      <c r="D663" s="4">
        <v>41644</v>
      </c>
      <c r="E663" t="s">
        <v>1347</v>
      </c>
      <c r="F663" t="s">
        <v>1312</v>
      </c>
      <c r="G663" t="s">
        <v>1352</v>
      </c>
      <c r="H663" s="10">
        <f t="shared" si="61"/>
        <v>355500</v>
      </c>
      <c r="I663">
        <f t="shared" si="62"/>
        <v>305730</v>
      </c>
      <c r="J663" s="10">
        <f t="shared" si="63"/>
        <v>341280</v>
      </c>
      <c r="K663" s="8">
        <v>260</v>
      </c>
      <c r="L663" s="8">
        <v>125</v>
      </c>
      <c r="M663" s="1" t="s">
        <v>714</v>
      </c>
      <c r="N663" s="1">
        <v>2844</v>
      </c>
      <c r="O663" s="3" t="s">
        <v>1071</v>
      </c>
      <c r="P663" s="9">
        <f t="shared" si="66"/>
        <v>-35550</v>
      </c>
      <c r="Q663" s="9">
        <f t="shared" si="64"/>
        <v>-10.416666666666668</v>
      </c>
      <c r="R663" t="str">
        <f t="shared" si="65"/>
        <v>NOT ACH</v>
      </c>
      <c r="S663" t="str">
        <f>_xlfn.XLOOKUP(F663,Market!B:B,Market!C:C,"NA",0)</f>
        <v>North America</v>
      </c>
    </row>
    <row r="664" spans="1:19" ht="12.5" x14ac:dyDescent="0.25">
      <c r="A664" s="8">
        <v>29700</v>
      </c>
      <c r="B664" s="2">
        <v>25542</v>
      </c>
      <c r="C664" s="2">
        <v>7425</v>
      </c>
      <c r="D664" s="4">
        <v>41647</v>
      </c>
      <c r="E664" t="s">
        <v>1346</v>
      </c>
      <c r="F664" t="s">
        <v>1257</v>
      </c>
      <c r="G664" t="s">
        <v>1352</v>
      </c>
      <c r="H664" s="10">
        <f t="shared" si="61"/>
        <v>29700</v>
      </c>
      <c r="I664">
        <f t="shared" si="62"/>
        <v>25542</v>
      </c>
      <c r="J664" s="10">
        <f t="shared" si="63"/>
        <v>7425</v>
      </c>
      <c r="K664" s="8">
        <v>260</v>
      </c>
      <c r="L664" s="8">
        <v>12</v>
      </c>
      <c r="M664" s="1" t="s">
        <v>714</v>
      </c>
      <c r="N664" s="1">
        <v>2475</v>
      </c>
      <c r="O664" s="3" t="s">
        <v>1074</v>
      </c>
      <c r="P664" s="9">
        <f t="shared" si="66"/>
        <v>18117</v>
      </c>
      <c r="Q664" s="9">
        <f t="shared" si="64"/>
        <v>244</v>
      </c>
      <c r="R664" t="str">
        <f t="shared" si="65"/>
        <v>ACH</v>
      </c>
      <c r="S664" t="str">
        <f>_xlfn.XLOOKUP(F664,Market!B:B,Market!C:C,"NA",0)</f>
        <v>Europe</v>
      </c>
    </row>
    <row r="665" spans="1:19" ht="12.5" x14ac:dyDescent="0.25">
      <c r="A665" s="8">
        <v>26145</v>
      </c>
      <c r="B665" s="2">
        <v>22484.7</v>
      </c>
      <c r="C665" s="2">
        <v>17430</v>
      </c>
      <c r="D665" s="4">
        <v>41284</v>
      </c>
      <c r="E665" t="s">
        <v>1344</v>
      </c>
      <c r="F665" t="s">
        <v>1294</v>
      </c>
      <c r="G665" t="s">
        <v>1352</v>
      </c>
      <c r="H665" s="10">
        <f t="shared" si="61"/>
        <v>26145</v>
      </c>
      <c r="I665">
        <f t="shared" si="62"/>
        <v>22484.7</v>
      </c>
      <c r="J665" s="10">
        <f t="shared" si="63"/>
        <v>17430</v>
      </c>
      <c r="K665" s="8">
        <v>260</v>
      </c>
      <c r="L665" s="8">
        <v>15</v>
      </c>
      <c r="M665" s="1" t="s">
        <v>714</v>
      </c>
      <c r="N665" s="1">
        <v>1743</v>
      </c>
      <c r="O665" s="3" t="s">
        <v>1031</v>
      </c>
      <c r="P665" s="9">
        <f t="shared" si="66"/>
        <v>5054.7000000000007</v>
      </c>
      <c r="Q665" s="9">
        <f t="shared" si="64"/>
        <v>29.000000000000004</v>
      </c>
      <c r="R665" t="str">
        <f t="shared" si="65"/>
        <v>ACH</v>
      </c>
      <c r="S665" t="str">
        <f>_xlfn.XLOOKUP(F665,Market!B:B,Market!C:C,"NA",0)</f>
        <v>North America</v>
      </c>
    </row>
    <row r="666" spans="1:19" ht="12.5" x14ac:dyDescent="0.25">
      <c r="A666" s="8">
        <v>34968</v>
      </c>
      <c r="B666" s="2">
        <v>30072.48</v>
      </c>
      <c r="C666" s="2">
        <v>8742</v>
      </c>
      <c r="D666" s="4">
        <v>41649</v>
      </c>
      <c r="E666" t="s">
        <v>1346</v>
      </c>
      <c r="F666" t="s">
        <v>1312</v>
      </c>
      <c r="G666" t="s">
        <v>1352</v>
      </c>
      <c r="H666" s="10">
        <f t="shared" si="61"/>
        <v>34968</v>
      </c>
      <c r="I666">
        <f t="shared" si="62"/>
        <v>30072.48</v>
      </c>
      <c r="J666" s="10">
        <f t="shared" si="63"/>
        <v>8742</v>
      </c>
      <c r="K666" s="8">
        <v>260</v>
      </c>
      <c r="L666" s="8">
        <v>12</v>
      </c>
      <c r="M666" s="1" t="s">
        <v>714</v>
      </c>
      <c r="N666" s="1">
        <v>2914</v>
      </c>
      <c r="O666" s="3" t="s">
        <v>1032</v>
      </c>
      <c r="P666" s="9">
        <f t="shared" si="66"/>
        <v>21330.48</v>
      </c>
      <c r="Q666" s="9">
        <f t="shared" si="64"/>
        <v>244</v>
      </c>
      <c r="R666" t="str">
        <f t="shared" si="65"/>
        <v>ACH</v>
      </c>
      <c r="S666" t="str">
        <f>_xlfn.XLOOKUP(F666,Market!B:B,Market!C:C,"NA",0)</f>
        <v>North America</v>
      </c>
    </row>
    <row r="667" spans="1:19" ht="12.5" x14ac:dyDescent="0.25">
      <c r="A667" s="8">
        <v>12117</v>
      </c>
      <c r="B667" s="2">
        <v>10420.620000000001</v>
      </c>
      <c r="C667" s="2">
        <v>8655</v>
      </c>
      <c r="D667" s="4">
        <v>41649</v>
      </c>
      <c r="E667" t="s">
        <v>1342</v>
      </c>
      <c r="F667" t="s">
        <v>1257</v>
      </c>
      <c r="G667" t="s">
        <v>1352</v>
      </c>
      <c r="H667" s="10">
        <f t="shared" si="61"/>
        <v>12117</v>
      </c>
      <c r="I667">
        <f t="shared" si="62"/>
        <v>10420.620000000001</v>
      </c>
      <c r="J667" s="10">
        <f t="shared" si="63"/>
        <v>8655</v>
      </c>
      <c r="K667" s="8">
        <v>260</v>
      </c>
      <c r="L667" s="8">
        <v>7</v>
      </c>
      <c r="M667" s="1" t="s">
        <v>714</v>
      </c>
      <c r="N667" s="1">
        <v>1731</v>
      </c>
      <c r="O667" s="3" t="s">
        <v>1033</v>
      </c>
      <c r="P667" s="9">
        <f t="shared" si="66"/>
        <v>1765.6200000000008</v>
      </c>
      <c r="Q667" s="9">
        <f t="shared" si="64"/>
        <v>20.400000000000009</v>
      </c>
      <c r="R667" t="str">
        <f t="shared" si="65"/>
        <v>ACH</v>
      </c>
      <c r="S667" t="str">
        <f>_xlfn.XLOOKUP(F667,Market!B:B,Market!C:C,"NA",0)</f>
        <v>Europe</v>
      </c>
    </row>
    <row r="668" spans="1:19" ht="12.5" x14ac:dyDescent="0.25">
      <c r="A668" s="8">
        <v>12089</v>
      </c>
      <c r="B668" s="2">
        <v>10396.540000000001</v>
      </c>
      <c r="C668" s="2">
        <v>8635</v>
      </c>
      <c r="D668" s="4">
        <v>41284</v>
      </c>
      <c r="E668" t="s">
        <v>1342</v>
      </c>
      <c r="F668" t="s">
        <v>1305</v>
      </c>
      <c r="G668" t="s">
        <v>1352</v>
      </c>
      <c r="H668" s="10">
        <f t="shared" si="61"/>
        <v>12089</v>
      </c>
      <c r="I668">
        <f t="shared" si="62"/>
        <v>10396.540000000001</v>
      </c>
      <c r="J668" s="10">
        <f t="shared" si="63"/>
        <v>8635</v>
      </c>
      <c r="K668" s="8">
        <v>260</v>
      </c>
      <c r="L668" s="8">
        <v>7</v>
      </c>
      <c r="M668" s="1" t="s">
        <v>714</v>
      </c>
      <c r="N668" s="1">
        <v>1727</v>
      </c>
      <c r="O668" s="3" t="s">
        <v>1028</v>
      </c>
      <c r="P668" s="9">
        <f t="shared" si="66"/>
        <v>1761.5400000000009</v>
      </c>
      <c r="Q668" s="9">
        <f t="shared" si="64"/>
        <v>20.400000000000009</v>
      </c>
      <c r="R668" t="str">
        <f t="shared" si="65"/>
        <v>ACH</v>
      </c>
      <c r="S668" t="str">
        <f>_xlfn.XLOOKUP(F668,Market!B:B,Market!C:C,"NA",0)</f>
        <v>North America</v>
      </c>
    </row>
    <row r="669" spans="1:19" ht="12.5" x14ac:dyDescent="0.25">
      <c r="A669" s="8">
        <v>28050</v>
      </c>
      <c r="B669" s="2">
        <v>24123</v>
      </c>
      <c r="C669" s="2">
        <v>18700</v>
      </c>
      <c r="D669" s="4">
        <v>41285</v>
      </c>
      <c r="E669" t="s">
        <v>1344</v>
      </c>
      <c r="F669" t="s">
        <v>1305</v>
      </c>
      <c r="G669" t="s">
        <v>1352</v>
      </c>
      <c r="H669" s="10">
        <f t="shared" si="61"/>
        <v>28050</v>
      </c>
      <c r="I669">
        <f t="shared" si="62"/>
        <v>24123</v>
      </c>
      <c r="J669" s="10">
        <f t="shared" si="63"/>
        <v>18700</v>
      </c>
      <c r="K669" s="8">
        <v>260</v>
      </c>
      <c r="L669" s="8">
        <v>15</v>
      </c>
      <c r="M669" s="1" t="s">
        <v>714</v>
      </c>
      <c r="N669" s="1">
        <v>1870</v>
      </c>
      <c r="O669" s="3" t="s">
        <v>1075</v>
      </c>
      <c r="P669" s="9">
        <f t="shared" si="66"/>
        <v>5423</v>
      </c>
      <c r="Q669" s="9">
        <f t="shared" si="64"/>
        <v>28.999999999999996</v>
      </c>
      <c r="R669" t="str">
        <f t="shared" si="65"/>
        <v>ACH</v>
      </c>
      <c r="S669" t="str">
        <f>_xlfn.XLOOKUP(F669,Market!B:B,Market!C:C,"NA",0)</f>
        <v>North America</v>
      </c>
    </row>
    <row r="670" spans="1:19" ht="12.5" x14ac:dyDescent="0.25">
      <c r="A670" s="8" t="s">
        <v>1076</v>
      </c>
      <c r="B670" s="2" t="s">
        <v>1078</v>
      </c>
      <c r="C670" s="2" t="s">
        <v>1079</v>
      </c>
      <c r="D670" s="4">
        <v>41647</v>
      </c>
      <c r="E670" t="s">
        <v>1347</v>
      </c>
      <c r="F670" t="s">
        <v>1257</v>
      </c>
      <c r="G670" t="s">
        <v>1343</v>
      </c>
      <c r="H670" s="10">
        <f t="shared" si="61"/>
        <v>146750</v>
      </c>
      <c r="I670">
        <f t="shared" si="62"/>
        <v>124737.5</v>
      </c>
      <c r="J670" s="10">
        <f t="shared" si="63"/>
        <v>140880</v>
      </c>
      <c r="K670" s="8">
        <v>3</v>
      </c>
      <c r="L670" s="8">
        <v>125</v>
      </c>
      <c r="M670" s="1" t="s">
        <v>714</v>
      </c>
      <c r="N670" s="1">
        <v>1174</v>
      </c>
      <c r="O670" s="3" t="s">
        <v>1077</v>
      </c>
      <c r="P670" s="9">
        <f t="shared" si="66"/>
        <v>-16142.5</v>
      </c>
      <c r="Q670" s="9">
        <f t="shared" si="64"/>
        <v>-11.458333333333332</v>
      </c>
      <c r="R670" t="str">
        <f t="shared" si="65"/>
        <v>NOT ACH</v>
      </c>
      <c r="S670" t="str">
        <f>_xlfn.XLOOKUP(F670,Market!B:B,Market!C:C,"NA",0)</f>
        <v>Europe</v>
      </c>
    </row>
    <row r="671" spans="1:19" ht="12.5" x14ac:dyDescent="0.25">
      <c r="A671" s="8" t="s">
        <v>1080</v>
      </c>
      <c r="B671" s="2" t="s">
        <v>1082</v>
      </c>
      <c r="C671" s="2" t="s">
        <v>1083</v>
      </c>
      <c r="D671" s="4">
        <v>41647</v>
      </c>
      <c r="E671" t="s">
        <v>1347</v>
      </c>
      <c r="F671" t="s">
        <v>1258</v>
      </c>
      <c r="G671" t="s">
        <v>1343</v>
      </c>
      <c r="H671" s="10">
        <f t="shared" si="61"/>
        <v>345875</v>
      </c>
      <c r="I671">
        <f t="shared" si="62"/>
        <v>293993.75</v>
      </c>
      <c r="J671" s="10">
        <f t="shared" si="63"/>
        <v>332040</v>
      </c>
      <c r="K671" s="8">
        <v>3</v>
      </c>
      <c r="L671" s="8">
        <v>125</v>
      </c>
      <c r="M671" s="1" t="s">
        <v>714</v>
      </c>
      <c r="N671" s="1">
        <v>2767</v>
      </c>
      <c r="O671" s="3" t="s">
        <v>1081</v>
      </c>
      <c r="P671" s="9">
        <f t="shared" si="66"/>
        <v>-38046.25</v>
      </c>
      <c r="Q671" s="9">
        <f t="shared" si="64"/>
        <v>-11.458333333333332</v>
      </c>
      <c r="R671" t="str">
        <f t="shared" si="65"/>
        <v>NOT ACH</v>
      </c>
      <c r="S671" t="str">
        <f>_xlfn.XLOOKUP(F671,Market!B:B,Market!C:C,"NA",0)</f>
        <v>Europe</v>
      </c>
    </row>
    <row r="672" spans="1:19" ht="12.5" x14ac:dyDescent="0.25">
      <c r="A672" s="8" t="s">
        <v>1084</v>
      </c>
      <c r="B672" s="2" t="s">
        <v>1086</v>
      </c>
      <c r="C672" s="2" t="s">
        <v>1087</v>
      </c>
      <c r="D672" s="4">
        <v>41649</v>
      </c>
      <c r="E672" t="s">
        <v>1347</v>
      </c>
      <c r="F672" t="s">
        <v>1258</v>
      </c>
      <c r="G672" t="s">
        <v>1343</v>
      </c>
      <c r="H672" s="10">
        <f t="shared" si="61"/>
        <v>135625</v>
      </c>
      <c r="I672">
        <f t="shared" si="62"/>
        <v>115281.25</v>
      </c>
      <c r="J672" s="10">
        <f t="shared" si="63"/>
        <v>130200</v>
      </c>
      <c r="K672" s="8">
        <v>3</v>
      </c>
      <c r="L672" s="8">
        <v>125</v>
      </c>
      <c r="M672" s="1" t="s">
        <v>714</v>
      </c>
      <c r="N672" s="1">
        <v>1085</v>
      </c>
      <c r="O672" s="3" t="s">
        <v>1085</v>
      </c>
      <c r="P672" s="9">
        <f t="shared" si="66"/>
        <v>-14918.75</v>
      </c>
      <c r="Q672" s="9">
        <f t="shared" si="64"/>
        <v>-11.458333333333332</v>
      </c>
      <c r="R672" t="str">
        <f t="shared" si="65"/>
        <v>NOT ACH</v>
      </c>
      <c r="S672" t="str">
        <f>_xlfn.XLOOKUP(F672,Market!B:B,Market!C:C,"NA",0)</f>
        <v>Europe</v>
      </c>
    </row>
    <row r="673" spans="1:19" ht="12.5" x14ac:dyDescent="0.25">
      <c r="A673" s="8" t="s">
        <v>1088</v>
      </c>
      <c r="B673" s="2" t="s">
        <v>1090</v>
      </c>
      <c r="C673" s="2" t="s">
        <v>1091</v>
      </c>
      <c r="D673" s="4">
        <v>41649</v>
      </c>
      <c r="E673" t="s">
        <v>1348</v>
      </c>
      <c r="F673" t="s">
        <v>1305</v>
      </c>
      <c r="G673" t="s">
        <v>1345</v>
      </c>
      <c r="H673" s="10">
        <f t="shared" si="61"/>
        <v>163800</v>
      </c>
      <c r="I673">
        <f t="shared" si="62"/>
        <v>139230</v>
      </c>
      <c r="J673" s="10">
        <f t="shared" si="63"/>
        <v>136500</v>
      </c>
      <c r="K673" s="8">
        <v>5</v>
      </c>
      <c r="L673" s="8">
        <v>300</v>
      </c>
      <c r="M673" s="1" t="s">
        <v>714</v>
      </c>
      <c r="N673" s="1">
        <v>546</v>
      </c>
      <c r="O673" s="3" t="s">
        <v>1089</v>
      </c>
      <c r="P673" s="9">
        <f t="shared" si="66"/>
        <v>2730</v>
      </c>
      <c r="Q673" s="9">
        <f t="shared" si="64"/>
        <v>2</v>
      </c>
      <c r="R673" t="str">
        <f t="shared" si="65"/>
        <v>NOT ACH</v>
      </c>
      <c r="S673" t="str">
        <f>_xlfn.XLOOKUP(F673,Market!B:B,Market!C:C,"NA",0)</f>
        <v>North America</v>
      </c>
    </row>
    <row r="674" spans="1:19" ht="12.5" x14ac:dyDescent="0.25">
      <c r="A674" s="8">
        <v>23160</v>
      </c>
      <c r="B674" s="2">
        <v>19686</v>
      </c>
      <c r="C674" s="2">
        <v>11580</v>
      </c>
      <c r="D674" s="4">
        <v>41642</v>
      </c>
      <c r="E674" t="s">
        <v>1342</v>
      </c>
      <c r="F674" t="s">
        <v>1258</v>
      </c>
      <c r="G674" t="s">
        <v>1349</v>
      </c>
      <c r="H674" s="10">
        <f t="shared" si="61"/>
        <v>23160</v>
      </c>
      <c r="I674">
        <f t="shared" si="62"/>
        <v>19686</v>
      </c>
      <c r="J674" s="10">
        <f t="shared" si="63"/>
        <v>11580</v>
      </c>
      <c r="K674" s="8">
        <v>10</v>
      </c>
      <c r="L674" s="8">
        <v>20</v>
      </c>
      <c r="M674" s="1" t="s">
        <v>714</v>
      </c>
      <c r="N674" s="1">
        <v>1158</v>
      </c>
      <c r="O674" s="3" t="s">
        <v>1092</v>
      </c>
      <c r="P674" s="9">
        <f t="shared" si="66"/>
        <v>8106</v>
      </c>
      <c r="Q674" s="9">
        <f t="shared" si="64"/>
        <v>70</v>
      </c>
      <c r="R674" t="str">
        <f t="shared" si="65"/>
        <v>ACH</v>
      </c>
      <c r="S674" t="str">
        <f>_xlfn.XLOOKUP(F674,Market!B:B,Market!C:C,"NA",0)</f>
        <v>Europe</v>
      </c>
    </row>
    <row r="675" spans="1:19" ht="12.5" x14ac:dyDescent="0.25">
      <c r="A675" s="8">
        <v>24210</v>
      </c>
      <c r="B675" s="2">
        <v>20578.5</v>
      </c>
      <c r="C675" s="2">
        <v>16140</v>
      </c>
      <c r="D675" s="4">
        <v>41643</v>
      </c>
      <c r="E675" t="s">
        <v>1344</v>
      </c>
      <c r="F675" t="s">
        <v>1294</v>
      </c>
      <c r="G675" t="s">
        <v>1349</v>
      </c>
      <c r="H675" s="10">
        <f t="shared" si="61"/>
        <v>24210</v>
      </c>
      <c r="I675">
        <f t="shared" si="62"/>
        <v>20578.5</v>
      </c>
      <c r="J675" s="10">
        <f t="shared" si="63"/>
        <v>16140</v>
      </c>
      <c r="K675" s="8">
        <v>10</v>
      </c>
      <c r="L675" s="8">
        <v>15</v>
      </c>
      <c r="M675" s="1" t="s">
        <v>714</v>
      </c>
      <c r="N675" s="1">
        <v>1614</v>
      </c>
      <c r="O675" s="3" t="s">
        <v>1093</v>
      </c>
      <c r="P675" s="9">
        <f t="shared" si="66"/>
        <v>4438.5</v>
      </c>
      <c r="Q675" s="9">
        <f t="shared" si="64"/>
        <v>27.500000000000004</v>
      </c>
      <c r="R675" t="str">
        <f t="shared" si="65"/>
        <v>ACH</v>
      </c>
      <c r="S675" t="str">
        <f>_xlfn.XLOOKUP(F675,Market!B:B,Market!C:C,"NA",0)</f>
        <v>North America</v>
      </c>
    </row>
    <row r="676" spans="1:19" ht="12.5" x14ac:dyDescent="0.25">
      <c r="A676" s="8">
        <v>17745</v>
      </c>
      <c r="B676" s="2">
        <v>15083.25</v>
      </c>
      <c r="C676" s="2">
        <v>12675</v>
      </c>
      <c r="D676" s="4">
        <v>41643</v>
      </c>
      <c r="E676" t="s">
        <v>1342</v>
      </c>
      <c r="F676" t="s">
        <v>1305</v>
      </c>
      <c r="G676" t="s">
        <v>1349</v>
      </c>
      <c r="H676" s="10">
        <f t="shared" si="61"/>
        <v>17745</v>
      </c>
      <c r="I676">
        <f t="shared" si="62"/>
        <v>15083.25</v>
      </c>
      <c r="J676" s="10">
        <f t="shared" si="63"/>
        <v>12675</v>
      </c>
      <c r="K676" s="8">
        <v>10</v>
      </c>
      <c r="L676" s="8">
        <v>7</v>
      </c>
      <c r="M676" s="1" t="s">
        <v>714</v>
      </c>
      <c r="N676" s="1">
        <v>2535</v>
      </c>
      <c r="O676" s="3" t="s">
        <v>1094</v>
      </c>
      <c r="P676" s="9">
        <f t="shared" si="66"/>
        <v>2408.25</v>
      </c>
      <c r="Q676" s="9">
        <f t="shared" si="64"/>
        <v>19</v>
      </c>
      <c r="R676" t="str">
        <f t="shared" si="65"/>
        <v>NOT ACH</v>
      </c>
      <c r="S676" t="str">
        <f>_xlfn.XLOOKUP(F676,Market!B:B,Market!C:C,"NA",0)</f>
        <v>North America</v>
      </c>
    </row>
    <row r="677" spans="1:19" ht="12.5" x14ac:dyDescent="0.25">
      <c r="A677" s="8" t="s">
        <v>1095</v>
      </c>
      <c r="B677" s="2" t="s">
        <v>1097</v>
      </c>
      <c r="C677" s="2" t="s">
        <v>1098</v>
      </c>
      <c r="D677" s="4">
        <v>41644</v>
      </c>
      <c r="E677" t="s">
        <v>1342</v>
      </c>
      <c r="F677" t="s">
        <v>1305</v>
      </c>
      <c r="G677" t="s">
        <v>1349</v>
      </c>
      <c r="H677" s="10">
        <f t="shared" si="61"/>
        <v>997850</v>
      </c>
      <c r="I677">
        <f t="shared" si="62"/>
        <v>848172.5</v>
      </c>
      <c r="J677" s="10">
        <f t="shared" si="63"/>
        <v>741260</v>
      </c>
      <c r="K677" s="8">
        <v>10</v>
      </c>
      <c r="L677" s="8">
        <v>350</v>
      </c>
      <c r="M677" s="1" t="s">
        <v>714</v>
      </c>
      <c r="N677" s="1">
        <v>2851</v>
      </c>
      <c r="O677" s="3" t="s">
        <v>1096</v>
      </c>
      <c r="P677" s="9">
        <f t="shared" si="66"/>
        <v>106912.5</v>
      </c>
      <c r="Q677" s="9">
        <f t="shared" si="64"/>
        <v>14.423076923076922</v>
      </c>
      <c r="R677" t="str">
        <f t="shared" si="65"/>
        <v>NOT ACH</v>
      </c>
      <c r="S677" t="str">
        <f>_xlfn.XLOOKUP(F677,Market!B:B,Market!C:C,"NA",0)</f>
        <v>North America</v>
      </c>
    </row>
    <row r="678" spans="1:19" ht="12.5" x14ac:dyDescent="0.25">
      <c r="A678" s="8">
        <v>38385</v>
      </c>
      <c r="B678" s="2">
        <v>32627.25</v>
      </c>
      <c r="C678" s="2">
        <v>25590</v>
      </c>
      <c r="D678" s="4">
        <v>41647</v>
      </c>
      <c r="E678" t="s">
        <v>1344</v>
      </c>
      <c r="F678" t="s">
        <v>1294</v>
      </c>
      <c r="G678" t="s">
        <v>1349</v>
      </c>
      <c r="H678" s="10">
        <f t="shared" si="61"/>
        <v>38385</v>
      </c>
      <c r="I678">
        <f t="shared" si="62"/>
        <v>32627.25</v>
      </c>
      <c r="J678" s="10">
        <f t="shared" si="63"/>
        <v>25590</v>
      </c>
      <c r="K678" s="8">
        <v>10</v>
      </c>
      <c r="L678" s="8">
        <v>15</v>
      </c>
      <c r="M678" s="1" t="s">
        <v>714</v>
      </c>
      <c r="N678" s="1">
        <v>2559</v>
      </c>
      <c r="O678" s="3" t="s">
        <v>1099</v>
      </c>
      <c r="P678" s="9">
        <f t="shared" si="66"/>
        <v>7037.25</v>
      </c>
      <c r="Q678" s="9">
        <f t="shared" si="64"/>
        <v>27.500000000000004</v>
      </c>
      <c r="R678" t="str">
        <f t="shared" si="65"/>
        <v>ACH</v>
      </c>
      <c r="S678" t="str">
        <f>_xlfn.XLOOKUP(F678,Market!B:B,Market!C:C,"NA",0)</f>
        <v>North America</v>
      </c>
    </row>
    <row r="679" spans="1:19" ht="12.5" x14ac:dyDescent="0.25">
      <c r="A679" s="8">
        <v>5340</v>
      </c>
      <c r="B679" s="2">
        <v>4539</v>
      </c>
      <c r="C679" s="2">
        <v>2670</v>
      </c>
      <c r="D679" s="4">
        <v>41284</v>
      </c>
      <c r="E679" t="s">
        <v>1342</v>
      </c>
      <c r="F679" t="s">
        <v>1312</v>
      </c>
      <c r="G679" t="s">
        <v>1349</v>
      </c>
      <c r="H679" s="10">
        <f t="shared" si="61"/>
        <v>5340</v>
      </c>
      <c r="I679">
        <f t="shared" si="62"/>
        <v>4539</v>
      </c>
      <c r="J679" s="10">
        <f t="shared" si="63"/>
        <v>2670</v>
      </c>
      <c r="K679" s="8">
        <v>10</v>
      </c>
      <c r="L679" s="8">
        <v>20</v>
      </c>
      <c r="M679" s="1" t="s">
        <v>714</v>
      </c>
      <c r="N679" s="1">
        <v>267</v>
      </c>
      <c r="O679" s="3" t="s">
        <v>1100</v>
      </c>
      <c r="P679" s="9">
        <f t="shared" si="66"/>
        <v>1869</v>
      </c>
      <c r="Q679" s="9">
        <f t="shared" si="64"/>
        <v>70</v>
      </c>
      <c r="R679" t="str">
        <f t="shared" si="65"/>
        <v>ACH</v>
      </c>
      <c r="S679" t="str">
        <f>_xlfn.XLOOKUP(F679,Market!B:B,Market!C:C,"NA",0)</f>
        <v>North America</v>
      </c>
    </row>
    <row r="680" spans="1:19" ht="12.5" x14ac:dyDescent="0.25">
      <c r="A680" s="8" t="s">
        <v>1084</v>
      </c>
      <c r="B680" s="2" t="s">
        <v>1086</v>
      </c>
      <c r="C680" s="2" t="s">
        <v>1087</v>
      </c>
      <c r="D680" s="4">
        <v>41649</v>
      </c>
      <c r="E680" t="s">
        <v>1347</v>
      </c>
      <c r="F680" t="s">
        <v>1258</v>
      </c>
      <c r="G680" t="s">
        <v>1349</v>
      </c>
      <c r="H680" s="10">
        <f t="shared" si="61"/>
        <v>135625</v>
      </c>
      <c r="I680">
        <f t="shared" si="62"/>
        <v>115281.25</v>
      </c>
      <c r="J680" s="10">
        <f t="shared" si="63"/>
        <v>130200</v>
      </c>
      <c r="K680" s="8">
        <v>10</v>
      </c>
      <c r="L680" s="8">
        <v>125</v>
      </c>
      <c r="M680" s="1" t="s">
        <v>714</v>
      </c>
      <c r="N680" s="1">
        <v>1085</v>
      </c>
      <c r="O680" s="3" t="s">
        <v>1085</v>
      </c>
      <c r="P680" s="9">
        <f t="shared" si="66"/>
        <v>-14918.75</v>
      </c>
      <c r="Q680" s="9">
        <f t="shared" si="64"/>
        <v>-11.458333333333332</v>
      </c>
      <c r="R680" t="str">
        <f t="shared" si="65"/>
        <v>NOT ACH</v>
      </c>
      <c r="S680" t="str">
        <f>_xlfn.XLOOKUP(F680,Market!B:B,Market!C:C,"NA",0)</f>
        <v>Europe</v>
      </c>
    </row>
    <row r="681" spans="1:19" ht="12.5" x14ac:dyDescent="0.25">
      <c r="A681" s="8">
        <v>17625</v>
      </c>
      <c r="B681" s="2">
        <v>14981.25</v>
      </c>
      <c r="C681" s="2">
        <v>11750</v>
      </c>
      <c r="D681" s="4">
        <v>41649</v>
      </c>
      <c r="E681" t="s">
        <v>1344</v>
      </c>
      <c r="F681" t="s">
        <v>1258</v>
      </c>
      <c r="G681" t="s">
        <v>1349</v>
      </c>
      <c r="H681" s="10">
        <f t="shared" si="61"/>
        <v>17625</v>
      </c>
      <c r="I681">
        <f t="shared" si="62"/>
        <v>14981.25</v>
      </c>
      <c r="J681" s="10">
        <f t="shared" si="63"/>
        <v>11750</v>
      </c>
      <c r="K681" s="8">
        <v>10</v>
      </c>
      <c r="L681" s="8">
        <v>15</v>
      </c>
      <c r="M681" s="1" t="s">
        <v>714</v>
      </c>
      <c r="N681" s="1">
        <v>1175</v>
      </c>
      <c r="O681" s="3" t="s">
        <v>1101</v>
      </c>
      <c r="P681" s="9">
        <f t="shared" si="66"/>
        <v>3231.25</v>
      </c>
      <c r="Q681" s="9">
        <f t="shared" si="64"/>
        <v>27.500000000000004</v>
      </c>
      <c r="R681" t="str">
        <f t="shared" si="65"/>
        <v>ACH</v>
      </c>
      <c r="S681" t="str">
        <f>_xlfn.XLOOKUP(F681,Market!B:B,Market!C:C,"NA",0)</f>
        <v>Europe</v>
      </c>
    </row>
    <row r="682" spans="1:19" ht="12.5" x14ac:dyDescent="0.25">
      <c r="A682" s="8" t="s">
        <v>1102</v>
      </c>
      <c r="B682" s="2" t="s">
        <v>1104</v>
      </c>
      <c r="C682" s="2" t="s">
        <v>1105</v>
      </c>
      <c r="D682" s="4">
        <v>41285</v>
      </c>
      <c r="E682" t="s">
        <v>1342</v>
      </c>
      <c r="F682" t="s">
        <v>1312</v>
      </c>
      <c r="G682" t="s">
        <v>1349</v>
      </c>
      <c r="H682" s="10">
        <f t="shared" si="61"/>
        <v>702450</v>
      </c>
      <c r="I682">
        <f t="shared" si="62"/>
        <v>597082.5</v>
      </c>
      <c r="J682" s="10">
        <f t="shared" si="63"/>
        <v>521820</v>
      </c>
      <c r="K682" s="8">
        <v>10</v>
      </c>
      <c r="L682" s="8">
        <v>350</v>
      </c>
      <c r="M682" s="1" t="s">
        <v>714</v>
      </c>
      <c r="N682" s="1">
        <v>2007</v>
      </c>
      <c r="O682" s="3" t="s">
        <v>1103</v>
      </c>
      <c r="P682" s="9">
        <f t="shared" si="66"/>
        <v>75262.5</v>
      </c>
      <c r="Q682" s="9">
        <f t="shared" si="64"/>
        <v>14.423076923076922</v>
      </c>
      <c r="R682" t="str">
        <f t="shared" si="65"/>
        <v>NOT ACH</v>
      </c>
      <c r="S682" t="str">
        <f>_xlfn.XLOOKUP(F682,Market!B:B,Market!C:C,"NA",0)</f>
        <v>North America</v>
      </c>
    </row>
    <row r="683" spans="1:19" ht="12.5" x14ac:dyDescent="0.25">
      <c r="A683" s="8" t="s">
        <v>1106</v>
      </c>
      <c r="B683" s="2" t="s">
        <v>1108</v>
      </c>
      <c r="C683" s="2" t="s">
        <v>1109</v>
      </c>
      <c r="D683" s="4">
        <v>41285</v>
      </c>
      <c r="E683" t="s">
        <v>1342</v>
      </c>
      <c r="F683" t="s">
        <v>1305</v>
      </c>
      <c r="G683" t="s">
        <v>1349</v>
      </c>
      <c r="H683" s="10">
        <f t="shared" si="61"/>
        <v>752850</v>
      </c>
      <c r="I683">
        <f t="shared" si="62"/>
        <v>639922.5</v>
      </c>
      <c r="J683" s="10">
        <f t="shared" si="63"/>
        <v>559260</v>
      </c>
      <c r="K683" s="8">
        <v>10</v>
      </c>
      <c r="L683" s="8">
        <v>350</v>
      </c>
      <c r="M683" s="1" t="s">
        <v>714</v>
      </c>
      <c r="N683" s="1">
        <v>2151</v>
      </c>
      <c r="O683" s="3" t="s">
        <v>1107</v>
      </c>
      <c r="P683" s="9">
        <f t="shared" si="66"/>
        <v>80662.5</v>
      </c>
      <c r="Q683" s="9">
        <f t="shared" si="64"/>
        <v>14.423076923076922</v>
      </c>
      <c r="R683" t="str">
        <f t="shared" si="65"/>
        <v>NOT ACH</v>
      </c>
      <c r="S683" t="str">
        <f>_xlfn.XLOOKUP(F683,Market!B:B,Market!C:C,"NA",0)</f>
        <v>North America</v>
      </c>
    </row>
    <row r="684" spans="1:19" ht="12.5" x14ac:dyDescent="0.25">
      <c r="A684" s="8">
        <v>10968</v>
      </c>
      <c r="B684" s="2">
        <v>9322.7999999999993</v>
      </c>
      <c r="C684" s="2">
        <v>2742</v>
      </c>
      <c r="D684" s="4">
        <v>41651</v>
      </c>
      <c r="E684" t="s">
        <v>1346</v>
      </c>
      <c r="F684" t="s">
        <v>1312</v>
      </c>
      <c r="G684" t="s">
        <v>1349</v>
      </c>
      <c r="H684" s="10">
        <f t="shared" si="61"/>
        <v>10968</v>
      </c>
      <c r="I684">
        <f t="shared" si="62"/>
        <v>9322.7999999999993</v>
      </c>
      <c r="J684" s="10">
        <f t="shared" si="63"/>
        <v>2742</v>
      </c>
      <c r="K684" s="8">
        <v>10</v>
      </c>
      <c r="L684" s="8">
        <v>12</v>
      </c>
      <c r="M684" s="1" t="s">
        <v>714</v>
      </c>
      <c r="N684" s="1">
        <v>914</v>
      </c>
      <c r="O684" s="3" t="s">
        <v>1110</v>
      </c>
      <c r="P684" s="9">
        <f t="shared" si="66"/>
        <v>6580.7999999999993</v>
      </c>
      <c r="Q684" s="9">
        <f t="shared" si="64"/>
        <v>240</v>
      </c>
      <c r="R684" t="str">
        <f t="shared" si="65"/>
        <v>ACH</v>
      </c>
      <c r="S684" t="str">
        <f>_xlfn.XLOOKUP(F684,Market!B:B,Market!C:C,"NA",0)</f>
        <v>North America</v>
      </c>
    </row>
    <row r="685" spans="1:19" ht="12.5" x14ac:dyDescent="0.25">
      <c r="A685" s="8">
        <v>5860</v>
      </c>
      <c r="B685" s="2">
        <v>4981</v>
      </c>
      <c r="C685" s="2">
        <v>2930</v>
      </c>
      <c r="D685" s="4">
        <v>41651</v>
      </c>
      <c r="E685" t="s">
        <v>1342</v>
      </c>
      <c r="F685" t="s">
        <v>1257</v>
      </c>
      <c r="G685" t="s">
        <v>1349</v>
      </c>
      <c r="H685" s="10">
        <f t="shared" si="61"/>
        <v>5860</v>
      </c>
      <c r="I685">
        <f t="shared" si="62"/>
        <v>4981</v>
      </c>
      <c r="J685" s="10">
        <f t="shared" si="63"/>
        <v>2930</v>
      </c>
      <c r="K685" s="8">
        <v>10</v>
      </c>
      <c r="L685" s="8">
        <v>20</v>
      </c>
      <c r="M685" s="1" t="s">
        <v>714</v>
      </c>
      <c r="N685" s="1">
        <v>293</v>
      </c>
      <c r="O685" s="3" t="s">
        <v>1111</v>
      </c>
      <c r="P685" s="9">
        <f t="shared" si="66"/>
        <v>2051</v>
      </c>
      <c r="Q685" s="9">
        <f t="shared" si="64"/>
        <v>70</v>
      </c>
      <c r="R685" t="str">
        <f t="shared" si="65"/>
        <v>ACH</v>
      </c>
      <c r="S685" t="str">
        <f>_xlfn.XLOOKUP(F685,Market!B:B,Market!C:C,"NA",0)</f>
        <v>Europe</v>
      </c>
    </row>
    <row r="686" spans="1:19" ht="12.5" x14ac:dyDescent="0.25">
      <c r="A686" s="8">
        <v>6000</v>
      </c>
      <c r="B686" s="2">
        <v>5100</v>
      </c>
      <c r="C686" s="2">
        <v>1500</v>
      </c>
      <c r="D686" s="4">
        <v>41642</v>
      </c>
      <c r="E686" t="s">
        <v>1346</v>
      </c>
      <c r="F686" t="s">
        <v>1305</v>
      </c>
      <c r="G686" t="s">
        <v>1350</v>
      </c>
      <c r="H686" s="10">
        <f t="shared" si="61"/>
        <v>6000</v>
      </c>
      <c r="I686">
        <f t="shared" si="62"/>
        <v>5100</v>
      </c>
      <c r="J686" s="10">
        <f t="shared" si="63"/>
        <v>1500</v>
      </c>
      <c r="K686" s="8">
        <v>120</v>
      </c>
      <c r="L686" s="8">
        <v>12</v>
      </c>
      <c r="M686" s="1" t="s">
        <v>714</v>
      </c>
      <c r="N686" s="1">
        <v>500</v>
      </c>
      <c r="O686" s="3" t="s">
        <v>1112</v>
      </c>
      <c r="P686" s="9">
        <f t="shared" si="66"/>
        <v>3600</v>
      </c>
      <c r="Q686" s="9">
        <f t="shared" si="64"/>
        <v>240</v>
      </c>
      <c r="R686" t="str">
        <f t="shared" si="65"/>
        <v>ACH</v>
      </c>
      <c r="S686" t="str">
        <f>_xlfn.XLOOKUP(F686,Market!B:B,Market!C:C,"NA",0)</f>
        <v>North America</v>
      </c>
    </row>
    <row r="687" spans="1:19" ht="12.5" x14ac:dyDescent="0.25">
      <c r="A687" s="8">
        <v>42390</v>
      </c>
      <c r="B687" s="2">
        <v>36031.5</v>
      </c>
      <c r="C687" s="2">
        <v>28260</v>
      </c>
      <c r="D687" s="4">
        <v>41644</v>
      </c>
      <c r="E687" t="s">
        <v>1344</v>
      </c>
      <c r="F687" t="s">
        <v>1257</v>
      </c>
      <c r="G687" t="s">
        <v>1350</v>
      </c>
      <c r="H687" s="10">
        <f t="shared" si="61"/>
        <v>42390</v>
      </c>
      <c r="I687">
        <f t="shared" si="62"/>
        <v>36031.5</v>
      </c>
      <c r="J687" s="10">
        <f t="shared" si="63"/>
        <v>28260</v>
      </c>
      <c r="K687" s="8">
        <v>120</v>
      </c>
      <c r="L687" s="8">
        <v>15</v>
      </c>
      <c r="M687" s="1" t="s">
        <v>714</v>
      </c>
      <c r="N687" s="1">
        <v>2826</v>
      </c>
      <c r="O687" s="3" t="s">
        <v>1113</v>
      </c>
      <c r="P687" s="9">
        <f t="shared" si="66"/>
        <v>7771.5</v>
      </c>
      <c r="Q687" s="9">
        <f t="shared" si="64"/>
        <v>27.500000000000004</v>
      </c>
      <c r="R687" t="str">
        <f t="shared" si="65"/>
        <v>ACH</v>
      </c>
      <c r="S687" t="str">
        <f>_xlfn.XLOOKUP(F687,Market!B:B,Market!C:C,"NA",0)</f>
        <v>Europe</v>
      </c>
    </row>
    <row r="688" spans="1:19" ht="12.5" x14ac:dyDescent="0.25">
      <c r="A688" s="8">
        <v>82875</v>
      </c>
      <c r="B688" s="2">
        <v>70443.75</v>
      </c>
      <c r="C688" s="2">
        <v>79560</v>
      </c>
      <c r="D688" s="4">
        <v>41648</v>
      </c>
      <c r="E688" t="s">
        <v>1347</v>
      </c>
      <c r="F688" t="s">
        <v>1257</v>
      </c>
      <c r="G688" t="s">
        <v>1350</v>
      </c>
      <c r="H688" s="10">
        <f t="shared" si="61"/>
        <v>82875</v>
      </c>
      <c r="I688">
        <f t="shared" si="62"/>
        <v>70443.75</v>
      </c>
      <c r="J688" s="10">
        <f t="shared" si="63"/>
        <v>79560</v>
      </c>
      <c r="K688" s="8">
        <v>120</v>
      </c>
      <c r="L688" s="8">
        <v>125</v>
      </c>
      <c r="M688" s="1" t="s">
        <v>714</v>
      </c>
      <c r="N688" s="1">
        <v>663</v>
      </c>
      <c r="O688" s="3" t="s">
        <v>1114</v>
      </c>
      <c r="P688" s="9">
        <f t="shared" si="66"/>
        <v>-9116.25</v>
      </c>
      <c r="Q688" s="9">
        <f t="shared" si="64"/>
        <v>-11.458333333333332</v>
      </c>
      <c r="R688" t="str">
        <f t="shared" si="65"/>
        <v>NOT ACH</v>
      </c>
      <c r="S688" t="str">
        <f>_xlfn.XLOOKUP(F688,Market!B:B,Market!C:C,"NA",0)</f>
        <v>Europe</v>
      </c>
    </row>
    <row r="689" spans="1:19" ht="12.5" x14ac:dyDescent="0.25">
      <c r="A689" s="8" t="s">
        <v>1115</v>
      </c>
      <c r="B689" s="2" t="s">
        <v>1117</v>
      </c>
      <c r="C689" s="2" t="s">
        <v>1118</v>
      </c>
      <c r="D689" s="4">
        <v>41285</v>
      </c>
      <c r="E689" t="s">
        <v>1348</v>
      </c>
      <c r="F689" t="s">
        <v>1312</v>
      </c>
      <c r="G689" t="s">
        <v>1350</v>
      </c>
      <c r="H689" s="10">
        <f t="shared" si="61"/>
        <v>772200</v>
      </c>
      <c r="I689">
        <f t="shared" si="62"/>
        <v>656370</v>
      </c>
      <c r="J689" s="10">
        <f t="shared" si="63"/>
        <v>643500</v>
      </c>
      <c r="K689" s="8">
        <v>120</v>
      </c>
      <c r="L689" s="8">
        <v>300</v>
      </c>
      <c r="M689" s="1" t="s">
        <v>714</v>
      </c>
      <c r="N689" s="1">
        <v>2574</v>
      </c>
      <c r="O689" s="3" t="s">
        <v>1116</v>
      </c>
      <c r="P689" s="9">
        <f t="shared" si="66"/>
        <v>12870</v>
      </c>
      <c r="Q689" s="9">
        <f t="shared" si="64"/>
        <v>2</v>
      </c>
      <c r="R689" t="str">
        <f t="shared" si="65"/>
        <v>NOT ACH</v>
      </c>
      <c r="S689" t="str">
        <f>_xlfn.XLOOKUP(F689,Market!B:B,Market!C:C,"NA",0)</f>
        <v>North America</v>
      </c>
    </row>
    <row r="690" spans="1:19" ht="12.5" x14ac:dyDescent="0.25">
      <c r="A690" s="8" t="s">
        <v>1119</v>
      </c>
      <c r="B690" s="2" t="s">
        <v>1121</v>
      </c>
      <c r="C690" s="2" t="s">
        <v>1122</v>
      </c>
      <c r="D690" s="4">
        <v>41286</v>
      </c>
      <c r="E690" t="s">
        <v>1347</v>
      </c>
      <c r="F690" t="s">
        <v>1312</v>
      </c>
      <c r="G690" t="s">
        <v>1350</v>
      </c>
      <c r="H690" s="10">
        <f t="shared" si="61"/>
        <v>304750</v>
      </c>
      <c r="I690">
        <f t="shared" si="62"/>
        <v>259037.5</v>
      </c>
      <c r="J690" s="10">
        <f t="shared" si="63"/>
        <v>292560</v>
      </c>
      <c r="K690" s="8">
        <v>120</v>
      </c>
      <c r="L690" s="8">
        <v>125</v>
      </c>
      <c r="M690" s="1" t="s">
        <v>714</v>
      </c>
      <c r="N690" s="1">
        <v>2438</v>
      </c>
      <c r="O690" s="3" t="s">
        <v>1120</v>
      </c>
      <c r="P690" s="9">
        <f t="shared" si="66"/>
        <v>-33522.5</v>
      </c>
      <c r="Q690" s="9">
        <f t="shared" si="64"/>
        <v>-11.458333333333332</v>
      </c>
      <c r="R690" t="str">
        <f t="shared" si="65"/>
        <v>NOT ACH</v>
      </c>
      <c r="S690" t="str">
        <f>_xlfn.XLOOKUP(F690,Market!B:B,Market!C:C,"NA",0)</f>
        <v>North America</v>
      </c>
    </row>
    <row r="691" spans="1:19" ht="12.5" x14ac:dyDescent="0.25">
      <c r="A691" s="8">
        <v>10968</v>
      </c>
      <c r="B691" s="2">
        <v>9322.7999999999993</v>
      </c>
      <c r="C691" s="2">
        <v>2742</v>
      </c>
      <c r="D691" s="4">
        <v>41651</v>
      </c>
      <c r="E691" t="s">
        <v>1346</v>
      </c>
      <c r="F691" t="s">
        <v>1312</v>
      </c>
      <c r="G691" t="s">
        <v>1350</v>
      </c>
      <c r="H691" s="10">
        <f t="shared" si="61"/>
        <v>10968</v>
      </c>
      <c r="I691">
        <f t="shared" si="62"/>
        <v>9322.7999999999993</v>
      </c>
      <c r="J691" s="10">
        <f t="shared" si="63"/>
        <v>2742</v>
      </c>
      <c r="K691" s="8">
        <v>120</v>
      </c>
      <c r="L691" s="8">
        <v>12</v>
      </c>
      <c r="M691" s="1" t="s">
        <v>714</v>
      </c>
      <c r="N691" s="1">
        <v>914</v>
      </c>
      <c r="O691" s="3" t="s">
        <v>1110</v>
      </c>
      <c r="P691" s="9">
        <f t="shared" si="66"/>
        <v>6580.7999999999993</v>
      </c>
      <c r="Q691" s="9">
        <f t="shared" si="64"/>
        <v>240</v>
      </c>
      <c r="R691" t="str">
        <f t="shared" si="65"/>
        <v>ACH</v>
      </c>
      <c r="S691" t="str">
        <f>_xlfn.XLOOKUP(F691,Market!B:B,Market!C:C,"NA",0)</f>
        <v>North America</v>
      </c>
    </row>
    <row r="692" spans="1:19" ht="12.5" x14ac:dyDescent="0.25">
      <c r="A692" s="8">
        <v>17310</v>
      </c>
      <c r="B692" s="2">
        <v>14713.5</v>
      </c>
      <c r="C692" s="2">
        <v>8655</v>
      </c>
      <c r="D692" s="4">
        <v>41646</v>
      </c>
      <c r="E692" t="s">
        <v>1342</v>
      </c>
      <c r="F692" t="s">
        <v>1294</v>
      </c>
      <c r="G692" t="s">
        <v>1351</v>
      </c>
      <c r="H692" s="10">
        <f t="shared" si="61"/>
        <v>17310</v>
      </c>
      <c r="I692">
        <f t="shared" si="62"/>
        <v>14713.5</v>
      </c>
      <c r="J692" s="10">
        <f t="shared" si="63"/>
        <v>8655</v>
      </c>
      <c r="K692" s="8">
        <v>250</v>
      </c>
      <c r="L692" s="8">
        <v>20</v>
      </c>
      <c r="M692" s="1" t="s">
        <v>714</v>
      </c>
      <c r="N692" s="1">
        <v>865.5</v>
      </c>
      <c r="O692" s="3" t="s">
        <v>1123</v>
      </c>
      <c r="P692" s="9">
        <f t="shared" si="66"/>
        <v>6058.5</v>
      </c>
      <c r="Q692" s="9">
        <f t="shared" si="64"/>
        <v>70</v>
      </c>
      <c r="R692" t="str">
        <f t="shared" si="65"/>
        <v>ACH</v>
      </c>
      <c r="S692" t="str">
        <f>_xlfn.XLOOKUP(F692,Market!B:B,Market!C:C,"NA",0)</f>
        <v>North America</v>
      </c>
    </row>
    <row r="693" spans="1:19" ht="12.5" x14ac:dyDescent="0.25">
      <c r="A693" s="8">
        <v>7380</v>
      </c>
      <c r="B693" s="2">
        <v>6273</v>
      </c>
      <c r="C693" s="2">
        <v>4920</v>
      </c>
      <c r="D693" s="4">
        <v>41646</v>
      </c>
      <c r="E693" t="s">
        <v>1344</v>
      </c>
      <c r="F693" t="s">
        <v>1258</v>
      </c>
      <c r="G693" t="s">
        <v>1351</v>
      </c>
      <c r="H693" s="10">
        <f t="shared" si="61"/>
        <v>7380</v>
      </c>
      <c r="I693">
        <f t="shared" si="62"/>
        <v>6273</v>
      </c>
      <c r="J693" s="10">
        <f t="shared" si="63"/>
        <v>4920</v>
      </c>
      <c r="K693" s="8">
        <v>250</v>
      </c>
      <c r="L693" s="8">
        <v>15</v>
      </c>
      <c r="M693" s="1" t="s">
        <v>714</v>
      </c>
      <c r="N693" s="1">
        <v>492</v>
      </c>
      <c r="O693" s="3" t="s">
        <v>1124</v>
      </c>
      <c r="P693" s="9">
        <f t="shared" si="66"/>
        <v>1353</v>
      </c>
      <c r="Q693" s="9">
        <f t="shared" si="64"/>
        <v>27.500000000000004</v>
      </c>
      <c r="R693" t="str">
        <f t="shared" si="65"/>
        <v>ACH</v>
      </c>
      <c r="S693" t="str">
        <f>_xlfn.XLOOKUP(F693,Market!B:B,Market!C:C,"NA",0)</f>
        <v>Europe</v>
      </c>
    </row>
    <row r="694" spans="1:19" ht="12.5" x14ac:dyDescent="0.25">
      <c r="A694" s="8">
        <v>5340</v>
      </c>
      <c r="B694" s="2">
        <v>4539</v>
      </c>
      <c r="C694" s="2">
        <v>2670</v>
      </c>
      <c r="D694" s="4">
        <v>41284</v>
      </c>
      <c r="E694" t="s">
        <v>1342</v>
      </c>
      <c r="F694" t="s">
        <v>1312</v>
      </c>
      <c r="G694" t="s">
        <v>1351</v>
      </c>
      <c r="H694" s="10">
        <f t="shared" si="61"/>
        <v>5340</v>
      </c>
      <c r="I694">
        <f t="shared" si="62"/>
        <v>4539</v>
      </c>
      <c r="J694" s="10">
        <f t="shared" si="63"/>
        <v>2670</v>
      </c>
      <c r="K694" s="8">
        <v>250</v>
      </c>
      <c r="L694" s="8">
        <v>20</v>
      </c>
      <c r="M694" s="1" t="s">
        <v>714</v>
      </c>
      <c r="N694" s="1">
        <v>267</v>
      </c>
      <c r="O694" s="3" t="s">
        <v>1100</v>
      </c>
      <c r="P694" s="9">
        <f t="shared" si="66"/>
        <v>1869</v>
      </c>
      <c r="Q694" s="9">
        <f t="shared" si="64"/>
        <v>70</v>
      </c>
      <c r="R694" t="str">
        <f t="shared" si="65"/>
        <v>ACH</v>
      </c>
      <c r="S694" t="str">
        <f>_xlfn.XLOOKUP(F694,Market!B:B,Market!C:C,"NA",0)</f>
        <v>North America</v>
      </c>
    </row>
    <row r="695" spans="1:19" ht="12.5" x14ac:dyDescent="0.25">
      <c r="A695" s="8">
        <v>17625</v>
      </c>
      <c r="B695" s="2">
        <v>14981.25</v>
      </c>
      <c r="C695" s="2">
        <v>11750</v>
      </c>
      <c r="D695" s="4">
        <v>41649</v>
      </c>
      <c r="E695" t="s">
        <v>1344</v>
      </c>
      <c r="F695" t="s">
        <v>1258</v>
      </c>
      <c r="G695" t="s">
        <v>1351</v>
      </c>
      <c r="H695" s="10">
        <f t="shared" si="61"/>
        <v>17625</v>
      </c>
      <c r="I695">
        <f t="shared" si="62"/>
        <v>14981.25</v>
      </c>
      <c r="J695" s="10">
        <f t="shared" si="63"/>
        <v>11750</v>
      </c>
      <c r="K695" s="8">
        <v>250</v>
      </c>
      <c r="L695" s="8">
        <v>15</v>
      </c>
      <c r="M695" s="1" t="s">
        <v>714</v>
      </c>
      <c r="N695" s="1">
        <v>1175</v>
      </c>
      <c r="O695" s="3" t="s">
        <v>1101</v>
      </c>
      <c r="P695" s="9">
        <f t="shared" si="66"/>
        <v>3231.25</v>
      </c>
      <c r="Q695" s="9">
        <f t="shared" si="64"/>
        <v>27.500000000000004</v>
      </c>
      <c r="R695" t="str">
        <f t="shared" si="65"/>
        <v>ACH</v>
      </c>
      <c r="S695" t="str">
        <f>_xlfn.XLOOKUP(F695,Market!B:B,Market!C:C,"NA",0)</f>
        <v>Europe</v>
      </c>
    </row>
    <row r="696" spans="1:19" ht="12.5" x14ac:dyDescent="0.25">
      <c r="A696" s="8" t="s">
        <v>1125</v>
      </c>
      <c r="B696" s="2" t="s">
        <v>1127</v>
      </c>
      <c r="C696" s="2" t="s">
        <v>1128</v>
      </c>
      <c r="D696" s="4">
        <v>41285</v>
      </c>
      <c r="E696" t="s">
        <v>1347</v>
      </c>
      <c r="F696" t="s">
        <v>1294</v>
      </c>
      <c r="G696" t="s">
        <v>1351</v>
      </c>
      <c r="H696" s="10">
        <f t="shared" si="61"/>
        <v>369250</v>
      </c>
      <c r="I696">
        <f t="shared" si="62"/>
        <v>313862.5</v>
      </c>
      <c r="J696" s="10">
        <f t="shared" si="63"/>
        <v>354480</v>
      </c>
      <c r="K696" s="8">
        <v>250</v>
      </c>
      <c r="L696" s="8">
        <v>125</v>
      </c>
      <c r="M696" s="1" t="s">
        <v>714</v>
      </c>
      <c r="N696" s="1">
        <v>2954</v>
      </c>
      <c r="O696" s="3" t="s">
        <v>1126</v>
      </c>
      <c r="P696" s="9">
        <f t="shared" si="66"/>
        <v>-40617.5</v>
      </c>
      <c r="Q696" s="9">
        <f t="shared" si="64"/>
        <v>-11.458333333333332</v>
      </c>
      <c r="R696" t="str">
        <f t="shared" si="65"/>
        <v>NOT ACH</v>
      </c>
      <c r="S696" t="str">
        <f>_xlfn.XLOOKUP(F696,Market!B:B,Market!C:C,"NA",0)</f>
        <v>North America</v>
      </c>
    </row>
    <row r="697" spans="1:19" ht="12.5" x14ac:dyDescent="0.25">
      <c r="A697" s="8">
        <v>69000</v>
      </c>
      <c r="B697" s="2">
        <v>58650</v>
      </c>
      <c r="C697" s="2">
        <v>66240</v>
      </c>
      <c r="D697" s="4">
        <v>41650</v>
      </c>
      <c r="E697" t="s">
        <v>1347</v>
      </c>
      <c r="F697" t="s">
        <v>1258</v>
      </c>
      <c r="G697" t="s">
        <v>1351</v>
      </c>
      <c r="H697" s="10">
        <f t="shared" si="61"/>
        <v>69000</v>
      </c>
      <c r="I697">
        <f t="shared" si="62"/>
        <v>58650</v>
      </c>
      <c r="J697" s="10">
        <f t="shared" si="63"/>
        <v>66240</v>
      </c>
      <c r="K697" s="8">
        <v>250</v>
      </c>
      <c r="L697" s="8">
        <v>125</v>
      </c>
      <c r="M697" s="1" t="s">
        <v>714</v>
      </c>
      <c r="N697" s="1">
        <v>552</v>
      </c>
      <c r="O697" s="3" t="s">
        <v>1129</v>
      </c>
      <c r="P697" s="9">
        <f t="shared" si="66"/>
        <v>-7590</v>
      </c>
      <c r="Q697" s="9">
        <f t="shared" si="64"/>
        <v>-11.458333333333332</v>
      </c>
      <c r="R697" t="str">
        <f t="shared" si="65"/>
        <v>NOT ACH</v>
      </c>
      <c r="S697" t="str">
        <f>_xlfn.XLOOKUP(F697,Market!B:B,Market!C:C,"NA",0)</f>
        <v>Europe</v>
      </c>
    </row>
    <row r="698" spans="1:19" ht="12.5" x14ac:dyDescent="0.25">
      <c r="A698" s="8">
        <v>5860</v>
      </c>
      <c r="B698" s="2">
        <v>4981</v>
      </c>
      <c r="C698" s="2">
        <v>2930</v>
      </c>
      <c r="D698" s="4">
        <v>41651</v>
      </c>
      <c r="E698" t="s">
        <v>1342</v>
      </c>
      <c r="F698" t="s">
        <v>1257</v>
      </c>
      <c r="G698" t="s">
        <v>1351</v>
      </c>
      <c r="H698" s="10">
        <f t="shared" si="61"/>
        <v>5860</v>
      </c>
      <c r="I698">
        <f t="shared" si="62"/>
        <v>4981</v>
      </c>
      <c r="J698" s="10">
        <f t="shared" si="63"/>
        <v>2930</v>
      </c>
      <c r="K698" s="8">
        <v>250</v>
      </c>
      <c r="L698" s="8">
        <v>20</v>
      </c>
      <c r="M698" s="1" t="s">
        <v>714</v>
      </c>
      <c r="N698" s="1">
        <v>293</v>
      </c>
      <c r="O698" s="3" t="s">
        <v>1111</v>
      </c>
      <c r="P698" s="9">
        <f t="shared" si="66"/>
        <v>2051</v>
      </c>
      <c r="Q698" s="9">
        <f t="shared" si="64"/>
        <v>70</v>
      </c>
      <c r="R698" t="str">
        <f t="shared" si="65"/>
        <v>ACH</v>
      </c>
      <c r="S698" t="str">
        <f>_xlfn.XLOOKUP(F698,Market!B:B,Market!C:C,"NA",0)</f>
        <v>Europe</v>
      </c>
    </row>
    <row r="699" spans="1:19" ht="12.5" x14ac:dyDescent="0.25">
      <c r="A699" s="8" t="s">
        <v>1130</v>
      </c>
      <c r="B699" s="2" t="s">
        <v>1132</v>
      </c>
      <c r="C699" s="2" t="s">
        <v>1133</v>
      </c>
      <c r="D699" s="4">
        <v>41642</v>
      </c>
      <c r="E699" t="s">
        <v>1348</v>
      </c>
      <c r="F699" t="s">
        <v>1257</v>
      </c>
      <c r="G699" t="s">
        <v>1352</v>
      </c>
      <c r="H699" s="10">
        <f t="shared" si="61"/>
        <v>742500</v>
      </c>
      <c r="I699">
        <f t="shared" si="62"/>
        <v>631125</v>
      </c>
      <c r="J699" s="10">
        <f t="shared" si="63"/>
        <v>618750</v>
      </c>
      <c r="K699" s="8">
        <v>260</v>
      </c>
      <c r="L699" s="8">
        <v>300</v>
      </c>
      <c r="M699" s="1" t="s">
        <v>714</v>
      </c>
      <c r="N699" s="1">
        <v>2475</v>
      </c>
      <c r="O699" s="3" t="s">
        <v>1131</v>
      </c>
      <c r="P699" s="9">
        <f t="shared" si="66"/>
        <v>12375</v>
      </c>
      <c r="Q699" s="9">
        <f t="shared" si="64"/>
        <v>2</v>
      </c>
      <c r="R699" t="str">
        <f t="shared" si="65"/>
        <v>NOT ACH</v>
      </c>
      <c r="S699" t="str">
        <f>_xlfn.XLOOKUP(F699,Market!B:B,Market!C:C,"NA",0)</f>
        <v>Europe</v>
      </c>
    </row>
    <row r="700" spans="1:19" ht="12.5" x14ac:dyDescent="0.25">
      <c r="A700" s="8" t="s">
        <v>1088</v>
      </c>
      <c r="B700" s="2" t="s">
        <v>1090</v>
      </c>
      <c r="C700" s="2" t="s">
        <v>1091</v>
      </c>
      <c r="D700" s="4">
        <v>41649</v>
      </c>
      <c r="E700" t="s">
        <v>1348</v>
      </c>
      <c r="F700" t="s">
        <v>1305</v>
      </c>
      <c r="G700" t="s">
        <v>1352</v>
      </c>
      <c r="H700" s="10">
        <f t="shared" si="61"/>
        <v>163800</v>
      </c>
      <c r="I700">
        <f t="shared" si="62"/>
        <v>139230</v>
      </c>
      <c r="J700" s="10">
        <f t="shared" si="63"/>
        <v>136500</v>
      </c>
      <c r="K700" s="8">
        <v>260</v>
      </c>
      <c r="L700" s="8">
        <v>300</v>
      </c>
      <c r="M700" s="1" t="s">
        <v>714</v>
      </c>
      <c r="N700" s="1">
        <v>546</v>
      </c>
      <c r="O700" s="3" t="s">
        <v>1089</v>
      </c>
      <c r="P700" s="9">
        <f t="shared" si="66"/>
        <v>2730</v>
      </c>
      <c r="Q700" s="9">
        <f t="shared" si="64"/>
        <v>2</v>
      </c>
      <c r="R700" t="str">
        <f t="shared" si="65"/>
        <v>NOT ACH</v>
      </c>
      <c r="S700" t="str">
        <f>_xlfn.XLOOKUP(F700,Market!B:B,Market!C:C,"NA",0)</f>
        <v>North America</v>
      </c>
    </row>
    <row r="701" spans="1:19" ht="12.5" x14ac:dyDescent="0.25">
      <c r="A701" s="8">
        <v>9576</v>
      </c>
      <c r="B701" s="2">
        <v>8139.6</v>
      </c>
      <c r="C701" s="2">
        <v>6840</v>
      </c>
      <c r="D701" s="4">
        <v>41641</v>
      </c>
      <c r="E701" t="s">
        <v>1342</v>
      </c>
      <c r="F701" t="s">
        <v>1305</v>
      </c>
      <c r="G701" t="s">
        <v>1345</v>
      </c>
      <c r="H701" s="10">
        <f t="shared" si="61"/>
        <v>9576</v>
      </c>
      <c r="I701">
        <f t="shared" si="62"/>
        <v>8139.6</v>
      </c>
      <c r="J701" s="10">
        <f t="shared" si="63"/>
        <v>6840</v>
      </c>
      <c r="K701" s="8">
        <v>5</v>
      </c>
      <c r="L701" s="8">
        <v>7</v>
      </c>
      <c r="M701" s="1" t="s">
        <v>714</v>
      </c>
      <c r="N701" s="1">
        <v>1368</v>
      </c>
      <c r="O701" s="3" t="s">
        <v>1134</v>
      </c>
      <c r="P701" s="9">
        <f t="shared" si="66"/>
        <v>1299.6000000000004</v>
      </c>
      <c r="Q701" s="9">
        <f t="shared" si="64"/>
        <v>19.000000000000007</v>
      </c>
      <c r="R701" t="str">
        <f t="shared" si="65"/>
        <v>NOT ACH</v>
      </c>
      <c r="S701" t="str">
        <f>_xlfn.XLOOKUP(F701,Market!B:B,Market!C:C,"NA",0)</f>
        <v>North America</v>
      </c>
    </row>
    <row r="702" spans="1:19" ht="12.5" x14ac:dyDescent="0.25">
      <c r="A702" s="8">
        <v>5061</v>
      </c>
      <c r="B702" s="2">
        <v>4301.8500000000004</v>
      </c>
      <c r="C702" s="2">
        <v>3615</v>
      </c>
      <c r="D702" s="4">
        <v>41643</v>
      </c>
      <c r="E702" t="s">
        <v>1342</v>
      </c>
      <c r="F702" t="s">
        <v>1294</v>
      </c>
      <c r="G702" t="s">
        <v>1349</v>
      </c>
      <c r="H702" s="10">
        <f t="shared" si="61"/>
        <v>5061</v>
      </c>
      <c r="I702">
        <f t="shared" si="62"/>
        <v>4301.8500000000004</v>
      </c>
      <c r="J702" s="10">
        <f t="shared" si="63"/>
        <v>3615</v>
      </c>
      <c r="K702" s="8">
        <v>10</v>
      </c>
      <c r="L702" s="8">
        <v>7</v>
      </c>
      <c r="M702" s="1" t="s">
        <v>714</v>
      </c>
      <c r="N702" s="1">
        <v>723</v>
      </c>
      <c r="O702" s="3" t="s">
        <v>1135</v>
      </c>
      <c r="P702" s="9">
        <f t="shared" si="66"/>
        <v>686.85000000000036</v>
      </c>
      <c r="Q702" s="9">
        <f t="shared" si="64"/>
        <v>19.000000000000011</v>
      </c>
      <c r="R702" t="str">
        <f t="shared" si="65"/>
        <v>NOT ACH</v>
      </c>
      <c r="S702" t="str">
        <f>_xlfn.XLOOKUP(F702,Market!B:B,Market!C:C,"NA",0)</f>
        <v>North America</v>
      </c>
    </row>
    <row r="703" spans="1:19" ht="12.5" x14ac:dyDescent="0.25">
      <c r="A703" s="8">
        <v>21672</v>
      </c>
      <c r="B703" s="2">
        <v>18421.2</v>
      </c>
      <c r="C703" s="2">
        <v>5418</v>
      </c>
      <c r="D703" s="4">
        <v>41644</v>
      </c>
      <c r="E703" t="s">
        <v>1346</v>
      </c>
      <c r="F703" t="s">
        <v>1312</v>
      </c>
      <c r="G703" t="s">
        <v>1351</v>
      </c>
      <c r="H703" s="10">
        <f t="shared" si="61"/>
        <v>21672</v>
      </c>
      <c r="I703">
        <f t="shared" si="62"/>
        <v>18421.2</v>
      </c>
      <c r="J703" s="10">
        <f t="shared" si="63"/>
        <v>5418</v>
      </c>
      <c r="K703" s="8">
        <v>250</v>
      </c>
      <c r="L703" s="8">
        <v>12</v>
      </c>
      <c r="M703" s="1" t="s">
        <v>714</v>
      </c>
      <c r="N703" s="1">
        <v>1806</v>
      </c>
      <c r="O703" s="3" t="s">
        <v>1136</v>
      </c>
      <c r="P703" s="9">
        <f t="shared" si="66"/>
        <v>13003.2</v>
      </c>
      <c r="Q703" s="9">
        <f t="shared" si="64"/>
        <v>240.00000000000003</v>
      </c>
      <c r="R703" t="str">
        <f t="shared" si="65"/>
        <v>ACH</v>
      </c>
      <c r="S703" t="str">
        <f>_xlfn.XLOOKUP(F703,Market!B:B,Market!C:C,"NA",0)</f>
        <v>North America</v>
      </c>
    </row>
    <row r="704" spans="1:19" ht="12.5" x14ac:dyDescent="0.25">
      <c r="A704" s="8"/>
      <c r="B704" s="2"/>
      <c r="C704" s="2"/>
      <c r="D704" s="4"/>
      <c r="I704">
        <f>SUM(I459:I703)</f>
        <v>37372486.740000017</v>
      </c>
      <c r="K704" s="8"/>
      <c r="L704" s="8"/>
      <c r="M704" s="7"/>
      <c r="N704" s="7"/>
      <c r="O704" s="3"/>
      <c r="P704" s="9"/>
      <c r="Q704" s="9"/>
    </row>
    <row r="705" spans="1:15" ht="12.5" x14ac:dyDescent="0.25">
      <c r="A705" s="5"/>
      <c r="B705" s="5"/>
      <c r="C705" s="5"/>
      <c r="L705" s="11"/>
      <c r="O705" s="6"/>
    </row>
    <row r="706" spans="1:15" ht="12.5" x14ac:dyDescent="0.25">
      <c r="A706" s="5"/>
      <c r="B706" s="5"/>
      <c r="C706" s="5"/>
      <c r="L706" s="11"/>
      <c r="O706" s="6"/>
    </row>
    <row r="707" spans="1:15" ht="12.5" x14ac:dyDescent="0.25">
      <c r="A707" s="5"/>
      <c r="B707" s="5"/>
      <c r="C707" s="5"/>
      <c r="L707" s="11"/>
      <c r="O707" s="6"/>
    </row>
    <row r="708" spans="1:15" ht="12.5" x14ac:dyDescent="0.25">
      <c r="A708" s="5"/>
      <c r="B708" s="5"/>
      <c r="C708" s="5"/>
      <c r="L708" s="11"/>
      <c r="O708" s="6"/>
    </row>
    <row r="709" spans="1:15" ht="12.5" x14ac:dyDescent="0.25">
      <c r="A709" s="5"/>
      <c r="B709" s="5"/>
      <c r="C709" s="5"/>
      <c r="L709" s="11"/>
      <c r="O709" s="6"/>
    </row>
    <row r="710" spans="1:15" ht="12.5" x14ac:dyDescent="0.25">
      <c r="A710" s="5"/>
      <c r="B710" s="5"/>
      <c r="C710" s="5"/>
      <c r="L710" s="11"/>
      <c r="O710" s="6"/>
    </row>
    <row r="711" spans="1:15" ht="12.5" x14ac:dyDescent="0.25">
      <c r="A711" s="5"/>
      <c r="B711" s="5"/>
      <c r="C711" s="5"/>
      <c r="L711" s="11"/>
      <c r="O711" s="6"/>
    </row>
    <row r="712" spans="1:15" ht="12.5" x14ac:dyDescent="0.25">
      <c r="A712" s="5"/>
      <c r="B712" s="5"/>
      <c r="C712" s="5"/>
      <c r="L712" s="11"/>
      <c r="O712" s="6"/>
    </row>
    <row r="713" spans="1:15" ht="12.5" x14ac:dyDescent="0.25">
      <c r="A713" s="5"/>
      <c r="B713" s="5"/>
      <c r="C713" s="5"/>
      <c r="L713" s="11"/>
      <c r="O713" s="6"/>
    </row>
    <row r="714" spans="1:15" ht="12.5" x14ac:dyDescent="0.25">
      <c r="A714" s="5"/>
      <c r="B714" s="5"/>
      <c r="C714" s="5"/>
      <c r="L714" s="11"/>
      <c r="O714" s="6"/>
    </row>
    <row r="715" spans="1:15" ht="12.5" x14ac:dyDescent="0.25">
      <c r="A715" s="5"/>
      <c r="B715" s="5"/>
      <c r="C715" s="5"/>
      <c r="L715" s="11"/>
      <c r="O715" s="6"/>
    </row>
    <row r="716" spans="1:15" ht="12.5" x14ac:dyDescent="0.25">
      <c r="A716" s="5"/>
      <c r="B716" s="5"/>
      <c r="C716" s="5"/>
      <c r="L716" s="11"/>
      <c r="O716" s="6"/>
    </row>
    <row r="717" spans="1:15" ht="12.5" x14ac:dyDescent="0.25">
      <c r="A717" s="5"/>
      <c r="B717" s="5"/>
      <c r="C717" s="5"/>
      <c r="L717" s="11"/>
      <c r="O717" s="6"/>
    </row>
    <row r="718" spans="1:15" ht="12.5" x14ac:dyDescent="0.25">
      <c r="A718" s="5"/>
      <c r="B718" s="5"/>
      <c r="C718" s="5"/>
      <c r="L718" s="11"/>
      <c r="O718" s="6"/>
    </row>
    <row r="719" spans="1:15" ht="12.5" x14ac:dyDescent="0.25">
      <c r="A719" s="5"/>
      <c r="B719" s="5"/>
      <c r="C719" s="5"/>
      <c r="L719" s="11"/>
      <c r="O719" s="6"/>
    </row>
    <row r="720" spans="1:15" ht="12.5" x14ac:dyDescent="0.25">
      <c r="A720" s="5"/>
      <c r="B720" s="5"/>
      <c r="C720" s="5"/>
      <c r="L720" s="11"/>
      <c r="O720" s="6"/>
    </row>
    <row r="721" spans="1:15" ht="12.5" x14ac:dyDescent="0.25">
      <c r="A721" s="5"/>
      <c r="B721" s="5"/>
      <c r="C721" s="5"/>
      <c r="L721" s="11"/>
      <c r="O721" s="6"/>
    </row>
    <row r="722" spans="1:15" ht="12.5" x14ac:dyDescent="0.25">
      <c r="A722" s="5"/>
      <c r="B722" s="5"/>
      <c r="C722" s="5"/>
      <c r="L722" s="11"/>
      <c r="O722" s="6"/>
    </row>
    <row r="723" spans="1:15" ht="12.5" x14ac:dyDescent="0.25">
      <c r="A723" s="5"/>
      <c r="B723" s="5"/>
      <c r="C723" s="5"/>
      <c r="L723" s="11"/>
      <c r="O723" s="6"/>
    </row>
    <row r="724" spans="1:15" ht="12.5" x14ac:dyDescent="0.25">
      <c r="A724" s="5"/>
      <c r="B724" s="5"/>
      <c r="C724" s="5"/>
      <c r="L724" s="11"/>
      <c r="O724" s="6"/>
    </row>
    <row r="725" spans="1:15" ht="12.5" x14ac:dyDescent="0.25">
      <c r="A725" s="5"/>
      <c r="B725" s="5"/>
      <c r="C725" s="5"/>
      <c r="L725" s="11"/>
      <c r="O725" s="6"/>
    </row>
    <row r="726" spans="1:15" ht="12.5" x14ac:dyDescent="0.25">
      <c r="A726" s="5"/>
      <c r="B726" s="5"/>
      <c r="C726" s="5"/>
      <c r="L726" s="11"/>
      <c r="O726" s="6"/>
    </row>
    <row r="727" spans="1:15" ht="12.5" x14ac:dyDescent="0.25">
      <c r="A727" s="5"/>
      <c r="B727" s="5"/>
      <c r="C727" s="5"/>
      <c r="L727" s="11"/>
      <c r="O727" s="6"/>
    </row>
    <row r="728" spans="1:15" ht="12.5" x14ac:dyDescent="0.25">
      <c r="A728" s="5"/>
      <c r="B728" s="5"/>
      <c r="C728" s="5"/>
      <c r="L728" s="11"/>
      <c r="O728" s="6"/>
    </row>
    <row r="729" spans="1:15" ht="12.5" x14ac:dyDescent="0.25">
      <c r="A729" s="5"/>
      <c r="B729" s="5"/>
      <c r="C729" s="5"/>
      <c r="L729" s="11"/>
      <c r="O729" s="6"/>
    </row>
    <row r="730" spans="1:15" ht="12.5" x14ac:dyDescent="0.25">
      <c r="A730" s="5"/>
      <c r="B730" s="5"/>
      <c r="C730" s="5"/>
      <c r="L730" s="11"/>
      <c r="O730" s="6"/>
    </row>
    <row r="731" spans="1:15" ht="12.5" x14ac:dyDescent="0.25">
      <c r="A731" s="5"/>
      <c r="B731" s="5"/>
      <c r="C731" s="5"/>
      <c r="L731" s="11"/>
      <c r="O731" s="6"/>
    </row>
    <row r="732" spans="1:15" ht="12.5" x14ac:dyDescent="0.25">
      <c r="A732" s="5"/>
      <c r="B732" s="5"/>
      <c r="C732" s="5"/>
      <c r="L732" s="11"/>
      <c r="O732" s="6"/>
    </row>
    <row r="733" spans="1:15" ht="12.5" x14ac:dyDescent="0.25">
      <c r="A733" s="5"/>
      <c r="B733" s="5"/>
      <c r="C733" s="5"/>
      <c r="L733" s="11"/>
      <c r="O733" s="6"/>
    </row>
    <row r="734" spans="1:15" ht="12.5" x14ac:dyDescent="0.25">
      <c r="A734" s="5"/>
      <c r="B734" s="5"/>
      <c r="C734" s="5"/>
      <c r="L734" s="11"/>
      <c r="O734" s="6"/>
    </row>
    <row r="735" spans="1:15" ht="12.5" x14ac:dyDescent="0.25">
      <c r="A735" s="5"/>
      <c r="B735" s="5"/>
      <c r="C735" s="5"/>
      <c r="L735" s="11"/>
      <c r="O735" s="6"/>
    </row>
    <row r="736" spans="1:15" ht="12.5" x14ac:dyDescent="0.25">
      <c r="A736" s="5"/>
      <c r="B736" s="5"/>
      <c r="C736" s="5"/>
      <c r="L736" s="11"/>
      <c r="O736" s="6"/>
    </row>
    <row r="737" spans="1:15" ht="12.5" x14ac:dyDescent="0.25">
      <c r="A737" s="5"/>
      <c r="B737" s="5"/>
      <c r="C737" s="5"/>
      <c r="L737" s="11"/>
      <c r="O737" s="6"/>
    </row>
    <row r="738" spans="1:15" ht="12.5" x14ac:dyDescent="0.25">
      <c r="A738" s="5"/>
      <c r="B738" s="5"/>
      <c r="C738" s="5"/>
      <c r="L738" s="11"/>
      <c r="O738" s="6"/>
    </row>
    <row r="739" spans="1:15" ht="12.5" x14ac:dyDescent="0.25">
      <c r="A739" s="5"/>
      <c r="B739" s="5"/>
      <c r="C739" s="5"/>
      <c r="L739" s="11"/>
      <c r="O739" s="6"/>
    </row>
    <row r="740" spans="1:15" ht="12.5" x14ac:dyDescent="0.25">
      <c r="A740" s="5"/>
      <c r="B740" s="5"/>
      <c r="C740" s="5"/>
      <c r="L740" s="11"/>
      <c r="O740" s="6"/>
    </row>
    <row r="741" spans="1:15" ht="12.5" x14ac:dyDescent="0.25">
      <c r="A741" s="5"/>
      <c r="B741" s="5"/>
      <c r="C741" s="5"/>
      <c r="L741" s="11"/>
      <c r="O741" s="6"/>
    </row>
    <row r="742" spans="1:15" ht="12.5" x14ac:dyDescent="0.25">
      <c r="A742" s="5"/>
      <c r="B742" s="5"/>
      <c r="C742" s="5"/>
      <c r="L742" s="11"/>
      <c r="O742" s="6"/>
    </row>
    <row r="743" spans="1:15" ht="12.5" x14ac:dyDescent="0.25">
      <c r="A743" s="5"/>
      <c r="B743" s="5"/>
      <c r="C743" s="5"/>
      <c r="L743" s="11"/>
      <c r="O743" s="6"/>
    </row>
    <row r="744" spans="1:15" ht="12.5" x14ac:dyDescent="0.25">
      <c r="A744" s="5"/>
      <c r="B744" s="5"/>
      <c r="C744" s="5"/>
      <c r="L744" s="11"/>
      <c r="O744" s="6"/>
    </row>
    <row r="745" spans="1:15" ht="12.5" x14ac:dyDescent="0.25">
      <c r="A745" s="5"/>
      <c r="B745" s="5"/>
      <c r="C745" s="5"/>
      <c r="L745" s="11"/>
      <c r="O745" s="6"/>
    </row>
    <row r="746" spans="1:15" ht="12.5" x14ac:dyDescent="0.25">
      <c r="A746" s="5"/>
      <c r="B746" s="5"/>
      <c r="C746" s="5"/>
      <c r="L746" s="11"/>
      <c r="O746" s="6"/>
    </row>
    <row r="747" spans="1:15" ht="12.5" x14ac:dyDescent="0.25">
      <c r="A747" s="5"/>
      <c r="B747" s="5"/>
      <c r="C747" s="5"/>
      <c r="L747" s="11"/>
      <c r="O747" s="6"/>
    </row>
    <row r="748" spans="1:15" ht="12.5" x14ac:dyDescent="0.25">
      <c r="A748" s="5"/>
      <c r="B748" s="5"/>
      <c r="C748" s="5"/>
      <c r="L748" s="11"/>
      <c r="O748" s="6"/>
    </row>
    <row r="749" spans="1:15" ht="12.5" x14ac:dyDescent="0.25">
      <c r="A749" s="5"/>
      <c r="B749" s="5"/>
      <c r="C749" s="5"/>
      <c r="L749" s="11"/>
      <c r="O749" s="6"/>
    </row>
    <row r="750" spans="1:15" ht="12.5" x14ac:dyDescent="0.25">
      <c r="A750" s="5"/>
      <c r="B750" s="5"/>
      <c r="C750" s="5"/>
      <c r="L750" s="11"/>
      <c r="O750" s="6"/>
    </row>
    <row r="751" spans="1:15" ht="12.5" x14ac:dyDescent="0.25">
      <c r="A751" s="5"/>
      <c r="B751" s="5"/>
      <c r="C751" s="5"/>
      <c r="L751" s="11"/>
      <c r="O751" s="6"/>
    </row>
    <row r="752" spans="1:15" ht="12.5" x14ac:dyDescent="0.25">
      <c r="A752" s="5"/>
      <c r="B752" s="5"/>
      <c r="C752" s="5"/>
      <c r="L752" s="11"/>
      <c r="O752" s="6"/>
    </row>
    <row r="753" spans="1:15" ht="12.5" x14ac:dyDescent="0.25">
      <c r="A753" s="5"/>
      <c r="B753" s="5"/>
      <c r="C753" s="5"/>
      <c r="L753" s="11"/>
      <c r="O753" s="6"/>
    </row>
    <row r="754" spans="1:15" ht="12.5" x14ac:dyDescent="0.25">
      <c r="A754" s="5"/>
      <c r="B754" s="5"/>
      <c r="C754" s="5"/>
      <c r="L754" s="11"/>
      <c r="O754" s="6"/>
    </row>
    <row r="755" spans="1:15" ht="12.5" x14ac:dyDescent="0.25">
      <c r="A755" s="5"/>
      <c r="B755" s="5"/>
      <c r="C755" s="5"/>
      <c r="L755" s="11"/>
      <c r="O755" s="6"/>
    </row>
    <row r="756" spans="1:15" ht="12.5" x14ac:dyDescent="0.25">
      <c r="A756" s="5"/>
      <c r="B756" s="5"/>
      <c r="C756" s="5"/>
      <c r="L756" s="11"/>
      <c r="O756" s="6"/>
    </row>
    <row r="757" spans="1:15" ht="12.5" x14ac:dyDescent="0.25">
      <c r="A757" s="5"/>
      <c r="B757" s="5"/>
      <c r="C757" s="5"/>
      <c r="L757" s="11"/>
      <c r="O757" s="6"/>
    </row>
    <row r="758" spans="1:15" ht="12.5" x14ac:dyDescent="0.25">
      <c r="A758" s="5"/>
      <c r="B758" s="5"/>
      <c r="C758" s="5"/>
      <c r="L758" s="11"/>
      <c r="O758" s="6"/>
    </row>
    <row r="759" spans="1:15" ht="12.5" x14ac:dyDescent="0.25">
      <c r="A759" s="5"/>
      <c r="B759" s="5"/>
      <c r="C759" s="5"/>
      <c r="L759" s="11"/>
      <c r="O759" s="6"/>
    </row>
    <row r="760" spans="1:15" ht="12.5" x14ac:dyDescent="0.25">
      <c r="A760" s="5"/>
      <c r="B760" s="5"/>
      <c r="C760" s="5"/>
      <c r="L760" s="11"/>
      <c r="O760" s="6"/>
    </row>
    <row r="761" spans="1:15" ht="12.5" x14ac:dyDescent="0.25">
      <c r="A761" s="5"/>
      <c r="B761" s="5"/>
      <c r="C761" s="5"/>
      <c r="L761" s="11"/>
      <c r="O761" s="6"/>
    </row>
    <row r="762" spans="1:15" ht="12.5" x14ac:dyDescent="0.25">
      <c r="A762" s="5"/>
      <c r="B762" s="5"/>
      <c r="C762" s="5"/>
      <c r="L762" s="11"/>
      <c r="O762" s="6"/>
    </row>
    <row r="763" spans="1:15" ht="12.5" x14ac:dyDescent="0.25">
      <c r="A763" s="5"/>
      <c r="B763" s="5"/>
      <c r="C763" s="5"/>
      <c r="L763" s="11"/>
      <c r="O763" s="6"/>
    </row>
    <row r="764" spans="1:15" ht="12.5" x14ac:dyDescent="0.25">
      <c r="A764" s="5"/>
      <c r="B764" s="5"/>
      <c r="C764" s="5"/>
      <c r="L764" s="11"/>
      <c r="O764" s="6"/>
    </row>
    <row r="765" spans="1:15" ht="12.5" x14ac:dyDescent="0.25">
      <c r="A765" s="5"/>
      <c r="B765" s="5"/>
      <c r="C765" s="5"/>
      <c r="L765" s="11"/>
      <c r="O765" s="6"/>
    </row>
    <row r="766" spans="1:15" ht="12.5" x14ac:dyDescent="0.25">
      <c r="A766" s="5"/>
      <c r="B766" s="5"/>
      <c r="C766" s="5"/>
      <c r="L766" s="11"/>
      <c r="O766" s="6"/>
    </row>
    <row r="767" spans="1:15" ht="12.5" x14ac:dyDescent="0.25">
      <c r="A767" s="5"/>
      <c r="B767" s="5"/>
      <c r="C767" s="5"/>
      <c r="L767" s="11"/>
      <c r="O767" s="6"/>
    </row>
    <row r="768" spans="1:15" ht="12.5" x14ac:dyDescent="0.25">
      <c r="A768" s="5"/>
      <c r="B768" s="5"/>
      <c r="C768" s="5"/>
      <c r="L768" s="11"/>
      <c r="O768" s="6"/>
    </row>
    <row r="769" spans="1:15" ht="12.5" x14ac:dyDescent="0.25">
      <c r="A769" s="5"/>
      <c r="B769" s="5"/>
      <c r="C769" s="5"/>
      <c r="L769" s="11"/>
      <c r="O769" s="6"/>
    </row>
    <row r="770" spans="1:15" ht="12.5" x14ac:dyDescent="0.25">
      <c r="A770" s="5"/>
      <c r="B770" s="5"/>
      <c r="C770" s="5"/>
      <c r="L770" s="11"/>
      <c r="O770" s="6"/>
    </row>
    <row r="771" spans="1:15" ht="12.5" x14ac:dyDescent="0.25">
      <c r="A771" s="5"/>
      <c r="B771" s="5"/>
      <c r="C771" s="5"/>
      <c r="L771" s="11"/>
      <c r="O771" s="6"/>
    </row>
    <row r="772" spans="1:15" ht="12.5" x14ac:dyDescent="0.25">
      <c r="A772" s="5"/>
      <c r="B772" s="5"/>
      <c r="C772" s="5"/>
      <c r="L772" s="11"/>
      <c r="O772" s="6"/>
    </row>
    <row r="773" spans="1:15" ht="12.5" x14ac:dyDescent="0.25">
      <c r="A773" s="5"/>
      <c r="B773" s="5"/>
      <c r="C773" s="5"/>
      <c r="L773" s="11"/>
      <c r="O773" s="6"/>
    </row>
    <row r="774" spans="1:15" ht="12.5" x14ac:dyDescent="0.25">
      <c r="A774" s="5"/>
      <c r="B774" s="5"/>
      <c r="C774" s="5"/>
      <c r="L774" s="11"/>
      <c r="O774" s="6"/>
    </row>
    <row r="775" spans="1:15" ht="12.5" x14ac:dyDescent="0.25">
      <c r="A775" s="5"/>
      <c r="B775" s="5"/>
      <c r="C775" s="5"/>
      <c r="L775" s="11"/>
      <c r="O775" s="6"/>
    </row>
    <row r="776" spans="1:15" ht="12.5" x14ac:dyDescent="0.25">
      <c r="A776" s="5"/>
      <c r="B776" s="5"/>
      <c r="C776" s="5"/>
      <c r="L776" s="11"/>
      <c r="O776" s="6"/>
    </row>
    <row r="777" spans="1:15" ht="12.5" x14ac:dyDescent="0.25">
      <c r="A777" s="5"/>
      <c r="B777" s="5"/>
      <c r="C777" s="5"/>
      <c r="L777" s="11"/>
      <c r="O777" s="6"/>
    </row>
    <row r="778" spans="1:15" ht="12.5" x14ac:dyDescent="0.25">
      <c r="A778" s="5"/>
      <c r="B778" s="5"/>
      <c r="C778" s="5"/>
      <c r="L778" s="11"/>
      <c r="O778" s="6"/>
    </row>
    <row r="779" spans="1:15" ht="12.5" x14ac:dyDescent="0.25">
      <c r="A779" s="5"/>
      <c r="B779" s="5"/>
      <c r="C779" s="5"/>
      <c r="L779" s="11"/>
      <c r="O779" s="6"/>
    </row>
    <row r="780" spans="1:15" ht="12.5" x14ac:dyDescent="0.25">
      <c r="A780" s="5"/>
      <c r="B780" s="5"/>
      <c r="C780" s="5"/>
      <c r="L780" s="11"/>
      <c r="O780" s="6"/>
    </row>
    <row r="781" spans="1:15" ht="12.5" x14ac:dyDescent="0.25">
      <c r="A781" s="5"/>
      <c r="B781" s="5"/>
      <c r="C781" s="5"/>
      <c r="L781" s="11"/>
      <c r="O781" s="6"/>
    </row>
    <row r="782" spans="1:15" ht="12.5" x14ac:dyDescent="0.25">
      <c r="A782" s="5"/>
      <c r="B782" s="5"/>
      <c r="C782" s="5"/>
      <c r="L782" s="11"/>
      <c r="O782" s="6"/>
    </row>
    <row r="783" spans="1:15" ht="12.5" x14ac:dyDescent="0.25">
      <c r="A783" s="5"/>
      <c r="B783" s="5"/>
      <c r="C783" s="5"/>
      <c r="L783" s="11"/>
      <c r="O783" s="6"/>
    </row>
    <row r="784" spans="1:15" ht="12.5" x14ac:dyDescent="0.25">
      <c r="A784" s="5"/>
      <c r="B784" s="5"/>
      <c r="C784" s="5"/>
      <c r="L784" s="11"/>
      <c r="O784" s="6"/>
    </row>
    <row r="785" spans="1:15" ht="12.5" x14ac:dyDescent="0.25">
      <c r="A785" s="5"/>
      <c r="B785" s="5"/>
      <c r="C785" s="5"/>
      <c r="L785" s="11"/>
      <c r="O785" s="6"/>
    </row>
    <row r="786" spans="1:15" ht="12.5" x14ac:dyDescent="0.25">
      <c r="A786" s="5"/>
      <c r="B786" s="5"/>
      <c r="C786" s="5"/>
      <c r="L786" s="11"/>
      <c r="O786" s="6"/>
    </row>
    <row r="787" spans="1:15" ht="12.5" x14ac:dyDescent="0.25">
      <c r="A787" s="5"/>
      <c r="B787" s="5"/>
      <c r="C787" s="5"/>
      <c r="L787" s="11"/>
      <c r="O787" s="6"/>
    </row>
    <row r="788" spans="1:15" ht="12.5" x14ac:dyDescent="0.25">
      <c r="A788" s="5"/>
      <c r="B788" s="5"/>
      <c r="C788" s="5"/>
      <c r="L788" s="11"/>
      <c r="O788" s="6"/>
    </row>
    <row r="789" spans="1:15" ht="12.5" x14ac:dyDescent="0.25">
      <c r="A789" s="5"/>
      <c r="B789" s="5"/>
      <c r="C789" s="5"/>
      <c r="L789" s="11"/>
      <c r="O789" s="6"/>
    </row>
    <row r="790" spans="1:15" ht="12.5" x14ac:dyDescent="0.25">
      <c r="A790" s="5"/>
      <c r="B790" s="5"/>
      <c r="C790" s="5"/>
      <c r="L790" s="11"/>
      <c r="O790" s="6"/>
    </row>
    <row r="791" spans="1:15" ht="12.5" x14ac:dyDescent="0.25">
      <c r="A791" s="5"/>
      <c r="B791" s="5"/>
      <c r="C791" s="5"/>
      <c r="L791" s="11"/>
      <c r="O791" s="6"/>
    </row>
    <row r="792" spans="1:15" ht="12.5" x14ac:dyDescent="0.25">
      <c r="A792" s="5"/>
      <c r="B792" s="5"/>
      <c r="C792" s="5"/>
      <c r="L792" s="11"/>
      <c r="O792" s="6"/>
    </row>
    <row r="793" spans="1:15" ht="12.5" x14ac:dyDescent="0.25">
      <c r="A793" s="5"/>
      <c r="B793" s="5"/>
      <c r="C793" s="5"/>
      <c r="L793" s="11"/>
      <c r="O793" s="6"/>
    </row>
    <row r="794" spans="1:15" ht="12.5" x14ac:dyDescent="0.25">
      <c r="A794" s="5"/>
      <c r="B794" s="5"/>
      <c r="C794" s="5"/>
      <c r="L794" s="11"/>
      <c r="O794" s="6"/>
    </row>
    <row r="795" spans="1:15" ht="12.5" x14ac:dyDescent="0.25">
      <c r="A795" s="5"/>
      <c r="B795" s="5"/>
      <c r="C795" s="5"/>
      <c r="L795" s="11"/>
      <c r="O795" s="6"/>
    </row>
    <row r="796" spans="1:15" ht="12.5" x14ac:dyDescent="0.25">
      <c r="A796" s="5"/>
      <c r="B796" s="5"/>
      <c r="C796" s="5"/>
      <c r="L796" s="11"/>
      <c r="O796" s="6"/>
    </row>
    <row r="797" spans="1:15" ht="12.5" x14ac:dyDescent="0.25">
      <c r="A797" s="5"/>
      <c r="B797" s="5"/>
      <c r="C797" s="5"/>
      <c r="L797" s="11"/>
      <c r="O797" s="6"/>
    </row>
    <row r="798" spans="1:15" ht="12.5" x14ac:dyDescent="0.25">
      <c r="A798" s="5"/>
      <c r="B798" s="5"/>
      <c r="C798" s="5"/>
      <c r="L798" s="11"/>
      <c r="O798" s="6"/>
    </row>
    <row r="799" spans="1:15" ht="12.5" x14ac:dyDescent="0.25">
      <c r="A799" s="5"/>
      <c r="B799" s="5"/>
      <c r="C799" s="5"/>
      <c r="L799" s="11"/>
      <c r="O799" s="6"/>
    </row>
    <row r="800" spans="1:15" ht="12.5" x14ac:dyDescent="0.25">
      <c r="A800" s="5"/>
      <c r="B800" s="5"/>
      <c r="C800" s="5"/>
      <c r="L800" s="11"/>
      <c r="O800" s="6"/>
    </row>
    <row r="801" spans="1:15" ht="12.5" x14ac:dyDescent="0.25">
      <c r="A801" s="5"/>
      <c r="B801" s="5"/>
      <c r="C801" s="5"/>
      <c r="L801" s="11"/>
      <c r="O801" s="6"/>
    </row>
    <row r="802" spans="1:15" ht="12.5" x14ac:dyDescent="0.25">
      <c r="A802" s="5"/>
      <c r="B802" s="5"/>
      <c r="C802" s="5"/>
      <c r="L802" s="11"/>
      <c r="O802" s="6"/>
    </row>
    <row r="803" spans="1:15" ht="12.5" x14ac:dyDescent="0.25">
      <c r="A803" s="5"/>
      <c r="B803" s="5"/>
      <c r="C803" s="5"/>
      <c r="L803" s="11"/>
      <c r="O803" s="6"/>
    </row>
    <row r="804" spans="1:15" ht="12.5" x14ac:dyDescent="0.25">
      <c r="A804" s="5"/>
      <c r="B804" s="5"/>
      <c r="C804" s="5"/>
      <c r="L804" s="11"/>
      <c r="O804" s="6"/>
    </row>
    <row r="805" spans="1:15" ht="12.5" x14ac:dyDescent="0.25">
      <c r="A805" s="5"/>
      <c r="B805" s="5"/>
      <c r="C805" s="5"/>
      <c r="L805" s="11"/>
      <c r="O805" s="6"/>
    </row>
    <row r="806" spans="1:15" ht="12.5" x14ac:dyDescent="0.25">
      <c r="A806" s="5"/>
      <c r="B806" s="5"/>
      <c r="C806" s="5"/>
      <c r="L806" s="11"/>
      <c r="O806" s="6"/>
    </row>
    <row r="807" spans="1:15" ht="12.5" x14ac:dyDescent="0.25">
      <c r="A807" s="5"/>
      <c r="B807" s="5"/>
      <c r="C807" s="5"/>
      <c r="L807" s="11"/>
      <c r="O807" s="6"/>
    </row>
    <row r="808" spans="1:15" ht="12.5" x14ac:dyDescent="0.25">
      <c r="A808" s="5"/>
      <c r="B808" s="5"/>
      <c r="C808" s="5"/>
      <c r="L808" s="11"/>
      <c r="O808" s="6"/>
    </row>
    <row r="809" spans="1:15" ht="12.5" x14ac:dyDescent="0.25">
      <c r="A809" s="5"/>
      <c r="B809" s="5"/>
      <c r="C809" s="5"/>
      <c r="L809" s="11"/>
      <c r="O809" s="6"/>
    </row>
    <row r="810" spans="1:15" ht="12.5" x14ac:dyDescent="0.25">
      <c r="A810" s="5"/>
      <c r="B810" s="5"/>
      <c r="C810" s="5"/>
      <c r="L810" s="11"/>
      <c r="O810" s="6"/>
    </row>
    <row r="811" spans="1:15" ht="12.5" x14ac:dyDescent="0.25">
      <c r="A811" s="5"/>
      <c r="B811" s="5"/>
      <c r="C811" s="5"/>
      <c r="L811" s="11"/>
      <c r="O811" s="6"/>
    </row>
    <row r="812" spans="1:15" ht="12.5" x14ac:dyDescent="0.25">
      <c r="A812" s="5"/>
      <c r="B812" s="5"/>
      <c r="C812" s="5"/>
      <c r="L812" s="11"/>
      <c r="O812" s="6"/>
    </row>
    <row r="813" spans="1:15" ht="12.5" x14ac:dyDescent="0.25">
      <c r="A813" s="5"/>
      <c r="B813" s="5"/>
      <c r="C813" s="5"/>
      <c r="L813" s="11"/>
      <c r="O813" s="6"/>
    </row>
    <row r="814" spans="1:15" ht="12.5" x14ac:dyDescent="0.25">
      <c r="A814" s="5"/>
      <c r="B814" s="5"/>
      <c r="C814" s="5"/>
      <c r="L814" s="11"/>
      <c r="O814" s="6"/>
    </row>
    <row r="815" spans="1:15" ht="12.5" x14ac:dyDescent="0.25">
      <c r="A815" s="5"/>
      <c r="B815" s="5"/>
      <c r="C815" s="5"/>
      <c r="L815" s="11"/>
      <c r="O815" s="6"/>
    </row>
    <row r="816" spans="1:15" ht="12.5" x14ac:dyDescent="0.25">
      <c r="A816" s="5"/>
      <c r="B816" s="5"/>
      <c r="C816" s="5"/>
      <c r="L816" s="11"/>
      <c r="O816" s="6"/>
    </row>
    <row r="817" spans="1:15" ht="12.5" x14ac:dyDescent="0.25">
      <c r="A817" s="5"/>
      <c r="B817" s="5"/>
      <c r="C817" s="5"/>
      <c r="L817" s="11"/>
      <c r="O817" s="6"/>
    </row>
    <row r="818" spans="1:15" ht="12.5" x14ac:dyDescent="0.25">
      <c r="A818" s="5"/>
      <c r="B818" s="5"/>
      <c r="C818" s="5"/>
      <c r="L818" s="11"/>
      <c r="O818" s="6"/>
    </row>
    <row r="819" spans="1:15" ht="12.5" x14ac:dyDescent="0.25">
      <c r="A819" s="5"/>
      <c r="B819" s="5"/>
      <c r="C819" s="5"/>
      <c r="L819" s="11"/>
      <c r="O819" s="6"/>
    </row>
    <row r="820" spans="1:15" ht="12.5" x14ac:dyDescent="0.25">
      <c r="A820" s="5"/>
      <c r="B820" s="5"/>
      <c r="C820" s="5"/>
      <c r="L820" s="11"/>
      <c r="O820" s="6"/>
    </row>
    <row r="821" spans="1:15" ht="12.5" x14ac:dyDescent="0.25">
      <c r="A821" s="5"/>
      <c r="B821" s="5"/>
      <c r="C821" s="5"/>
      <c r="L821" s="11"/>
      <c r="O821" s="6"/>
    </row>
    <row r="822" spans="1:15" ht="12.5" x14ac:dyDescent="0.25">
      <c r="A822" s="5"/>
      <c r="B822" s="5"/>
      <c r="C822" s="5"/>
      <c r="L822" s="11"/>
      <c r="O822" s="6"/>
    </row>
    <row r="823" spans="1:15" ht="12.5" x14ac:dyDescent="0.25">
      <c r="A823" s="5"/>
      <c r="B823" s="5"/>
      <c r="C823" s="5"/>
      <c r="L823" s="11"/>
      <c r="O823" s="6"/>
    </row>
    <row r="824" spans="1:15" ht="12.5" x14ac:dyDescent="0.25">
      <c r="A824" s="5"/>
      <c r="B824" s="5"/>
      <c r="C824" s="5"/>
      <c r="L824" s="11"/>
      <c r="O824" s="6"/>
    </row>
    <row r="825" spans="1:15" ht="12.5" x14ac:dyDescent="0.25">
      <c r="A825" s="5"/>
      <c r="B825" s="5"/>
      <c r="C825" s="5"/>
      <c r="L825" s="11"/>
      <c r="O825" s="6"/>
    </row>
    <row r="826" spans="1:15" ht="12.5" x14ac:dyDescent="0.25">
      <c r="A826" s="5"/>
      <c r="B826" s="5"/>
      <c r="C826" s="5"/>
      <c r="L826" s="11"/>
      <c r="O826" s="6"/>
    </row>
    <row r="827" spans="1:15" ht="12.5" x14ac:dyDescent="0.25">
      <c r="A827" s="5"/>
      <c r="B827" s="5"/>
      <c r="C827" s="5"/>
      <c r="L827" s="11"/>
      <c r="O827" s="6"/>
    </row>
    <row r="828" spans="1:15" ht="12.5" x14ac:dyDescent="0.25">
      <c r="A828" s="5"/>
      <c r="B828" s="5"/>
      <c r="C828" s="5"/>
      <c r="L828" s="11"/>
      <c r="O828" s="6"/>
    </row>
    <row r="829" spans="1:15" ht="12.5" x14ac:dyDescent="0.25">
      <c r="A829" s="5"/>
      <c r="B829" s="5"/>
      <c r="C829" s="5"/>
      <c r="L829" s="11"/>
      <c r="O829" s="6"/>
    </row>
    <row r="830" spans="1:15" ht="12.5" x14ac:dyDescent="0.25">
      <c r="A830" s="5"/>
      <c r="B830" s="5"/>
      <c r="C830" s="5"/>
      <c r="L830" s="11"/>
      <c r="O830" s="6"/>
    </row>
    <row r="831" spans="1:15" ht="12.5" x14ac:dyDescent="0.25">
      <c r="A831" s="5"/>
      <c r="B831" s="5"/>
      <c r="C831" s="5"/>
      <c r="L831" s="11"/>
      <c r="O831" s="6"/>
    </row>
    <row r="832" spans="1:15" ht="12.5" x14ac:dyDescent="0.25">
      <c r="A832" s="5"/>
      <c r="B832" s="5"/>
      <c r="C832" s="5"/>
      <c r="L832" s="11"/>
      <c r="O832" s="6"/>
    </row>
    <row r="833" spans="1:15" ht="12.5" x14ac:dyDescent="0.25">
      <c r="A833" s="5"/>
      <c r="B833" s="5"/>
      <c r="C833" s="5"/>
      <c r="L833" s="11"/>
      <c r="O833" s="6"/>
    </row>
    <row r="834" spans="1:15" ht="12.5" x14ac:dyDescent="0.25">
      <c r="A834" s="5"/>
      <c r="B834" s="5"/>
      <c r="C834" s="5"/>
      <c r="L834" s="11"/>
      <c r="O834" s="6"/>
    </row>
    <row r="835" spans="1:15" ht="12.5" x14ac:dyDescent="0.25">
      <c r="A835" s="5"/>
      <c r="B835" s="5"/>
      <c r="C835" s="5"/>
      <c r="L835" s="11"/>
      <c r="O835" s="6"/>
    </row>
    <row r="836" spans="1:15" ht="12.5" x14ac:dyDescent="0.25">
      <c r="A836" s="5"/>
      <c r="B836" s="5"/>
      <c r="C836" s="5"/>
      <c r="L836" s="11"/>
      <c r="O836" s="6"/>
    </row>
    <row r="837" spans="1:15" ht="12.5" x14ac:dyDescent="0.25">
      <c r="A837" s="5"/>
      <c r="B837" s="5"/>
      <c r="C837" s="5"/>
      <c r="L837" s="11"/>
      <c r="O837" s="6"/>
    </row>
    <row r="838" spans="1:15" ht="12.5" x14ac:dyDescent="0.25">
      <c r="A838" s="5"/>
      <c r="B838" s="5"/>
      <c r="C838" s="5"/>
      <c r="L838" s="11"/>
      <c r="O838" s="6"/>
    </row>
    <row r="839" spans="1:15" ht="12.5" x14ac:dyDescent="0.25">
      <c r="A839" s="5"/>
      <c r="B839" s="5"/>
      <c r="C839" s="5"/>
      <c r="L839" s="11"/>
      <c r="O839" s="6"/>
    </row>
    <row r="840" spans="1:15" ht="12.5" x14ac:dyDescent="0.25">
      <c r="A840" s="5"/>
      <c r="B840" s="5"/>
      <c r="C840" s="5"/>
      <c r="L840" s="11"/>
      <c r="O840" s="6"/>
    </row>
    <row r="841" spans="1:15" ht="12.5" x14ac:dyDescent="0.25">
      <c r="A841" s="5"/>
      <c r="B841" s="5"/>
      <c r="C841" s="5"/>
      <c r="L841" s="11"/>
      <c r="O841" s="6"/>
    </row>
    <row r="842" spans="1:15" ht="12.5" x14ac:dyDescent="0.25">
      <c r="A842" s="5"/>
      <c r="B842" s="5"/>
      <c r="C842" s="5"/>
      <c r="L842" s="11"/>
      <c r="O842" s="6"/>
    </row>
    <row r="843" spans="1:15" ht="12.5" x14ac:dyDescent="0.25">
      <c r="A843" s="5"/>
      <c r="B843" s="5"/>
      <c r="C843" s="5"/>
      <c r="L843" s="11"/>
      <c r="O843" s="6"/>
    </row>
    <row r="844" spans="1:15" ht="12.5" x14ac:dyDescent="0.25">
      <c r="A844" s="5"/>
      <c r="B844" s="5"/>
      <c r="C844" s="5"/>
      <c r="L844" s="11"/>
      <c r="O844" s="6"/>
    </row>
    <row r="845" spans="1:15" ht="12.5" x14ac:dyDescent="0.25">
      <c r="A845" s="5"/>
      <c r="B845" s="5"/>
      <c r="C845" s="5"/>
      <c r="L845" s="11"/>
      <c r="O845" s="6"/>
    </row>
    <row r="846" spans="1:15" ht="12.5" x14ac:dyDescent="0.25">
      <c r="A846" s="5"/>
      <c r="B846" s="5"/>
      <c r="C846" s="5"/>
      <c r="L846" s="11"/>
      <c r="O846" s="6"/>
    </row>
    <row r="847" spans="1:15" ht="12.5" x14ac:dyDescent="0.25">
      <c r="A847" s="5"/>
      <c r="B847" s="5"/>
      <c r="C847" s="5"/>
      <c r="L847" s="11"/>
      <c r="O847" s="6"/>
    </row>
    <row r="848" spans="1:15" ht="12.5" x14ac:dyDescent="0.25">
      <c r="A848" s="5"/>
      <c r="B848" s="5"/>
      <c r="C848" s="5"/>
      <c r="L848" s="11"/>
      <c r="O848" s="6"/>
    </row>
    <row r="849" spans="1:15" ht="12.5" x14ac:dyDescent="0.25">
      <c r="A849" s="5"/>
      <c r="B849" s="5"/>
      <c r="C849" s="5"/>
      <c r="L849" s="11"/>
      <c r="O849" s="6"/>
    </row>
    <row r="850" spans="1:15" ht="12.5" x14ac:dyDescent="0.25">
      <c r="A850" s="5"/>
      <c r="B850" s="5"/>
      <c r="C850" s="5"/>
      <c r="L850" s="11"/>
      <c r="O850" s="6"/>
    </row>
    <row r="851" spans="1:15" ht="12.5" x14ac:dyDescent="0.25">
      <c r="A851" s="5"/>
      <c r="B851" s="5"/>
      <c r="C851" s="5"/>
      <c r="L851" s="11"/>
      <c r="O851" s="6"/>
    </row>
    <row r="852" spans="1:15" ht="12.5" x14ac:dyDescent="0.25">
      <c r="A852" s="5"/>
      <c r="B852" s="5"/>
      <c r="C852" s="5"/>
      <c r="L852" s="11"/>
      <c r="O852" s="6"/>
    </row>
    <row r="853" spans="1:15" ht="12.5" x14ac:dyDescent="0.25">
      <c r="A853" s="5"/>
      <c r="B853" s="5"/>
      <c r="C853" s="5"/>
      <c r="L853" s="11"/>
      <c r="O853" s="6"/>
    </row>
    <row r="854" spans="1:15" ht="12.5" x14ac:dyDescent="0.25">
      <c r="A854" s="5"/>
      <c r="B854" s="5"/>
      <c r="C854" s="5"/>
      <c r="L854" s="11"/>
      <c r="O854" s="6"/>
    </row>
    <row r="855" spans="1:15" ht="12.5" x14ac:dyDescent="0.25">
      <c r="A855" s="5"/>
      <c r="B855" s="5"/>
      <c r="C855" s="5"/>
      <c r="L855" s="11"/>
      <c r="O855" s="6"/>
    </row>
    <row r="856" spans="1:15" ht="12.5" x14ac:dyDescent="0.25">
      <c r="A856" s="5"/>
      <c r="B856" s="5"/>
      <c r="C856" s="5"/>
      <c r="L856" s="11"/>
      <c r="O856" s="6"/>
    </row>
    <row r="857" spans="1:15" ht="12.5" x14ac:dyDescent="0.25">
      <c r="A857" s="5"/>
      <c r="B857" s="5"/>
      <c r="C857" s="5"/>
      <c r="L857" s="11"/>
      <c r="O857" s="6"/>
    </row>
    <row r="858" spans="1:15" ht="12.5" x14ac:dyDescent="0.25">
      <c r="A858" s="5"/>
      <c r="B858" s="5"/>
      <c r="C858" s="5"/>
      <c r="L858" s="11"/>
      <c r="O858" s="6"/>
    </row>
    <row r="859" spans="1:15" ht="12.5" x14ac:dyDescent="0.25">
      <c r="A859" s="5"/>
      <c r="B859" s="5"/>
      <c r="C859" s="5"/>
      <c r="L859" s="11"/>
      <c r="O859" s="6"/>
    </row>
    <row r="860" spans="1:15" ht="12.5" x14ac:dyDescent="0.25">
      <c r="A860" s="5"/>
      <c r="B860" s="5"/>
      <c r="C860" s="5"/>
      <c r="L860" s="11"/>
      <c r="O860" s="6"/>
    </row>
    <row r="861" spans="1:15" ht="12.5" x14ac:dyDescent="0.25">
      <c r="A861" s="5"/>
      <c r="B861" s="5"/>
      <c r="C861" s="5"/>
      <c r="L861" s="11"/>
      <c r="O861" s="6"/>
    </row>
    <row r="862" spans="1:15" ht="12.5" x14ac:dyDescent="0.25">
      <c r="A862" s="5"/>
      <c r="B862" s="5"/>
      <c r="C862" s="5"/>
      <c r="L862" s="11"/>
      <c r="O862" s="6"/>
    </row>
    <row r="863" spans="1:15" ht="12.5" x14ac:dyDescent="0.25">
      <c r="A863" s="5"/>
      <c r="B863" s="5"/>
      <c r="C863" s="5"/>
      <c r="L863" s="11"/>
      <c r="O863" s="6"/>
    </row>
    <row r="864" spans="1:15" ht="12.5" x14ac:dyDescent="0.25">
      <c r="A864" s="5"/>
      <c r="B864" s="5"/>
      <c r="C864" s="5"/>
      <c r="L864" s="11"/>
      <c r="O864" s="6"/>
    </row>
    <row r="865" spans="1:15" ht="12.5" x14ac:dyDescent="0.25">
      <c r="A865" s="5"/>
      <c r="B865" s="5"/>
      <c r="C865" s="5"/>
      <c r="L865" s="11"/>
      <c r="O865" s="6"/>
    </row>
    <row r="866" spans="1:15" ht="12.5" x14ac:dyDescent="0.25">
      <c r="A866" s="5"/>
      <c r="B866" s="5"/>
      <c r="C866" s="5"/>
      <c r="L866" s="11"/>
      <c r="O866" s="6"/>
    </row>
    <row r="867" spans="1:15" ht="12.5" x14ac:dyDescent="0.25">
      <c r="A867" s="5"/>
      <c r="B867" s="5"/>
      <c r="C867" s="5"/>
      <c r="L867" s="11"/>
      <c r="O867" s="6"/>
    </row>
    <row r="868" spans="1:15" ht="12.5" x14ac:dyDescent="0.25">
      <c r="A868" s="5"/>
      <c r="B868" s="5"/>
      <c r="C868" s="5"/>
      <c r="L868" s="11"/>
      <c r="O868" s="6"/>
    </row>
    <row r="869" spans="1:15" ht="12.5" x14ac:dyDescent="0.25">
      <c r="A869" s="5"/>
      <c r="B869" s="5"/>
      <c r="C869" s="5"/>
      <c r="L869" s="11"/>
      <c r="O869" s="6"/>
    </row>
    <row r="870" spans="1:15" ht="12.5" x14ac:dyDescent="0.25">
      <c r="A870" s="5"/>
      <c r="B870" s="5"/>
      <c r="C870" s="5"/>
      <c r="L870" s="11"/>
      <c r="O870" s="6"/>
    </row>
    <row r="871" spans="1:15" ht="12.5" x14ac:dyDescent="0.25">
      <c r="A871" s="5"/>
      <c r="B871" s="5"/>
      <c r="C871" s="5"/>
      <c r="L871" s="11"/>
      <c r="O871" s="6"/>
    </row>
    <row r="872" spans="1:15" ht="12.5" x14ac:dyDescent="0.25">
      <c r="A872" s="5"/>
      <c r="B872" s="5"/>
      <c r="C872" s="5"/>
      <c r="L872" s="11"/>
      <c r="O872" s="6"/>
    </row>
    <row r="873" spans="1:15" ht="12.5" x14ac:dyDescent="0.25">
      <c r="A873" s="5"/>
      <c r="B873" s="5"/>
      <c r="C873" s="5"/>
      <c r="L873" s="11"/>
      <c r="O873" s="6"/>
    </row>
    <row r="874" spans="1:15" ht="12.5" x14ac:dyDescent="0.25">
      <c r="A874" s="5"/>
      <c r="B874" s="5"/>
      <c r="C874" s="5"/>
      <c r="L874" s="11"/>
      <c r="O874" s="6"/>
    </row>
    <row r="875" spans="1:15" ht="12.5" x14ac:dyDescent="0.25">
      <c r="A875" s="5"/>
      <c r="B875" s="5"/>
      <c r="C875" s="5"/>
      <c r="L875" s="11"/>
      <c r="O875" s="6"/>
    </row>
    <row r="876" spans="1:15" ht="12.5" x14ac:dyDescent="0.25">
      <c r="A876" s="5"/>
      <c r="B876" s="5"/>
      <c r="C876" s="5"/>
      <c r="L876" s="11"/>
      <c r="O876" s="6"/>
    </row>
    <row r="877" spans="1:15" ht="12.5" x14ac:dyDescent="0.25">
      <c r="A877" s="5"/>
      <c r="B877" s="5"/>
      <c r="C877" s="5"/>
      <c r="L877" s="11"/>
      <c r="O877" s="6"/>
    </row>
    <row r="878" spans="1:15" ht="12.5" x14ac:dyDescent="0.25">
      <c r="A878" s="5"/>
      <c r="B878" s="5"/>
      <c r="C878" s="5"/>
      <c r="L878" s="11"/>
      <c r="O878" s="6"/>
    </row>
    <row r="879" spans="1:15" ht="12.5" x14ac:dyDescent="0.25">
      <c r="A879" s="5"/>
      <c r="B879" s="5"/>
      <c r="C879" s="5"/>
      <c r="L879" s="11"/>
      <c r="O879" s="6"/>
    </row>
    <row r="880" spans="1:15" ht="12.5" x14ac:dyDescent="0.25">
      <c r="A880" s="5"/>
      <c r="B880" s="5"/>
      <c r="C880" s="5"/>
      <c r="L880" s="11"/>
      <c r="O880" s="6"/>
    </row>
    <row r="881" spans="1:15" ht="12.5" x14ac:dyDescent="0.25">
      <c r="A881" s="5"/>
      <c r="B881" s="5"/>
      <c r="C881" s="5"/>
      <c r="L881" s="11"/>
      <c r="O881" s="6"/>
    </row>
    <row r="882" spans="1:15" ht="12.5" x14ac:dyDescent="0.25">
      <c r="A882" s="5"/>
      <c r="B882" s="5"/>
      <c r="C882" s="5"/>
      <c r="L882" s="11"/>
      <c r="O882" s="6"/>
    </row>
    <row r="883" spans="1:15" ht="12.5" x14ac:dyDescent="0.25">
      <c r="A883" s="5"/>
      <c r="B883" s="5"/>
      <c r="C883" s="5"/>
      <c r="L883" s="11"/>
      <c r="O883" s="6"/>
    </row>
    <row r="884" spans="1:15" ht="12.5" x14ac:dyDescent="0.25">
      <c r="A884" s="5"/>
      <c r="B884" s="5"/>
      <c r="C884" s="5"/>
      <c r="L884" s="11"/>
      <c r="O884" s="6"/>
    </row>
    <row r="885" spans="1:15" ht="12.5" x14ac:dyDescent="0.25">
      <c r="A885" s="5"/>
      <c r="B885" s="5"/>
      <c r="C885" s="5"/>
      <c r="L885" s="11"/>
      <c r="O885" s="6"/>
    </row>
    <row r="886" spans="1:15" ht="12.5" x14ac:dyDescent="0.25">
      <c r="A886" s="5"/>
      <c r="B886" s="5"/>
      <c r="C886" s="5"/>
      <c r="L886" s="11"/>
      <c r="O886" s="6"/>
    </row>
    <row r="887" spans="1:15" ht="12.5" x14ac:dyDescent="0.25">
      <c r="A887" s="5"/>
      <c r="B887" s="5"/>
      <c r="C887" s="5"/>
      <c r="L887" s="11"/>
      <c r="O887" s="6"/>
    </row>
    <row r="888" spans="1:15" ht="12.5" x14ac:dyDescent="0.25">
      <c r="A888" s="5"/>
      <c r="B888" s="5"/>
      <c r="C888" s="5"/>
      <c r="L888" s="11"/>
      <c r="O888" s="6"/>
    </row>
    <row r="889" spans="1:15" ht="12.5" x14ac:dyDescent="0.25">
      <c r="A889" s="5"/>
      <c r="B889" s="5"/>
      <c r="C889" s="5"/>
      <c r="L889" s="11"/>
      <c r="O889" s="6"/>
    </row>
    <row r="890" spans="1:15" ht="12.5" x14ac:dyDescent="0.25">
      <c r="A890" s="5"/>
      <c r="B890" s="5"/>
      <c r="C890" s="5"/>
      <c r="L890" s="11"/>
      <c r="O890" s="6"/>
    </row>
    <row r="891" spans="1:15" ht="12.5" x14ac:dyDescent="0.25">
      <c r="A891" s="5"/>
      <c r="B891" s="5"/>
      <c r="C891" s="5"/>
      <c r="L891" s="11"/>
      <c r="O891" s="6"/>
    </row>
    <row r="892" spans="1:15" ht="12.5" x14ac:dyDescent="0.25">
      <c r="A892" s="5"/>
      <c r="B892" s="5"/>
      <c r="C892" s="5"/>
      <c r="L892" s="11"/>
      <c r="O892" s="6"/>
    </row>
    <row r="893" spans="1:15" ht="12.5" x14ac:dyDescent="0.25">
      <c r="A893" s="5"/>
      <c r="B893" s="5"/>
      <c r="C893" s="5"/>
      <c r="L893" s="11"/>
      <c r="O893" s="6"/>
    </row>
    <row r="894" spans="1:15" ht="12.5" x14ac:dyDescent="0.25">
      <c r="A894" s="5"/>
      <c r="B894" s="5"/>
      <c r="C894" s="5"/>
      <c r="L894" s="11"/>
      <c r="O894" s="6"/>
    </row>
    <row r="895" spans="1:15" ht="12.5" x14ac:dyDescent="0.25">
      <c r="A895" s="5"/>
      <c r="B895" s="5"/>
      <c r="C895" s="5"/>
      <c r="L895" s="11"/>
      <c r="O895" s="6"/>
    </row>
    <row r="896" spans="1:15" ht="12.5" x14ac:dyDescent="0.25">
      <c r="A896" s="5"/>
      <c r="B896" s="5"/>
      <c r="C896" s="5"/>
      <c r="L896" s="11"/>
      <c r="O896" s="6"/>
    </row>
    <row r="897" spans="1:15" ht="12.5" x14ac:dyDescent="0.25">
      <c r="A897" s="5"/>
      <c r="B897" s="5"/>
      <c r="C897" s="5"/>
      <c r="L897" s="11"/>
      <c r="O897" s="6"/>
    </row>
    <row r="898" spans="1:15" ht="12.5" x14ac:dyDescent="0.25">
      <c r="A898" s="5"/>
      <c r="B898" s="5"/>
      <c r="C898" s="5"/>
      <c r="L898" s="11"/>
      <c r="O898" s="6"/>
    </row>
    <row r="899" spans="1:15" ht="12.5" x14ac:dyDescent="0.25">
      <c r="A899" s="5"/>
      <c r="B899" s="5"/>
      <c r="C899" s="5"/>
      <c r="L899" s="11"/>
      <c r="O899" s="6"/>
    </row>
    <row r="900" spans="1:15" ht="12.5" x14ac:dyDescent="0.25">
      <c r="A900" s="5"/>
      <c r="B900" s="5"/>
      <c r="C900" s="5"/>
      <c r="L900" s="11"/>
      <c r="O900" s="6"/>
    </row>
    <row r="901" spans="1:15" ht="12.5" x14ac:dyDescent="0.25">
      <c r="A901" s="5"/>
      <c r="B901" s="5"/>
      <c r="C901" s="5"/>
      <c r="L901" s="11"/>
      <c r="O901" s="6"/>
    </row>
    <row r="902" spans="1:15" ht="12.5" x14ac:dyDescent="0.25">
      <c r="A902" s="5"/>
      <c r="B902" s="5"/>
      <c r="C902" s="5"/>
      <c r="L902" s="11"/>
      <c r="O902" s="6"/>
    </row>
    <row r="903" spans="1:15" ht="12.5" x14ac:dyDescent="0.25">
      <c r="A903" s="5"/>
      <c r="B903" s="5"/>
      <c r="C903" s="5"/>
      <c r="L903" s="11"/>
      <c r="O903" s="6"/>
    </row>
    <row r="904" spans="1:15" ht="12.5" x14ac:dyDescent="0.25">
      <c r="A904" s="5"/>
      <c r="B904" s="5"/>
      <c r="C904" s="5"/>
      <c r="L904" s="11"/>
      <c r="O904" s="6"/>
    </row>
    <row r="905" spans="1:15" ht="12.5" x14ac:dyDescent="0.25">
      <c r="A905" s="5"/>
      <c r="B905" s="5"/>
      <c r="C905" s="5"/>
      <c r="L905" s="11"/>
      <c r="O905" s="6"/>
    </row>
    <row r="906" spans="1:15" ht="12.5" x14ac:dyDescent="0.25">
      <c r="A906" s="5"/>
      <c r="B906" s="5"/>
      <c r="C906" s="5"/>
      <c r="L906" s="11"/>
      <c r="O906" s="6"/>
    </row>
    <row r="907" spans="1:15" ht="12.5" x14ac:dyDescent="0.25">
      <c r="A907" s="5"/>
      <c r="B907" s="5"/>
      <c r="C907" s="5"/>
      <c r="L907" s="11"/>
      <c r="O907" s="6"/>
    </row>
    <row r="908" spans="1:15" ht="12.5" x14ac:dyDescent="0.25">
      <c r="A908" s="5"/>
      <c r="B908" s="5"/>
      <c r="C908" s="5"/>
      <c r="L908" s="11"/>
      <c r="O908" s="6"/>
    </row>
    <row r="909" spans="1:15" ht="12.5" x14ac:dyDescent="0.25">
      <c r="A909" s="5"/>
      <c r="B909" s="5"/>
      <c r="C909" s="5"/>
      <c r="L909" s="11"/>
      <c r="O909" s="6"/>
    </row>
    <row r="910" spans="1:15" ht="12.5" x14ac:dyDescent="0.25">
      <c r="A910" s="5"/>
      <c r="B910" s="5"/>
      <c r="C910" s="5"/>
      <c r="L910" s="11"/>
      <c r="O910" s="6"/>
    </row>
    <row r="911" spans="1:15" ht="12.5" x14ac:dyDescent="0.25">
      <c r="A911" s="5"/>
      <c r="B911" s="5"/>
      <c r="C911" s="5"/>
      <c r="L911" s="11"/>
      <c r="O911" s="6"/>
    </row>
    <row r="912" spans="1:15" ht="12.5" x14ac:dyDescent="0.25">
      <c r="A912" s="5"/>
      <c r="B912" s="5"/>
      <c r="C912" s="5"/>
      <c r="L912" s="11"/>
      <c r="O912" s="6"/>
    </row>
    <row r="913" spans="1:15" ht="12.5" x14ac:dyDescent="0.25">
      <c r="A913" s="5"/>
      <c r="B913" s="5"/>
      <c r="C913" s="5"/>
      <c r="L913" s="11"/>
      <c r="O913" s="6"/>
    </row>
    <row r="914" spans="1:15" ht="12.5" x14ac:dyDescent="0.25">
      <c r="A914" s="5"/>
      <c r="B914" s="5"/>
      <c r="C914" s="5"/>
      <c r="L914" s="11"/>
      <c r="O914" s="6"/>
    </row>
    <row r="915" spans="1:15" ht="12.5" x14ac:dyDescent="0.25">
      <c r="A915" s="5"/>
      <c r="B915" s="5"/>
      <c r="C915" s="5"/>
      <c r="L915" s="11"/>
      <c r="O915" s="6"/>
    </row>
    <row r="916" spans="1:15" ht="12.5" x14ac:dyDescent="0.25">
      <c r="A916" s="5"/>
      <c r="B916" s="5"/>
      <c r="C916" s="5"/>
      <c r="L916" s="11"/>
      <c r="O916" s="6"/>
    </row>
    <row r="917" spans="1:15" ht="12.5" x14ac:dyDescent="0.25">
      <c r="A917" s="5"/>
      <c r="B917" s="5"/>
      <c r="C917" s="5"/>
      <c r="L917" s="11"/>
      <c r="O917" s="6"/>
    </row>
    <row r="918" spans="1:15" ht="12.5" x14ac:dyDescent="0.25">
      <c r="A918" s="5"/>
      <c r="B918" s="5"/>
      <c r="C918" s="5"/>
      <c r="L918" s="11"/>
      <c r="O918" s="6"/>
    </row>
    <row r="919" spans="1:15" ht="12.5" x14ac:dyDescent="0.25">
      <c r="A919" s="5"/>
      <c r="B919" s="5"/>
      <c r="C919" s="5"/>
      <c r="L919" s="11"/>
      <c r="O919" s="6"/>
    </row>
    <row r="920" spans="1:15" ht="12.5" x14ac:dyDescent="0.25">
      <c r="A920" s="5"/>
      <c r="B920" s="5"/>
      <c r="C920" s="5"/>
      <c r="L920" s="11"/>
      <c r="O920" s="6"/>
    </row>
    <row r="921" spans="1:15" ht="12.5" x14ac:dyDescent="0.25">
      <c r="A921" s="5"/>
      <c r="B921" s="5"/>
      <c r="C921" s="5"/>
      <c r="L921" s="11"/>
      <c r="O921" s="6"/>
    </row>
    <row r="922" spans="1:15" ht="12.5" x14ac:dyDescent="0.25">
      <c r="A922" s="5"/>
      <c r="B922" s="5"/>
      <c r="C922" s="5"/>
      <c r="L922" s="11"/>
      <c r="O922" s="6"/>
    </row>
    <row r="923" spans="1:15" ht="12.5" x14ac:dyDescent="0.25">
      <c r="A923" s="5"/>
      <c r="B923" s="5"/>
      <c r="C923" s="5"/>
      <c r="L923" s="11"/>
      <c r="O923" s="6"/>
    </row>
    <row r="924" spans="1:15" ht="12.5" x14ac:dyDescent="0.25">
      <c r="A924" s="5"/>
      <c r="B924" s="5"/>
      <c r="C924" s="5"/>
      <c r="L924" s="11"/>
      <c r="O924" s="6"/>
    </row>
    <row r="925" spans="1:15" ht="12.5" x14ac:dyDescent="0.25">
      <c r="A925" s="5"/>
      <c r="B925" s="5"/>
      <c r="C925" s="5"/>
      <c r="L925" s="11"/>
      <c r="O925" s="6"/>
    </row>
    <row r="926" spans="1:15" ht="12.5" x14ac:dyDescent="0.25">
      <c r="A926" s="5"/>
      <c r="B926" s="5"/>
      <c r="C926" s="5"/>
      <c r="L926" s="11"/>
      <c r="O926" s="6"/>
    </row>
    <row r="927" spans="1:15" ht="12.5" x14ac:dyDescent="0.25">
      <c r="A927" s="5"/>
      <c r="B927" s="5"/>
      <c r="C927" s="5"/>
      <c r="L927" s="11"/>
      <c r="O927" s="6"/>
    </row>
    <row r="928" spans="1:15" ht="12.5" x14ac:dyDescent="0.25">
      <c r="A928" s="5"/>
      <c r="B928" s="5"/>
      <c r="C928" s="5"/>
      <c r="L928" s="11"/>
      <c r="O928" s="6"/>
    </row>
    <row r="929" spans="1:15" ht="12.5" x14ac:dyDescent="0.25">
      <c r="A929" s="5"/>
      <c r="B929" s="5"/>
      <c r="C929" s="5"/>
      <c r="L929" s="11"/>
      <c r="O929" s="6"/>
    </row>
    <row r="930" spans="1:15" ht="12.5" x14ac:dyDescent="0.25">
      <c r="A930" s="5"/>
      <c r="B930" s="5"/>
      <c r="C930" s="5"/>
      <c r="L930" s="11"/>
      <c r="O930" s="6"/>
    </row>
    <row r="931" spans="1:15" ht="12.5" x14ac:dyDescent="0.25">
      <c r="A931" s="5"/>
      <c r="B931" s="5"/>
      <c r="C931" s="5"/>
      <c r="L931" s="11"/>
      <c r="O931" s="6"/>
    </row>
    <row r="932" spans="1:15" ht="12.5" x14ac:dyDescent="0.25">
      <c r="A932" s="5"/>
      <c r="B932" s="5"/>
      <c r="C932" s="5"/>
      <c r="L932" s="11"/>
      <c r="O932" s="6"/>
    </row>
    <row r="933" spans="1:15" ht="12.5" x14ac:dyDescent="0.25">
      <c r="A933" s="5"/>
      <c r="B933" s="5"/>
      <c r="C933" s="5"/>
      <c r="L933" s="11"/>
      <c r="O933" s="6"/>
    </row>
    <row r="934" spans="1:15" ht="12.5" x14ac:dyDescent="0.25">
      <c r="A934" s="5"/>
      <c r="B934" s="5"/>
      <c r="C934" s="5"/>
      <c r="L934" s="11"/>
      <c r="O934" s="6"/>
    </row>
    <row r="935" spans="1:15" ht="12.5" x14ac:dyDescent="0.25">
      <c r="A935" s="5"/>
      <c r="B935" s="5"/>
      <c r="C935" s="5"/>
      <c r="L935" s="11"/>
      <c r="O935" s="6"/>
    </row>
    <row r="936" spans="1:15" ht="12.5" x14ac:dyDescent="0.25">
      <c r="A936" s="5"/>
      <c r="B936" s="5"/>
      <c r="C936" s="5"/>
      <c r="L936" s="11"/>
      <c r="O936" s="6"/>
    </row>
    <row r="937" spans="1:15" ht="12.5" x14ac:dyDescent="0.25">
      <c r="A937" s="5"/>
      <c r="B937" s="5"/>
      <c r="C937" s="5"/>
      <c r="L937" s="11"/>
      <c r="O937" s="6"/>
    </row>
    <row r="938" spans="1:15" ht="12.5" x14ac:dyDescent="0.25">
      <c r="A938" s="5"/>
      <c r="B938" s="5"/>
      <c r="C938" s="5"/>
      <c r="L938" s="11"/>
      <c r="O938" s="6"/>
    </row>
    <row r="939" spans="1:15" ht="12.5" x14ac:dyDescent="0.25">
      <c r="A939" s="5"/>
      <c r="B939" s="5"/>
      <c r="C939" s="5"/>
      <c r="L939" s="11"/>
      <c r="O939" s="6"/>
    </row>
    <row r="940" spans="1:15" ht="12.5" x14ac:dyDescent="0.25">
      <c r="A940" s="5"/>
      <c r="B940" s="5"/>
      <c r="C940" s="5"/>
      <c r="L940" s="11"/>
      <c r="O940" s="6"/>
    </row>
    <row r="941" spans="1:15" ht="12.5" x14ac:dyDescent="0.25">
      <c r="A941" s="5"/>
      <c r="B941" s="5"/>
      <c r="C941" s="5"/>
      <c r="L941" s="11"/>
      <c r="O941" s="6"/>
    </row>
    <row r="942" spans="1:15" ht="12.5" x14ac:dyDescent="0.25">
      <c r="A942" s="5"/>
      <c r="B942" s="5"/>
      <c r="C942" s="5"/>
      <c r="L942" s="11"/>
      <c r="O942" s="6"/>
    </row>
    <row r="943" spans="1:15" ht="12.5" x14ac:dyDescent="0.25">
      <c r="A943" s="5"/>
      <c r="B943" s="5"/>
      <c r="C943" s="5"/>
      <c r="L943" s="11"/>
      <c r="O943" s="6"/>
    </row>
    <row r="944" spans="1:15" ht="12.5" x14ac:dyDescent="0.25">
      <c r="A944" s="5"/>
      <c r="B944" s="5"/>
      <c r="C944" s="5"/>
      <c r="L944" s="11"/>
      <c r="O944" s="6"/>
    </row>
    <row r="945" spans="1:15" ht="12.5" x14ac:dyDescent="0.25">
      <c r="A945" s="5"/>
      <c r="B945" s="5"/>
      <c r="C945" s="5"/>
      <c r="L945" s="11"/>
      <c r="O945" s="6"/>
    </row>
    <row r="946" spans="1:15" ht="12.5" x14ac:dyDescent="0.25">
      <c r="A946" s="5"/>
      <c r="B946" s="5"/>
      <c r="C946" s="5"/>
      <c r="L946" s="11"/>
      <c r="O946" s="6"/>
    </row>
    <row r="947" spans="1:15" ht="12.5" x14ac:dyDescent="0.25">
      <c r="A947" s="5"/>
      <c r="B947" s="5"/>
      <c r="C947" s="5"/>
      <c r="L947" s="11"/>
      <c r="O947" s="6"/>
    </row>
    <row r="948" spans="1:15" ht="12.5" x14ac:dyDescent="0.25">
      <c r="A948" s="5"/>
      <c r="B948" s="5"/>
      <c r="C948" s="5"/>
      <c r="L948" s="11"/>
      <c r="O948" s="6"/>
    </row>
    <row r="949" spans="1:15" ht="12.5" x14ac:dyDescent="0.25">
      <c r="A949" s="5"/>
      <c r="B949" s="5"/>
      <c r="C949" s="5"/>
      <c r="L949" s="11"/>
      <c r="O949" s="6"/>
    </row>
    <row r="950" spans="1:15" ht="12.5" x14ac:dyDescent="0.25">
      <c r="A950" s="5"/>
      <c r="B950" s="5"/>
      <c r="C950" s="5"/>
      <c r="L950" s="11"/>
      <c r="O950" s="6"/>
    </row>
    <row r="951" spans="1:15" ht="12.5" x14ac:dyDescent="0.25">
      <c r="A951" s="5"/>
      <c r="B951" s="5"/>
      <c r="C951" s="5"/>
      <c r="L951" s="11"/>
      <c r="O951" s="6"/>
    </row>
    <row r="952" spans="1:15" ht="12.5" x14ac:dyDescent="0.25">
      <c r="A952" s="5"/>
      <c r="B952" s="5"/>
      <c r="C952" s="5"/>
      <c r="L952" s="11"/>
      <c r="O952" s="6"/>
    </row>
    <row r="953" spans="1:15" ht="12.5" x14ac:dyDescent="0.25">
      <c r="A953" s="5"/>
      <c r="B953" s="5"/>
      <c r="C953" s="5"/>
      <c r="L953" s="11"/>
      <c r="O953" s="6"/>
    </row>
    <row r="954" spans="1:15" ht="12.5" x14ac:dyDescent="0.25">
      <c r="A954" s="5"/>
      <c r="B954" s="5"/>
      <c r="C954" s="5"/>
      <c r="L954" s="11"/>
      <c r="O954" s="6"/>
    </row>
    <row r="955" spans="1:15" ht="12.5" x14ac:dyDescent="0.25">
      <c r="A955" s="5"/>
      <c r="B955" s="5"/>
      <c r="C955" s="5"/>
      <c r="L955" s="11"/>
      <c r="O955" s="6"/>
    </row>
    <row r="956" spans="1:15" ht="12.5" x14ac:dyDescent="0.25">
      <c r="A956" s="5"/>
      <c r="B956" s="5"/>
      <c r="C956" s="5"/>
      <c r="L956" s="11"/>
      <c r="O956" s="6"/>
    </row>
    <row r="957" spans="1:15" ht="12.5" x14ac:dyDescent="0.25">
      <c r="A957" s="5"/>
      <c r="B957" s="5"/>
      <c r="C957" s="5"/>
      <c r="L957" s="11"/>
      <c r="O957" s="6"/>
    </row>
    <row r="958" spans="1:15" ht="12.5" x14ac:dyDescent="0.25">
      <c r="A958" s="5"/>
      <c r="B958" s="5"/>
      <c r="C958" s="5"/>
      <c r="L958" s="11"/>
      <c r="O958" s="6"/>
    </row>
    <row r="959" spans="1:15" ht="12.5" x14ac:dyDescent="0.25">
      <c r="A959" s="5"/>
      <c r="B959" s="5"/>
      <c r="C959" s="5"/>
      <c r="L959" s="11"/>
      <c r="O959" s="6"/>
    </row>
    <row r="960" spans="1:15" ht="12.5" x14ac:dyDescent="0.25">
      <c r="A960" s="5"/>
      <c r="B960" s="5"/>
      <c r="C960" s="5"/>
      <c r="L960" s="11"/>
      <c r="O960" s="6"/>
    </row>
    <row r="961" spans="1:15" ht="12.5" x14ac:dyDescent="0.25">
      <c r="A961" s="5"/>
      <c r="B961" s="5"/>
      <c r="C961" s="5"/>
      <c r="L961" s="11"/>
      <c r="O961" s="6"/>
    </row>
    <row r="962" spans="1:15" ht="12.5" x14ac:dyDescent="0.25">
      <c r="A962" s="5"/>
      <c r="B962" s="5"/>
      <c r="C962" s="5"/>
      <c r="L962" s="11"/>
      <c r="O962" s="6"/>
    </row>
    <row r="963" spans="1:15" ht="12.5" x14ac:dyDescent="0.25">
      <c r="A963" s="5"/>
      <c r="B963" s="5"/>
      <c r="C963" s="5"/>
      <c r="L963" s="11"/>
      <c r="O963" s="6"/>
    </row>
    <row r="964" spans="1:15" ht="12.5" x14ac:dyDescent="0.25">
      <c r="A964" s="5"/>
      <c r="B964" s="5"/>
      <c r="C964" s="5"/>
      <c r="L964" s="11"/>
      <c r="O964" s="6"/>
    </row>
    <row r="965" spans="1:15" ht="12.5" x14ac:dyDescent="0.25">
      <c r="A965" s="5"/>
      <c r="B965" s="5"/>
      <c r="C965" s="5"/>
      <c r="L965" s="11"/>
      <c r="O965" s="6"/>
    </row>
    <row r="966" spans="1:15" ht="12.5" x14ac:dyDescent="0.25">
      <c r="A966" s="5"/>
      <c r="B966" s="5"/>
      <c r="C966" s="5"/>
      <c r="L966" s="11"/>
      <c r="O966" s="6"/>
    </row>
    <row r="967" spans="1:15" ht="12.5" x14ac:dyDescent="0.25">
      <c r="A967" s="5"/>
      <c r="B967" s="5"/>
      <c r="C967" s="5"/>
      <c r="L967" s="11"/>
      <c r="O967" s="6"/>
    </row>
    <row r="968" spans="1:15" ht="12.5" x14ac:dyDescent="0.25">
      <c r="A968" s="5"/>
      <c r="B968" s="5"/>
      <c r="C968" s="5"/>
      <c r="L968" s="11"/>
      <c r="O968" s="6"/>
    </row>
    <row r="969" spans="1:15" ht="12.5" x14ac:dyDescent="0.25">
      <c r="A969" s="5"/>
      <c r="B969" s="5"/>
      <c r="C969" s="5"/>
      <c r="L969" s="11"/>
      <c r="O969" s="6"/>
    </row>
    <row r="970" spans="1:15" ht="12.5" x14ac:dyDescent="0.25">
      <c r="A970" s="5"/>
      <c r="B970" s="5"/>
      <c r="C970" s="5"/>
      <c r="L970" s="11"/>
      <c r="O970" s="6"/>
    </row>
    <row r="971" spans="1:15" ht="12.5" x14ac:dyDescent="0.25">
      <c r="A971" s="5"/>
      <c r="B971" s="5"/>
      <c r="C971" s="5"/>
      <c r="L971" s="11"/>
      <c r="O971" s="6"/>
    </row>
    <row r="972" spans="1:15" ht="12.5" x14ac:dyDescent="0.25">
      <c r="A972" s="5"/>
      <c r="B972" s="5"/>
      <c r="C972" s="5"/>
      <c r="L972" s="11"/>
      <c r="O972" s="6"/>
    </row>
    <row r="973" spans="1:15" ht="12.5" x14ac:dyDescent="0.25">
      <c r="A973" s="5"/>
      <c r="B973" s="5"/>
      <c r="C973" s="5"/>
      <c r="L973" s="11"/>
      <c r="O973" s="6"/>
    </row>
    <row r="974" spans="1:15" ht="12.5" x14ac:dyDescent="0.25">
      <c r="A974" s="5"/>
      <c r="B974" s="5"/>
      <c r="C974" s="5"/>
      <c r="L974" s="11"/>
      <c r="O974" s="6"/>
    </row>
    <row r="975" spans="1:15" ht="12.5" x14ac:dyDescent="0.25">
      <c r="A975" s="5"/>
      <c r="B975" s="5"/>
      <c r="C975" s="5"/>
      <c r="L975" s="11"/>
      <c r="O975" s="6"/>
    </row>
    <row r="976" spans="1:15" ht="12.5" x14ac:dyDescent="0.25">
      <c r="A976" s="5"/>
      <c r="B976" s="5"/>
      <c r="C976" s="5"/>
      <c r="L976" s="11"/>
      <c r="O976" s="6"/>
    </row>
    <row r="977" spans="1:15" ht="12.5" x14ac:dyDescent="0.25">
      <c r="A977" s="5"/>
      <c r="B977" s="5"/>
      <c r="C977" s="5"/>
      <c r="L977" s="11"/>
      <c r="O977" s="6"/>
    </row>
    <row r="978" spans="1:15" ht="12.5" x14ac:dyDescent="0.25">
      <c r="A978" s="5"/>
      <c r="B978" s="5"/>
      <c r="C978" s="5"/>
      <c r="L978" s="11"/>
      <c r="O978" s="6"/>
    </row>
    <row r="979" spans="1:15" ht="12.5" x14ac:dyDescent="0.25">
      <c r="A979" s="5"/>
      <c r="B979" s="5"/>
      <c r="C979" s="5"/>
      <c r="L979" s="11"/>
      <c r="O979" s="6"/>
    </row>
    <row r="980" spans="1:15" ht="12.5" x14ac:dyDescent="0.25">
      <c r="A980" s="5"/>
      <c r="B980" s="5"/>
      <c r="C980" s="5"/>
      <c r="L980" s="11"/>
      <c r="O980" s="6"/>
    </row>
    <row r="981" spans="1:15" ht="12.5" x14ac:dyDescent="0.25">
      <c r="A981" s="5"/>
      <c r="B981" s="5"/>
      <c r="C981" s="5"/>
      <c r="L981" s="11"/>
      <c r="O981" s="6"/>
    </row>
    <row r="982" spans="1:15" ht="12.5" x14ac:dyDescent="0.25">
      <c r="A982" s="5"/>
      <c r="B982" s="5"/>
      <c r="C982" s="5"/>
      <c r="L982" s="11"/>
      <c r="O982" s="6"/>
    </row>
    <row r="983" spans="1:15" ht="12.5" x14ac:dyDescent="0.25">
      <c r="A983" s="5"/>
      <c r="B983" s="5"/>
      <c r="C983" s="5"/>
      <c r="L983" s="11"/>
      <c r="O983" s="6"/>
    </row>
    <row r="984" spans="1:15" ht="12.5" x14ac:dyDescent="0.25">
      <c r="A984" s="5"/>
      <c r="B984" s="5"/>
      <c r="C984" s="5"/>
      <c r="L984" s="11"/>
      <c r="O984" s="6"/>
    </row>
    <row r="985" spans="1:15" ht="12.5" x14ac:dyDescent="0.25">
      <c r="A985" s="5"/>
      <c r="B985" s="5"/>
      <c r="C985" s="5"/>
      <c r="L985" s="11"/>
      <c r="O985" s="6"/>
    </row>
    <row r="986" spans="1:15" ht="12.5" x14ac:dyDescent="0.25">
      <c r="A986" s="5"/>
      <c r="B986" s="5"/>
      <c r="C986" s="5"/>
      <c r="L986" s="11"/>
      <c r="O986" s="6"/>
    </row>
    <row r="987" spans="1:15" ht="12.5" x14ac:dyDescent="0.25">
      <c r="A987" s="5"/>
      <c r="B987" s="5"/>
      <c r="C987" s="5"/>
      <c r="L987" s="11"/>
      <c r="O987" s="6"/>
    </row>
    <row r="988" spans="1:15" ht="12.5" x14ac:dyDescent="0.25">
      <c r="A988" s="5"/>
      <c r="B988" s="5"/>
      <c r="C988" s="5"/>
      <c r="L988" s="11"/>
      <c r="O988" s="6"/>
    </row>
    <row r="989" spans="1:15" ht="12.5" x14ac:dyDescent="0.25">
      <c r="A989" s="5"/>
      <c r="B989" s="5"/>
      <c r="C989" s="5"/>
      <c r="L989" s="11"/>
      <c r="O989" s="6"/>
    </row>
    <row r="990" spans="1:15" ht="12.5" x14ac:dyDescent="0.25">
      <c r="A990" s="5"/>
      <c r="B990" s="5"/>
      <c r="C990" s="5"/>
      <c r="L990" s="11"/>
      <c r="O990" s="6"/>
    </row>
    <row r="991" spans="1:15" ht="12.5" x14ac:dyDescent="0.25">
      <c r="A991" s="5"/>
      <c r="B991" s="5"/>
      <c r="C991" s="5"/>
      <c r="L991" s="11"/>
      <c r="O991" s="6"/>
    </row>
    <row r="992" spans="1:15" ht="12.5" x14ac:dyDescent="0.25">
      <c r="A992" s="5"/>
      <c r="B992" s="5"/>
      <c r="C992" s="5"/>
      <c r="L992" s="11"/>
      <c r="O992" s="6"/>
    </row>
    <row r="993" spans="1:15" ht="12.5" x14ac:dyDescent="0.25">
      <c r="A993" s="5"/>
      <c r="B993" s="5"/>
      <c r="C993" s="5"/>
      <c r="L993" s="11"/>
      <c r="O993" s="6"/>
    </row>
    <row r="994" spans="1:15" ht="12.5" x14ac:dyDescent="0.25">
      <c r="A994" s="5"/>
      <c r="B994" s="5"/>
      <c r="C994" s="5"/>
      <c r="L994" s="11"/>
      <c r="O994" s="6"/>
    </row>
    <row r="995" spans="1:15" ht="12.5" x14ac:dyDescent="0.25">
      <c r="A995" s="5"/>
      <c r="B995" s="5"/>
      <c r="C995" s="5"/>
      <c r="L995" s="11"/>
      <c r="O995" s="6"/>
    </row>
    <row r="996" spans="1:15" ht="12.5" x14ac:dyDescent="0.25">
      <c r="A996" s="5"/>
      <c r="B996" s="5"/>
      <c r="C996" s="5"/>
      <c r="L996" s="11"/>
      <c r="O996" s="6"/>
    </row>
    <row r="997" spans="1:15" ht="12.5" x14ac:dyDescent="0.25">
      <c r="A997" s="5"/>
      <c r="B997" s="5"/>
      <c r="C997" s="5"/>
      <c r="L997" s="11"/>
      <c r="O997" s="6"/>
    </row>
    <row r="998" spans="1:15" ht="12.5" x14ac:dyDescent="0.25">
      <c r="A998" s="5"/>
      <c r="B998" s="5"/>
      <c r="C998" s="5"/>
      <c r="L998" s="11"/>
      <c r="O998" s="6"/>
    </row>
    <row r="999" spans="1:15" ht="12.5" x14ac:dyDescent="0.25">
      <c r="A999" s="5"/>
      <c r="B999" s="5"/>
      <c r="C999" s="5"/>
      <c r="L999" s="11"/>
      <c r="O999" s="6"/>
    </row>
    <row r="1000" spans="1:15" ht="12.5" x14ac:dyDescent="0.25">
      <c r="A1000" s="5"/>
      <c r="B1000" s="5"/>
      <c r="C1000" s="5"/>
      <c r="L1000" s="11"/>
      <c r="O1000" s="6"/>
    </row>
    <row r="1001" spans="1:15" ht="12.5" x14ac:dyDescent="0.25">
      <c r="A1001" s="5"/>
      <c r="B1001" s="5"/>
      <c r="C1001" s="5"/>
      <c r="L1001" s="11"/>
      <c r="O1001" s="6"/>
    </row>
    <row r="1002" spans="1:15" ht="12.5" x14ac:dyDescent="0.25">
      <c r="A1002" s="5"/>
      <c r="B1002" s="5"/>
      <c r="C1002" s="5"/>
      <c r="L1002" s="11"/>
      <c r="O1002" s="6"/>
    </row>
  </sheetData>
  <phoneticPr fontId="2"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6CEC-E904-490D-8650-349244B250EF}">
  <dimension ref="A1"/>
  <sheetViews>
    <sheetView showGridLines="0" zoomScale="60" zoomScaleNormal="60" workbookViewId="0"/>
  </sheetViews>
  <sheetFormatPr defaultRowHeight="12.5" x14ac:dyDescent="0.25"/>
  <sheetData>
    <row r="1" spans="1:1" ht="13.5" x14ac:dyDescent="0.35">
      <c r="A1" s="2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FA61F-B10F-4B0B-BA17-640F431964D8}">
  <dimension ref="A1"/>
  <sheetViews>
    <sheetView showGridLines="0" zoomScale="60" zoomScaleNormal="60" workbookViewId="0"/>
  </sheetViews>
  <sheetFormatPr defaultRowHeight="12.5" x14ac:dyDescent="0.25"/>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4B247-B220-49D4-9C37-41147A6FA413}">
  <dimension ref="A3:K63"/>
  <sheetViews>
    <sheetView topLeftCell="A22" workbookViewId="0">
      <selection activeCell="A32" sqref="A32"/>
    </sheetView>
  </sheetViews>
  <sheetFormatPr defaultRowHeight="12.5" x14ac:dyDescent="0.25"/>
  <cols>
    <col min="1" max="1" width="17.453125" bestFit="1" customWidth="1"/>
    <col min="2" max="2" width="12.7265625" bestFit="1" customWidth="1"/>
    <col min="3" max="4" width="13.54296875" bestFit="1" customWidth="1"/>
    <col min="5" max="5" width="12.7265625" bestFit="1" customWidth="1"/>
  </cols>
  <sheetData>
    <row r="3" spans="1:7" x14ac:dyDescent="0.25">
      <c r="A3" s="12" t="s">
        <v>1364</v>
      </c>
      <c r="B3" t="s">
        <v>1377</v>
      </c>
      <c r="C3" t="s">
        <v>1368</v>
      </c>
    </row>
    <row r="4" spans="1:7" x14ac:dyDescent="0.25">
      <c r="A4" s="13" t="s">
        <v>1346</v>
      </c>
      <c r="B4" s="20">
        <v>88279.02</v>
      </c>
      <c r="C4" s="14">
        <v>71212.5</v>
      </c>
      <c r="F4" t="s">
        <v>1382</v>
      </c>
      <c r="G4" t="s">
        <v>1383</v>
      </c>
    </row>
    <row r="5" spans="1:7" x14ac:dyDescent="0.25">
      <c r="A5" s="13" t="s">
        <v>1347</v>
      </c>
      <c r="B5" s="20">
        <v>516750</v>
      </c>
      <c r="C5" s="14">
        <v>21862.5</v>
      </c>
    </row>
    <row r="6" spans="1:7" x14ac:dyDescent="0.25">
      <c r="A6" s="13" t="s">
        <v>1342</v>
      </c>
      <c r="B6" s="20">
        <v>3438734.55</v>
      </c>
      <c r="C6" s="14">
        <v>997928</v>
      </c>
      <c r="E6" t="s">
        <v>1379</v>
      </c>
    </row>
    <row r="7" spans="1:7" x14ac:dyDescent="0.25">
      <c r="A7" s="13" t="s">
        <v>1344</v>
      </c>
      <c r="B7" s="20">
        <v>195010.94999999998</v>
      </c>
      <c r="C7" s="14">
        <v>69835</v>
      </c>
      <c r="E7" t="s">
        <v>1380</v>
      </c>
    </row>
    <row r="8" spans="1:7" x14ac:dyDescent="0.25">
      <c r="A8" s="13" t="s">
        <v>1348</v>
      </c>
      <c r="B8" s="20">
        <v>2989968</v>
      </c>
      <c r="C8" s="14">
        <v>538100</v>
      </c>
    </row>
    <row r="9" spans="1:7" x14ac:dyDescent="0.25">
      <c r="A9" s="13" t="s">
        <v>1365</v>
      </c>
      <c r="B9" s="20">
        <v>7228742.5199999996</v>
      </c>
      <c r="C9" s="14">
        <v>1698938</v>
      </c>
      <c r="E9" t="s">
        <v>1381</v>
      </c>
    </row>
    <row r="14" spans="1:7" x14ac:dyDescent="0.25">
      <c r="A14" s="12" t="s">
        <v>1364</v>
      </c>
      <c r="B14" t="s">
        <v>1377</v>
      </c>
      <c r="C14" t="s">
        <v>1368</v>
      </c>
    </row>
    <row r="15" spans="1:7" x14ac:dyDescent="0.25">
      <c r="A15" s="13" t="s">
        <v>305</v>
      </c>
      <c r="B15" s="20">
        <v>7228742.5199999986</v>
      </c>
      <c r="C15" s="20">
        <v>1698938</v>
      </c>
    </row>
    <row r="16" spans="1:7" x14ac:dyDescent="0.25">
      <c r="A16" s="18" t="s">
        <v>1373</v>
      </c>
      <c r="B16" s="20">
        <v>7228742.5199999986</v>
      </c>
      <c r="C16" s="20">
        <v>1698938</v>
      </c>
    </row>
    <row r="17" spans="1:3" x14ac:dyDescent="0.25">
      <c r="A17" s="13" t="s">
        <v>1365</v>
      </c>
      <c r="B17" s="20">
        <v>7228742.5199999986</v>
      </c>
      <c r="C17" s="20">
        <v>1698938</v>
      </c>
    </row>
    <row r="24" spans="1:3" x14ac:dyDescent="0.25">
      <c r="A24" s="22" t="s">
        <v>1399</v>
      </c>
    </row>
    <row r="25" spans="1:3" x14ac:dyDescent="0.25">
      <c r="A25" s="22" t="s">
        <v>1405</v>
      </c>
    </row>
    <row r="28" spans="1:3" x14ac:dyDescent="0.25">
      <c r="A28">
        <v>2013</v>
      </c>
      <c r="B28">
        <v>2014</v>
      </c>
    </row>
    <row r="29" spans="1:3" x14ac:dyDescent="0.25">
      <c r="A29" s="22" t="s">
        <v>1384</v>
      </c>
      <c r="B29" s="22" t="s">
        <v>1384</v>
      </c>
      <c r="C29" s="22" t="s">
        <v>1388</v>
      </c>
    </row>
    <row r="30" spans="1:3" x14ac:dyDescent="0.25">
      <c r="A30" s="22" t="s">
        <v>1387</v>
      </c>
      <c r="B30" s="22" t="s">
        <v>1387</v>
      </c>
      <c r="C30" s="22" t="s">
        <v>1389</v>
      </c>
    </row>
    <row r="31" spans="1:3" x14ac:dyDescent="0.25">
      <c r="A31" s="22" t="s">
        <v>1385</v>
      </c>
      <c r="B31" s="22" t="s">
        <v>1385</v>
      </c>
      <c r="C31" s="22"/>
    </row>
    <row r="32" spans="1:3" x14ac:dyDescent="0.25">
      <c r="A32" s="22" t="s">
        <v>1386</v>
      </c>
      <c r="B32" s="22" t="s">
        <v>1386</v>
      </c>
      <c r="C32" s="22"/>
    </row>
    <row r="34" spans="1:11" x14ac:dyDescent="0.25">
      <c r="A34" s="21" t="s">
        <v>1390</v>
      </c>
    </row>
    <row r="36" spans="1:11" x14ac:dyDescent="0.25">
      <c r="A36" s="12" t="s">
        <v>1364</v>
      </c>
      <c r="B36" t="s">
        <v>1368</v>
      </c>
      <c r="C36" t="s">
        <v>1377</v>
      </c>
    </row>
    <row r="37" spans="1:11" x14ac:dyDescent="0.25">
      <c r="A37" s="13" t="s">
        <v>1342</v>
      </c>
      <c r="B37" s="14"/>
      <c r="C37" s="14"/>
    </row>
    <row r="38" spans="1:11" x14ac:dyDescent="0.25">
      <c r="A38" s="18" t="s">
        <v>1343</v>
      </c>
      <c r="B38" s="14">
        <v>6</v>
      </c>
      <c r="C38" s="14">
        <v>6</v>
      </c>
      <c r="J38" s="21" t="s">
        <v>1393</v>
      </c>
      <c r="K38" s="21" t="s">
        <v>1391</v>
      </c>
    </row>
    <row r="39" spans="1:11" x14ac:dyDescent="0.25">
      <c r="A39" s="18" t="s">
        <v>1351</v>
      </c>
      <c r="B39" s="14">
        <v>5</v>
      </c>
      <c r="C39" s="14">
        <v>5</v>
      </c>
      <c r="J39" s="21" t="s">
        <v>1392</v>
      </c>
      <c r="K39" s="21" t="s">
        <v>1392</v>
      </c>
    </row>
    <row r="40" spans="1:11" x14ac:dyDescent="0.25">
      <c r="A40" s="18" t="s">
        <v>1349</v>
      </c>
      <c r="B40" s="14">
        <v>4</v>
      </c>
      <c r="C40" s="14">
        <v>4</v>
      </c>
      <c r="J40" s="21" t="s">
        <v>1394</v>
      </c>
      <c r="K40" s="21" t="s">
        <v>1393</v>
      </c>
    </row>
    <row r="41" spans="1:11" x14ac:dyDescent="0.25">
      <c r="A41" s="18" t="s">
        <v>1350</v>
      </c>
      <c r="B41" s="14">
        <v>3</v>
      </c>
      <c r="C41" s="14">
        <v>3</v>
      </c>
      <c r="D41">
        <v>2013</v>
      </c>
      <c r="K41" s="21" t="s">
        <v>1395</v>
      </c>
    </row>
    <row r="42" spans="1:11" x14ac:dyDescent="0.25">
      <c r="A42" s="18" t="s">
        <v>1352</v>
      </c>
      <c r="B42" s="14">
        <v>2</v>
      </c>
      <c r="C42" s="14">
        <v>2</v>
      </c>
      <c r="D42" s="21" t="s">
        <v>1397</v>
      </c>
      <c r="E42" s="21" t="s">
        <v>1396</v>
      </c>
    </row>
    <row r="43" spans="1:11" x14ac:dyDescent="0.25">
      <c r="A43" s="18" t="s">
        <v>1345</v>
      </c>
      <c r="B43" s="14">
        <v>1</v>
      </c>
      <c r="C43" s="14">
        <v>1</v>
      </c>
      <c r="D43" s="21" t="s">
        <v>1400</v>
      </c>
      <c r="E43" s="21" t="s">
        <v>1403</v>
      </c>
      <c r="J43" s="21"/>
      <c r="K43" s="21" t="s">
        <v>1396</v>
      </c>
    </row>
    <row r="44" spans="1:11" x14ac:dyDescent="0.25">
      <c r="A44" s="13" t="s">
        <v>1348</v>
      </c>
      <c r="B44" s="14"/>
      <c r="C44" s="14"/>
      <c r="D44" s="21" t="s">
        <v>1401</v>
      </c>
      <c r="E44" s="21" t="s">
        <v>1404</v>
      </c>
      <c r="J44" s="21" t="s">
        <v>1391</v>
      </c>
      <c r="K44" s="21" t="s">
        <v>1391</v>
      </c>
    </row>
    <row r="45" spans="1:11" x14ac:dyDescent="0.25">
      <c r="A45" s="18" t="s">
        <v>1351</v>
      </c>
      <c r="B45" s="14">
        <v>5</v>
      </c>
      <c r="C45" s="14">
        <v>5</v>
      </c>
      <c r="D45" s="21" t="s">
        <v>1402</v>
      </c>
      <c r="J45" s="21" t="s">
        <v>1392</v>
      </c>
      <c r="K45" s="21" t="s">
        <v>1392</v>
      </c>
    </row>
    <row r="46" spans="1:11" x14ac:dyDescent="0.25">
      <c r="A46" s="18" t="s">
        <v>1350</v>
      </c>
      <c r="B46" s="14">
        <v>4</v>
      </c>
      <c r="C46" s="14">
        <v>4</v>
      </c>
    </row>
    <row r="47" spans="1:11" x14ac:dyDescent="0.25">
      <c r="A47" s="18" t="s">
        <v>1349</v>
      </c>
      <c r="B47" s="14">
        <v>3</v>
      </c>
      <c r="C47" s="14">
        <v>3</v>
      </c>
    </row>
    <row r="48" spans="1:11" x14ac:dyDescent="0.25">
      <c r="A48" s="18" t="s">
        <v>1343</v>
      </c>
      <c r="B48" s="14">
        <v>2</v>
      </c>
      <c r="C48" s="14">
        <v>2</v>
      </c>
    </row>
    <row r="49" spans="1:11" x14ac:dyDescent="0.25">
      <c r="A49" s="18" t="s">
        <v>1345</v>
      </c>
      <c r="B49" s="14">
        <v>1</v>
      </c>
      <c r="C49" s="14">
        <v>1</v>
      </c>
    </row>
    <row r="50" spans="1:11" x14ac:dyDescent="0.25">
      <c r="A50" s="13" t="s">
        <v>1347</v>
      </c>
      <c r="B50" s="14"/>
      <c r="C50" s="14"/>
    </row>
    <row r="51" spans="1:11" x14ac:dyDescent="0.25">
      <c r="A51" s="18" t="s">
        <v>1352</v>
      </c>
      <c r="B51" s="14">
        <v>2</v>
      </c>
      <c r="C51" s="14">
        <v>2</v>
      </c>
      <c r="J51" s="21" t="s">
        <v>1392</v>
      </c>
      <c r="K51" s="21" t="s">
        <v>1392</v>
      </c>
    </row>
    <row r="52" spans="1:11" x14ac:dyDescent="0.25">
      <c r="A52" s="18" t="s">
        <v>1349</v>
      </c>
      <c r="B52" s="14">
        <v>1</v>
      </c>
      <c r="C52" s="14">
        <v>1</v>
      </c>
      <c r="J52" s="21" t="s">
        <v>1394</v>
      </c>
      <c r="K52" s="21" t="s">
        <v>1394</v>
      </c>
    </row>
    <row r="53" spans="1:11" x14ac:dyDescent="0.25">
      <c r="A53" s="13" t="s">
        <v>1344</v>
      </c>
      <c r="B53" s="14"/>
      <c r="C53" s="14"/>
    </row>
    <row r="54" spans="1:11" x14ac:dyDescent="0.25">
      <c r="A54" s="18" t="s">
        <v>1343</v>
      </c>
      <c r="B54" s="14">
        <v>4</v>
      </c>
      <c r="C54" s="14">
        <v>4</v>
      </c>
      <c r="I54">
        <v>2014</v>
      </c>
      <c r="J54" s="21" t="s">
        <v>1391</v>
      </c>
      <c r="K54" s="21" t="s">
        <v>1398</v>
      </c>
    </row>
    <row r="55" spans="1:11" x14ac:dyDescent="0.25">
      <c r="A55" s="18" t="s">
        <v>1351</v>
      </c>
      <c r="B55" s="14">
        <v>3</v>
      </c>
      <c r="C55" s="14">
        <v>3</v>
      </c>
      <c r="J55" s="21" t="s">
        <v>1392</v>
      </c>
      <c r="K55" s="21" t="s">
        <v>1392</v>
      </c>
    </row>
    <row r="56" spans="1:11" x14ac:dyDescent="0.25">
      <c r="A56" s="18" t="s">
        <v>1345</v>
      </c>
      <c r="B56" s="14">
        <v>2</v>
      </c>
      <c r="C56" s="14">
        <v>2</v>
      </c>
      <c r="J56" s="21" t="s">
        <v>1394</v>
      </c>
      <c r="K56" s="21" t="s">
        <v>1394</v>
      </c>
    </row>
    <row r="57" spans="1:11" x14ac:dyDescent="0.25">
      <c r="A57" s="18" t="s">
        <v>1349</v>
      </c>
      <c r="B57" s="14">
        <v>1</v>
      </c>
      <c r="C57" s="14">
        <v>1</v>
      </c>
    </row>
    <row r="58" spans="1:11" x14ac:dyDescent="0.25">
      <c r="A58" s="13" t="s">
        <v>1346</v>
      </c>
      <c r="B58" s="14"/>
      <c r="C58" s="14"/>
    </row>
    <row r="59" spans="1:11" x14ac:dyDescent="0.25">
      <c r="A59" s="18" t="s">
        <v>1351</v>
      </c>
      <c r="B59" s="14">
        <v>4</v>
      </c>
      <c r="C59" s="14">
        <v>4</v>
      </c>
    </row>
    <row r="60" spans="1:11" x14ac:dyDescent="0.25">
      <c r="A60" s="18" t="s">
        <v>1343</v>
      </c>
      <c r="B60" s="14">
        <v>3</v>
      </c>
      <c r="C60" s="14">
        <v>3</v>
      </c>
    </row>
    <row r="61" spans="1:11" x14ac:dyDescent="0.25">
      <c r="A61" s="18" t="s">
        <v>1350</v>
      </c>
      <c r="B61" s="14">
        <v>2</v>
      </c>
      <c r="C61" s="14">
        <v>2</v>
      </c>
    </row>
    <row r="62" spans="1:11" x14ac:dyDescent="0.25">
      <c r="A62" s="18" t="s">
        <v>1345</v>
      </c>
      <c r="B62" s="14">
        <v>1</v>
      </c>
      <c r="C62" s="14">
        <v>1</v>
      </c>
    </row>
    <row r="63" spans="1:11" x14ac:dyDescent="0.25">
      <c r="A63" s="13" t="s">
        <v>1365</v>
      </c>
      <c r="B63" s="14"/>
      <c r="C63" s="14"/>
    </row>
  </sheetData>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Sheet2</vt:lpstr>
      <vt:lpstr>Market</vt:lpstr>
      <vt:lpstr>Sheet1</vt:lpstr>
      <vt:lpstr>INTRODUCTION</vt:lpstr>
      <vt:lpstr>SALES</vt:lpstr>
      <vt:lpstr>PROFIT</vt:lpstr>
      <vt:lpstr>Mini Project Data - Sales &amp; Pro</vt:lpstr>
      <vt:lpstr>Findings</vt:lpstr>
      <vt:lpstr>Conclusion</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Rajaram Nayak, Vinaya</cp:lastModifiedBy>
  <dcterms:modified xsi:type="dcterms:W3CDTF">2022-01-22T16:16:29Z</dcterms:modified>
</cp:coreProperties>
</file>