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20490" windowHeight="6975"/>
  </bookViews>
  <sheets>
    <sheet name="Sheet1" sheetId="1" r:id="rId1"/>
    <sheet name="Sheet2" sheetId="2" r:id="rId2"/>
    <sheet name="Sheet3" sheetId="3" r:id="rId3"/>
  </sheets>
  <definedNames>
    <definedName name="_xlcn.WorksheetConnection_Sheet1A1A461" hidden="1">Sheet1!$A$1:$A$46</definedName>
  </definedNames>
  <calcPr calcId="162913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Range-ef74a633-3f89-421a-8dc5-7fd709f93863" name="Range" connection="WorksheetConnection_Sheet1!$A$1:$A$46"/>
        </x15:modelTables>
      </x15:dataModel>
    </ext>
  </extLst>
</workbook>
</file>

<file path=xl/calcChain.xml><?xml version="1.0" encoding="utf-8"?>
<calcChain xmlns="http://schemas.openxmlformats.org/spreadsheetml/2006/main">
  <c r="E2" i="2" l="1"/>
  <c r="K30" i="2" l="1"/>
  <c r="K31" i="2"/>
  <c r="K32" i="2"/>
  <c r="K33" i="2"/>
  <c r="K34" i="2"/>
  <c r="K35" i="2"/>
  <c r="J30" i="2"/>
  <c r="J31" i="2"/>
  <c r="J32" i="2"/>
  <c r="J33" i="2"/>
  <c r="J34" i="2"/>
  <c r="J35" i="2"/>
  <c r="I30" i="2"/>
  <c r="I31" i="2"/>
  <c r="I32" i="2"/>
  <c r="I33" i="2"/>
  <c r="I34" i="2"/>
  <c r="I35" i="2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22" i="3"/>
  <c r="T21" i="3" l="1"/>
  <c r="R21" i="3"/>
  <c r="U21" i="3"/>
  <c r="S21" i="3"/>
  <c r="T19" i="3"/>
  <c r="R19" i="3"/>
  <c r="U19" i="3"/>
  <c r="S19" i="3"/>
  <c r="T17" i="3"/>
  <c r="R17" i="3"/>
  <c r="U17" i="3"/>
  <c r="S17" i="3"/>
  <c r="T15" i="3"/>
  <c r="R15" i="3"/>
  <c r="U15" i="3"/>
  <c r="S15" i="3"/>
  <c r="T13" i="3"/>
  <c r="R13" i="3"/>
  <c r="U13" i="3"/>
  <c r="S13" i="3"/>
  <c r="T11" i="3"/>
  <c r="R11" i="3"/>
  <c r="U11" i="3"/>
  <c r="S11" i="3"/>
  <c r="T9" i="3"/>
  <c r="R9" i="3"/>
  <c r="U9" i="3"/>
  <c r="S9" i="3"/>
  <c r="T7" i="3"/>
  <c r="R7" i="3"/>
  <c r="U7" i="3"/>
  <c r="S7" i="3"/>
  <c r="T5" i="3"/>
  <c r="R5" i="3"/>
  <c r="U5" i="3"/>
  <c r="S5" i="3"/>
  <c r="T3" i="3"/>
  <c r="R3" i="3"/>
  <c r="U3" i="3"/>
  <c r="S3" i="3"/>
  <c r="U2" i="3"/>
  <c r="S2" i="3"/>
  <c r="T2" i="3"/>
  <c r="R2" i="3"/>
  <c r="U20" i="3"/>
  <c r="S20" i="3"/>
  <c r="T20" i="3"/>
  <c r="R20" i="3"/>
  <c r="U18" i="3"/>
  <c r="S18" i="3"/>
  <c r="T18" i="3"/>
  <c r="R18" i="3"/>
  <c r="U16" i="3"/>
  <c r="S16" i="3"/>
  <c r="T16" i="3"/>
  <c r="R16" i="3"/>
  <c r="U14" i="3"/>
  <c r="S14" i="3"/>
  <c r="T14" i="3"/>
  <c r="R14" i="3"/>
  <c r="U12" i="3"/>
  <c r="S12" i="3"/>
  <c r="T12" i="3"/>
  <c r="R12" i="3"/>
  <c r="U10" i="3"/>
  <c r="S10" i="3"/>
  <c r="T10" i="3"/>
  <c r="R10" i="3"/>
  <c r="U8" i="3"/>
  <c r="S8" i="3"/>
  <c r="T8" i="3"/>
  <c r="R8" i="3"/>
  <c r="U6" i="3"/>
  <c r="S6" i="3"/>
  <c r="T6" i="3"/>
  <c r="R6" i="3"/>
  <c r="U4" i="3"/>
  <c r="S4" i="3"/>
  <c r="T4" i="3"/>
  <c r="R4" i="3"/>
  <c r="D3" i="3"/>
  <c r="D4" i="3"/>
  <c r="D5" i="3"/>
  <c r="D6" i="3"/>
  <c r="D7" i="3"/>
  <c r="D8" i="3"/>
  <c r="D9" i="3"/>
  <c r="D10" i="3"/>
  <c r="H17" i="3" s="1"/>
  <c r="D11" i="3"/>
  <c r="D12" i="3"/>
  <c r="D13" i="3"/>
  <c r="D14" i="3"/>
  <c r="D15" i="3"/>
  <c r="D16" i="3"/>
  <c r="D17" i="3"/>
  <c r="D18" i="3"/>
  <c r="D19" i="3"/>
  <c r="D20" i="3"/>
  <c r="D21" i="3"/>
  <c r="D2" i="3"/>
  <c r="H18" i="3" s="1"/>
  <c r="B2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E40" i="2"/>
  <c r="E39" i="2"/>
  <c r="H30" i="2"/>
  <c r="H31" i="2" s="1"/>
  <c r="H32" i="2" s="1"/>
  <c r="H33" i="2" s="1"/>
  <c r="H34" i="2" s="1"/>
  <c r="H35" i="2" s="1"/>
  <c r="G30" i="2"/>
  <c r="G31" i="2"/>
  <c r="G32" i="2"/>
  <c r="G33" i="2"/>
  <c r="G34" i="2"/>
  <c r="G35" i="2"/>
  <c r="G29" i="2"/>
  <c r="G36" i="2" s="1"/>
  <c r="E38" i="2" s="1"/>
  <c r="F29" i="2"/>
  <c r="E36" i="2"/>
  <c r="P11" i="2"/>
  <c r="P9" i="2"/>
  <c r="P7" i="2"/>
  <c r="P5" i="2"/>
  <c r="O12" i="2"/>
  <c r="P10" i="2" s="1"/>
  <c r="I16" i="2"/>
  <c r="L12" i="2"/>
  <c r="H20" i="3" l="1"/>
  <c r="R22" i="3"/>
  <c r="S22" i="3"/>
  <c r="P24" i="3" s="1"/>
  <c r="P6" i="2"/>
  <c r="P12" i="2" s="1"/>
  <c r="P8" i="2"/>
  <c r="I29" i="2"/>
  <c r="I36" i="2" s="1"/>
  <c r="F41" i="2" s="1"/>
  <c r="K29" i="2"/>
  <c r="K36" i="2" s="1"/>
  <c r="E43" i="2" s="1"/>
  <c r="J29" i="2"/>
  <c r="J36" i="2" s="1"/>
  <c r="E42" i="2" s="1"/>
  <c r="C22" i="3"/>
  <c r="B24" i="3" s="1"/>
  <c r="H19" i="3"/>
  <c r="T22" i="3"/>
  <c r="Q25" i="3" s="1"/>
  <c r="U22" i="3"/>
  <c r="Q26" i="3" s="1"/>
  <c r="H5" i="2"/>
  <c r="H4" i="2"/>
  <c r="E10" i="2"/>
  <c r="E9" i="2"/>
  <c r="E8" i="2"/>
  <c r="E4" i="2"/>
  <c r="E3" i="2"/>
  <c r="I15" i="1"/>
  <c r="I16" i="1" s="1"/>
  <c r="I17" i="1" s="1"/>
  <c r="I8" i="1"/>
  <c r="I7" i="1"/>
  <c r="I6" i="1"/>
  <c r="I5" i="1"/>
  <c r="I9" i="1" s="1"/>
  <c r="E17" i="1"/>
  <c r="E16" i="1"/>
  <c r="E15" i="1"/>
  <c r="E14" i="1"/>
  <c r="E18" i="1" s="1"/>
</calcChain>
</file>

<file path=xl/comments1.xml><?xml version="1.0" encoding="utf-8"?>
<comments xmlns="http://schemas.openxmlformats.org/spreadsheetml/2006/main">
  <authors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Mode describes the typical entry of this type best.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Here,we can see that, after replacing 45 instead of 1000, there are no change in Median &amp; Mode but Mean has changed a lot.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A$46" type="102" refreshedVersion="5" minRefreshableVersion="5">
    <extLst>
      <ext xmlns:x15="http://schemas.microsoft.com/office/spreadsheetml/2010/11/main" uri="{DE250136-89BD-433C-8126-D09CA5730AF9}">
        <x15:connection id="Range-ef74a633-3f89-421a-8dc5-7fd709f93863" autoDelete="1">
          <x15:rangePr sourceName="_xlcn.WorksheetConnection_Sheet1A1A461"/>
        </x15:connection>
      </ext>
    </extLst>
  </connection>
</connections>
</file>

<file path=xl/sharedStrings.xml><?xml version="1.0" encoding="utf-8"?>
<sst xmlns="http://schemas.openxmlformats.org/spreadsheetml/2006/main" count="178" uniqueCount="97">
  <si>
    <t>Blood type</t>
  </si>
  <si>
    <t>A</t>
  </si>
  <si>
    <t xml:space="preserve">B </t>
  </si>
  <si>
    <t>B</t>
  </si>
  <si>
    <t>AB</t>
  </si>
  <si>
    <t>O</t>
  </si>
  <si>
    <t>i) Frequency Distribution :</t>
  </si>
  <si>
    <t>Row Labels</t>
  </si>
  <si>
    <t>Grand Total</t>
  </si>
  <si>
    <t>Count of Blood type</t>
  </si>
  <si>
    <t>Percentige</t>
  </si>
  <si>
    <t>Percentige Distribution:</t>
  </si>
  <si>
    <t>Blood Group</t>
  </si>
  <si>
    <t>ii) Relative Frequency:</t>
  </si>
  <si>
    <t>Relative Frequency</t>
  </si>
  <si>
    <t>Cumulative Frequency:</t>
  </si>
  <si>
    <t>Cumulative Frequency</t>
  </si>
  <si>
    <t>iii) Chart:</t>
  </si>
  <si>
    <t>Ages</t>
  </si>
  <si>
    <t>Corrected Age</t>
  </si>
  <si>
    <t>i) Mean</t>
  </si>
  <si>
    <t>Median</t>
  </si>
  <si>
    <t>Mode</t>
  </si>
  <si>
    <t>Comment</t>
  </si>
  <si>
    <t>iii) Mean</t>
  </si>
  <si>
    <t>iv) Frequency Distribution:</t>
  </si>
  <si>
    <t>Minimuim</t>
  </si>
  <si>
    <t>Maximum</t>
  </si>
  <si>
    <t xml:space="preserve">12 - 24 </t>
  </si>
  <si>
    <t>Class Limits</t>
  </si>
  <si>
    <t xml:space="preserve">Bin </t>
  </si>
  <si>
    <t xml:space="preserve">24 - 36 </t>
  </si>
  <si>
    <t xml:space="preserve">36 - 48 </t>
  </si>
  <si>
    <t xml:space="preserve">48 - 60 </t>
  </si>
  <si>
    <t xml:space="preserve">60 - 72 </t>
  </si>
  <si>
    <t xml:space="preserve">72 - 84 </t>
  </si>
  <si>
    <t xml:space="preserve">84 - 96 </t>
  </si>
  <si>
    <t>Total</t>
  </si>
  <si>
    <t>Frequency</t>
  </si>
  <si>
    <t>Class Interval</t>
  </si>
  <si>
    <t>v)Relative Frequency:</t>
  </si>
  <si>
    <t>Bin</t>
  </si>
  <si>
    <t xml:space="preserve">vi) </t>
  </si>
  <si>
    <t>Class Limit</t>
  </si>
  <si>
    <t>24-36</t>
  </si>
  <si>
    <t>36-48</t>
  </si>
  <si>
    <t>48-60</t>
  </si>
  <si>
    <t>60-72</t>
  </si>
  <si>
    <t>72-84</t>
  </si>
  <si>
    <t>84-96</t>
  </si>
  <si>
    <t>Class Mid Value</t>
  </si>
  <si>
    <t>fx</t>
  </si>
  <si>
    <t>C.F</t>
  </si>
  <si>
    <t>Mean</t>
  </si>
  <si>
    <t>For Median:</t>
  </si>
  <si>
    <t>For Mode:</t>
  </si>
  <si>
    <t>L=60</t>
  </si>
  <si>
    <t>N/2=24.5</t>
  </si>
  <si>
    <t>h=12</t>
  </si>
  <si>
    <t>Fc=13</t>
  </si>
  <si>
    <t>fm=20</t>
  </si>
  <si>
    <t>f1=1</t>
  </si>
  <si>
    <t>f2=1</t>
  </si>
  <si>
    <t>Standard Deviation</t>
  </si>
  <si>
    <t>Skewness</t>
  </si>
  <si>
    <t>Kurtosis</t>
  </si>
  <si>
    <t>No of printing mistake</t>
  </si>
  <si>
    <t>No of pages</t>
  </si>
  <si>
    <t>Total:</t>
  </si>
  <si>
    <t>Mean :</t>
  </si>
  <si>
    <t>P(X)</t>
  </si>
  <si>
    <t>ii)</t>
  </si>
  <si>
    <t>iii)</t>
  </si>
  <si>
    <t>P(X=8)</t>
  </si>
  <si>
    <t>P(X&lt;7)</t>
  </si>
  <si>
    <t>P(X&gt;12)</t>
  </si>
  <si>
    <t>P(2&lt;X&lt;=13)</t>
  </si>
  <si>
    <t>iv)</t>
  </si>
  <si>
    <t>Mean:</t>
  </si>
  <si>
    <t>M1</t>
  </si>
  <si>
    <t>M2</t>
  </si>
  <si>
    <t>M3</t>
  </si>
  <si>
    <t>No. of Printing Mistakes</t>
  </si>
  <si>
    <t xml:space="preserve">No. of Pages </t>
  </si>
  <si>
    <t xml:space="preserve">P(X) </t>
  </si>
  <si>
    <t xml:space="preserve">M4 </t>
  </si>
  <si>
    <t xml:space="preserve">Total </t>
  </si>
  <si>
    <t>Skewness, Gamma1</t>
  </si>
  <si>
    <t>Kurtosis, Beta2</t>
  </si>
  <si>
    <t>Variance:</t>
  </si>
  <si>
    <t>Positively Skewed</t>
  </si>
  <si>
    <t>Platykartik</t>
  </si>
  <si>
    <t>f(x-m)^2</t>
  </si>
  <si>
    <t>f(x-m)^4</t>
  </si>
  <si>
    <t>f(x-m)^3</t>
  </si>
  <si>
    <t>Negatively Skewed</t>
  </si>
  <si>
    <t>Leptokartik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</si>
</sst>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\(0.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 vertical="center"/>
    </xf>
    <xf numFmtId="17" fontId="0" fillId="0" borderId="0" xfId="0" applyNumberFormat="1"/>
    <xf numFmtId="0" fontId="0" fillId="0" borderId="1" xfId="0" applyBorder="1"/>
    <xf numFmtId="0" fontId="1" fillId="0" borderId="1" xfId="0" applyFont="1" applyBorder="1"/>
    <xf numFmtId="49" fontId="0" fillId="0" borderId="1" xfId="0" applyNumberFormat="1" applyBorder="1"/>
    <xf numFmtId="0" fontId="1" fillId="0" borderId="0" xfId="0" applyFont="1"/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6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3" borderId="1" xfId="0" applyFill="1" applyBorder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9" fillId="2" borderId="0" xfId="0" applyFont="1" applyFill="1"/>
    <xf numFmtId="0" fontId="1" fillId="2" borderId="0" xfId="0" applyFont="1" applyFill="1"/>
    <xf numFmtId="0" fontId="0" fillId="2" borderId="0" xfId="0" applyFill="1"/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64" fontId="5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2" xfId="0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[STAT-Exam.xlsx]Sheet1!PivotTable1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Diagram</a:t>
            </a:r>
          </a:p>
        </c:rich>
      </c:tx>
      <c:layout>
        <c:manualLayout>
          <c:xMode val="edge"/>
          <c:yMode val="edge"/>
          <c:x val="0.33169398907103825"/>
          <c:y val="0.11639028532451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CC3-4746-A3C8-7414205F6C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CC3-4746-A3C8-7414205F6C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CC3-4746-A3C8-7414205F6C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CC3-4746-A3C8-7414205F6CF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Sheet1!$C$5:$C$9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C3-4746-A3C8-7414205F6CFD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[STAT-Exam.xlsx]Sheet1!PivotTable1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layout/>
          <c:spPr>
            <a:solidFill>
              <a:srgbClr val="F79646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79646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Sheet1!$C$5:$C$9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A-415E-B4C6-B54BAC9AE5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47052160"/>
        <c:axId val="1547058144"/>
        <c:axId val="0"/>
      </c:bar3DChart>
      <c:catAx>
        <c:axId val="154705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58144"/>
        <c:crosses val="autoZero"/>
        <c:auto val="1"/>
        <c:lblAlgn val="ctr"/>
        <c:lblOffset val="100"/>
        <c:noMultiLvlLbl val="0"/>
      </c:catAx>
      <c:valAx>
        <c:axId val="15470581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5470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Sheet2!$P$4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Sheet2!$N$5:$N$11</c:f>
              <c:numCache>
                <c:formatCode>General</c:formatCode>
                <c:ptCount val="7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</c:numCache>
            </c:numRef>
          </c:cat>
          <c:val>
            <c:numRef>
              <c:f>Sheet2!$P$5:$P$11</c:f>
              <c:numCache>
                <c:formatCode>General</c:formatCode>
                <c:ptCount val="7"/>
                <c:pt idx="0">
                  <c:v>2.0408163265306121E-2</c:v>
                </c:pt>
                <c:pt idx="1">
                  <c:v>2.0408163265306121E-2</c:v>
                </c:pt>
                <c:pt idx="2">
                  <c:v>0.12244897959183673</c:v>
                </c:pt>
                <c:pt idx="3">
                  <c:v>0.24489795918367346</c:v>
                </c:pt>
                <c:pt idx="4">
                  <c:v>0.26530612244897961</c:v>
                </c:pt>
                <c:pt idx="5">
                  <c:v>0.24489795918367346</c:v>
                </c:pt>
                <c:pt idx="6">
                  <c:v>8.1632653061224483E-2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0-48D4-B25B-4E1DABD0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47048352"/>
        <c:axId val="1547049984"/>
      </c:barChart>
      <c:catAx>
        <c:axId val="154704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49984"/>
        <c:crosses val="autoZero"/>
        <c:auto val="1"/>
        <c:lblAlgn val="ctr"/>
        <c:lblOffset val="100"/>
        <c:noMultiLvlLbl val="0"/>
      </c:catAx>
      <c:valAx>
        <c:axId val="154704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Poisson Distribution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P(X)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Sheet3!$A$2:$A$21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Sheet3!$D$2:$D$21</c:f>
              <c:numCache>
                <c:formatCode>General</c:formatCode>
                <c:ptCount val="20"/>
                <c:pt idx="0">
                  <c:v>6.4608137605221142E-3</c:v>
                </c:pt>
                <c:pt idx="1">
                  <c:v>3.2575422980552493E-2</c:v>
                </c:pt>
                <c:pt idx="2">
                  <c:v>8.2122641333972846E-2</c:v>
                </c:pt>
                <c:pt idx="3">
                  <c:v>0.13802078586863037</c:v>
                </c:pt>
                <c:pt idx="4">
                  <c:v>0.17397520058740859</c:v>
                </c:pt>
                <c:pt idx="5">
                  <c:v>0.17543659227234279</c:v>
                </c:pt>
                <c:pt idx="6">
                  <c:v>0.14742521637285874</c:v>
                </c:pt>
                <c:pt idx="7">
                  <c:v>0.1061882772788505</c:v>
                </c:pt>
                <c:pt idx="8">
                  <c:v>6.6925161754995494E-2</c:v>
                </c:pt>
                <c:pt idx="9">
                  <c:v>3.7492962840965288E-2</c:v>
                </c:pt>
                <c:pt idx="10">
                  <c:v>1.8903951864414684E-2</c:v>
                </c:pt>
                <c:pt idx="11">
                  <c:v>8.6648841182162591E-3</c:v>
                </c:pt>
                <c:pt idx="12">
                  <c:v>3.640695477003865E-3</c:v>
                </c:pt>
                <c:pt idx="13">
                  <c:v>1.4120297380810377E-3</c:v>
                </c:pt>
                <c:pt idx="14">
                  <c:v>5.0853242424318476E-4</c:v>
                </c:pt>
                <c:pt idx="15">
                  <c:v>1.7093469886894235E-4</c:v>
                </c:pt>
                <c:pt idx="16">
                  <c:v>5.3865796981075394E-5</c:v>
                </c:pt>
                <c:pt idx="17">
                  <c:v>1.5975961669328336E-5</c:v>
                </c:pt>
                <c:pt idx="18">
                  <c:v>4.4750443742640945E-6</c:v>
                </c:pt>
                <c:pt idx="19">
                  <c:v>1.1875354597389224E-6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0-429C-8F74-818EB32E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47264"/>
        <c:axId val="1547047808"/>
      </c:scatterChart>
      <c:valAx>
        <c:axId val="15470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47808"/>
        <c:crosses val="autoZero"/>
        <c:crossBetween val="midCat"/>
      </c:valAx>
      <c:valAx>
        <c:axId val="15470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2</xdr:row>
      <xdr:rowOff>19050</xdr:rowOff>
    </xdr:from>
    <xdr:to>
      <xdr:col>15</xdr:col>
      <xdr:colOff>104774</xdr:colOff>
      <xdr:row>13</xdr:row>
      <xdr:rowOff>52386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13</xdr:row>
      <xdr:rowOff>180975</xdr:rowOff>
    </xdr:from>
    <xdr:to>
      <xdr:col>15</xdr:col>
      <xdr:colOff>466725</xdr:colOff>
      <xdr:row>25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12</xdr:row>
      <xdr:rowOff>66675</xdr:rowOff>
    </xdr:from>
    <xdr:to>
      <xdr:col>17</xdr:col>
      <xdr:colOff>114300</xdr:colOff>
      <xdr:row>24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</xdr:row>
      <xdr:rowOff>57150</xdr:rowOff>
    </xdr:from>
    <xdr:to>
      <xdr:col>12</xdr:col>
      <xdr:colOff>476250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4944.400464467595" backgroundQuery="1" createdVersion="5" refreshedVersion="5" minRefreshableVersion="3" recordCount="0" supportSubquery="1" supportAdvancedDrill="1">
  <cacheSource type="external" connectionId="1"/>
  <cacheFields count="2">
    <cacheField name="[Range].[Blood type].[Blood type]" caption="Blood type" numFmtId="0" level="1">
      <sharedItems count="4">
        <s v="A"/>
        <s v="AB"/>
        <s v="B"/>
        <s v="O"/>
      </sharedItems>
    </cacheField>
    <cacheField name="[Measures].[Count of Blood type]" caption="Count of Blood type" numFmtId="0" hierarchy="1" level="32767"/>
  </cacheFields>
  <cacheHierarchies count="4">
    <cacheHierarchy uniqueName="[Range].[Blood type]" caption="Blood type" attribute="1" defaultMemberUniqueName="[Range].[Blood type].[All]" allUniqueName="[Range].[Blood type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Count of Blood type]" caption="Count of Blood type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18">
  <location ref="C4:D9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lood type" fld="1" subtotal="count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"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A$46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J9" sqref="J9"/>
    </sheetView>
  </sheetViews>
  <sheetFormatPr defaultRowHeight="15" x14ac:dyDescent="0.25"/>
  <cols>
    <col min="1" max="1" width="10.42578125" customWidth="1"/>
    <col min="3" max="3" width="13" customWidth="1"/>
    <col min="4" max="4" width="18.85546875" bestFit="1" customWidth="1"/>
    <col min="5" max="5" width="10.42578125" customWidth="1"/>
    <col min="7" max="7" width="12.42578125" customWidth="1"/>
    <col min="8" max="8" width="18.42578125" customWidth="1"/>
    <col min="9" max="9" width="20.85546875" customWidth="1"/>
  </cols>
  <sheetData>
    <row r="1" spans="1:11" x14ac:dyDescent="0.25">
      <c r="A1" s="51" t="s">
        <v>0</v>
      </c>
      <c r="B1" s="16"/>
    </row>
    <row r="2" spans="1:11" ht="15.75" x14ac:dyDescent="0.25">
      <c r="A2" s="11" t="s">
        <v>1</v>
      </c>
      <c r="C2" s="35" t="s">
        <v>6</v>
      </c>
      <c r="D2" s="35"/>
      <c r="G2" s="36" t="s">
        <v>13</v>
      </c>
      <c r="H2" s="36"/>
      <c r="K2" s="36" t="s">
        <v>17</v>
      </c>
    </row>
    <row r="3" spans="1:11" x14ac:dyDescent="0.25">
      <c r="A3" s="11" t="s">
        <v>2</v>
      </c>
    </row>
    <row r="4" spans="1:11" x14ac:dyDescent="0.25">
      <c r="A4" s="11" t="s">
        <v>3</v>
      </c>
      <c r="C4" s="1" t="s">
        <v>7</v>
      </c>
      <c r="D4" s="2" t="s">
        <v>9</v>
      </c>
      <c r="E4" s="9"/>
      <c r="G4" s="48" t="s">
        <v>12</v>
      </c>
      <c r="H4" s="40" t="s">
        <v>9</v>
      </c>
      <c r="I4" s="40" t="s">
        <v>14</v>
      </c>
    </row>
    <row r="5" spans="1:11" x14ac:dyDescent="0.25">
      <c r="A5" s="11" t="s">
        <v>4</v>
      </c>
      <c r="C5" s="3" t="s">
        <v>1</v>
      </c>
      <c r="D5" s="4">
        <v>11</v>
      </c>
      <c r="E5" s="10"/>
      <c r="G5" s="5" t="s">
        <v>1</v>
      </c>
      <c r="H5" s="6">
        <v>11</v>
      </c>
      <c r="I5" s="2">
        <f>(H5/H9)</f>
        <v>0.24444444444444444</v>
      </c>
    </row>
    <row r="6" spans="1:11" x14ac:dyDescent="0.25">
      <c r="A6" s="11" t="s">
        <v>5</v>
      </c>
      <c r="C6" s="3" t="s">
        <v>4</v>
      </c>
      <c r="D6" s="4">
        <v>10</v>
      </c>
      <c r="E6" s="10"/>
      <c r="G6" s="5" t="s">
        <v>4</v>
      </c>
      <c r="H6" s="6">
        <v>10</v>
      </c>
      <c r="I6" s="2">
        <f>(H6/H9)</f>
        <v>0.22222222222222221</v>
      </c>
    </row>
    <row r="7" spans="1:11" x14ac:dyDescent="0.25">
      <c r="A7" s="11" t="s">
        <v>5</v>
      </c>
      <c r="C7" s="3" t="s">
        <v>3</v>
      </c>
      <c r="D7" s="4">
        <v>9</v>
      </c>
      <c r="E7" s="10"/>
      <c r="G7" s="5" t="s">
        <v>3</v>
      </c>
      <c r="H7" s="6">
        <v>9</v>
      </c>
      <c r="I7" s="2">
        <f>(H7/H9)</f>
        <v>0.2</v>
      </c>
    </row>
    <row r="8" spans="1:11" x14ac:dyDescent="0.25">
      <c r="A8" s="11" t="s">
        <v>5</v>
      </c>
      <c r="C8" s="3" t="s">
        <v>5</v>
      </c>
      <c r="D8" s="4">
        <v>15</v>
      </c>
      <c r="E8" s="10"/>
      <c r="G8" s="5" t="s">
        <v>5</v>
      </c>
      <c r="H8" s="6">
        <v>15</v>
      </c>
      <c r="I8" s="2">
        <f>(H8/H9)</f>
        <v>0.33333333333333331</v>
      </c>
    </row>
    <row r="9" spans="1:11" x14ac:dyDescent="0.25">
      <c r="A9" s="11" t="s">
        <v>3</v>
      </c>
      <c r="C9" s="3" t="s">
        <v>8</v>
      </c>
      <c r="D9" s="4">
        <v>45</v>
      </c>
      <c r="E9" s="10"/>
      <c r="G9" s="7" t="s">
        <v>8</v>
      </c>
      <c r="H9" s="8">
        <v>45</v>
      </c>
      <c r="I9" s="2">
        <f>SUM(I5:I8)</f>
        <v>1</v>
      </c>
    </row>
    <row r="10" spans="1:11" x14ac:dyDescent="0.25">
      <c r="A10" s="11" t="s">
        <v>4</v>
      </c>
    </row>
    <row r="11" spans="1:11" x14ac:dyDescent="0.25">
      <c r="A11" s="11" t="s">
        <v>3</v>
      </c>
      <c r="C11" s="49" t="s">
        <v>11</v>
      </c>
      <c r="D11" s="36"/>
      <c r="G11" s="49" t="s">
        <v>15</v>
      </c>
      <c r="H11" s="36"/>
    </row>
    <row r="12" spans="1:11" x14ac:dyDescent="0.25">
      <c r="A12" s="11" t="s">
        <v>3</v>
      </c>
    </row>
    <row r="13" spans="1:11" ht="15.75" x14ac:dyDescent="0.25">
      <c r="A13" s="11" t="s">
        <v>3</v>
      </c>
      <c r="C13" s="50" t="s">
        <v>12</v>
      </c>
      <c r="D13" s="34" t="s">
        <v>9</v>
      </c>
      <c r="E13" s="34" t="s">
        <v>10</v>
      </c>
      <c r="G13" s="50" t="s">
        <v>12</v>
      </c>
      <c r="H13" s="34" t="s">
        <v>9</v>
      </c>
      <c r="I13" s="34" t="s">
        <v>16</v>
      </c>
    </row>
    <row r="14" spans="1:11" x14ac:dyDescent="0.25">
      <c r="A14" s="11" t="s">
        <v>5</v>
      </c>
      <c r="C14" s="5" t="s">
        <v>1</v>
      </c>
      <c r="D14" s="6">
        <v>11</v>
      </c>
      <c r="E14" s="2">
        <f>(D14/D18)*100</f>
        <v>24.444444444444443</v>
      </c>
      <c r="G14" s="5" t="s">
        <v>1</v>
      </c>
      <c r="H14" s="6">
        <v>11</v>
      </c>
      <c r="I14" s="2">
        <v>11</v>
      </c>
    </row>
    <row r="15" spans="1:11" x14ac:dyDescent="0.25">
      <c r="A15" s="11" t="s">
        <v>1</v>
      </c>
      <c r="C15" s="5" t="s">
        <v>4</v>
      </c>
      <c r="D15" s="6">
        <v>10</v>
      </c>
      <c r="E15" s="2">
        <f>(D15/D18)*100</f>
        <v>22.222222222222221</v>
      </c>
      <c r="G15" s="5" t="s">
        <v>4</v>
      </c>
      <c r="H15" s="6">
        <v>10</v>
      </c>
      <c r="I15" s="2">
        <f>H15+I14</f>
        <v>21</v>
      </c>
    </row>
    <row r="16" spans="1:11" x14ac:dyDescent="0.25">
      <c r="A16" s="11" t="s">
        <v>5</v>
      </c>
      <c r="C16" s="5" t="s">
        <v>3</v>
      </c>
      <c r="D16" s="6">
        <v>9</v>
      </c>
      <c r="E16" s="2">
        <f>(D16/D18)*100</f>
        <v>20</v>
      </c>
      <c r="G16" s="5" t="s">
        <v>3</v>
      </c>
      <c r="H16" s="6">
        <v>9</v>
      </c>
      <c r="I16" s="2">
        <f t="shared" ref="I16:I17" si="0">H16+I15</f>
        <v>30</v>
      </c>
    </row>
    <row r="17" spans="1:9" x14ac:dyDescent="0.25">
      <c r="A17" s="11" t="s">
        <v>1</v>
      </c>
      <c r="C17" s="5" t="s">
        <v>5</v>
      </c>
      <c r="D17" s="6">
        <v>15</v>
      </c>
      <c r="E17" s="2">
        <f>(D17/D18)*100</f>
        <v>33.333333333333329</v>
      </c>
      <c r="G17" s="5" t="s">
        <v>5</v>
      </c>
      <c r="H17" s="6">
        <v>15</v>
      </c>
      <c r="I17" s="2">
        <f t="shared" si="0"/>
        <v>45</v>
      </c>
    </row>
    <row r="18" spans="1:9" x14ac:dyDescent="0.25">
      <c r="A18" s="11" t="s">
        <v>5</v>
      </c>
      <c r="C18" s="7" t="s">
        <v>8</v>
      </c>
      <c r="D18" s="8">
        <v>45</v>
      </c>
      <c r="E18" s="2">
        <f>SUM(E14:E17)</f>
        <v>99.999999999999986</v>
      </c>
      <c r="G18" s="7" t="s">
        <v>8</v>
      </c>
      <c r="H18" s="8">
        <v>45</v>
      </c>
      <c r="I18" s="2"/>
    </row>
    <row r="19" spans="1:9" x14ac:dyDescent="0.25">
      <c r="A19" s="11" t="s">
        <v>5</v>
      </c>
    </row>
    <row r="20" spans="1:9" x14ac:dyDescent="0.25">
      <c r="A20" s="11" t="s">
        <v>5</v>
      </c>
    </row>
    <row r="21" spans="1:9" x14ac:dyDescent="0.25">
      <c r="A21" s="11" t="s">
        <v>4</v>
      </c>
    </row>
    <row r="22" spans="1:9" x14ac:dyDescent="0.25">
      <c r="A22" s="11" t="s">
        <v>4</v>
      </c>
    </row>
    <row r="23" spans="1:9" x14ac:dyDescent="0.25">
      <c r="A23" s="11" t="s">
        <v>1</v>
      </c>
    </row>
    <row r="24" spans="1:9" x14ac:dyDescent="0.25">
      <c r="A24" s="11" t="s">
        <v>5</v>
      </c>
    </row>
    <row r="25" spans="1:9" x14ac:dyDescent="0.25">
      <c r="A25" s="11" t="s">
        <v>3</v>
      </c>
    </row>
    <row r="26" spans="1:9" x14ac:dyDescent="0.25">
      <c r="A26" s="11" t="s">
        <v>1</v>
      </c>
    </row>
    <row r="27" spans="1:9" x14ac:dyDescent="0.25">
      <c r="A27" s="11" t="s">
        <v>4</v>
      </c>
    </row>
    <row r="28" spans="1:9" x14ac:dyDescent="0.25">
      <c r="A28" s="11" t="s">
        <v>5</v>
      </c>
    </row>
    <row r="29" spans="1:9" x14ac:dyDescent="0.25">
      <c r="A29" s="11" t="s">
        <v>1</v>
      </c>
    </row>
    <row r="30" spans="1:9" x14ac:dyDescent="0.25">
      <c r="A30" s="11" t="s">
        <v>5</v>
      </c>
    </row>
    <row r="31" spans="1:9" x14ac:dyDescent="0.25">
      <c r="A31" s="11" t="s">
        <v>4</v>
      </c>
    </row>
    <row r="32" spans="1:9" x14ac:dyDescent="0.25">
      <c r="A32" s="11" t="s">
        <v>5</v>
      </c>
    </row>
    <row r="33" spans="1:1" x14ac:dyDescent="0.25">
      <c r="A33" s="11" t="s">
        <v>1</v>
      </c>
    </row>
    <row r="34" spans="1:1" x14ac:dyDescent="0.25">
      <c r="A34" s="11" t="s">
        <v>4</v>
      </c>
    </row>
    <row r="35" spans="1:1" x14ac:dyDescent="0.25">
      <c r="A35" s="11" t="s">
        <v>1</v>
      </c>
    </row>
    <row r="36" spans="1:1" x14ac:dyDescent="0.25">
      <c r="A36" s="11" t="s">
        <v>5</v>
      </c>
    </row>
    <row r="37" spans="1:1" x14ac:dyDescent="0.25">
      <c r="A37" s="11" t="s">
        <v>4</v>
      </c>
    </row>
    <row r="38" spans="1:1" x14ac:dyDescent="0.25">
      <c r="A38" s="11" t="s">
        <v>3</v>
      </c>
    </row>
    <row r="39" spans="1:1" x14ac:dyDescent="0.25">
      <c r="A39" s="11" t="s">
        <v>1</v>
      </c>
    </row>
    <row r="40" spans="1:1" x14ac:dyDescent="0.25">
      <c r="A40" s="11" t="s">
        <v>5</v>
      </c>
    </row>
    <row r="41" spans="1:1" x14ac:dyDescent="0.25">
      <c r="A41" s="11" t="s">
        <v>3</v>
      </c>
    </row>
    <row r="42" spans="1:1" x14ac:dyDescent="0.25">
      <c r="A42" s="11" t="s">
        <v>4</v>
      </c>
    </row>
    <row r="43" spans="1:1" x14ac:dyDescent="0.25">
      <c r="A43" s="11" t="s">
        <v>5</v>
      </c>
    </row>
    <row r="44" spans="1:1" x14ac:dyDescent="0.25">
      <c r="A44" s="11" t="s">
        <v>1</v>
      </c>
    </row>
    <row r="45" spans="1:1" x14ac:dyDescent="0.25">
      <c r="A45" s="11" t="s">
        <v>4</v>
      </c>
    </row>
    <row r="46" spans="1:1" x14ac:dyDescent="0.25">
      <c r="A46" s="11" t="s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0"/>
  <sheetViews>
    <sheetView topLeftCell="A19" workbookViewId="0">
      <selection activeCell="J19" sqref="J19"/>
    </sheetView>
  </sheetViews>
  <sheetFormatPr defaultRowHeight="15" x14ac:dyDescent="0.25"/>
  <cols>
    <col min="2" max="2" width="13.28515625" customWidth="1"/>
    <col min="4" max="4" width="10.5703125" customWidth="1"/>
    <col min="5" max="5" width="10" customWidth="1"/>
    <col min="6" max="6" width="18.28515625" customWidth="1"/>
    <col min="7" max="7" width="12.85546875" customWidth="1"/>
    <col min="9" max="9" width="9.85546875" customWidth="1"/>
    <col min="12" max="12" width="10" customWidth="1"/>
    <col min="15" max="15" width="9.42578125" customWidth="1"/>
    <col min="16" max="16" width="17.42578125" customWidth="1"/>
  </cols>
  <sheetData>
    <row r="1" spans="1:16" ht="15.75" x14ac:dyDescent="0.25">
      <c r="A1" s="29" t="s">
        <v>18</v>
      </c>
      <c r="B1" s="30" t="s">
        <v>19</v>
      </c>
    </row>
    <row r="2" spans="1:16" ht="15.75" x14ac:dyDescent="0.25">
      <c r="A2" s="19">
        <v>12</v>
      </c>
      <c r="B2" s="19">
        <v>12</v>
      </c>
      <c r="D2" s="30" t="s">
        <v>20</v>
      </c>
      <c r="E2" s="16">
        <f>AVERAGE(A2:A50)</f>
        <v>82.959183673469383</v>
      </c>
      <c r="G2" s="36" t="s">
        <v>25</v>
      </c>
      <c r="H2" s="37"/>
      <c r="I2" s="37"/>
      <c r="N2" s="35" t="s">
        <v>40</v>
      </c>
      <c r="O2" s="35"/>
      <c r="P2" s="35"/>
    </row>
    <row r="3" spans="1:16" ht="15.75" x14ac:dyDescent="0.25">
      <c r="A3" s="19">
        <v>89</v>
      </c>
      <c r="B3" s="19">
        <v>89</v>
      </c>
      <c r="D3" s="30" t="s">
        <v>21</v>
      </c>
      <c r="E3" s="16">
        <f>MEDIAN(A2:A50)</f>
        <v>65</v>
      </c>
    </row>
    <row r="4" spans="1:16" ht="15.75" x14ac:dyDescent="0.25">
      <c r="A4" s="19">
        <v>87</v>
      </c>
      <c r="B4" s="19">
        <v>87</v>
      </c>
      <c r="D4" s="30" t="s">
        <v>22</v>
      </c>
      <c r="E4" s="16">
        <f>_xlfn.MODE.MULT(A2:A50)</f>
        <v>73</v>
      </c>
      <c r="G4" s="16" t="s">
        <v>26</v>
      </c>
      <c r="H4">
        <f>MIN(B2:B50)</f>
        <v>12</v>
      </c>
      <c r="K4" s="38" t="s">
        <v>30</v>
      </c>
      <c r="L4" s="38" t="s">
        <v>38</v>
      </c>
      <c r="N4" s="39" t="s">
        <v>41</v>
      </c>
      <c r="O4" s="39" t="s">
        <v>38</v>
      </c>
      <c r="P4" s="40" t="s">
        <v>14</v>
      </c>
    </row>
    <row r="5" spans="1:16" ht="15.75" x14ac:dyDescent="0.25">
      <c r="A5" s="19">
        <v>86</v>
      </c>
      <c r="B5" s="19">
        <v>86</v>
      </c>
      <c r="D5" s="31"/>
      <c r="E5" s="16"/>
      <c r="G5" s="16" t="s">
        <v>27</v>
      </c>
      <c r="H5">
        <f>MAX(B2:B50)</f>
        <v>89</v>
      </c>
      <c r="K5" s="17">
        <v>24</v>
      </c>
      <c r="L5" s="18">
        <v>1</v>
      </c>
      <c r="N5" s="21">
        <v>24</v>
      </c>
      <c r="O5" s="21">
        <v>1</v>
      </c>
      <c r="P5" s="13">
        <f>O5/O12</f>
        <v>2.0408163265306121E-2</v>
      </c>
    </row>
    <row r="6" spans="1:16" ht="15.75" x14ac:dyDescent="0.25">
      <c r="A6" s="19">
        <v>85</v>
      </c>
      <c r="B6" s="19">
        <v>85</v>
      </c>
      <c r="D6" s="30" t="s">
        <v>23</v>
      </c>
      <c r="E6" s="16"/>
      <c r="G6" s="16" t="s">
        <v>39</v>
      </c>
      <c r="H6">
        <v>12</v>
      </c>
      <c r="K6" s="17">
        <v>36</v>
      </c>
      <c r="L6" s="18">
        <v>1</v>
      </c>
      <c r="N6" s="21">
        <v>36</v>
      </c>
      <c r="O6" s="21">
        <v>1</v>
      </c>
      <c r="P6" s="13">
        <f>O6/O12</f>
        <v>2.0408163265306121E-2</v>
      </c>
    </row>
    <row r="7" spans="1:16" ht="15.75" x14ac:dyDescent="0.25">
      <c r="A7" s="19">
        <v>83</v>
      </c>
      <c r="B7" s="19">
        <v>83</v>
      </c>
      <c r="D7" s="31"/>
      <c r="E7" s="16"/>
      <c r="G7" s="12"/>
      <c r="K7" s="17">
        <v>48</v>
      </c>
      <c r="L7" s="18">
        <v>6</v>
      </c>
      <c r="N7" s="21">
        <v>48</v>
      </c>
      <c r="O7" s="21">
        <v>6</v>
      </c>
      <c r="P7" s="13">
        <f>O7/O12</f>
        <v>0.12244897959183673</v>
      </c>
    </row>
    <row r="8" spans="1:16" ht="15.75" x14ac:dyDescent="0.25">
      <c r="A8" s="19">
        <v>83</v>
      </c>
      <c r="B8" s="19">
        <v>83</v>
      </c>
      <c r="D8" s="30" t="s">
        <v>24</v>
      </c>
      <c r="E8" s="16">
        <f>AVERAGE(B2:B50)</f>
        <v>63.469387755102041</v>
      </c>
      <c r="G8" s="41" t="s">
        <v>29</v>
      </c>
      <c r="H8" s="42" t="s">
        <v>30</v>
      </c>
      <c r="I8" s="40" t="s">
        <v>38</v>
      </c>
      <c r="K8" s="17">
        <v>60</v>
      </c>
      <c r="L8" s="18">
        <v>12</v>
      </c>
      <c r="N8" s="21">
        <v>60</v>
      </c>
      <c r="O8" s="21">
        <v>12</v>
      </c>
      <c r="P8" s="13">
        <f>O8/O12</f>
        <v>0.24489795918367346</v>
      </c>
    </row>
    <row r="9" spans="1:16" ht="15.75" x14ac:dyDescent="0.25">
      <c r="A9" s="19">
        <v>82</v>
      </c>
      <c r="B9" s="19">
        <v>82</v>
      </c>
      <c r="D9" s="30" t="s">
        <v>21</v>
      </c>
      <c r="E9" s="16">
        <f>MEDIAN(B2:B50)</f>
        <v>65</v>
      </c>
      <c r="G9" s="15" t="s">
        <v>28</v>
      </c>
      <c r="H9" s="13">
        <v>24</v>
      </c>
      <c r="I9" s="13">
        <v>1</v>
      </c>
      <c r="K9" s="17">
        <v>72</v>
      </c>
      <c r="L9" s="18">
        <v>13</v>
      </c>
      <c r="N9" s="21">
        <v>72</v>
      </c>
      <c r="O9" s="21">
        <v>13</v>
      </c>
      <c r="P9" s="13">
        <f>O9/O12</f>
        <v>0.26530612244897961</v>
      </c>
    </row>
    <row r="10" spans="1:16" ht="15.75" x14ac:dyDescent="0.25">
      <c r="A10" s="19">
        <v>81</v>
      </c>
      <c r="B10" s="19">
        <v>81</v>
      </c>
      <c r="D10" s="30" t="s">
        <v>22</v>
      </c>
      <c r="E10" s="16">
        <f>_xlfn.MODE.MULT(B2:B50)</f>
        <v>73</v>
      </c>
      <c r="G10" s="13" t="s">
        <v>31</v>
      </c>
      <c r="H10" s="13">
        <v>36</v>
      </c>
      <c r="I10" s="13">
        <v>1</v>
      </c>
      <c r="K10" s="17">
        <v>84</v>
      </c>
      <c r="L10" s="18">
        <v>12</v>
      </c>
      <c r="N10" s="21">
        <v>84</v>
      </c>
      <c r="O10" s="21">
        <v>12</v>
      </c>
      <c r="P10" s="13">
        <f>O10/O12</f>
        <v>0.24489795918367346</v>
      </c>
    </row>
    <row r="11" spans="1:16" ht="15.75" x14ac:dyDescent="0.25">
      <c r="A11" s="19">
        <v>80</v>
      </c>
      <c r="B11" s="19">
        <v>80</v>
      </c>
      <c r="D11" s="31"/>
      <c r="G11" s="13" t="s">
        <v>32</v>
      </c>
      <c r="H11" s="13">
        <v>48</v>
      </c>
      <c r="I11" s="13">
        <v>6</v>
      </c>
      <c r="K11" s="17">
        <v>96</v>
      </c>
      <c r="L11" s="18">
        <v>4</v>
      </c>
      <c r="N11" s="21">
        <v>96</v>
      </c>
      <c r="O11" s="21">
        <v>4</v>
      </c>
      <c r="P11" s="13">
        <f>O11/O12</f>
        <v>8.1632653061224483E-2</v>
      </c>
    </row>
    <row r="12" spans="1:16" ht="15.75" x14ac:dyDescent="0.25">
      <c r="A12" s="19">
        <v>78</v>
      </c>
      <c r="B12" s="19">
        <v>78</v>
      </c>
      <c r="D12" s="30" t="s">
        <v>23</v>
      </c>
      <c r="G12" s="13" t="s">
        <v>33</v>
      </c>
      <c r="H12" s="13">
        <v>60</v>
      </c>
      <c r="I12" s="13">
        <v>12</v>
      </c>
      <c r="K12" s="20" t="s">
        <v>37</v>
      </c>
      <c r="L12" s="20">
        <f>SUM(L5:L11)</f>
        <v>49</v>
      </c>
      <c r="N12" s="21" t="s">
        <v>37</v>
      </c>
      <c r="O12" s="21">
        <f>SUM(O5:O11)</f>
        <v>49</v>
      </c>
      <c r="P12" s="13">
        <f>SUM(P5:P11)</f>
        <v>1.0000000000000002</v>
      </c>
    </row>
    <row r="13" spans="1:16" x14ac:dyDescent="0.25">
      <c r="A13" s="19">
        <v>78</v>
      </c>
      <c r="B13" s="19">
        <v>78</v>
      </c>
      <c r="G13" s="13" t="s">
        <v>34</v>
      </c>
      <c r="H13" s="13">
        <v>72</v>
      </c>
      <c r="I13" s="13">
        <v>13</v>
      </c>
    </row>
    <row r="14" spans="1:16" x14ac:dyDescent="0.25">
      <c r="A14" s="19">
        <v>77</v>
      </c>
      <c r="B14" s="19">
        <v>77</v>
      </c>
      <c r="G14" s="13" t="s">
        <v>35</v>
      </c>
      <c r="H14" s="13">
        <v>84</v>
      </c>
      <c r="I14" s="13">
        <v>12</v>
      </c>
    </row>
    <row r="15" spans="1:16" x14ac:dyDescent="0.25">
      <c r="A15" s="19">
        <v>76</v>
      </c>
      <c r="B15" s="19">
        <v>76</v>
      </c>
      <c r="G15" s="13" t="s">
        <v>36</v>
      </c>
      <c r="H15" s="13">
        <v>96</v>
      </c>
      <c r="I15" s="13">
        <v>4</v>
      </c>
    </row>
    <row r="16" spans="1:16" x14ac:dyDescent="0.25">
      <c r="A16" s="19">
        <v>73</v>
      </c>
      <c r="B16" s="19">
        <v>73</v>
      </c>
      <c r="G16" s="14" t="s">
        <v>37</v>
      </c>
      <c r="H16" s="14"/>
      <c r="I16" s="14">
        <f>SUM(I9:I15)</f>
        <v>49</v>
      </c>
    </row>
    <row r="17" spans="1:11" x14ac:dyDescent="0.25">
      <c r="A17" s="19">
        <v>73</v>
      </c>
      <c r="B17" s="19">
        <v>73</v>
      </c>
    </row>
    <row r="18" spans="1:11" x14ac:dyDescent="0.25">
      <c r="A18" s="19">
        <v>73</v>
      </c>
      <c r="B18" s="19">
        <v>73</v>
      </c>
    </row>
    <row r="19" spans="1:11" x14ac:dyDescent="0.25">
      <c r="A19" s="19">
        <v>72</v>
      </c>
      <c r="B19" s="19">
        <v>72</v>
      </c>
    </row>
    <row r="20" spans="1:11" x14ac:dyDescent="0.25">
      <c r="A20" s="19">
        <v>69</v>
      </c>
      <c r="B20" s="19">
        <v>69</v>
      </c>
    </row>
    <row r="21" spans="1:11" x14ac:dyDescent="0.25">
      <c r="A21" s="19">
        <v>69</v>
      </c>
      <c r="B21" s="19">
        <v>69</v>
      </c>
    </row>
    <row r="22" spans="1:11" x14ac:dyDescent="0.25">
      <c r="A22" s="19">
        <v>68</v>
      </c>
      <c r="B22" s="19">
        <v>68</v>
      </c>
    </row>
    <row r="23" spans="1:11" x14ac:dyDescent="0.25">
      <c r="A23" s="19">
        <v>67</v>
      </c>
      <c r="B23" s="19">
        <v>67</v>
      </c>
    </row>
    <row r="24" spans="1:11" x14ac:dyDescent="0.25">
      <c r="A24" s="19">
        <v>66</v>
      </c>
      <c r="B24" s="19">
        <v>66</v>
      </c>
    </row>
    <row r="25" spans="1:11" x14ac:dyDescent="0.25">
      <c r="A25" s="19">
        <v>66</v>
      </c>
      <c r="B25" s="19">
        <v>66</v>
      </c>
    </row>
    <row r="26" spans="1:11" x14ac:dyDescent="0.25">
      <c r="A26" s="19">
        <v>65</v>
      </c>
      <c r="B26" s="19">
        <v>65</v>
      </c>
      <c r="D26" t="s">
        <v>42</v>
      </c>
    </row>
    <row r="27" spans="1:11" x14ac:dyDescent="0.25">
      <c r="A27" s="19">
        <v>65</v>
      </c>
      <c r="B27" s="19">
        <v>65</v>
      </c>
    </row>
    <row r="28" spans="1:11" ht="15.75" x14ac:dyDescent="0.25">
      <c r="A28" s="19">
        <v>64</v>
      </c>
      <c r="B28" s="19">
        <v>64</v>
      </c>
      <c r="D28" s="33" t="s">
        <v>43</v>
      </c>
      <c r="E28" s="33" t="s">
        <v>38</v>
      </c>
      <c r="F28" s="33" t="s">
        <v>50</v>
      </c>
      <c r="G28" s="33" t="s">
        <v>51</v>
      </c>
      <c r="H28" s="33" t="s">
        <v>52</v>
      </c>
      <c r="I28" s="34" t="s">
        <v>92</v>
      </c>
      <c r="J28" s="34" t="s">
        <v>94</v>
      </c>
      <c r="K28" s="34" t="s">
        <v>93</v>
      </c>
    </row>
    <row r="29" spans="1:11" x14ac:dyDescent="0.25">
      <c r="A29" s="19">
        <v>63</v>
      </c>
      <c r="B29" s="19">
        <v>63</v>
      </c>
      <c r="D29" s="15" t="s">
        <v>28</v>
      </c>
      <c r="E29" s="13">
        <v>1</v>
      </c>
      <c r="F29" s="13">
        <f>(12+24)/2</f>
        <v>18</v>
      </c>
      <c r="G29" s="13">
        <f>E29*F29</f>
        <v>18</v>
      </c>
      <c r="H29" s="13">
        <v>1</v>
      </c>
      <c r="I29" s="24">
        <f>E29*(F29-63.306122)^2</f>
        <v>2052.6446906788842</v>
      </c>
      <c r="J29" s="24">
        <f>E29*(F29-63.306122)^3</f>
        <v>-92997.370778549797</v>
      </c>
      <c r="K29" s="24">
        <f>E29*(F29-63.306122)^4</f>
        <v>4213350.2261722125</v>
      </c>
    </row>
    <row r="30" spans="1:11" x14ac:dyDescent="0.25">
      <c r="A30" s="19">
        <v>61</v>
      </c>
      <c r="B30" s="19">
        <v>61</v>
      </c>
      <c r="D30" s="13" t="s">
        <v>44</v>
      </c>
      <c r="E30" s="13">
        <v>1</v>
      </c>
      <c r="F30" s="13">
        <v>30</v>
      </c>
      <c r="G30" s="13">
        <f t="shared" ref="G30:G35" si="0">E30*F30</f>
        <v>30</v>
      </c>
      <c r="H30" s="13">
        <f>E30+H29</f>
        <v>2</v>
      </c>
      <c r="I30" s="24">
        <f t="shared" ref="I30:I35" si="1">E30*(F30-63.306122)^2</f>
        <v>1109.2977626788841</v>
      </c>
      <c r="J30" s="24">
        <f t="shared" ref="J30:J35" si="2">E30*(F30-63.306122)^3</f>
        <v>-36946.406618109962</v>
      </c>
      <c r="K30" s="24">
        <f t="shared" ref="K30:K35" si="3">E30*(F30-63.306122)^4</f>
        <v>1230541.5262843778</v>
      </c>
    </row>
    <row r="31" spans="1:11" x14ac:dyDescent="0.25">
      <c r="A31" s="19">
        <v>61</v>
      </c>
      <c r="B31" s="19">
        <v>61</v>
      </c>
      <c r="D31" s="13" t="s">
        <v>45</v>
      </c>
      <c r="E31" s="13">
        <v>6</v>
      </c>
      <c r="F31" s="13">
        <v>42</v>
      </c>
      <c r="G31" s="13">
        <f t="shared" si="0"/>
        <v>252</v>
      </c>
      <c r="H31" s="13">
        <f t="shared" ref="H31:H35" si="4">E31+H30</f>
        <v>8</v>
      </c>
      <c r="I31" s="24">
        <f t="shared" si="1"/>
        <v>2723.7050080733043</v>
      </c>
      <c r="J31" s="24">
        <f t="shared" si="2"/>
        <v>-58031.591194020817</v>
      </c>
      <c r="K31" s="24">
        <f t="shared" si="3"/>
        <v>1236428.1618339333</v>
      </c>
    </row>
    <row r="32" spans="1:11" x14ac:dyDescent="0.25">
      <c r="A32" s="19">
        <v>60</v>
      </c>
      <c r="B32" s="19">
        <v>60</v>
      </c>
      <c r="D32" s="13" t="s">
        <v>46</v>
      </c>
      <c r="E32" s="13">
        <v>12</v>
      </c>
      <c r="F32" s="13">
        <v>54</v>
      </c>
      <c r="G32" s="13">
        <f t="shared" si="0"/>
        <v>648</v>
      </c>
      <c r="H32" s="13">
        <f t="shared" si="4"/>
        <v>20</v>
      </c>
      <c r="I32" s="24">
        <f t="shared" si="1"/>
        <v>1039.2468801466084</v>
      </c>
      <c r="J32" s="24">
        <f t="shared" si="2"/>
        <v>-9671.3582547637197</v>
      </c>
      <c r="K32" s="24">
        <f t="shared" si="3"/>
        <v>90002.839824538285</v>
      </c>
    </row>
    <row r="33" spans="1:11" x14ac:dyDescent="0.25">
      <c r="A33" s="19">
        <v>59</v>
      </c>
      <c r="B33" s="19">
        <v>59</v>
      </c>
      <c r="D33" s="32" t="s">
        <v>47</v>
      </c>
      <c r="E33" s="32">
        <v>13</v>
      </c>
      <c r="F33" s="32">
        <v>66</v>
      </c>
      <c r="G33" s="32">
        <f t="shared" si="0"/>
        <v>858</v>
      </c>
      <c r="H33" s="32">
        <f t="shared" si="4"/>
        <v>33</v>
      </c>
      <c r="I33" s="24">
        <f t="shared" si="1"/>
        <v>94.340722825491866</v>
      </c>
      <c r="J33" s="24">
        <f t="shared" si="2"/>
        <v>254.14239772369015</v>
      </c>
      <c r="K33" s="24">
        <f t="shared" si="3"/>
        <v>684.62861409509844</v>
      </c>
    </row>
    <row r="34" spans="1:11" x14ac:dyDescent="0.25">
      <c r="A34" s="19">
        <v>58</v>
      </c>
      <c r="B34" s="19">
        <v>58</v>
      </c>
      <c r="D34" s="13" t="s">
        <v>48</v>
      </c>
      <c r="E34" s="13">
        <v>12</v>
      </c>
      <c r="F34" s="13">
        <v>78</v>
      </c>
      <c r="G34" s="13">
        <f t="shared" si="0"/>
        <v>936</v>
      </c>
      <c r="H34" s="13">
        <f t="shared" si="4"/>
        <v>45</v>
      </c>
      <c r="I34" s="24">
        <f t="shared" si="1"/>
        <v>2590.9206081466073</v>
      </c>
      <c r="J34" s="24">
        <f t="shared" si="2"/>
        <v>38070.671323792048</v>
      </c>
      <c r="K34" s="24">
        <f t="shared" si="3"/>
        <v>559405.79980989883</v>
      </c>
    </row>
    <row r="35" spans="1:11" x14ac:dyDescent="0.25">
      <c r="A35" s="19">
        <v>57</v>
      </c>
      <c r="B35" s="19">
        <v>57</v>
      </c>
      <c r="D35" s="13" t="s">
        <v>49</v>
      </c>
      <c r="E35" s="13">
        <v>4</v>
      </c>
      <c r="F35" s="13">
        <v>90</v>
      </c>
      <c r="G35" s="13">
        <f t="shared" si="0"/>
        <v>360</v>
      </c>
      <c r="H35" s="13">
        <f t="shared" si="4"/>
        <v>49</v>
      </c>
      <c r="I35" s="24">
        <f t="shared" si="1"/>
        <v>2850.2524907155357</v>
      </c>
      <c r="J35" s="24">
        <f t="shared" si="2"/>
        <v>76084.292256356639</v>
      </c>
      <c r="K35" s="24">
        <f t="shared" si="3"/>
        <v>2030984.8152075286</v>
      </c>
    </row>
    <row r="36" spans="1:11" x14ac:dyDescent="0.25">
      <c r="A36" s="19">
        <v>56</v>
      </c>
      <c r="B36" s="19">
        <v>56</v>
      </c>
      <c r="D36" s="13" t="s">
        <v>37</v>
      </c>
      <c r="E36" s="13">
        <f>SUM(E29:E35)</f>
        <v>49</v>
      </c>
      <c r="F36" s="13"/>
      <c r="G36" s="13">
        <f>SUM(G29:G35)</f>
        <v>3102</v>
      </c>
      <c r="H36" s="13"/>
      <c r="I36" s="24">
        <f>SUM(I29:I35)</f>
        <v>12460.408163265314</v>
      </c>
      <c r="J36" s="24">
        <f>SUM(J29:J35)</f>
        <v>-83237.620867571924</v>
      </c>
      <c r="K36" s="24">
        <f>SUM(K29:K35)</f>
        <v>9361397.9977465849</v>
      </c>
    </row>
    <row r="37" spans="1:11" x14ac:dyDescent="0.25">
      <c r="A37" s="19">
        <v>54</v>
      </c>
      <c r="B37" s="19">
        <v>54</v>
      </c>
    </row>
    <row r="38" spans="1:11" ht="15.75" x14ac:dyDescent="0.25">
      <c r="A38" s="19">
        <v>54</v>
      </c>
      <c r="B38" s="19">
        <v>54</v>
      </c>
      <c r="D38" s="30" t="s">
        <v>53</v>
      </c>
      <c r="E38">
        <f>G36/E36</f>
        <v>63.306122448979593</v>
      </c>
      <c r="G38" t="s">
        <v>54</v>
      </c>
      <c r="H38" t="s">
        <v>55</v>
      </c>
    </row>
    <row r="39" spans="1:11" ht="15.75" x14ac:dyDescent="0.25">
      <c r="A39" s="19">
        <v>53</v>
      </c>
      <c r="B39" s="19">
        <v>53</v>
      </c>
      <c r="D39" s="30" t="s">
        <v>21</v>
      </c>
      <c r="E39">
        <f>60+((24.5-13)*(12/20))</f>
        <v>66.900000000000006</v>
      </c>
      <c r="G39" t="s">
        <v>56</v>
      </c>
      <c r="H39" t="s">
        <v>56</v>
      </c>
    </row>
    <row r="40" spans="1:11" ht="15.75" x14ac:dyDescent="0.25">
      <c r="A40" s="19">
        <v>53</v>
      </c>
      <c r="B40" s="19">
        <v>53</v>
      </c>
      <c r="D40" s="30" t="s">
        <v>22</v>
      </c>
      <c r="E40">
        <f>60+(1/2)*12</f>
        <v>66</v>
      </c>
      <c r="G40" t="s">
        <v>57</v>
      </c>
      <c r="H40" t="s">
        <v>61</v>
      </c>
    </row>
    <row r="41" spans="1:11" ht="15.75" x14ac:dyDescent="0.25">
      <c r="A41" s="19">
        <v>51</v>
      </c>
      <c r="B41" s="19">
        <v>51</v>
      </c>
      <c r="D41" s="30" t="s">
        <v>63</v>
      </c>
      <c r="F41">
        <f>SQRT(I36^2)/E36</f>
        <v>254.29404414827172</v>
      </c>
      <c r="G41" t="s">
        <v>59</v>
      </c>
      <c r="H41" t="s">
        <v>62</v>
      </c>
    </row>
    <row r="42" spans="1:11" ht="15.75" x14ac:dyDescent="0.25">
      <c r="A42" s="19">
        <v>51</v>
      </c>
      <c r="B42" s="19">
        <v>51</v>
      </c>
      <c r="D42" s="30" t="s">
        <v>64</v>
      </c>
      <c r="E42">
        <f>J36/SQRT(I36^3)</f>
        <v>-5.9844088365216756E-2</v>
      </c>
      <c r="F42" t="s">
        <v>95</v>
      </c>
      <c r="G42" t="s">
        <v>58</v>
      </c>
      <c r="H42" t="s">
        <v>58</v>
      </c>
    </row>
    <row r="43" spans="1:11" ht="15.75" x14ac:dyDescent="0.25">
      <c r="A43" s="19">
        <v>49</v>
      </c>
      <c r="B43" s="19">
        <v>49</v>
      </c>
      <c r="D43" s="30" t="s">
        <v>65</v>
      </c>
      <c r="E43">
        <f>K36/(I36^2)</f>
        <v>6.029428816615328E-2</v>
      </c>
      <c r="F43" t="s">
        <v>91</v>
      </c>
      <c r="G43" t="s">
        <v>60</v>
      </c>
    </row>
    <row r="44" spans="1:11" x14ac:dyDescent="0.25">
      <c r="A44" s="19">
        <v>47</v>
      </c>
      <c r="B44" s="19">
        <v>47</v>
      </c>
    </row>
    <row r="45" spans="1:11" x14ac:dyDescent="0.25">
      <c r="A45" s="19">
        <v>46</v>
      </c>
      <c r="B45" s="19">
        <v>46</v>
      </c>
    </row>
    <row r="46" spans="1:11" x14ac:dyDescent="0.25">
      <c r="A46" s="19">
        <v>44</v>
      </c>
      <c r="B46" s="19">
        <v>44</v>
      </c>
    </row>
    <row r="47" spans="1:11" x14ac:dyDescent="0.25">
      <c r="A47" s="19">
        <v>43</v>
      </c>
      <c r="B47" s="19">
        <v>43</v>
      </c>
    </row>
    <row r="48" spans="1:11" x14ac:dyDescent="0.25">
      <c r="A48" s="19">
        <v>42</v>
      </c>
      <c r="B48" s="19">
        <v>42</v>
      </c>
    </row>
    <row r="49" spans="1:2" x14ac:dyDescent="0.25">
      <c r="A49" s="19">
        <v>36</v>
      </c>
      <c r="B49" s="19">
        <v>36</v>
      </c>
    </row>
    <row r="50" spans="1:2" x14ac:dyDescent="0.25">
      <c r="A50" s="19">
        <v>1000</v>
      </c>
      <c r="B50" s="19">
        <v>45</v>
      </c>
    </row>
  </sheetData>
  <sortState ref="K5:K11">
    <sortCondition ref="K5"/>
  </sortState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E4" workbookViewId="0">
      <selection activeCell="R30" sqref="R30"/>
    </sheetView>
  </sheetViews>
  <sheetFormatPr defaultRowHeight="15" x14ac:dyDescent="0.25"/>
  <cols>
    <col min="1" max="1" width="20.140625" customWidth="1"/>
    <col min="2" max="2" width="11.140625" customWidth="1"/>
    <col min="7" max="7" width="10.5703125" customWidth="1"/>
    <col min="14" max="14" width="11" customWidth="1"/>
    <col min="15" max="15" width="11.7109375" customWidth="1"/>
    <col min="18" max="18" width="17.28515625" customWidth="1"/>
  </cols>
  <sheetData>
    <row r="1" spans="1:21" ht="18.75" x14ac:dyDescent="0.3">
      <c r="A1" s="22" t="s">
        <v>66</v>
      </c>
      <c r="B1" s="22" t="s">
        <v>67</v>
      </c>
      <c r="C1" s="22" t="s">
        <v>51</v>
      </c>
      <c r="D1" s="22" t="s">
        <v>70</v>
      </c>
      <c r="N1" t="s">
        <v>77</v>
      </c>
      <c r="O1" s="43" t="s">
        <v>82</v>
      </c>
      <c r="P1" s="44" t="s">
        <v>83</v>
      </c>
      <c r="Q1" s="45" t="s">
        <v>84</v>
      </c>
      <c r="R1" s="46" t="s">
        <v>79</v>
      </c>
      <c r="S1" s="46" t="s">
        <v>80</v>
      </c>
      <c r="T1" s="46" t="s">
        <v>81</v>
      </c>
      <c r="U1" s="46" t="s">
        <v>85</v>
      </c>
    </row>
    <row r="2" spans="1:21" ht="15.75" x14ac:dyDescent="0.25">
      <c r="A2" s="21">
        <v>0</v>
      </c>
      <c r="B2" s="21">
        <v>150</v>
      </c>
      <c r="C2" s="13">
        <f>A2*B2</f>
        <v>0</v>
      </c>
      <c r="D2" s="13">
        <f>_xlfn.POISSON.DIST(A2,5.042,FALSE)</f>
        <v>6.4608137605221142E-3</v>
      </c>
      <c r="G2" t="s">
        <v>71</v>
      </c>
      <c r="O2" s="26">
        <v>0</v>
      </c>
      <c r="P2" s="27">
        <v>150</v>
      </c>
      <c r="Q2" s="24">
        <f>_xlfn.POISSON.DIST(O2,5.042,FALSE)</f>
        <v>6.4608137605221142E-3</v>
      </c>
      <c r="R2" s="24">
        <f>(O2-5.042)*Q2</f>
        <v>-3.25754229805525E-2</v>
      </c>
      <c r="S2" s="24">
        <f>(O2-5.042)^2*Q2</f>
        <v>0.16424528266794569</v>
      </c>
      <c r="T2" s="24">
        <f>(O2-5.042)^3*Q2</f>
        <v>-0.8281247152117821</v>
      </c>
      <c r="U2" s="24">
        <f>(O2-5.042)^4*Q2</f>
        <v>4.1754048140978055</v>
      </c>
    </row>
    <row r="3" spans="1:21" ht="15.75" x14ac:dyDescent="0.25">
      <c r="A3" s="21">
        <v>1</v>
      </c>
      <c r="B3" s="21">
        <v>37</v>
      </c>
      <c r="C3" s="13">
        <f t="shared" ref="C3:C21" si="0">A3*B3</f>
        <v>37</v>
      </c>
      <c r="D3" s="13">
        <f t="shared" ref="D3:D21" si="1">_xlfn.POISSON.DIST(A3,5.042,FALSE)</f>
        <v>3.2575422980552493E-2</v>
      </c>
      <c r="N3" s="9"/>
      <c r="O3" s="26">
        <v>1</v>
      </c>
      <c r="P3" s="27">
        <v>37</v>
      </c>
      <c r="Q3" s="24">
        <f t="shared" ref="Q3:Q21" si="2">_xlfn.POISSON.DIST(O3,5.042,FALSE)</f>
        <v>3.2575422980552493E-2</v>
      </c>
      <c r="R3" s="24">
        <f t="shared" ref="R3:R21" si="3">(O3-5.042)*Q3</f>
        <v>-0.13166985968739317</v>
      </c>
      <c r="S3" s="24">
        <f t="shared" ref="S3:S21" si="4">(O3-5.042)^2*Q3</f>
        <v>0.53220957285644321</v>
      </c>
      <c r="T3" s="24">
        <f t="shared" ref="T3:T21" si="5">(O3-5.042)^3*Q3</f>
        <v>-2.1511910934857434</v>
      </c>
      <c r="U3" s="24">
        <f t="shared" ref="U3:U21" si="6">(O3-5.042)^4*Q3</f>
        <v>8.6951143998693752</v>
      </c>
    </row>
    <row r="4" spans="1:21" ht="15.75" x14ac:dyDescent="0.25">
      <c r="A4" s="21">
        <v>2</v>
      </c>
      <c r="B4" s="21">
        <v>34</v>
      </c>
      <c r="C4" s="13">
        <f t="shared" si="0"/>
        <v>68</v>
      </c>
      <c r="D4" s="13">
        <f t="shared" si="1"/>
        <v>8.2122641333972846E-2</v>
      </c>
      <c r="O4" s="26">
        <v>2</v>
      </c>
      <c r="P4" s="27">
        <v>34</v>
      </c>
      <c r="Q4" s="24">
        <f t="shared" si="2"/>
        <v>8.2122641333972846E-2</v>
      </c>
      <c r="R4" s="24">
        <f t="shared" si="3"/>
        <v>-0.24981707493794539</v>
      </c>
      <c r="S4" s="24">
        <f t="shared" si="4"/>
        <v>0.75994354196122982</v>
      </c>
      <c r="T4" s="24">
        <f t="shared" si="5"/>
        <v>-2.3117482546460608</v>
      </c>
      <c r="U4" s="24">
        <f t="shared" si="6"/>
        <v>7.0323381906333164</v>
      </c>
    </row>
    <row r="5" spans="1:21" ht="15.75" x14ac:dyDescent="0.25">
      <c r="A5" s="21">
        <v>3</v>
      </c>
      <c r="B5" s="21">
        <v>30</v>
      </c>
      <c r="C5" s="13">
        <f t="shared" si="0"/>
        <v>90</v>
      </c>
      <c r="D5" s="13">
        <f t="shared" si="1"/>
        <v>0.13802078586863037</v>
      </c>
      <c r="O5" s="26">
        <v>3</v>
      </c>
      <c r="P5" s="27">
        <v>30</v>
      </c>
      <c r="Q5" s="24">
        <f t="shared" si="2"/>
        <v>0.13802078586863037</v>
      </c>
      <c r="R5" s="24">
        <f t="shared" si="3"/>
        <v>-0.2818384447437432</v>
      </c>
      <c r="S5" s="24">
        <f t="shared" si="4"/>
        <v>0.57551410416672344</v>
      </c>
      <c r="T5" s="24">
        <f t="shared" si="5"/>
        <v>-1.1751998007084492</v>
      </c>
      <c r="U5" s="24">
        <f t="shared" si="6"/>
        <v>2.399757993046653</v>
      </c>
    </row>
    <row r="6" spans="1:21" ht="15.75" x14ac:dyDescent="0.25">
      <c r="A6" s="21">
        <v>4</v>
      </c>
      <c r="B6" s="21">
        <v>28</v>
      </c>
      <c r="C6" s="13">
        <f t="shared" si="0"/>
        <v>112</v>
      </c>
      <c r="D6" s="13">
        <f t="shared" si="1"/>
        <v>0.17397520058740859</v>
      </c>
      <c r="O6" s="26">
        <v>4</v>
      </c>
      <c r="P6" s="27">
        <v>28</v>
      </c>
      <c r="Q6" s="24">
        <f t="shared" si="2"/>
        <v>0.17397520058740859</v>
      </c>
      <c r="R6" s="24">
        <f t="shared" si="3"/>
        <v>-0.18128215901207972</v>
      </c>
      <c r="S6" s="24">
        <f t="shared" si="4"/>
        <v>0.18889600969058701</v>
      </c>
      <c r="T6" s="24">
        <f t="shared" si="5"/>
        <v>-0.19682964209759166</v>
      </c>
      <c r="U6" s="24">
        <f t="shared" si="6"/>
        <v>0.20509648706569042</v>
      </c>
    </row>
    <row r="7" spans="1:21" ht="15.75" x14ac:dyDescent="0.25">
      <c r="A7" s="21">
        <v>5</v>
      </c>
      <c r="B7" s="21">
        <v>25</v>
      </c>
      <c r="C7" s="13">
        <f t="shared" si="0"/>
        <v>125</v>
      </c>
      <c r="D7" s="13">
        <f t="shared" si="1"/>
        <v>0.17543659227234279</v>
      </c>
      <c r="O7" s="26">
        <v>5</v>
      </c>
      <c r="P7" s="27">
        <v>25</v>
      </c>
      <c r="Q7" s="24">
        <f t="shared" si="2"/>
        <v>0.17543659227234279</v>
      </c>
      <c r="R7" s="24">
        <f t="shared" si="3"/>
        <v>-7.3683368754383647E-3</v>
      </c>
      <c r="S7" s="24">
        <f t="shared" si="4"/>
        <v>3.0947014876840997E-4</v>
      </c>
      <c r="T7" s="24">
        <f t="shared" si="5"/>
        <v>-1.2997746248273161E-5</v>
      </c>
      <c r="U7" s="24">
        <f t="shared" si="6"/>
        <v>5.4590534242747036E-7</v>
      </c>
    </row>
    <row r="8" spans="1:21" ht="15.75" x14ac:dyDescent="0.25">
      <c r="A8" s="21">
        <v>6</v>
      </c>
      <c r="B8" s="21">
        <v>24</v>
      </c>
      <c r="C8" s="13">
        <f t="shared" si="0"/>
        <v>144</v>
      </c>
      <c r="D8" s="13">
        <f t="shared" si="1"/>
        <v>0.14742521637285874</v>
      </c>
      <c r="O8" s="26">
        <v>6</v>
      </c>
      <c r="P8" s="27">
        <v>24</v>
      </c>
      <c r="Q8" s="24">
        <f t="shared" si="2"/>
        <v>0.14742521637285874</v>
      </c>
      <c r="R8" s="24">
        <f t="shared" si="3"/>
        <v>0.1412333572851987</v>
      </c>
      <c r="S8" s="24">
        <f t="shared" si="4"/>
        <v>0.13530155627922039</v>
      </c>
      <c r="T8" s="24">
        <f t="shared" si="5"/>
        <v>0.12961889091549317</v>
      </c>
      <c r="U8" s="24">
        <f t="shared" si="6"/>
        <v>0.12417489749704247</v>
      </c>
    </row>
    <row r="9" spans="1:21" ht="15.75" x14ac:dyDescent="0.25">
      <c r="A9" s="21">
        <v>7</v>
      </c>
      <c r="B9" s="21">
        <v>22</v>
      </c>
      <c r="C9" s="13">
        <f t="shared" si="0"/>
        <v>154</v>
      </c>
      <c r="D9" s="13">
        <f t="shared" si="1"/>
        <v>0.1061882772788505</v>
      </c>
      <c r="O9" s="26">
        <v>7</v>
      </c>
      <c r="P9" s="27">
        <v>22</v>
      </c>
      <c r="Q9" s="24">
        <f t="shared" si="2"/>
        <v>0.1061882772788505</v>
      </c>
      <c r="R9" s="24">
        <f t="shared" si="3"/>
        <v>0.2079166469119893</v>
      </c>
      <c r="S9" s="24">
        <f t="shared" si="4"/>
        <v>0.4071007946536751</v>
      </c>
      <c r="T9" s="24">
        <f t="shared" si="5"/>
        <v>0.79710335593189585</v>
      </c>
      <c r="U9" s="24">
        <f t="shared" si="6"/>
        <v>1.5607283709146524</v>
      </c>
    </row>
    <row r="10" spans="1:21" ht="15.75" x14ac:dyDescent="0.25">
      <c r="A10" s="21">
        <v>8</v>
      </c>
      <c r="B10" s="21">
        <v>21</v>
      </c>
      <c r="C10" s="13">
        <f t="shared" si="0"/>
        <v>168</v>
      </c>
      <c r="D10" s="13">
        <f t="shared" si="1"/>
        <v>6.6925161754995494E-2</v>
      </c>
      <c r="O10" s="26">
        <v>8</v>
      </c>
      <c r="P10" s="27">
        <v>21</v>
      </c>
      <c r="Q10" s="24">
        <f t="shared" si="2"/>
        <v>6.6925161754995494E-2</v>
      </c>
      <c r="R10" s="24">
        <f t="shared" si="3"/>
        <v>0.19796462847127669</v>
      </c>
      <c r="S10" s="24">
        <f t="shared" si="4"/>
        <v>0.58557937101803648</v>
      </c>
      <c r="T10" s="24">
        <f t="shared" si="5"/>
        <v>1.7321437794713519</v>
      </c>
      <c r="U10" s="24">
        <f t="shared" si="6"/>
        <v>5.1236812996762593</v>
      </c>
    </row>
    <row r="11" spans="1:21" ht="15.75" x14ac:dyDescent="0.25">
      <c r="A11" s="21">
        <v>9</v>
      </c>
      <c r="B11" s="21">
        <v>20</v>
      </c>
      <c r="C11" s="13">
        <f t="shared" si="0"/>
        <v>180</v>
      </c>
      <c r="D11" s="13">
        <f t="shared" si="1"/>
        <v>3.7492962840965288E-2</v>
      </c>
      <c r="O11" s="26">
        <v>9</v>
      </c>
      <c r="P11" s="27">
        <v>20</v>
      </c>
      <c r="Q11" s="24">
        <f t="shared" si="2"/>
        <v>3.7492962840965288E-2</v>
      </c>
      <c r="R11" s="24">
        <f t="shared" si="3"/>
        <v>0.14839714692454062</v>
      </c>
      <c r="S11" s="24">
        <f t="shared" si="4"/>
        <v>0.5873559075273318</v>
      </c>
      <c r="T11" s="24">
        <f t="shared" si="5"/>
        <v>2.3247546819931793</v>
      </c>
      <c r="U11" s="24">
        <f t="shared" si="6"/>
        <v>9.2013790313290045</v>
      </c>
    </row>
    <row r="12" spans="1:21" ht="15.75" x14ac:dyDescent="0.25">
      <c r="A12" s="21">
        <v>10</v>
      </c>
      <c r="B12" s="21">
        <v>18</v>
      </c>
      <c r="C12" s="13">
        <f t="shared" si="0"/>
        <v>180</v>
      </c>
      <c r="D12" s="13">
        <f t="shared" si="1"/>
        <v>1.8903951864414684E-2</v>
      </c>
      <c r="O12" s="26">
        <v>10</v>
      </c>
      <c r="P12" s="27">
        <v>18</v>
      </c>
      <c r="Q12" s="24">
        <f t="shared" si="2"/>
        <v>1.8903951864414684E-2</v>
      </c>
      <c r="R12" s="24">
        <f t="shared" si="3"/>
        <v>9.3725793343768002E-2</v>
      </c>
      <c r="S12" s="24">
        <f t="shared" si="4"/>
        <v>0.46469248339840186</v>
      </c>
      <c r="T12" s="24">
        <f t="shared" si="5"/>
        <v>2.3039453326892763</v>
      </c>
      <c r="U12" s="24">
        <f t="shared" si="6"/>
        <v>11.422960959473434</v>
      </c>
    </row>
    <row r="13" spans="1:21" ht="15.75" x14ac:dyDescent="0.25">
      <c r="A13" s="21">
        <v>11</v>
      </c>
      <c r="B13" s="21">
        <v>17</v>
      </c>
      <c r="C13" s="13">
        <f t="shared" si="0"/>
        <v>187</v>
      </c>
      <c r="D13" s="13">
        <f t="shared" si="1"/>
        <v>8.6648841182162591E-3</v>
      </c>
      <c r="O13" s="26">
        <v>11</v>
      </c>
      <c r="P13" s="27">
        <v>17</v>
      </c>
      <c r="Q13" s="24">
        <f t="shared" si="2"/>
        <v>8.6648841182162591E-3</v>
      </c>
      <c r="R13" s="24">
        <f t="shared" si="3"/>
        <v>5.1625379576332474E-2</v>
      </c>
      <c r="S13" s="24">
        <f t="shared" si="4"/>
        <v>0.3075840115157889</v>
      </c>
      <c r="T13" s="24">
        <f t="shared" si="5"/>
        <v>1.8325855406110703</v>
      </c>
      <c r="U13" s="24">
        <f t="shared" si="6"/>
        <v>10.918544650960758</v>
      </c>
    </row>
    <row r="14" spans="1:21" ht="15.75" x14ac:dyDescent="0.25">
      <c r="A14" s="21">
        <v>12</v>
      </c>
      <c r="B14" s="21">
        <v>16</v>
      </c>
      <c r="C14" s="13">
        <f t="shared" si="0"/>
        <v>192</v>
      </c>
      <c r="D14" s="13">
        <f t="shared" si="1"/>
        <v>3.640695477003865E-3</v>
      </c>
      <c r="O14" s="26">
        <v>12</v>
      </c>
      <c r="P14" s="27">
        <v>16</v>
      </c>
      <c r="Q14" s="24">
        <f t="shared" si="2"/>
        <v>3.640695477003865E-3</v>
      </c>
      <c r="R14" s="24">
        <f t="shared" si="3"/>
        <v>2.5331959128992894E-2</v>
      </c>
      <c r="S14" s="24">
        <f t="shared" si="4"/>
        <v>0.17625977161953255</v>
      </c>
      <c r="T14" s="24">
        <f t="shared" si="5"/>
        <v>1.2264154909287077</v>
      </c>
      <c r="U14" s="24">
        <f t="shared" si="6"/>
        <v>8.5333989858819468</v>
      </c>
    </row>
    <row r="15" spans="1:21" ht="15.75" x14ac:dyDescent="0.25">
      <c r="A15" s="21">
        <v>13</v>
      </c>
      <c r="B15" s="21">
        <v>14</v>
      </c>
      <c r="C15" s="13">
        <f t="shared" si="0"/>
        <v>182</v>
      </c>
      <c r="D15" s="13">
        <f t="shared" si="1"/>
        <v>1.4120297380810377E-3</v>
      </c>
      <c r="O15" s="26">
        <v>13</v>
      </c>
      <c r="P15" s="27">
        <v>14</v>
      </c>
      <c r="Q15" s="24">
        <f t="shared" si="2"/>
        <v>1.4120297380810377E-3</v>
      </c>
      <c r="R15" s="24">
        <f t="shared" si="3"/>
        <v>1.1236932655648898E-2</v>
      </c>
      <c r="S15" s="24">
        <f t="shared" si="4"/>
        <v>8.9423510073653928E-2</v>
      </c>
      <c r="T15" s="24">
        <f t="shared" si="5"/>
        <v>0.71163229316613807</v>
      </c>
      <c r="U15" s="24">
        <f t="shared" si="6"/>
        <v>5.6631697890161261</v>
      </c>
    </row>
    <row r="16" spans="1:21" ht="15.75" x14ac:dyDescent="0.25">
      <c r="A16" s="21">
        <v>14</v>
      </c>
      <c r="B16" s="21">
        <v>11</v>
      </c>
      <c r="C16" s="13">
        <f t="shared" si="0"/>
        <v>154</v>
      </c>
      <c r="D16" s="13">
        <f t="shared" si="1"/>
        <v>5.0853242424318476E-4</v>
      </c>
      <c r="G16" t="s">
        <v>72</v>
      </c>
      <c r="O16" s="26">
        <v>14</v>
      </c>
      <c r="P16" s="27">
        <v>11</v>
      </c>
      <c r="Q16" s="24">
        <f t="shared" si="2"/>
        <v>5.0853242424318476E-4</v>
      </c>
      <c r="R16" s="24">
        <f t="shared" si="3"/>
        <v>4.5554334563704495E-3</v>
      </c>
      <c r="S16" s="24">
        <f t="shared" si="4"/>
        <v>4.0807572902166488E-2</v>
      </c>
      <c r="T16" s="24">
        <f t="shared" si="5"/>
        <v>0.36555423805760739</v>
      </c>
      <c r="U16" s="24">
        <f t="shared" si="6"/>
        <v>3.2746348645200474</v>
      </c>
    </row>
    <row r="17" spans="1:21" ht="15.75" x14ac:dyDescent="0.25">
      <c r="A17" s="21">
        <v>15</v>
      </c>
      <c r="B17" s="21">
        <v>9</v>
      </c>
      <c r="C17" s="13">
        <f t="shared" si="0"/>
        <v>135</v>
      </c>
      <c r="D17" s="13">
        <f t="shared" si="1"/>
        <v>1.7093469886894235E-4</v>
      </c>
      <c r="G17" s="19" t="s">
        <v>73</v>
      </c>
      <c r="H17">
        <f>D10</f>
        <v>6.6925161754995494E-2</v>
      </c>
      <c r="O17" s="26">
        <v>15</v>
      </c>
      <c r="P17" s="27">
        <v>9</v>
      </c>
      <c r="Q17" s="24">
        <f t="shared" si="2"/>
        <v>1.7093469886894235E-4</v>
      </c>
      <c r="R17" s="24">
        <f t="shared" si="3"/>
        <v>1.702167731336928E-3</v>
      </c>
      <c r="S17" s="24">
        <f t="shared" si="4"/>
        <v>1.695018626865313E-2</v>
      </c>
      <c r="T17" s="24">
        <f t="shared" si="5"/>
        <v>0.16878995486324785</v>
      </c>
      <c r="U17" s="24">
        <f t="shared" si="6"/>
        <v>1.6808103705282222</v>
      </c>
    </row>
    <row r="18" spans="1:21" ht="15.75" x14ac:dyDescent="0.25">
      <c r="A18" s="21">
        <v>16</v>
      </c>
      <c r="B18" s="21">
        <v>8</v>
      </c>
      <c r="C18" s="13">
        <f t="shared" si="0"/>
        <v>128</v>
      </c>
      <c r="D18" s="13">
        <f t="shared" si="1"/>
        <v>5.3865796981075394E-5</v>
      </c>
      <c r="G18" s="19" t="s">
        <v>74</v>
      </c>
      <c r="H18">
        <f>SUM(D2:D8)</f>
        <v>0.75601667317628796</v>
      </c>
      <c r="O18" s="26">
        <v>16</v>
      </c>
      <c r="P18" s="27">
        <v>8</v>
      </c>
      <c r="Q18" s="24">
        <f t="shared" si="2"/>
        <v>5.3865796981075394E-5</v>
      </c>
      <c r="R18" s="24">
        <f t="shared" si="3"/>
        <v>5.9026140331862418E-4</v>
      </c>
      <c r="S18" s="24">
        <f t="shared" si="4"/>
        <v>6.4680844575654836E-3</v>
      </c>
      <c r="T18" s="24">
        <f t="shared" si="5"/>
        <v>7.0877269486002564E-2</v>
      </c>
      <c r="U18" s="24">
        <f t="shared" si="6"/>
        <v>0.77667311902761615</v>
      </c>
    </row>
    <row r="19" spans="1:21" ht="15.75" x14ac:dyDescent="0.25">
      <c r="A19" s="21">
        <v>17</v>
      </c>
      <c r="B19" s="21">
        <v>7</v>
      </c>
      <c r="C19" s="13">
        <f t="shared" si="0"/>
        <v>119</v>
      </c>
      <c r="D19" s="13">
        <f t="shared" si="1"/>
        <v>1.5975961669328336E-5</v>
      </c>
      <c r="G19" s="19" t="s">
        <v>75</v>
      </c>
      <c r="H19">
        <f>SUM(D15:D21)</f>
        <v>2.1670011996775718E-3</v>
      </c>
      <c r="O19" s="26">
        <v>17</v>
      </c>
      <c r="P19" s="27">
        <v>7</v>
      </c>
      <c r="Q19" s="24">
        <f t="shared" si="2"/>
        <v>1.5975961669328336E-5</v>
      </c>
      <c r="R19" s="24">
        <f t="shared" si="3"/>
        <v>1.9104054964182824E-4</v>
      </c>
      <c r="S19" s="24">
        <f t="shared" si="4"/>
        <v>2.2844628926169822E-3</v>
      </c>
      <c r="T19" s="24">
        <f t="shared" si="5"/>
        <v>2.731760726991387E-2</v>
      </c>
      <c r="U19" s="24">
        <f t="shared" si="6"/>
        <v>0.32666394773363006</v>
      </c>
    </row>
    <row r="20" spans="1:21" ht="15.75" x14ac:dyDescent="0.25">
      <c r="A20" s="21">
        <v>18</v>
      </c>
      <c r="B20" s="21">
        <v>5</v>
      </c>
      <c r="C20" s="13">
        <f t="shared" si="0"/>
        <v>90</v>
      </c>
      <c r="D20" s="13">
        <f t="shared" si="1"/>
        <v>4.4750443742640945E-6</v>
      </c>
      <c r="G20" s="19" t="s">
        <v>76</v>
      </c>
      <c r="H20">
        <f>SUM(D5:D15)</f>
        <v>0.87808575817376777</v>
      </c>
      <c r="O20" s="26">
        <v>18</v>
      </c>
      <c r="P20" s="27">
        <v>5</v>
      </c>
      <c r="Q20" s="24">
        <f t="shared" si="2"/>
        <v>4.4750443742640945E-6</v>
      </c>
      <c r="R20" s="24">
        <f t="shared" si="3"/>
        <v>5.7987625001714139E-5</v>
      </c>
      <c r="S20" s="24">
        <f t="shared" si="4"/>
        <v>7.5140364477221174E-4</v>
      </c>
      <c r="T20" s="24">
        <f t="shared" si="5"/>
        <v>9.7366884289583205E-3</v>
      </c>
      <c r="U20" s="24">
        <f t="shared" si="6"/>
        <v>0.12616800866244191</v>
      </c>
    </row>
    <row r="21" spans="1:21" ht="15.75" x14ac:dyDescent="0.25">
      <c r="A21" s="21">
        <v>19</v>
      </c>
      <c r="B21" s="21">
        <v>4</v>
      </c>
      <c r="C21" s="13">
        <f t="shared" si="0"/>
        <v>76</v>
      </c>
      <c r="D21" s="13">
        <f t="shared" si="1"/>
        <v>1.1875354597389224E-6</v>
      </c>
      <c r="O21" s="26">
        <v>19</v>
      </c>
      <c r="P21" s="27">
        <v>4</v>
      </c>
      <c r="Q21" s="24">
        <f t="shared" si="2"/>
        <v>1.1875354597389224E-6</v>
      </c>
      <c r="R21" s="24">
        <f t="shared" si="3"/>
        <v>1.6575619947035879E-5</v>
      </c>
      <c r="S21" s="24">
        <f t="shared" si="4"/>
        <v>2.3136250322072679E-4</v>
      </c>
      <c r="T21" s="24">
        <f t="shared" si="5"/>
        <v>3.2293578199549043E-3</v>
      </c>
      <c r="U21" s="24">
        <f t="shared" si="6"/>
        <v>4.5075376450930557E-2</v>
      </c>
    </row>
    <row r="22" spans="1:21" x14ac:dyDescent="0.25">
      <c r="A22" s="22" t="s">
        <v>68</v>
      </c>
      <c r="B22" s="22">
        <f>SUM(B2:B21)</f>
        <v>500</v>
      </c>
      <c r="C22" s="22">
        <f>SUM(C2:C21)</f>
        <v>2521</v>
      </c>
      <c r="D22" s="22"/>
      <c r="O22" s="47" t="s">
        <v>86</v>
      </c>
      <c r="P22" s="47">
        <f>SUM(P2:P21)</f>
        <v>500</v>
      </c>
      <c r="Q22" s="47"/>
      <c r="R22" s="39">
        <f>SUM(R2:R21)</f>
        <v>-5.9875537881004655E-6</v>
      </c>
      <c r="S22" s="39">
        <f>SUM(S2:S21)</f>
        <v>5.0419084602463329</v>
      </c>
      <c r="T22" s="39">
        <f>SUM(T2:T21)</f>
        <v>5.0405979777369225</v>
      </c>
      <c r="U22" s="39">
        <f>SUM(U2:U21)</f>
        <v>81.285776102290313</v>
      </c>
    </row>
    <row r="23" spans="1:21" ht="15.75" x14ac:dyDescent="0.25">
      <c r="O23" s="22" t="s">
        <v>78</v>
      </c>
      <c r="P23" s="28">
        <v>5.0419999999999998</v>
      </c>
    </row>
    <row r="24" spans="1:21" x14ac:dyDescent="0.25">
      <c r="A24" s="22" t="s">
        <v>69</v>
      </c>
      <c r="B24" s="22">
        <f>C22/B22</f>
        <v>5.0419999999999998</v>
      </c>
      <c r="O24" s="25" t="s">
        <v>89</v>
      </c>
      <c r="P24" s="22">
        <f>S22</f>
        <v>5.0419084602463329</v>
      </c>
    </row>
    <row r="25" spans="1:21" ht="15.75" x14ac:dyDescent="0.25">
      <c r="O25" s="43" t="s">
        <v>87</v>
      </c>
      <c r="P25" s="23"/>
      <c r="Q25" s="24">
        <f>T22/SQRT(S22^3)</f>
        <v>0.44523533749114963</v>
      </c>
      <c r="R25" s="39" t="s">
        <v>90</v>
      </c>
    </row>
    <row r="26" spans="1:21" ht="15.75" x14ac:dyDescent="0.25">
      <c r="O26" s="43" t="s">
        <v>88</v>
      </c>
      <c r="P26" s="23"/>
      <c r="Q26" s="24">
        <f>U22/(S22^2)</f>
        <v>3.1976037438450939</v>
      </c>
      <c r="R26" s="39" t="s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2023-01-20T07:37:09Z</dcterms:modified>
</cp:coreProperties>
</file>