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pbuchanan\Desktop\"/>
    </mc:Choice>
  </mc:AlternateContent>
  <xr:revisionPtr revIDLastSave="12" documentId="8_{AFD4A22D-C9FA-407B-B031-3C60FE1E624C}" xr6:coauthVersionLast="47" xr6:coauthVersionMax="47" xr10:uidLastSave="{4490BFD3-DD65-4F45-9653-8A6D967D73D4}"/>
  <bookViews>
    <workbookView xWindow="-110" yWindow="-110" windowWidth="19420" windowHeight="10420" tabRatio="900" firstSheet="3" activeTab="3"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externalReferences>
    <externalReference r:id="rId23"/>
  </externalReferences>
  <definedNames>
    <definedName name="_xlnm.Print_Area" localSheetId="14">'Air (CEMS)'!$A$1:$M$28</definedName>
    <definedName name="_xlnm.Print_Area" localSheetId="13">'Air (periodic)'!$A$1:$J$40</definedName>
    <definedName name="_xlnm.Print_Area" localSheetId="20">'CO 95% 10 min'!$A$1:$H$52</definedName>
    <definedName name="_xlnm.Print_Area" localSheetId="1">Contents!$A$1:$J$48</definedName>
    <definedName name="_xlnm.Print_Area" localSheetId="0">'Cover Page'!$A$1:$J$55</definedName>
    <definedName name="_xlnm.Print_Area" localSheetId="6">'Energy Form 1'!$A$1:$I$24</definedName>
    <definedName name="_xlnm.Print_Area" localSheetId="2">'Facility Info'!$A$1:$I$48</definedName>
    <definedName name="_xlnm.Print_Area" localSheetId="15">HCl!$A$1:$G$52</definedName>
    <definedName name="_xlnm.Print_Area" localSheetId="8">Improvements!$A$1:$J$20</definedName>
    <definedName name="_xlnm.Print_Area" localSheetId="21">'NH3'!$A$1:$G$52</definedName>
    <definedName name="_xlnm.Print_Area" localSheetId="17">NOx!$A$1:$G$52</definedName>
    <definedName name="_xlnm.Print_Area" localSheetId="3">'Operational Data'!$A$1:$H$63</definedName>
    <definedName name="_xlnm.Print_Area" localSheetId="4">'Operational Summary'!$A$1:$I$14</definedName>
    <definedName name="_xlnm.Print_Area" localSheetId="19">Particulates!$A$1:$G$52</definedName>
    <definedName name="_xlnm.Print_Area" localSheetId="5">'Perf. Form 1'!$A$1:$J$55</definedName>
    <definedName name="_xlnm.Print_Area" localSheetId="7">'Permit Compliance'!$A$1:$J$26</definedName>
    <definedName name="_xlnm.Print_Area" localSheetId="9">'Public Liasion'!$A$1:$J$19</definedName>
    <definedName name="_xlnm.Print_Area" localSheetId="11">'Residue Quality '!$A$1:$G$31</definedName>
    <definedName name="_xlnm.Print_Area" localSheetId="16">'SO2'!$A$1:$G$52</definedName>
    <definedName name="_xlnm.Print_Area" localSheetId="18">TOC!$A$1:$G$52</definedName>
    <definedName name="_xlnm.Print_Area" localSheetId="12">Water!$A$1:$J$21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6" i="6" l="1"/>
  <c r="G57" i="6"/>
  <c r="D13" i="8" l="1"/>
  <c r="E23" i="7"/>
  <c r="E11" i="7"/>
  <c r="E18" i="7"/>
  <c r="E19" i="7"/>
  <c r="G18" i="6" l="1"/>
  <c r="D18" i="6"/>
  <c r="E18" i="6"/>
  <c r="F18" i="6"/>
  <c r="C18" i="6"/>
  <c r="A1" i="32"/>
  <c r="C1" i="32"/>
  <c r="G60" i="6"/>
  <c r="F27" i="6" l="1"/>
  <c r="C27" i="6"/>
  <c r="D27" i="6"/>
  <c r="I20" i="7"/>
  <c r="I21" i="7"/>
  <c r="I22" i="7"/>
  <c r="I12" i="7"/>
  <c r="I13" i="7"/>
  <c r="I14" i="7"/>
  <c r="G62" i="6" l="1"/>
  <c r="C48" i="7" s="1"/>
  <c r="H56" i="6" l="1"/>
  <c r="L19" i="26" l="1"/>
  <c r="E27" i="6" l="1"/>
  <c r="G3" i="8" l="1"/>
  <c r="G3" i="7"/>
  <c r="D7" i="8" l="1"/>
  <c r="F8" i="31" l="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H8" i="30"/>
  <c r="H9" i="30"/>
  <c r="H10" i="30"/>
  <c r="H11" i="30"/>
  <c r="H12" i="30"/>
  <c r="H13" i="30"/>
  <c r="H14" i="30"/>
  <c r="H15" i="30"/>
  <c r="H16" i="30"/>
  <c r="H17" i="30"/>
  <c r="H18"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H7" i="30"/>
  <c r="E7" i="30"/>
  <c r="D7" i="30"/>
  <c r="C7" i="30"/>
  <c r="C8" i="28"/>
  <c r="D8" i="28"/>
  <c r="C9" i="28"/>
  <c r="D9" i="28"/>
  <c r="C10" i="28"/>
  <c r="D10" i="28"/>
  <c r="C11" i="28"/>
  <c r="D11" i="28"/>
  <c r="C12" i="28"/>
  <c r="D12" i="28"/>
  <c r="C13" i="28"/>
  <c r="D13" i="28"/>
  <c r="C14" i="28"/>
  <c r="D14" i="28"/>
  <c r="C15" i="28"/>
  <c r="D15" i="28"/>
  <c r="C16" i="28"/>
  <c r="D16" i="28"/>
  <c r="C17" i="28"/>
  <c r="D17" i="28"/>
  <c r="C18" i="28"/>
  <c r="D18" i="28"/>
  <c r="F8" i="28"/>
  <c r="G8" i="28"/>
  <c r="F9" i="28"/>
  <c r="G9" i="28"/>
  <c r="F10" i="28"/>
  <c r="G10" i="28"/>
  <c r="F11" i="28"/>
  <c r="G11" i="28"/>
  <c r="F12" i="28"/>
  <c r="G12" i="28"/>
  <c r="F13" i="28"/>
  <c r="G13" i="28"/>
  <c r="F14" i="28"/>
  <c r="G14" i="28"/>
  <c r="F15" i="28"/>
  <c r="G15" i="28"/>
  <c r="F16" i="28"/>
  <c r="G16" i="28"/>
  <c r="F17" i="28"/>
  <c r="G17" i="28"/>
  <c r="F18" i="28"/>
  <c r="G18" i="28"/>
  <c r="G7" i="28"/>
  <c r="F7" i="28"/>
  <c r="D7" i="28"/>
  <c r="C7" i="28"/>
  <c r="C8" i="27"/>
  <c r="D8" i="27"/>
  <c r="C9" i="27"/>
  <c r="D9" i="27"/>
  <c r="C10" i="27"/>
  <c r="D10" i="27"/>
  <c r="C11" i="27"/>
  <c r="D11" i="27"/>
  <c r="C12" i="27"/>
  <c r="D12" i="27"/>
  <c r="C13" i="27"/>
  <c r="D13" i="27"/>
  <c r="C14" i="27"/>
  <c r="D14" i="27"/>
  <c r="C15" i="27"/>
  <c r="D15" i="27"/>
  <c r="C16" i="27"/>
  <c r="D16" i="27"/>
  <c r="C17" i="27"/>
  <c r="D17" i="27"/>
  <c r="C18" i="27"/>
  <c r="D18" i="27"/>
  <c r="F8" i="27"/>
  <c r="G8" i="27"/>
  <c r="F9" i="27"/>
  <c r="G9" i="27"/>
  <c r="F10" i="27"/>
  <c r="G10" i="27"/>
  <c r="F11" i="27"/>
  <c r="G11" i="27"/>
  <c r="F12" i="27"/>
  <c r="G12" i="27"/>
  <c r="F13" i="27"/>
  <c r="G13" i="27"/>
  <c r="F14" i="27"/>
  <c r="G14" i="27"/>
  <c r="F15" i="27"/>
  <c r="G15" i="27"/>
  <c r="F16" i="27"/>
  <c r="G16" i="27"/>
  <c r="F17" i="27"/>
  <c r="G17" i="27"/>
  <c r="F18" i="27"/>
  <c r="G18" i="27"/>
  <c r="G7" i="27"/>
  <c r="F7" i="27"/>
  <c r="D7" i="27"/>
  <c r="C7" i="27"/>
  <c r="C8" i="26"/>
  <c r="D8" i="26"/>
  <c r="C9" i="26"/>
  <c r="D9" i="26"/>
  <c r="C10" i="26"/>
  <c r="D10" i="26"/>
  <c r="C11" i="26"/>
  <c r="D11" i="26"/>
  <c r="C12" i="26"/>
  <c r="D12" i="26"/>
  <c r="C13" i="26"/>
  <c r="D13" i="26"/>
  <c r="C14" i="26"/>
  <c r="D14" i="26"/>
  <c r="C15" i="26"/>
  <c r="D15" i="26"/>
  <c r="C16" i="26"/>
  <c r="D16" i="26"/>
  <c r="C17" i="26"/>
  <c r="D17" i="26"/>
  <c r="C18" i="26"/>
  <c r="D18" i="26"/>
  <c r="F8" i="26"/>
  <c r="G8" i="26"/>
  <c r="F9" i="26"/>
  <c r="G9" i="26"/>
  <c r="F10" i="26"/>
  <c r="G10" i="26"/>
  <c r="F11" i="26"/>
  <c r="G11" i="26"/>
  <c r="F12" i="26"/>
  <c r="G12" i="26"/>
  <c r="F13" i="26"/>
  <c r="G13" i="26"/>
  <c r="F14" i="26"/>
  <c r="G14" i="26"/>
  <c r="F15" i="26"/>
  <c r="G15" i="26"/>
  <c r="F16" i="26"/>
  <c r="G16" i="26"/>
  <c r="F17" i="26"/>
  <c r="G17" i="26"/>
  <c r="F18" i="26"/>
  <c r="G18" i="26"/>
  <c r="G7" i="26"/>
  <c r="F7" i="26"/>
  <c r="D7" i="26"/>
  <c r="C7" i="26"/>
  <c r="L19" i="25"/>
  <c r="E21" i="24" s="1"/>
  <c r="F14" i="25"/>
  <c r="F8" i="25"/>
  <c r="G8" i="25"/>
  <c r="F9" i="25"/>
  <c r="G9" i="25"/>
  <c r="F10" i="25"/>
  <c r="G10" i="25"/>
  <c r="F11" i="25"/>
  <c r="G11" i="25"/>
  <c r="F12" i="25"/>
  <c r="G12" i="25"/>
  <c r="F13" i="25"/>
  <c r="G13"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N19" i="30" l="1"/>
  <c r="G7" i="30"/>
  <c r="G8" i="30"/>
  <c r="G9" i="30"/>
  <c r="G10" i="30"/>
  <c r="G11" i="30"/>
  <c r="G12" i="30"/>
  <c r="G13" i="30"/>
  <c r="G14" i="30"/>
  <c r="G15" i="30"/>
  <c r="G16" i="30"/>
  <c r="G17" i="30"/>
  <c r="G18" i="30"/>
  <c r="J3" i="31" l="1"/>
  <c r="J3" i="30"/>
  <c r="J3" i="28"/>
  <c r="J3" i="27"/>
  <c r="J3" i="26"/>
  <c r="J3" i="25"/>
  <c r="J3" i="13"/>
  <c r="G19" i="6" l="1"/>
  <c r="H19" i="6" s="1"/>
  <c r="G55" i="6" l="1"/>
  <c r="G63" i="6" l="1"/>
  <c r="G61" i="6"/>
  <c r="C47" i="7" s="1"/>
  <c r="G59" i="6"/>
  <c r="G51" i="6"/>
  <c r="C46" i="7" s="1"/>
  <c r="G52" i="6"/>
  <c r="G53" i="6"/>
  <c r="G54" i="6"/>
  <c r="G58" i="6"/>
  <c r="D21" i="6" l="1"/>
  <c r="E21" i="6"/>
  <c r="F21" i="6"/>
  <c r="C21" i="6"/>
  <c r="G21" i="6" l="1"/>
  <c r="I19" i="7" s="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D25" i="24" s="1"/>
  <c r="N19" i="31"/>
  <c r="E25"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19" i="30"/>
  <c r="D22" i="24" s="1"/>
  <c r="P19" i="30"/>
  <c r="E22" i="24" s="1"/>
  <c r="O19" i="30"/>
  <c r="M19" i="30"/>
  <c r="D24"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D14" i="24"/>
  <c r="N19" i="28"/>
  <c r="E14" i="24" s="1"/>
  <c r="M19" i="28"/>
  <c r="D15" i="24" s="1"/>
  <c r="L19" i="28"/>
  <c r="E15" i="24" s="1"/>
  <c r="A6" i="28"/>
  <c r="O19" i="27"/>
  <c r="D16" i="24" s="1"/>
  <c r="N19" i="27"/>
  <c r="E16" i="24" s="1"/>
  <c r="M19" i="27"/>
  <c r="D17" i="24" s="1"/>
  <c r="L19" i="27"/>
  <c r="E17" i="24" s="1"/>
  <c r="A6" i="27"/>
  <c r="O19" i="26"/>
  <c r="D12" i="24" s="1"/>
  <c r="N19" i="26"/>
  <c r="E12" i="24" s="1"/>
  <c r="M19" i="26"/>
  <c r="D13" i="24" s="1"/>
  <c r="E13" i="24"/>
  <c r="A6" i="26"/>
  <c r="O19" i="25"/>
  <c r="D20" i="24" s="1"/>
  <c r="N19" i="25"/>
  <c r="E20" i="24" s="1"/>
  <c r="M19" i="25"/>
  <c r="D21" i="24" s="1"/>
  <c r="A6" i="25"/>
  <c r="O19" i="13"/>
  <c r="D18" i="24" s="1"/>
  <c r="N19" i="13"/>
  <c r="E18" i="24" s="1"/>
  <c r="M19" i="13"/>
  <c r="D19" i="24" s="1"/>
  <c r="L19" i="13"/>
  <c r="E19" i="24" s="1"/>
  <c r="A6" i="13"/>
  <c r="I18" i="7" l="1"/>
  <c r="I11" i="7"/>
  <c r="J6" i="13"/>
  <c r="J66" i="31"/>
  <c r="J21" i="31"/>
  <c r="J6" i="31"/>
  <c r="J36" i="31"/>
  <c r="K6" i="30"/>
  <c r="J6" i="28"/>
  <c r="J6" i="27"/>
  <c r="J6" i="26"/>
  <c r="J6" i="25"/>
  <c r="G7" i="8"/>
  <c r="B5" i="8"/>
  <c r="A3" i="8"/>
  <c r="A1" i="8"/>
  <c r="G23" i="7"/>
  <c r="G15" i="7"/>
  <c r="E15" i="7"/>
  <c r="I15" i="7" s="1"/>
  <c r="B4" i="7"/>
  <c r="A3" i="7"/>
  <c r="A1" i="7"/>
  <c r="A8" i="7" s="1"/>
  <c r="H63" i="6"/>
  <c r="H62" i="6"/>
  <c r="H61" i="6"/>
  <c r="H59" i="6"/>
  <c r="G48" i="6"/>
  <c r="G47" i="6"/>
  <c r="H47" i="6" s="1"/>
  <c r="G46" i="6"/>
  <c r="H46" i="6" s="1"/>
  <c r="G45" i="6"/>
  <c r="G44" i="6"/>
  <c r="G43" i="6"/>
  <c r="G42" i="6"/>
  <c r="H42" i="6" s="1"/>
  <c r="G41" i="6"/>
  <c r="G38" i="6"/>
  <c r="H38" i="6" s="1"/>
  <c r="G37" i="6"/>
  <c r="H37" i="6" s="1"/>
  <c r="G36" i="6"/>
  <c r="H36" i="6" s="1"/>
  <c r="G35" i="6"/>
  <c r="H35" i="6" s="1"/>
  <c r="G34" i="6"/>
  <c r="H34" i="6" s="1"/>
  <c r="G33" i="6"/>
  <c r="H33" i="6" s="1"/>
  <c r="G29" i="6"/>
  <c r="H29" i="6" s="1"/>
  <c r="G28" i="6"/>
  <c r="G26" i="6"/>
  <c r="G25" i="6"/>
  <c r="H25" i="6" s="1"/>
  <c r="G24" i="6"/>
  <c r="D12" i="8" s="1"/>
  <c r="G23" i="6"/>
  <c r="H23" i="6" s="1"/>
  <c r="G20" i="6"/>
  <c r="H20" i="6" s="1"/>
  <c r="G15" i="6"/>
  <c r="H15" i="6" s="1"/>
  <c r="G14" i="6"/>
  <c r="H14" i="6" s="1"/>
  <c r="G13" i="6"/>
  <c r="H13" i="6" s="1"/>
  <c r="G12" i="6"/>
  <c r="H12" i="6" s="1"/>
  <c r="G11" i="6"/>
  <c r="G10" i="6"/>
  <c r="H10" i="6" s="1"/>
  <c r="G9" i="6"/>
  <c r="G8" i="6"/>
  <c r="I23" i="7" l="1"/>
  <c r="E24" i="7"/>
  <c r="H28" i="6"/>
  <c r="G13" i="8" s="1"/>
  <c r="E37" i="7"/>
  <c r="H37" i="7" s="1"/>
  <c r="H45" i="6"/>
  <c r="E36" i="7"/>
  <c r="H36" i="7" s="1"/>
  <c r="H44" i="6"/>
  <c r="E33" i="7"/>
  <c r="H33" i="7" s="1"/>
  <c r="H41" i="6"/>
  <c r="E35" i="7"/>
  <c r="H35" i="7" s="1"/>
  <c r="H43" i="6"/>
  <c r="H24" i="6"/>
  <c r="D11" i="8"/>
  <c r="H26" i="6"/>
  <c r="G24" i="7"/>
  <c r="G27" i="6"/>
  <c r="I24" i="7"/>
  <c r="E34" i="7"/>
  <c r="H34" i="7" s="1"/>
  <c r="D10" i="8"/>
  <c r="A31" i="7"/>
  <c r="A43" i="7" s="1"/>
  <c r="H11" i="6" l="1"/>
  <c r="H9" i="6"/>
  <c r="H21" i="6"/>
  <c r="H8" i="6"/>
  <c r="G10" i="8"/>
  <c r="G11" i="8"/>
  <c r="G12" i="8"/>
  <c r="G1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Stephen Taylor</author>
  </authors>
  <commentList>
    <comment ref="I61" authorId="0" shapeId="0" xr:uid="{98780353-B41B-4090-8D37-D269BD63706C}">
      <text>
        <r>
          <rPr>
            <b/>
            <sz val="9"/>
            <color indexed="81"/>
            <rFont val="Tahoma"/>
            <family val="2"/>
          </rPr>
          <t>Stephen Taylor:</t>
        </r>
        <r>
          <rPr>
            <sz val="9"/>
            <color indexed="81"/>
            <rFont val="Tahoma"/>
            <family val="2"/>
          </rPr>
          <t xml:space="preserve">
Total incidents for that period</t>
        </r>
      </text>
    </comment>
    <comment ref="I62" authorId="0" shapeId="0" xr:uid="{B39D3E5D-1F4F-4C5E-BC26-FEFEBDD32649}">
      <text>
        <r>
          <rPr>
            <b/>
            <sz val="9"/>
            <color indexed="81"/>
            <rFont val="Tahoma"/>
            <family val="2"/>
          </rPr>
          <t>Stephen Taylor:</t>
        </r>
        <r>
          <rPr>
            <sz val="9"/>
            <color indexed="81"/>
            <rFont val="Tahoma"/>
            <family val="2"/>
          </rPr>
          <t xml:space="preserve">
Total hours for that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Stephen Taylor</author>
  </authors>
  <commentList>
    <comment ref="E11" authorId="0" shapeId="0" xr:uid="{DC6E3310-7D33-42F0-932A-EF178F6F877E}">
      <text>
        <r>
          <rPr>
            <b/>
            <sz val="9"/>
            <color indexed="81"/>
            <rFont val="Tahoma"/>
            <family val="2"/>
          </rPr>
          <t>Stephen Taylor:</t>
        </r>
        <r>
          <rPr>
            <sz val="9"/>
            <color indexed="81"/>
            <rFont val="Tahoma"/>
            <family val="2"/>
          </rPr>
          <t xml:space="preserve">
taken from Teams AR Data</t>
        </r>
      </text>
    </comment>
    <comment ref="E18" authorId="0" shapeId="0" xr:uid="{A3D7C0F6-D20F-4ACF-AC3E-CC338F4901B0}">
      <text>
        <r>
          <rPr>
            <b/>
            <sz val="9"/>
            <color indexed="81"/>
            <rFont val="Tahoma"/>
            <family val="2"/>
          </rPr>
          <t>Stephen Taylor:</t>
        </r>
        <r>
          <rPr>
            <sz val="9"/>
            <color indexed="81"/>
            <rFont val="Tahoma"/>
            <family val="2"/>
          </rPr>
          <t xml:space="preserve">
Taken from Teams AR Data</t>
        </r>
      </text>
    </comment>
    <comment ref="E19" authorId="0" shapeId="0" xr:uid="{8E0084FA-C33A-42D9-B72F-4BA693B7E3C4}">
      <text>
        <r>
          <rPr>
            <b/>
            <sz val="9"/>
            <color indexed="81"/>
            <rFont val="Tahoma"/>
            <family val="2"/>
          </rPr>
          <t>Stephen Taylor:</t>
        </r>
        <r>
          <rPr>
            <sz val="9"/>
            <color indexed="81"/>
            <rFont val="Tahoma"/>
            <family val="2"/>
          </rPr>
          <t xml:space="preserve">
Taken from Teams AR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Stephen Taylor</author>
  </authors>
  <commentList>
    <comment ref="C10" authorId="0" shapeId="0" xr:uid="{825BAE7A-E783-4AC4-B5A0-175A72E1F850}">
      <text>
        <r>
          <rPr>
            <b/>
            <sz val="9"/>
            <color indexed="81"/>
            <rFont val="Tahoma"/>
            <family val="2"/>
          </rPr>
          <t>Stephen Taylor:</t>
        </r>
        <r>
          <rPr>
            <sz val="9"/>
            <color indexed="81"/>
            <rFont val="Tahoma"/>
            <family val="2"/>
          </rPr>
          <t xml:space="preserve">
(No of 1/2 hr breaches / Operationl Hours) x 100, then subtract that figure from 100 = %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Stephen Taylor</author>
  </authors>
  <commentList>
    <comment ref="D25" authorId="0" shapeId="0" xr:uid="{94FF0C84-1A90-4CCA-9B7B-1733352FD6CE}">
      <text>
        <r>
          <rPr>
            <b/>
            <sz val="9"/>
            <color indexed="81"/>
            <rFont val="Tahoma"/>
            <family val="2"/>
          </rPr>
          <t>Stephen Taylor:</t>
        </r>
        <r>
          <rPr>
            <sz val="9"/>
            <color indexed="81"/>
            <rFont val="Tahoma"/>
            <family val="2"/>
          </rPr>
          <t xml:space="preserve">
1/4'ly APCR/IBA Report (Ash 1 form) - add 4 figures up and divide by 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Stephen Taylor</author>
  </authors>
  <commentList>
    <comment ref="F11" authorId="0" shapeId="0" xr:uid="{3A9C8764-C78A-4B87-AE1E-A49D08BE2E63}">
      <text>
        <r>
          <rPr>
            <b/>
            <sz val="9"/>
            <color indexed="81"/>
            <rFont val="Tahoma"/>
            <family val="2"/>
          </rPr>
          <t>Stephen Taylor:</t>
        </r>
        <r>
          <rPr>
            <sz val="9"/>
            <color indexed="81"/>
            <rFont val="Tahoma"/>
            <family val="2"/>
          </rPr>
          <t xml:space="preserve">
Mass Release Spreadsheet</t>
        </r>
      </text>
    </comment>
  </commentList>
</comments>
</file>

<file path=xl/sharedStrings.xml><?xml version="1.0" encoding="utf-8"?>
<sst xmlns="http://schemas.openxmlformats.org/spreadsheetml/2006/main" count="1050" uniqueCount="437">
  <si>
    <t>Add company logo</t>
  </si>
  <si>
    <t>Version 2.1 11/11/19</t>
  </si>
  <si>
    <t>Add photo</t>
  </si>
  <si>
    <t>Notes:</t>
  </si>
  <si>
    <t>This template may require adjustments by individual operators to meet specific reporting requirements as defined in the site Permit(s)</t>
  </si>
  <si>
    <t>Annual Performance Report 2022</t>
  </si>
  <si>
    <t>Permit EPR/BJ6178IX</t>
  </si>
  <si>
    <t>SUEZ R&amp;R Kirklees EfW</t>
  </si>
  <si>
    <t>other name of facility (if applicable)</t>
  </si>
  <si>
    <t>Kirklees EfW</t>
  </si>
  <si>
    <t>Year:</t>
  </si>
  <si>
    <t>Address:</t>
  </si>
  <si>
    <t>Diamond Street, Huddersfield, West Yorkshire HD1 6BZ</t>
  </si>
  <si>
    <t xml:space="preserve">Tel: </t>
  </si>
  <si>
    <t>01484 448701</t>
  </si>
  <si>
    <t xml:space="preserve">Email: </t>
  </si>
  <si>
    <t>mark.ryan@suez.com</t>
  </si>
  <si>
    <t>Prepared by:</t>
  </si>
  <si>
    <t>Steve Taylor</t>
  </si>
  <si>
    <t>Position:</t>
  </si>
  <si>
    <t>EIR Advisor</t>
  </si>
  <si>
    <t>Approved by:</t>
  </si>
  <si>
    <t>Mark Ryan</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</si>
  <si>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</si>
  <si>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</si>
  <si>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</si>
  <si>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</si>
  <si>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</si>
  <si>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</si>
  <si>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</si>
  <si>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</si>
  <si>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</si>
  <si>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</si>
  <si>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</si>
  <si>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</si>
  <si>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</si>
  <si>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</si>
  <si>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</si>
  <si>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</si>
  <si>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</si>
  <si>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Carbon dioxide and nitrous oxide emissions</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</si>
  <si>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</si>
  <si>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</si>
  <si>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</si>
  <si>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</si>
  <si>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</si>
  <si>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</si>
  <si>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</si>
  <si>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</si>
  <si>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</si>
  <si>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</si>
  <si>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</si>
  <si>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</si>
  <si>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</si>
  <si>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</si>
  <si>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</si>
  <si>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</si>
  <si>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</si>
  <si>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</si>
  <si>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</si>
  <si>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</si>
  <si>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This non-hazardous waste incinerator operates 24/7 and can receive up to 150,000 tonnes of municipal waste from Kirklees Council as well as commercial/trade waste. The plant has one furnace line with a processing capacity of 136,000 tonnes per annum. The heat produced by waste incineration is used to raise superheated steam which generates 9.5 MWh of electricity.
Activities associated with the incineration are receipt and storage of municipal waste, production of steam and electricity, abatement of flue gas and handling of Incinerator Bottom Ash (IBA) and Air Pollution Control Residue (APCR).
(alt enter to make new para)</t>
  </si>
  <si>
    <t xml:space="preserve">Include summary of plant design, design capacity, no. of combustion lines, electrical and heat capacity and any other general information that descibes the facility, its location and purpose </t>
  </si>
  <si>
    <t>Summary of Operational Processes and Procedures</t>
  </si>
  <si>
    <r>
      <t xml:space="preserve">Incoming waste is delivered to site by refuse collection trucks. It is then checked in, weighed and delivered into the reception hall.
RECEPTION HALL
A large reception hall allows for refuse collection trucks to manoeuvre and tip waste safely. Air needed for combustion is drawn into the furnace from here so that odour and dust do not escape the building.
BUNKER
Waste vehicles reverse to a wheel stop and tip their loads into a large concrete bunker. Mixing of waste occurs as the crane driver sorts the waste looking for unsuitable material to be removed, and to improve the homogeneity of the incinerator feedstock. 
CONTROL ROOM
The plant’s control room centralises the operation of all equipment, including the grab crane used to mix and load waste into a hopper that feeds the furnace. All on-site functions are monitored automatically and manually. Its systems verify in real time that equipment is functioning properly, continuously monitor the combustion gas, and maximise the efficiency of the entire EfW process.
GRATE AND BOILER
Waste is lifted into the charging hoppers by the crane. From here it falls into the furnace-charging chute and then onto the grate system for incineration. The thermal energy released from the burning is used to convert water to super-heated steam. At high pressure, this steam drives a turbine to generate electricity.
ELECTRICITY GENERATION
</t>
    </r>
    <r>
      <rPr>
        <sz val="10"/>
        <rFont val="Arial"/>
        <family val="2"/>
      </rPr>
      <t>Electricity is generated at 11kv, with an electric capacity of 9.5 MWh</t>
    </r>
    <r>
      <rPr>
        <sz val="10"/>
        <color rgb="FFFF0000"/>
        <rFont val="Arial"/>
        <family val="2"/>
      </rPr>
      <t xml:space="preserve">.
</t>
    </r>
    <r>
      <rPr>
        <sz val="10"/>
        <color theme="1"/>
        <rFont val="Arial"/>
        <family val="2"/>
      </rPr>
      <t xml:space="preserve"> 
INCINERATOR BOTTOM ASH (IBA)
Ash left on the grate after incineration is carried by conveyor, after quenching, to a storage bunker. A magnet above the conveyor extracts ferrous material for recycling. The remaining bottom ash is trucked off-site for recycling.
AIR-COOLED CONDENSERS
After exiting the turbine, the air stream is cooled and condensed back into water through air condensers. This recovered water is treated and reused in the boilers to produce more steam.
EMISSION CONTROL
The gases from the furnace are subject to a rigorous cleaning process involving selective non-catalytic reduction (SNCR), spray absorbers, and active carbon injection. This removes oxides of nitrogen, acidic gases, dioxins, and heavy metals from the gas stream.
AIR POLLUTION CONTROL RESIDUE (APCR)
The cleaned gas passes through fine-fabric bag filters to remove solid particles before it is emitted through the stack. The resultant APCR residue, or fly-ash, contains particles from the incineration process, lime used in the spray absorbers, salts and carbon dust. It is stored in a sealed silo until it is tankered away for recycling.
EMISSIONS MONITORING
As they pass through the stack, the residual flue gases from the process are continuously monitored before release. This data is relayed automatically to the control room.</t>
    </r>
  </si>
  <si>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</si>
  <si>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</si>
  <si>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</si>
  <si>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</si>
  <si>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</si>
  <si>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</si>
  <si>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</si>
  <si>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</si>
  <si>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</si>
  <si>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</si>
  <si>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</si>
  <si>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</si>
  <si>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</si>
  <si>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</si>
  <si>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</si>
  <si>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</si>
  <si>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</si>
  <si>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</si>
  <si>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</si>
  <si>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Clinical</t>
  </si>
  <si>
    <t xml:space="preserve">Waste wood (biomass) </t>
  </si>
  <si>
    <t xml:space="preserve">Refuse derived fuel </t>
  </si>
  <si>
    <t xml:space="preserve">Solid recovered fuel </t>
  </si>
  <si>
    <t>Other [Please specify]</t>
  </si>
  <si>
    <t>Total waste received</t>
  </si>
  <si>
    <t xml:space="preserve">Rejected Waste </t>
  </si>
  <si>
    <t>Waste transferred out</t>
  </si>
  <si>
    <t>Total waste combusted</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</si>
  <si>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</si>
  <si>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</si>
  <si>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</si>
  <si>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</si>
  <si>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</si>
  <si>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</si>
  <si>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</si>
  <si>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</si>
  <si>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</si>
  <si>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</si>
  <si>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</si>
  <si>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</si>
  <si>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</si>
  <si>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</si>
  <si>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</si>
  <si>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</si>
  <si>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</si>
  <si>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</si>
  <si>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Other</t>
  </si>
  <si>
    <t>Raw Material Usage</t>
  </si>
  <si>
    <t>kg or Ltr /te</t>
  </si>
  <si>
    <t>Mains Water</t>
  </si>
  <si>
    <t>ltrs</t>
  </si>
  <si>
    <t>Other Water</t>
  </si>
  <si>
    <t>Ammonia / Urea</t>
  </si>
  <si>
    <t>kgs</t>
  </si>
  <si>
    <t>Activated Carbon</t>
  </si>
  <si>
    <t>Lime / hydrated lime</t>
  </si>
  <si>
    <t>Fuel oil</t>
  </si>
  <si>
    <t>Gas</t>
  </si>
  <si>
    <t>cf</t>
  </si>
  <si>
    <t>Summary of Hours</t>
  </si>
  <si>
    <t>Line/Unit</t>
  </si>
  <si>
    <t>Hours of waste combustion, total</t>
  </si>
  <si>
    <t xml:space="preserve"> x %</t>
  </si>
  <si>
    <t>x %</t>
  </si>
  <si>
    <t>Overall avaliability, mean average of all lines</t>
  </si>
  <si>
    <t>hrs</t>
  </si>
  <si>
    <t>Hours of turbine operations, total</t>
  </si>
  <si>
    <t>Hours of heat / steam export</t>
  </si>
  <si>
    <t>Net Calorific value of waste</t>
  </si>
  <si>
    <t>MJ/kg</t>
  </si>
  <si>
    <t>Abnormal Events</t>
  </si>
  <si>
    <t>qty.</t>
  </si>
  <si>
    <t>Abnormal Operation</t>
  </si>
  <si>
    <t>hours</t>
  </si>
  <si>
    <t>Permit Breaches</t>
  </si>
  <si>
    <t>Summary of Plant Operations and Maintenance during the reporting year</t>
  </si>
  <si>
    <t>611 hours of unplanned downtime in 2022.  Main downtime attributed to atomiser flue gas ducting blockage (536 hrs) Further corrosive resistant coating added to the baghouse filter cells. Furnace roof refractory replaced with new.  Nox emissions now reduced to constantly below 180 mg/NM3 daily. and urea usage optimaised</t>
  </si>
  <si>
    <t xml:space="preserve">Include summary of key operational and/or mainteanance activity undertaken in the year, such as any major component upgrades and/or replacements </t>
  </si>
  <si>
    <t>Summary of Residue Handling for the reporting year</t>
  </si>
  <si>
    <t>Canal side Wet slag extractor hydraulic drive failed. 5 Conveyor pans damaged by metal in residue stream. 5 Pans replaced with new. new componet fitted and extra checks put in place. Burn out quality has been very good all year even more so after a full set of 3 grates were fitted in the May outage, APCR contiues to be taken off site by Castle environment. No IBA exceedance but Investigations carried out if above 90% of limits.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</si>
  <si>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</si>
  <si>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</si>
  <si>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</si>
  <si>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</si>
  <si>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</si>
  <si>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</si>
  <si>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</si>
  <si>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</si>
  <si>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</si>
  <si>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</si>
  <si>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</si>
  <si>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</si>
  <si>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</si>
  <si>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</si>
  <si>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</si>
  <si>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</si>
  <si>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</si>
  <si>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</si>
  <si>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</si>
  <si>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</si>
  <si>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</si>
  <si>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</si>
  <si>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</si>
  <si>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</si>
  <si>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</si>
  <si>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</si>
  <si>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</si>
  <si>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</si>
  <si>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</si>
  <si>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</si>
  <si>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</si>
  <si>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</si>
  <si>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</si>
  <si>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</si>
  <si>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</si>
  <si>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</si>
  <si>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</si>
  <si>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</si>
  <si>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</si>
  <si>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</si>
  <si>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</si>
  <si>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</si>
  <si>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</si>
  <si>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</si>
  <si>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</si>
  <si>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</si>
  <si>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</si>
  <si>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</si>
  <si>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</si>
  <si>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</si>
  <si>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</si>
  <si>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</si>
  <si>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</si>
  <si>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</si>
  <si>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</si>
  <si>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</si>
  <si>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</si>
  <si>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</si>
  <si>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</si>
  <si>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</si>
  <si>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</si>
  <si>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</si>
  <si>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</si>
  <si>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</si>
  <si>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</si>
  <si>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</si>
  <si>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</si>
  <si>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</si>
  <si>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</si>
  <si>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</si>
  <si>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</si>
  <si>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</si>
  <si>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100%,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</si>
  <si>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</si>
  <si>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</si>
  <si>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</si>
  <si>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</si>
  <si>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</si>
  <si>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</si>
  <si>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</si>
  <si>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SO2 215mg/Nm3 (21.:29-21:59</t>
  </si>
  <si>
    <t>Restricted lime slurry spray pattern into the flue gas from the atomiser unit as the cone and disc had an unusual build-up of lime, not all flue gas exposed to lime slurry spray</t>
  </si>
  <si>
    <t>Waste feed ceased at the earliest opportunity and waste burnt off grates. Checks on the abatement system carried out against normal operating conditions.
Atomiser unit checked then swapped for the standby unit.</t>
  </si>
  <si>
    <t>SO2 202.6mg/Nm3 (19:00)</t>
  </si>
  <si>
    <t>Milk of lime pump found leaking when investigating high SO2. Reducing lime flow to atomiser</t>
  </si>
  <si>
    <t>Waste feeding stopped. Walk of the abatement system carried out. Defective pump replaced. Review pump stand by running hours to check even use. Review investigation with shift managers at the next shift manager meeting to build understanding across the 5 shifts.</t>
  </si>
  <si>
    <t>Summary of any complaints received and actions to taken to resolve them.</t>
  </si>
  <si>
    <t>Summary of complaint [including Line/Reference]</t>
  </si>
  <si>
    <t>Reason *</t>
  </si>
  <si>
    <t>N/A</t>
  </si>
  <si>
    <t>* including whether substantiated by the operator or the EA</t>
  </si>
  <si>
    <t>Summary of Plant Improvements</t>
  </si>
  <si>
    <t>Summary of any efficiency improvements that have been completed within the year.</t>
  </si>
  <si>
    <t>Lime usage optimisation reducing the amount of free lime in the APCR sample.  Optimisation of Urea usage whilst controlling Nox at &lt;180mg/Nm3 daily. Nox emissions lowered to below 180 mg/Nm3 daily</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</si>
  <si>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</si>
  <si>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</si>
  <si>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</si>
  <si>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</si>
  <si>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</si>
  <si>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</si>
  <si>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Monthly</t>
  </si>
  <si>
    <t>Monthly operational &amp; contractual meeting held with the client (Kirklees Council).</t>
  </si>
  <si>
    <t>List of events planned for next year</t>
  </si>
  <si>
    <t>Monthly operational &amp; contractual meeting held with the client (Kirklees Council)</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</si>
  <si>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</si>
  <si>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</si>
  <si>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</si>
  <si>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</si>
  <si>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101946 tonnes </t>
  </si>
  <si>
    <t>Annual mass of carbon dioxide released per tonne of waste burned</t>
  </si>
  <si>
    <t xml:space="preserve">0.848 tonnes </t>
  </si>
  <si>
    <t>Annual mass of carbon dioxide released per MWh of energy exported</t>
  </si>
  <si>
    <t xml:space="preserve">1.66 tonnes </t>
  </si>
  <si>
    <t>Description of how annual carbon dioxide mass emission has been calculated</t>
  </si>
  <si>
    <t>Calculated from reported CO2 volume fraction on the CEMS and the stack flowrate readings on an adjusted basis for each line</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</si>
  <si>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</si>
  <si>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</si>
  <si>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</si>
  <si>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1.2 tonnes </t>
  </si>
  <si>
    <t>Description of how annual nitrous oxide mass emission has been calculated</t>
  </si>
  <si>
    <t>Calculated from reported N2O mass concentration on the CEMS and the stack flowrate readings on an adjusted basis for each line</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</si>
  <si>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</si>
  <si>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</si>
  <si>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102,303.6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</si>
  <si>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</si>
  <si>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</si>
  <si>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</si>
  <si>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Assed from breakdown of waste composition from third-party reporting (M.E.L) in March 2022 and the respective carbon content of each component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</si>
  <si>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</si>
  <si>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</si>
  <si>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</si>
  <si>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</si>
  <si>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</si>
  <si>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</si>
  <si>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</si>
  <si>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Quarterly IBA and APCR samples are taken at Kirklees</t>
  </si>
  <si>
    <t>Weekly hazard assessments are carried out at Kirklees</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</si>
  <si>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</si>
  <si>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</si>
  <si>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</si>
  <si>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</si>
  <si>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</si>
  <si>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</si>
  <si>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</si>
  <si>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</si>
  <si>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</si>
  <si>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</si>
  <si>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</si>
  <si>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No. of Assessments Undertaken</t>
  </si>
  <si>
    <t>---</t>
  </si>
  <si>
    <t>1 per quarter Line 1</t>
  </si>
  <si>
    <t>No. of Hazardous Assessments</t>
  </si>
  <si>
    <t>Weekly hazard assessments unless Plant is on outage</t>
  </si>
  <si>
    <t>Comments :</t>
  </si>
  <si>
    <t>Quarterly samples are taken for 1 line none of the samples results for TOC were above 3%</t>
  </si>
  <si>
    <t xml:space="preserve">No Water sampling carried out at Kirklees </t>
  </si>
  <si>
    <t>Emissions to Water / Sewer</t>
  </si>
  <si>
    <t>Monitoring Frequency</t>
  </si>
  <si>
    <t>Target</t>
  </si>
  <si>
    <t>Max.</t>
  </si>
  <si>
    <t>Average</t>
  </si>
  <si>
    <t>Summary of monitoring undertaken, standards used and compliance</t>
  </si>
  <si>
    <t xml:space="preserve">H1 and H2 testing carried out biannually.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</si>
  <si>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</si>
  <si>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</si>
  <si>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</si>
  <si>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</si>
  <si>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</si>
  <si>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</si>
  <si>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</si>
  <si>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</si>
  <si>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</si>
  <si>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</si>
  <si>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</si>
  <si>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</si>
  <si>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</si>
  <si>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</si>
  <si>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</si>
  <si>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</si>
  <si>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</si>
  <si>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</si>
  <si>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</si>
  <si>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</si>
  <si>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</si>
  <si>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</si>
  <si>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</si>
  <si>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</si>
  <si>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</si>
  <si>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</si>
  <si>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</si>
  <si>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</si>
  <si>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</si>
  <si>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</si>
  <si>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</si>
  <si>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</si>
  <si>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</si>
  <si>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</si>
  <si>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</si>
  <si>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</si>
  <si>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</si>
  <si>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</si>
  <si>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</si>
  <si>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</si>
  <si>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</si>
  <si>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Continuous monitoring of the parameters below. </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</si>
  <si>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</si>
  <si>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</si>
  <si>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</si>
  <si>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</si>
  <si>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</si>
  <si>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</si>
  <si>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</si>
  <si>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</si>
  <si>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</si>
  <si>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</si>
  <si>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</si>
  <si>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</si>
  <si>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</si>
  <si>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</si>
  <si>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</si>
  <si>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</si>
  <si>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</si>
  <si>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</si>
  <si>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</si>
  <si>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</si>
  <si>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</si>
  <si>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</si>
  <si>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</si>
  <si>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</si>
  <si>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</si>
  <si>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</si>
  <si>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</si>
  <si>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</si>
  <si>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</si>
  <si>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</si>
  <si>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</si>
  <si>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</si>
  <si>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</si>
  <si>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</si>
  <si>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</si>
  <si>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</si>
  <si>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</si>
  <si>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</si>
  <si>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</si>
  <si>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</si>
  <si>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</si>
  <si>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</si>
  <si>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</si>
  <si>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</si>
  <si>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</si>
  <si>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</si>
  <si>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</si>
  <si>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</si>
  <si>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</si>
  <si>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</si>
  <si>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</si>
  <si>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</si>
  <si>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</si>
  <si>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</si>
  <si>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</si>
  <si>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</si>
  <si>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</si>
  <si>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</si>
  <si>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</si>
  <si>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15,3</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</si>
  <si>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</si>
  <si>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</si>
  <si>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</si>
  <si>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</si>
  <si>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</si>
  <si>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</si>
  <si>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</si>
  <si>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</si>
  <si>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</si>
  <si>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</si>
  <si>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</si>
  <si>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</si>
  <si>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</si>
  <si>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</si>
  <si>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</si>
  <si>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</si>
  <si>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</si>
  <si>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</si>
  <si>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o</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</si>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</sst>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8">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
      <sz val="10"/>
      <name val="Arial"/>
      <family val="2"/>
    </font>
    <font>
      <sz val="11"/>
      <name val="Arial"/>
      <family val="2"/>
    </font>
    <font>
      <b/>
      <sz val="9"/>
      <color indexed="81"/>
      <name val="Tahoma"/>
      <family val="2"/>
    </font>
    <font>
      <sz val="9"/>
      <color indexed="81"/>
      <name val="Tahoma"/>
      <family val="2"/>
    </font>
    <font>
      <sz val="10"/>
      <color rgb="FFFF0000"/>
      <name val="Arial"/>
      <family val="2"/>
    </font>
    <font>
      <sz val="12"/>
      <name val="Arial"/>
      <family val="2"/>
    </font>
    <font>
      <i/>
      <sz val="11"/>
      <name val="Arial"/>
      <family val="2"/>
    </font>
    <font>
      <sz val="11"/>
      <name val="Calibri"/>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29" fillId="0" borderId="0" applyNumberFormat="0" applyFill="0" applyBorder="0" applyAlignment="0" applyProtection="0"/>
  </cellStyleXfs>
  <cellXfs count="477">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0" fontId="5" fillId="0" borderId="11" xfId="0" applyFont="1" applyBorder="1"/>
    <xf numFmtId="0" fontId="5" fillId="0" borderId="12" xfId="0" applyFont="1" applyBorder="1"/>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164" fontId="10" fillId="0" borderId="8" xfId="0" applyNumberFormat="1" applyFont="1" applyBorder="1" applyAlignment="1">
      <alignment horizontal="center"/>
    </xf>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9" fillId="0" borderId="0" xfId="0" applyFont="1"/>
    <xf numFmtId="0" fontId="5" fillId="0" borderId="9" xfId="0" applyFont="1" applyBorder="1"/>
    <xf numFmtId="0" fontId="20" fillId="0" borderId="0" xfId="0" applyFont="1"/>
    <xf numFmtId="0" fontId="21" fillId="0" borderId="0" xfId="0" applyFont="1"/>
    <xf numFmtId="0" fontId="22"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4" fillId="0" borderId="0" xfId="0" applyFont="1"/>
    <xf numFmtId="0" fontId="25" fillId="0" borderId="0" xfId="0" applyFont="1"/>
    <xf numFmtId="0" fontId="26" fillId="0" borderId="0" xfId="0" applyFont="1"/>
    <xf numFmtId="0" fontId="21" fillId="0" borderId="0" xfId="0" applyFont="1" applyAlignment="1">
      <alignment horizontal="right"/>
    </xf>
    <xf numFmtId="0" fontId="27" fillId="0" borderId="0" xfId="0" applyFont="1"/>
    <xf numFmtId="0" fontId="28"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2" fontId="5" fillId="5" borderId="2" xfId="0" applyNumberFormat="1" applyFont="1" applyFill="1" applyBorder="1" applyAlignment="1">
      <alignment horizontal="center"/>
    </xf>
    <xf numFmtId="0" fontId="17" fillId="0" borderId="2" xfId="0" applyFont="1" applyBorder="1" applyAlignment="1">
      <alignment horizontal="center" vertical="center" wrapText="1"/>
    </xf>
    <xf numFmtId="164" fontId="10" fillId="2" borderId="2" xfId="1" applyNumberFormat="1" applyFont="1" applyFill="1" applyBorder="1" applyAlignment="1">
      <alignment horizontal="center"/>
    </xf>
    <xf numFmtId="0" fontId="31" fillId="3" borderId="7" xfId="0" applyFont="1" applyFill="1" applyBorder="1" applyAlignment="1">
      <alignment vertical="center"/>
    </xf>
    <xf numFmtId="0" fontId="31" fillId="0" borderId="8" xfId="0" applyFont="1" applyBorder="1" applyAlignment="1">
      <alignment horizontal="left"/>
    </xf>
    <xf numFmtId="0" fontId="30" fillId="0" borderId="0" xfId="0" applyFont="1"/>
    <xf numFmtId="164" fontId="10" fillId="5" borderId="0" xfId="1" applyNumberFormat="1" applyFont="1" applyFill="1" applyAlignment="1">
      <alignment horizontal="center"/>
    </xf>
    <xf numFmtId="0" fontId="6"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left"/>
    </xf>
    <xf numFmtId="164" fontId="10" fillId="3" borderId="0" xfId="1" applyNumberFormat="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wrapText="1"/>
    </xf>
    <xf numFmtId="0" fontId="6" fillId="3" borderId="0" xfId="0" applyFont="1" applyFill="1" applyAlignment="1">
      <alignment horizontal="center" vertical="center"/>
    </xf>
    <xf numFmtId="0" fontId="5" fillId="3" borderId="0" xfId="0" applyFont="1" applyFill="1" applyAlignment="1">
      <alignment horizontal="left"/>
    </xf>
    <xf numFmtId="164" fontId="10" fillId="3" borderId="0" xfId="1" applyNumberFormat="1" applyFont="1" applyFill="1" applyBorder="1" applyAlignment="1">
      <alignment horizontal="center"/>
    </xf>
    <xf numFmtId="2" fontId="10" fillId="5" borderId="2" xfId="0" applyNumberFormat="1" applyFont="1" applyFill="1" applyBorder="1" applyAlignment="1">
      <alignment horizontal="center" vertical="center" wrapText="1"/>
    </xf>
    <xf numFmtId="0" fontId="10" fillId="5" borderId="1" xfId="0" applyFont="1" applyFill="1" applyBorder="1" applyAlignment="1">
      <alignment horizontal="center" vertical="center" wrapText="1"/>
    </xf>
    <xf numFmtId="0" fontId="5" fillId="5" borderId="12" xfId="0" applyFont="1" applyFill="1" applyBorder="1" applyAlignment="1">
      <alignment horizontal="center"/>
    </xf>
    <xf numFmtId="0" fontId="5" fillId="5" borderId="12" xfId="0" applyFont="1" applyFill="1" applyBorder="1" applyAlignment="1">
      <alignment horizontal="center" vertical="center"/>
    </xf>
    <xf numFmtId="164" fontId="10" fillId="5" borderId="0" xfId="1" applyNumberFormat="1" applyFont="1" applyFill="1" applyBorder="1" applyAlignment="1">
      <alignment horizontal="center"/>
    </xf>
    <xf numFmtId="164" fontId="10" fillId="5" borderId="12" xfId="1" applyNumberFormat="1" applyFont="1" applyFill="1" applyBorder="1" applyAlignment="1">
      <alignment horizontal="center"/>
    </xf>
    <xf numFmtId="0" fontId="10" fillId="3" borderId="12" xfId="0" applyFont="1" applyFill="1" applyBorder="1" applyAlignment="1">
      <alignment horizontal="center" vertical="center"/>
    </xf>
    <xf numFmtId="0" fontId="10" fillId="5" borderId="9" xfId="0" applyFont="1" applyFill="1" applyBorder="1" applyAlignment="1">
      <alignment vertical="center"/>
    </xf>
    <xf numFmtId="0" fontId="9" fillId="0" borderId="11" xfId="0" applyFont="1" applyBorder="1" applyAlignment="1">
      <alignment vertical="center"/>
    </xf>
    <xf numFmtId="164" fontId="9" fillId="2" borderId="12" xfId="1" applyNumberFormat="1" applyFont="1" applyFill="1" applyBorder="1" applyAlignment="1">
      <alignment horizontal="center"/>
    </xf>
    <xf numFmtId="164" fontId="9" fillId="0" borderId="0" xfId="1" applyNumberFormat="1" applyFont="1" applyBorder="1" applyAlignment="1">
      <alignment horizontal="center"/>
    </xf>
    <xf numFmtId="0" fontId="10" fillId="0" borderId="5" xfId="0" quotePrefix="1" applyFont="1" applyBorder="1" applyAlignment="1">
      <alignment horizontal="center"/>
    </xf>
    <xf numFmtId="165" fontId="10" fillId="0" borderId="10" xfId="2" applyNumberFormat="1" applyFont="1" applyFill="1" applyBorder="1" applyAlignment="1">
      <alignment horizontal="center"/>
    </xf>
    <xf numFmtId="43" fontId="10" fillId="5" borderId="13" xfId="0" applyNumberFormat="1" applyFont="1" applyFill="1" applyBorder="1" applyAlignment="1">
      <alignment horizontal="center" vertical="center"/>
    </xf>
    <xf numFmtId="0" fontId="9" fillId="0" borderId="3" xfId="0" applyFont="1" applyBorder="1" applyAlignment="1">
      <alignment vertical="center"/>
    </xf>
    <xf numFmtId="0" fontId="9" fillId="0" borderId="4" xfId="0" applyFont="1" applyBorder="1" applyAlignment="1">
      <alignment vertical="center"/>
    </xf>
    <xf numFmtId="0" fontId="9" fillId="0" borderId="5" xfId="0" applyFont="1" applyBorder="1" applyAlignment="1">
      <alignment vertical="center"/>
    </xf>
    <xf numFmtId="0" fontId="31" fillId="3" borderId="2" xfId="0" applyFont="1" applyFill="1" applyBorder="1" applyAlignment="1">
      <alignment horizontal="center"/>
    </xf>
    <xf numFmtId="2" fontId="31" fillId="3" borderId="2" xfId="0" applyNumberFormat="1" applyFont="1" applyFill="1" applyBorder="1" applyAlignment="1">
      <alignment horizontal="center"/>
    </xf>
    <xf numFmtId="164" fontId="10" fillId="3" borderId="7" xfId="1" applyNumberFormat="1" applyFont="1" applyFill="1" applyBorder="1" applyAlignment="1">
      <alignment horizontal="center"/>
    </xf>
    <xf numFmtId="164" fontId="9" fillId="3" borderId="0" xfId="1" applyNumberFormat="1" applyFont="1" applyFill="1" applyBorder="1" applyAlignment="1">
      <alignment horizontal="center"/>
    </xf>
    <xf numFmtId="164" fontId="30" fillId="3" borderId="7" xfId="1" applyNumberFormat="1" applyFont="1" applyFill="1" applyBorder="1" applyAlignment="1">
      <alignment horizontal="center"/>
    </xf>
    <xf numFmtId="164" fontId="30" fillId="3" borderId="0" xfId="1" applyNumberFormat="1" applyFont="1" applyFill="1" applyAlignment="1">
      <alignment horizontal="center"/>
    </xf>
    <xf numFmtId="0" fontId="5" fillId="0" borderId="2" xfId="0" applyFont="1" applyBorder="1" applyAlignment="1">
      <alignment horizontal="center"/>
    </xf>
    <xf numFmtId="2" fontId="5" fillId="0" borderId="2" xfId="0" applyNumberFormat="1" applyFont="1" applyBorder="1" applyAlignment="1">
      <alignment horizontal="center"/>
    </xf>
    <xf numFmtId="0" fontId="30" fillId="5" borderId="2" xfId="0" applyFont="1" applyFill="1" applyBorder="1" applyAlignment="1">
      <alignment horizontal="center" vertical="center" wrapText="1"/>
    </xf>
    <xf numFmtId="164" fontId="30" fillId="3" borderId="0" xfId="1" applyNumberFormat="1" applyFont="1" applyFill="1" applyBorder="1" applyAlignment="1">
      <alignment horizontal="center"/>
    </xf>
    <xf numFmtId="165" fontId="10" fillId="3" borderId="0" xfId="2" applyNumberFormat="1" applyFont="1" applyFill="1" applyBorder="1" applyAlignment="1">
      <alignment horizontal="center" vertical="center"/>
    </xf>
    <xf numFmtId="165" fontId="10" fillId="0" borderId="0" xfId="2" applyNumberFormat="1" applyFont="1" applyBorder="1" applyAlignment="1">
      <alignment horizontal="center" vertical="center"/>
    </xf>
    <xf numFmtId="164" fontId="10" fillId="3" borderId="12" xfId="1" applyNumberFormat="1" applyFont="1" applyFill="1" applyBorder="1" applyAlignment="1">
      <alignment horizontal="center"/>
    </xf>
    <xf numFmtId="43" fontId="9" fillId="0" borderId="0" xfId="1" applyFont="1" applyAlignment="1">
      <alignment horizontal="center"/>
    </xf>
    <xf numFmtId="0" fontId="30" fillId="3" borderId="2" xfId="0" applyFont="1" applyFill="1" applyBorder="1" applyAlignment="1">
      <alignment horizontal="center" vertical="center" wrapText="1"/>
    </xf>
    <xf numFmtId="0" fontId="1" fillId="0" borderId="2" xfId="0" applyFont="1" applyBorder="1" applyAlignment="1">
      <alignment vertical="top" wrapText="1"/>
    </xf>
    <xf numFmtId="0" fontId="1" fillId="5" borderId="2" xfId="0" applyFont="1" applyFill="1" applyBorder="1" applyAlignment="1">
      <alignment vertical="top"/>
    </xf>
    <xf numFmtId="0" fontId="1" fillId="0" borderId="0" xfId="0" applyFont="1" applyAlignment="1">
      <alignment vertical="top" wrapText="1"/>
    </xf>
    <xf numFmtId="0" fontId="1" fillId="0" borderId="0" xfId="0" applyFont="1" applyAlignment="1">
      <alignment vertical="top"/>
    </xf>
    <xf numFmtId="43" fontId="34" fillId="5" borderId="0" xfId="1" applyFont="1" applyFill="1" applyAlignment="1">
      <alignment horizontal="center"/>
    </xf>
    <xf numFmtId="0" fontId="30" fillId="5" borderId="12" xfId="1" applyNumberFormat="1" applyFont="1" applyFill="1" applyBorder="1" applyAlignment="1">
      <alignment horizontal="center"/>
    </xf>
    <xf numFmtId="43" fontId="31" fillId="3" borderId="7" xfId="1" applyFont="1" applyFill="1" applyBorder="1"/>
    <xf numFmtId="164" fontId="30" fillId="5" borderId="0" xfId="1" applyNumberFormat="1" applyFont="1" applyFill="1" applyBorder="1" applyAlignment="1">
      <alignment horizontal="center"/>
    </xf>
    <xf numFmtId="43" fontId="30" fillId="5" borderId="0" xfId="1" applyFont="1" applyFill="1" applyAlignment="1">
      <alignment horizontal="center"/>
    </xf>
    <xf numFmtId="10" fontId="35" fillId="0" borderId="2" xfId="0" applyNumberFormat="1" applyFont="1" applyBorder="1" applyAlignment="1">
      <alignment horizontal="center" vertical="top"/>
    </xf>
    <xf numFmtId="0" fontId="35" fillId="0" borderId="2" xfId="0" applyFont="1" applyBorder="1" applyAlignment="1">
      <alignment horizontal="center" vertical="top"/>
    </xf>
    <xf numFmtId="0" fontId="35" fillId="0" borderId="2" xfId="0" applyFont="1" applyBorder="1" applyAlignment="1">
      <alignment horizontal="center" vertical="top" wrapText="1"/>
    </xf>
    <xf numFmtId="0" fontId="10" fillId="3" borderId="2" xfId="0" applyFont="1" applyFill="1" applyBorder="1" applyAlignment="1">
      <alignment horizontal="center"/>
    </xf>
    <xf numFmtId="14" fontId="34" fillId="3" borderId="2" xfId="0" applyNumberFormat="1" applyFont="1" applyFill="1" applyBorder="1" applyAlignment="1">
      <alignment horizontal="center" vertical="top" wrapText="1"/>
    </xf>
    <xf numFmtId="0" fontId="5" fillId="0" borderId="9" xfId="0" applyFont="1" applyBorder="1" applyAlignment="1">
      <alignment horizontal="left" vertical="center" wrapText="1"/>
    </xf>
    <xf numFmtId="0" fontId="31" fillId="5" borderId="2" xfId="0" applyFont="1" applyFill="1" applyBorder="1" applyAlignment="1">
      <alignment horizontal="center"/>
    </xf>
    <xf numFmtId="0" fontId="31" fillId="0" borderId="2" xfId="0" applyFont="1" applyBorder="1" applyAlignment="1">
      <alignment horizontal="center"/>
    </xf>
    <xf numFmtId="14" fontId="31" fillId="3" borderId="2" xfId="0" applyNumberFormat="1" applyFont="1" applyFill="1" applyBorder="1" applyAlignment="1">
      <alignment horizontal="center" vertical="top"/>
    </xf>
    <xf numFmtId="14" fontId="31" fillId="3" borderId="2" xfId="0" applyNumberFormat="1" applyFont="1" applyFill="1" applyBorder="1" applyAlignment="1">
      <alignment horizontal="center" vertical="top" wrapText="1"/>
    </xf>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2" borderId="0" xfId="0" applyFont="1" applyFill="1" applyAlignment="1">
      <alignment horizontal="center"/>
    </xf>
    <xf numFmtId="17" fontId="1" fillId="2" borderId="0" xfId="0" applyNumberFormat="1" applyFont="1" applyFill="1" applyAlignment="1">
      <alignment horizontal="center"/>
    </xf>
    <xf numFmtId="0" fontId="7" fillId="2" borderId="0" xfId="0" applyFont="1" applyFill="1" applyAlignment="1">
      <alignment horizontal="center"/>
    </xf>
    <xf numFmtId="0" fontId="29" fillId="2" borderId="0" xfId="3" applyFill="1" applyAlignment="1">
      <alignment horizontal="center"/>
    </xf>
    <xf numFmtId="0" fontId="20" fillId="0" borderId="0" xfId="0" applyFont="1" applyAlignment="1">
      <alignment horizontal="left" wrapText="1"/>
    </xf>
    <xf numFmtId="0" fontId="1" fillId="2" borderId="0" xfId="0" applyFont="1" applyFill="1" applyAlignment="1">
      <alignment horizontal="center" vertical="center"/>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5" fillId="3" borderId="2" xfId="0" applyFont="1" applyFill="1" applyBorder="1" applyAlignment="1">
      <alignment horizontal="left"/>
    </xf>
    <xf numFmtId="0" fontId="6" fillId="0" borderId="2" xfId="0" applyFont="1" applyBorder="1" applyAlignment="1">
      <alignment horizontal="left"/>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 fillId="0" borderId="0" xfId="0" applyFont="1" applyAlignment="1">
      <alignment horizontal="left" vertical="top" wrapText="1"/>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166" fontId="10" fillId="2" borderId="12" xfId="0" applyNumberFormat="1" applyFont="1" applyFill="1" applyBorder="1" applyAlignment="1">
      <alignment horizontal="center"/>
    </xf>
    <xf numFmtId="166" fontId="10" fillId="2" borderId="13" xfId="0" applyNumberFormat="1" applyFont="1" applyFill="1" applyBorder="1" applyAlignment="1">
      <alignment horizontal="center"/>
    </xf>
    <xf numFmtId="164" fontId="5" fillId="3" borderId="7" xfId="1" applyNumberFormat="1" applyFont="1" applyFill="1" applyBorder="1" applyAlignment="1"/>
    <xf numFmtId="0" fontId="10" fillId="0" borderId="0" xfId="0" applyFont="1" applyAlignment="1">
      <alignment horizontal="center" textRotation="90"/>
    </xf>
    <xf numFmtId="0" fontId="30" fillId="3" borderId="6" xfId="0" applyFont="1" applyFill="1" applyBorder="1" applyAlignment="1">
      <alignment horizontal="left" vertical="top" wrapText="1"/>
    </xf>
    <xf numFmtId="0" fontId="34" fillId="3" borderId="7" xfId="0" applyFont="1" applyFill="1" applyBorder="1" applyAlignment="1">
      <alignment horizontal="left" vertical="top" wrapText="1"/>
    </xf>
    <xf numFmtId="0" fontId="34" fillId="3" borderId="8" xfId="0" applyFont="1" applyFill="1" applyBorder="1" applyAlignment="1">
      <alignment horizontal="left" vertical="top" wrapText="1"/>
    </xf>
    <xf numFmtId="0" fontId="34" fillId="3" borderId="9" xfId="0" applyFont="1" applyFill="1" applyBorder="1" applyAlignment="1">
      <alignment horizontal="left" vertical="top" wrapText="1"/>
    </xf>
    <xf numFmtId="0" fontId="34" fillId="3" borderId="0" xfId="0" applyFont="1" applyFill="1" applyAlignment="1">
      <alignment horizontal="left" vertical="top" wrapText="1"/>
    </xf>
    <xf numFmtId="0" fontId="34" fillId="3" borderId="10" xfId="0" applyFont="1" applyFill="1" applyBorder="1" applyAlignment="1">
      <alignment horizontal="left" vertical="top" wrapText="1"/>
    </xf>
    <xf numFmtId="0" fontId="34" fillId="3" borderId="11" xfId="0" applyFont="1" applyFill="1" applyBorder="1" applyAlignment="1">
      <alignment horizontal="left" vertical="top" wrapText="1"/>
    </xf>
    <xf numFmtId="0" fontId="34" fillId="3" borderId="12" xfId="0" applyFont="1" applyFill="1" applyBorder="1" applyAlignment="1">
      <alignment horizontal="left" vertical="top" wrapText="1"/>
    </xf>
    <xf numFmtId="0" fontId="34" fillId="3" borderId="13" xfId="0" applyFont="1" applyFill="1" applyBorder="1" applyAlignment="1">
      <alignment horizontal="left" vertical="top" wrapText="1"/>
    </xf>
    <xf numFmtId="0" fontId="30" fillId="3" borderId="3" xfId="0" applyFont="1" applyFill="1" applyBorder="1" applyAlignment="1">
      <alignment horizontal="left" vertical="top" wrapText="1"/>
    </xf>
    <xf numFmtId="0" fontId="34" fillId="3" borderId="4" xfId="0" applyFont="1" applyFill="1" applyBorder="1" applyAlignment="1">
      <alignment horizontal="left" vertical="top" wrapText="1"/>
    </xf>
    <xf numFmtId="0" fontId="34" fillId="3" borderId="5" xfId="0" applyFont="1" applyFill="1" applyBorder="1" applyAlignment="1">
      <alignment horizontal="left" vertical="top" wrapText="1"/>
    </xf>
    <xf numFmtId="0" fontId="10" fillId="0" borderId="2" xfId="0" applyFont="1" applyBorder="1" applyAlignment="1">
      <alignment horizontal="left"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3" fillId="4"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30" fillId="0" borderId="3" xfId="0" applyFont="1" applyBorder="1" applyAlignment="1">
      <alignment horizontal="center" vertical="center" wrapText="1"/>
    </xf>
    <xf numFmtId="0" fontId="30" fillId="0" borderId="5"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2" xfId="2" applyNumberFormat="1" applyFont="1" applyBorder="1" applyAlignment="1">
      <alignment horizontal="center" vertical="center" wrapText="1"/>
    </xf>
    <xf numFmtId="0" fontId="5" fillId="5" borderId="2" xfId="0" applyFont="1" applyFill="1" applyBorder="1" applyAlignment="1">
      <alignment horizontal="left" vertical="top" wrapText="1"/>
    </xf>
    <xf numFmtId="0" fontId="10" fillId="2" borderId="2" xfId="0" applyFont="1" applyFill="1" applyBorder="1" applyAlignment="1">
      <alignment vertical="center" wrapText="1"/>
    </xf>
    <xf numFmtId="0" fontId="10" fillId="5" borderId="2" xfId="0" applyFont="1" applyFill="1" applyBorder="1" applyAlignment="1">
      <alignment horizontal="center" vertical="center" wrapText="1"/>
    </xf>
    <xf numFmtId="168" fontId="10" fillId="5"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10" fillId="0" borderId="2" xfId="0" applyFont="1" applyBorder="1" applyAlignment="1">
      <alignment vertical="center" wrapText="1"/>
    </xf>
    <xf numFmtId="168" fontId="10" fillId="0" borderId="1" xfId="0" applyNumberFormat="1" applyFont="1" applyBorder="1" applyAlignment="1">
      <alignment horizontal="center" vertical="center" wrapText="1"/>
    </xf>
    <xf numFmtId="0" fontId="30" fillId="0" borderId="2" xfId="0" applyFont="1" applyBorder="1" applyAlignment="1">
      <alignment horizontal="left" vertical="center" wrapText="1"/>
    </xf>
    <xf numFmtId="0" fontId="30" fillId="5" borderId="2" xfId="0" applyFont="1" applyFill="1" applyBorder="1" applyAlignment="1">
      <alignment horizontal="center" vertical="center" wrapText="1"/>
    </xf>
    <xf numFmtId="168" fontId="30" fillId="3" borderId="1" xfId="0" applyNumberFormat="1" applyFont="1" applyFill="1" applyBorder="1" applyAlignment="1">
      <alignment horizontal="center" vertical="center" wrapText="1"/>
    </xf>
    <xf numFmtId="168" fontId="30" fillId="5" borderId="1" xfId="0" applyNumberFormat="1" applyFont="1" applyFill="1" applyBorder="1" applyAlignment="1">
      <alignment horizontal="center" vertical="center" wrapText="1"/>
    </xf>
    <xf numFmtId="165" fontId="30" fillId="0" borderId="1" xfId="2" applyNumberFormat="1" applyFont="1" applyBorder="1" applyAlignment="1">
      <alignment horizontal="center" vertical="center" wrapText="1"/>
    </xf>
    <xf numFmtId="0" fontId="30" fillId="0" borderId="3" xfId="0" applyFont="1" applyBorder="1" applyAlignment="1">
      <alignment horizontal="left" vertical="center" wrapText="1"/>
    </xf>
    <xf numFmtId="0" fontId="30" fillId="0" borderId="4" xfId="0" applyFont="1" applyBorder="1" applyAlignment="1">
      <alignment horizontal="left" vertical="center" wrapText="1"/>
    </xf>
    <xf numFmtId="4" fontId="30" fillId="0" borderId="4" xfId="0" applyNumberFormat="1" applyFont="1" applyBorder="1" applyAlignment="1">
      <alignment horizontal="center" vertical="center" wrapText="1"/>
    </xf>
    <xf numFmtId="0" fontId="30" fillId="0" borderId="4" xfId="0" applyFont="1" applyBorder="1" applyAlignment="1">
      <alignment horizontal="center" vertical="center" wrapText="1"/>
    </xf>
    <xf numFmtId="0" fontId="30" fillId="0" borderId="14" xfId="0" applyFont="1" applyBorder="1" applyAlignment="1">
      <alignment vertical="center" wrapText="1"/>
    </xf>
    <xf numFmtId="0" fontId="30" fillId="2" borderId="2" xfId="0" applyFont="1" applyFill="1" applyBorder="1" applyAlignment="1">
      <alignment horizontal="left" vertical="center" wrapText="1"/>
    </xf>
    <xf numFmtId="0" fontId="30" fillId="0" borderId="1" xfId="0" applyFont="1" applyBorder="1" applyAlignment="1">
      <alignment vertical="center" wrapText="1"/>
    </xf>
    <xf numFmtId="168" fontId="30" fillId="0" borderId="1" xfId="0" applyNumberFormat="1" applyFont="1" applyBorder="1" applyAlignment="1">
      <alignment horizontal="center"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top" wrapText="1"/>
    </xf>
    <xf numFmtId="3" fontId="10" fillId="5" borderId="2" xfId="0" applyNumberFormat="1" applyFont="1" applyFill="1" applyBorder="1" applyAlignment="1">
      <alignment horizontal="center" vertical="center" wrapText="1"/>
    </xf>
    <xf numFmtId="1" fontId="10" fillId="0" borderId="2" xfId="0" applyNumberFormat="1" applyFont="1" applyBorder="1" applyAlignment="1">
      <alignment horizontal="center" vertical="center"/>
    </xf>
    <xf numFmtId="0" fontId="10" fillId="2" borderId="2" xfId="0" applyFont="1" applyFill="1" applyBorder="1" applyAlignment="1">
      <alignment horizontal="left"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0" fontId="10" fillId="3" borderId="2" xfId="0" applyFont="1" applyFill="1" applyBorder="1" applyAlignment="1">
      <alignment horizontal="center"/>
    </xf>
    <xf numFmtId="0" fontId="10" fillId="3" borderId="3" xfId="0" applyFont="1" applyFill="1" applyBorder="1" applyAlignment="1">
      <alignment horizontal="center"/>
    </xf>
    <xf numFmtId="0" fontId="30" fillId="3" borderId="3" xfId="0" applyFont="1" applyFill="1" applyBorder="1" applyAlignment="1">
      <alignment horizontal="center" vertical="top" wrapText="1"/>
    </xf>
    <xf numFmtId="0" fontId="30" fillId="3" borderId="4" xfId="0" applyFont="1" applyFill="1" applyBorder="1" applyAlignment="1">
      <alignment horizontal="center" vertical="top" wrapText="1"/>
    </xf>
    <xf numFmtId="0" fontId="30" fillId="3" borderId="5" xfId="0" applyFont="1" applyFill="1" applyBorder="1" applyAlignment="1">
      <alignment horizontal="center" vertical="top" wrapText="1"/>
    </xf>
    <xf numFmtId="0" fontId="30" fillId="3" borderId="2" xfId="0" applyFont="1" applyFill="1" applyBorder="1" applyAlignment="1">
      <alignment vertical="top" wrapText="1"/>
    </xf>
    <xf numFmtId="0" fontId="30" fillId="3" borderId="3" xfId="0" applyFont="1" applyFill="1" applyBorder="1" applyAlignment="1">
      <alignment vertical="top" wrapText="1"/>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34" fillId="3" borderId="2" xfId="0" applyFont="1" applyFill="1" applyBorder="1" applyAlignment="1">
      <alignment vertical="top" wrapText="1"/>
    </xf>
    <xf numFmtId="0" fontId="34" fillId="3" borderId="3" xfId="0" applyFont="1" applyFill="1" applyBorder="1" applyAlignment="1">
      <alignment vertical="top" wrapText="1"/>
    </xf>
    <xf numFmtId="0" fontId="34" fillId="3" borderId="4" xfId="0" applyFont="1" applyFill="1" applyBorder="1" applyAlignment="1">
      <alignment vertical="top" wrapText="1"/>
    </xf>
    <xf numFmtId="0" fontId="34" fillId="3" borderId="5" xfId="0" applyFont="1" applyFill="1" applyBorder="1" applyAlignment="1">
      <alignment vertical="top" wrapText="1"/>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30" fillId="3" borderId="2" xfId="0" applyFont="1" applyFill="1" applyBorder="1" applyAlignment="1">
      <alignment horizontal="left" vertical="top" wrapText="1"/>
    </xf>
    <xf numFmtId="0" fontId="6" fillId="0" borderId="2" xfId="0" applyFont="1" applyBorder="1" applyAlignment="1">
      <alignment horizontal="left" vertical="center" wrapText="1"/>
    </xf>
    <xf numFmtId="9" fontId="30" fillId="3" borderId="2" xfId="0" applyNumberFormat="1" applyFont="1" applyFill="1" applyBorder="1" applyAlignment="1">
      <alignment horizontal="center" vertical="center"/>
    </xf>
    <xf numFmtId="0" fontId="30" fillId="3" borderId="2" xfId="0" applyFont="1" applyFill="1" applyBorder="1" applyAlignment="1">
      <alignment horizontal="center" vertical="center"/>
    </xf>
    <xf numFmtId="9" fontId="10" fillId="3" borderId="2" xfId="0" applyNumberFormat="1" applyFont="1" applyFill="1" applyBorder="1" applyAlignment="1">
      <alignment horizontal="center" vertical="center"/>
    </xf>
    <xf numFmtId="0" fontId="10" fillId="3" borderId="2" xfId="0" applyFont="1" applyFill="1" applyBorder="1" applyAlignment="1">
      <alignment horizontal="center" vertical="center"/>
    </xf>
    <xf numFmtId="0" fontId="30" fillId="3" borderId="2" xfId="0" applyFont="1" applyFill="1" applyBorder="1" applyAlignment="1">
      <alignment horizontal="center" vertical="center" wrapText="1"/>
    </xf>
    <xf numFmtId="0" fontId="9" fillId="0" borderId="7" xfId="0" applyFont="1" applyBorder="1" applyAlignment="1">
      <alignment horizontal="center" wrapText="1"/>
    </xf>
    <xf numFmtId="165" fontId="30" fillId="3" borderId="2" xfId="0" applyNumberFormat="1"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10" fillId="2" borderId="6" xfId="0" applyFont="1" applyFill="1" applyBorder="1" applyAlignment="1">
      <alignment horizontal="left" vertical="top"/>
    </xf>
    <xf numFmtId="0" fontId="9" fillId="0" borderId="2" xfId="0" applyFont="1" applyBorder="1" applyAlignment="1">
      <alignment horizontal="left" vertical="center"/>
    </xf>
    <xf numFmtId="0" fontId="9" fillId="0" borderId="3" xfId="0" applyFont="1" applyBorder="1" applyAlignment="1">
      <alignment horizontal="left" vertical="center"/>
    </xf>
    <xf numFmtId="0" fontId="9" fillId="0" borderId="5" xfId="0" applyFont="1" applyBorder="1" applyAlignment="1">
      <alignment horizontal="left" vertical="center"/>
    </xf>
    <xf numFmtId="0" fontId="9" fillId="0" borderId="4" xfId="0" applyFont="1" applyBorder="1" applyAlignment="1">
      <alignment horizontal="left" vertical="center"/>
    </xf>
    <xf numFmtId="0" fontId="30" fillId="3" borderId="7" xfId="0" applyFont="1" applyFill="1" applyBorder="1" applyAlignment="1">
      <alignment horizontal="left" vertical="top" wrapText="1"/>
    </xf>
    <xf numFmtId="0" fontId="30" fillId="3" borderId="8" xfId="0" applyFont="1" applyFill="1" applyBorder="1" applyAlignment="1">
      <alignment horizontal="left" vertical="top" wrapText="1"/>
    </xf>
    <xf numFmtId="0" fontId="30" fillId="3" borderId="11" xfId="0" applyFont="1" applyFill="1" applyBorder="1" applyAlignment="1">
      <alignment horizontal="left" vertical="top" wrapText="1"/>
    </xf>
    <xf numFmtId="0" fontId="30" fillId="3" borderId="12" xfId="0" applyFont="1" applyFill="1" applyBorder="1" applyAlignment="1">
      <alignment horizontal="left" vertical="top" wrapText="1"/>
    </xf>
    <xf numFmtId="0" fontId="30" fillId="3" borderId="13" xfId="0" applyFont="1" applyFill="1" applyBorder="1" applyAlignment="1">
      <alignment horizontal="left" vertical="top" wrapText="1"/>
    </xf>
    <xf numFmtId="0" fontId="3" fillId="0" borderId="2" xfId="0" applyFont="1" applyBorder="1" applyAlignment="1">
      <alignment vertical="top" wrapText="1"/>
    </xf>
    <xf numFmtId="0" fontId="0" fillId="0" borderId="2" xfId="0" applyBorder="1" applyAlignment="1">
      <alignment vertical="top"/>
    </xf>
    <xf numFmtId="0" fontId="36" fillId="0" borderId="3" xfId="0" applyFont="1" applyBorder="1" applyAlignment="1">
      <alignment vertical="top" wrapText="1"/>
    </xf>
    <xf numFmtId="0" fontId="37" fillId="0" borderId="5" xfId="0" applyFont="1" applyBorder="1" applyAlignment="1">
      <alignment vertical="top" wrapText="1"/>
    </xf>
    <xf numFmtId="0" fontId="1" fillId="0" borderId="0" xfId="0" applyFont="1" applyAlignment="1">
      <alignment vertical="top" wrapText="1"/>
    </xf>
    <xf numFmtId="0" fontId="0" fillId="0" borderId="0" xfId="0" applyAlignment="1">
      <alignment wrapText="1"/>
    </xf>
    <xf numFmtId="0" fontId="1" fillId="0" borderId="2" xfId="0" applyFont="1" applyBorder="1" applyAlignment="1">
      <alignment vertical="top" wrapText="1"/>
    </xf>
    <xf numFmtId="0" fontId="36" fillId="0" borderId="2" xfId="0" applyFont="1" applyBorder="1" applyAlignment="1">
      <alignment vertical="top" wrapText="1"/>
    </xf>
    <xf numFmtId="0" fontId="37" fillId="0" borderId="2" xfId="0" applyFont="1" applyBorder="1" applyAlignment="1">
      <alignment vertical="top" wrapText="1"/>
    </xf>
    <xf numFmtId="0" fontId="31" fillId="3" borderId="2" xfId="0" applyFont="1" applyFill="1" applyBorder="1" applyAlignment="1">
      <alignment horizontal="left" vertical="top"/>
    </xf>
    <xf numFmtId="0" fontId="9" fillId="3" borderId="2" xfId="0" applyFont="1" applyFill="1" applyBorder="1" applyAlignment="1">
      <alignment horizontal="left" vertical="center" wrapText="1"/>
    </xf>
    <xf numFmtId="0" fontId="10" fillId="3" borderId="2" xfId="0" applyFont="1" applyFill="1" applyBorder="1" applyAlignment="1">
      <alignment horizontal="center" vertical="center" wrapText="1"/>
    </xf>
    <xf numFmtId="10" fontId="30" fillId="3" borderId="2" xfId="0" applyNumberFormat="1" applyFont="1" applyFill="1" applyBorder="1" applyAlignment="1">
      <alignment horizontal="center" vertical="center" wrapText="1"/>
    </xf>
    <xf numFmtId="0" fontId="10" fillId="5" borderId="16" xfId="0" applyFont="1" applyFill="1" applyBorder="1" applyAlignment="1">
      <alignment horizontal="center" vertical="center" wrapText="1"/>
    </xf>
    <xf numFmtId="0" fontId="10" fillId="5"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7" fillId="0" borderId="2" xfId="0" applyFont="1" applyBorder="1" applyAlignment="1">
      <alignment horizontal="left" vertical="center" wrapText="1"/>
    </xf>
    <xf numFmtId="0" fontId="10" fillId="3" borderId="6" xfId="0" applyFont="1" applyFill="1" applyBorder="1" applyAlignment="1">
      <alignment horizontal="left" vertical="top"/>
    </xf>
    <xf numFmtId="0" fontId="10" fillId="3" borderId="7" xfId="0" applyFont="1" applyFill="1" applyBorder="1" applyAlignment="1">
      <alignment horizontal="left" vertical="top"/>
    </xf>
    <xf numFmtId="0" fontId="10" fillId="3" borderId="8" xfId="0" applyFont="1" applyFill="1" applyBorder="1" applyAlignment="1">
      <alignment horizontal="left" vertical="top"/>
    </xf>
    <xf numFmtId="0" fontId="10" fillId="3" borderId="11" xfId="0" applyFont="1" applyFill="1" applyBorder="1" applyAlignment="1">
      <alignment horizontal="left" vertical="top"/>
    </xf>
    <xf numFmtId="0" fontId="10" fillId="3" borderId="12" xfId="0" applyFont="1" applyFill="1" applyBorder="1" applyAlignment="1">
      <alignment horizontal="left" vertical="top"/>
    </xf>
    <xf numFmtId="0" fontId="10" fillId="3" borderId="13" xfId="0" applyFont="1" applyFill="1" applyBorder="1" applyAlignment="1">
      <alignment horizontal="left" vertical="top"/>
    </xf>
    <xf numFmtId="0" fontId="10" fillId="3" borderId="6" xfId="0" applyFont="1" applyFill="1" applyBorder="1" applyAlignment="1">
      <alignment horizontal="left" vertical="top" wrapText="1"/>
    </xf>
    <xf numFmtId="0" fontId="10" fillId="3" borderId="7" xfId="0" applyFont="1" applyFill="1" applyBorder="1" applyAlignment="1">
      <alignment horizontal="left" vertical="top" wrapText="1"/>
    </xf>
    <xf numFmtId="0" fontId="10" fillId="3" borderId="8" xfId="0" applyFont="1" applyFill="1" applyBorder="1" applyAlignment="1">
      <alignment horizontal="left" vertical="top" wrapText="1"/>
    </xf>
    <xf numFmtId="0" fontId="10" fillId="3" borderId="11" xfId="0" applyFont="1" applyFill="1" applyBorder="1" applyAlignment="1">
      <alignment horizontal="left" vertical="top" wrapText="1"/>
    </xf>
    <xf numFmtId="0" fontId="10" fillId="3" borderId="12" xfId="0" applyFont="1" applyFill="1" applyBorder="1" applyAlignment="1">
      <alignment horizontal="left" vertical="top" wrapText="1"/>
    </xf>
    <xf numFmtId="0" fontId="10" fillId="3" borderId="13" xfId="0" applyFont="1" applyFill="1" applyBorder="1" applyAlignment="1">
      <alignment horizontal="left" vertical="top" wrapText="1"/>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6" fillId="0" borderId="3" xfId="0" applyFont="1" applyBorder="1" applyAlignment="1">
      <alignment horizontal="left" vertical="center"/>
    </xf>
    <xf numFmtId="0" fontId="6" fillId="0" borderId="5" xfId="0" applyFont="1" applyBorder="1" applyAlignment="1">
      <alignment horizontal="left" vertical="center"/>
    </xf>
    <xf numFmtId="0" fontId="6" fillId="0" borderId="4" xfId="0" applyFont="1" applyBorder="1" applyAlignment="1">
      <alignment horizontal="left" vertical="center"/>
    </xf>
    <xf numFmtId="0" fontId="10" fillId="5" borderId="2"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30" fillId="5" borderId="3" xfId="0" applyFont="1" applyFill="1" applyBorder="1" applyAlignment="1">
      <alignment horizontal="left" vertical="center" wrapText="1"/>
    </xf>
    <xf numFmtId="0" fontId="30" fillId="5" borderId="4" xfId="0" applyFont="1" applyFill="1" applyBorder="1" applyAlignment="1">
      <alignment horizontal="left" vertical="center" wrapText="1"/>
    </xf>
    <xf numFmtId="0" fontId="30" fillId="5" borderId="5" xfId="0" applyFont="1" applyFill="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30" fillId="2" borderId="6" xfId="0" applyFont="1" applyFill="1" applyBorder="1" applyAlignment="1">
      <alignment horizontal="left" vertical="top" wrapText="1"/>
    </xf>
    <xf numFmtId="0" fontId="30" fillId="2" borderId="8" xfId="0" applyFont="1" applyFill="1" applyBorder="1" applyAlignment="1">
      <alignment horizontal="left" vertical="top" wrapText="1"/>
    </xf>
    <xf numFmtId="0" fontId="30" fillId="2" borderId="11" xfId="0" applyFont="1" applyFill="1" applyBorder="1" applyAlignment="1">
      <alignment horizontal="left" vertical="top" wrapText="1"/>
    </xf>
    <xf numFmtId="0" fontId="30" fillId="2" borderId="13" xfId="0" applyFont="1" applyFill="1" applyBorder="1" applyAlignment="1">
      <alignment horizontal="left" vertical="top" wrapText="1"/>
    </xf>
    <xf numFmtId="0" fontId="30" fillId="2" borderId="6" xfId="0" applyFont="1" applyFill="1" applyBorder="1" applyAlignment="1">
      <alignment horizontal="left" vertical="top"/>
    </xf>
    <xf numFmtId="0" fontId="30" fillId="2" borderId="7" xfId="0" applyFont="1" applyFill="1" applyBorder="1" applyAlignment="1">
      <alignment horizontal="left" vertical="top"/>
    </xf>
    <xf numFmtId="0" fontId="30" fillId="2" borderId="8" xfId="0" applyFont="1" applyFill="1" applyBorder="1" applyAlignment="1">
      <alignment horizontal="left" vertical="top"/>
    </xf>
    <xf numFmtId="0" fontId="30" fillId="2" borderId="11" xfId="0" applyFont="1" applyFill="1" applyBorder="1" applyAlignment="1">
      <alignment horizontal="left" vertical="top"/>
    </xf>
    <xf numFmtId="0" fontId="30" fillId="2" borderId="12" xfId="0" applyFont="1" applyFill="1" applyBorder="1" applyAlignment="1">
      <alignment horizontal="left" vertical="top"/>
    </xf>
    <xf numFmtId="0" fontId="30" fillId="2" borderId="13" xfId="0" applyFont="1" applyFill="1" applyBorder="1" applyAlignment="1">
      <alignment horizontal="left" vertical="top"/>
    </xf>
    <xf numFmtId="0" fontId="30" fillId="3" borderId="6" xfId="0" applyFont="1" applyFill="1" applyBorder="1" applyAlignment="1">
      <alignment horizontal="left" vertical="top"/>
    </xf>
    <xf numFmtId="0" fontId="30" fillId="3" borderId="7" xfId="0" applyFont="1" applyFill="1" applyBorder="1" applyAlignment="1">
      <alignment horizontal="left" vertical="top"/>
    </xf>
    <xf numFmtId="0" fontId="30" fillId="3" borderId="8" xfId="0" applyFont="1" applyFill="1" applyBorder="1" applyAlignment="1">
      <alignment horizontal="left" vertical="top"/>
    </xf>
    <xf numFmtId="0" fontId="30" fillId="3" borderId="11" xfId="0" applyFont="1" applyFill="1" applyBorder="1" applyAlignment="1">
      <alignment horizontal="left" vertical="top"/>
    </xf>
    <xf numFmtId="0" fontId="30" fillId="3" borderId="12" xfId="0" applyFont="1" applyFill="1" applyBorder="1" applyAlignment="1">
      <alignment horizontal="left" vertical="top"/>
    </xf>
    <xf numFmtId="0" fontId="30" fillId="3" borderId="13" xfId="0" applyFont="1" applyFill="1" applyBorder="1" applyAlignment="1">
      <alignment horizontal="left" vertical="top"/>
    </xf>
    <xf numFmtId="0" fontId="10" fillId="0" borderId="2" xfId="0" applyFont="1" applyBorder="1" applyAlignment="1">
      <alignment horizontal="center" vertical="center" wrapText="1"/>
    </xf>
    <xf numFmtId="0" fontId="5" fillId="2" borderId="2" xfId="0" applyFont="1" applyFill="1" applyBorder="1" applyAlignment="1">
      <alignment horizontal="left" vertical="top"/>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21" fillId="0" borderId="0" xfId="0" applyFont="1" applyAlignment="1">
      <alignment horizontal="left" vertical="top" wrapText="1"/>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0" xfId="0" applyFont="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0" borderId="2" xfId="0" applyFont="1" applyBorder="1" applyAlignment="1">
      <alignment horizontal="center" vertical="center"/>
    </xf>
    <xf numFmtId="0" fontId="5" fillId="3" borderId="0" xfId="0" applyFont="1" applyFill="1" applyAlignment="1">
      <alignment horizontal="center" vertical="center"/>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4.3</c:v>
                </c:pt>
                <c:pt idx="1">
                  <c:v>5.9</c:v>
                </c:pt>
                <c:pt idx="2">
                  <c:v>6.5</c:v>
                </c:pt>
                <c:pt idx="3">
                  <c:v>6.3</c:v>
                </c:pt>
                <c:pt idx="4">
                  <c:v>6.3</c:v>
                </c:pt>
                <c:pt idx="5">
                  <c:v>4.9000000000000004</c:v>
                </c:pt>
                <c:pt idx="6">
                  <c:v>4.3</c:v>
                </c:pt>
                <c:pt idx="7">
                  <c:v>5.7</c:v>
                </c:pt>
                <c:pt idx="8">
                  <c:v>2.6</c:v>
                </c:pt>
                <c:pt idx="9">
                  <c:v>0.6</c:v>
                </c:pt>
                <c:pt idx="10">
                  <c:v>0.4</c:v>
                </c:pt>
                <c:pt idx="11">
                  <c:v>11.2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16.899999999999999</c:v>
                </c:pt>
                <c:pt idx="1">
                  <c:v>19.399999999999999</c:v>
                </c:pt>
                <c:pt idx="2">
                  <c:v>45.8</c:v>
                </c:pt>
                <c:pt idx="3">
                  <c:v>40.1</c:v>
                </c:pt>
                <c:pt idx="4">
                  <c:v>159.80000000000001</c:v>
                </c:pt>
                <c:pt idx="5">
                  <c:v>16.100000000000001</c:v>
                </c:pt>
                <c:pt idx="6">
                  <c:v>28.7</c:v>
                </c:pt>
                <c:pt idx="7">
                  <c:v>22.7</c:v>
                </c:pt>
                <c:pt idx="8">
                  <c:v>16.8</c:v>
                </c:pt>
                <c:pt idx="9">
                  <c:v>32.9</c:v>
                </c:pt>
                <c:pt idx="10">
                  <c:v>14.1</c:v>
                </c:pt>
                <c:pt idx="11">
                  <c:v>0.4</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4.3</c:v>
                </c:pt>
                <c:pt idx="1">
                  <c:v>5.9</c:v>
                </c:pt>
                <c:pt idx="2">
                  <c:v>6.5</c:v>
                </c:pt>
                <c:pt idx="3">
                  <c:v>6.3</c:v>
                </c:pt>
                <c:pt idx="4">
                  <c:v>6.3</c:v>
                </c:pt>
                <c:pt idx="5">
                  <c:v>4.9000000000000004</c:v>
                </c:pt>
                <c:pt idx="6">
                  <c:v>4.3</c:v>
                </c:pt>
                <c:pt idx="7">
                  <c:v>5.7</c:v>
                </c:pt>
                <c:pt idx="8">
                  <c:v>2.6</c:v>
                </c:pt>
                <c:pt idx="9">
                  <c:v>0.6</c:v>
                </c:pt>
                <c:pt idx="10">
                  <c:v>0.4</c:v>
                </c:pt>
                <c:pt idx="11">
                  <c:v>11.2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7.6</c:v>
                </c:pt>
                <c:pt idx="1">
                  <c:v>7.4</c:v>
                </c:pt>
                <c:pt idx="2">
                  <c:v>8.1</c:v>
                </c:pt>
                <c:pt idx="3">
                  <c:v>9.1999999999999993</c:v>
                </c:pt>
                <c:pt idx="4">
                  <c:v>10.1</c:v>
                </c:pt>
                <c:pt idx="5">
                  <c:v>8.3000000000000007</c:v>
                </c:pt>
                <c:pt idx="6">
                  <c:v>7.9</c:v>
                </c:pt>
                <c:pt idx="7">
                  <c:v>9.1999999999999993</c:v>
                </c:pt>
                <c:pt idx="8">
                  <c:v>5.0999999999999996</c:v>
                </c:pt>
                <c:pt idx="9">
                  <c:v>2.2000000000000002</c:v>
                </c:pt>
                <c:pt idx="10">
                  <c:v>1.1000000000000001</c:v>
                </c:pt>
                <c:pt idx="11">
                  <c:v>1.5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4607760"/>
        <c:axId val="304608152"/>
      </c:lineChart>
      <c:catAx>
        <c:axId val="304607760"/>
        <c:scaling>
          <c:orientation val="minMax"/>
        </c:scaling>
        <c:delete val="0"/>
        <c:axPos val="b"/>
        <c:numFmt formatCode="General" sourceLinked="1"/>
        <c:majorTickMark val="out"/>
        <c:minorTickMark val="none"/>
        <c:tickLblPos val="nextTo"/>
        <c:crossAx val="304608152"/>
        <c:crosses val="autoZero"/>
        <c:auto val="1"/>
        <c:lblAlgn val="ctr"/>
        <c:lblOffset val="100"/>
        <c:noMultiLvlLbl val="0"/>
      </c:catAx>
      <c:valAx>
        <c:axId val="304608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77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11.1</c:v>
                </c:pt>
                <c:pt idx="1">
                  <c:v>16</c:v>
                </c:pt>
                <c:pt idx="2">
                  <c:v>16.7</c:v>
                </c:pt>
                <c:pt idx="3">
                  <c:v>13</c:v>
                </c:pt>
                <c:pt idx="4">
                  <c:v>10.9</c:v>
                </c:pt>
                <c:pt idx="5">
                  <c:v>20.399999999999999</c:v>
                </c:pt>
                <c:pt idx="6">
                  <c:v>17</c:v>
                </c:pt>
                <c:pt idx="7">
                  <c:v>15.4</c:v>
                </c:pt>
                <c:pt idx="8">
                  <c:v>7</c:v>
                </c:pt>
                <c:pt idx="9">
                  <c:v>8.9</c:v>
                </c:pt>
                <c:pt idx="10">
                  <c:v>9.4</c:v>
                </c:pt>
                <c:pt idx="11">
                  <c:v>9</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86.6</c:v>
                </c:pt>
                <c:pt idx="1">
                  <c:v>66.8</c:v>
                </c:pt>
                <c:pt idx="2">
                  <c:v>77.3</c:v>
                </c:pt>
                <c:pt idx="3">
                  <c:v>158.19999999999999</c:v>
                </c:pt>
                <c:pt idx="4">
                  <c:v>124.3</c:v>
                </c:pt>
                <c:pt idx="5">
                  <c:v>119.6</c:v>
                </c:pt>
                <c:pt idx="6">
                  <c:v>215</c:v>
                </c:pt>
                <c:pt idx="7">
                  <c:v>108.2</c:v>
                </c:pt>
                <c:pt idx="8">
                  <c:v>130.1</c:v>
                </c:pt>
                <c:pt idx="9">
                  <c:v>201.7</c:v>
                </c:pt>
                <c:pt idx="10">
                  <c:v>83.1</c:v>
                </c:pt>
                <c:pt idx="11">
                  <c:v>114.6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11.1</c:v>
                </c:pt>
                <c:pt idx="1">
                  <c:v>16</c:v>
                </c:pt>
                <c:pt idx="2">
                  <c:v>16.7</c:v>
                </c:pt>
                <c:pt idx="3">
                  <c:v>13</c:v>
                </c:pt>
                <c:pt idx="4">
                  <c:v>10.9</c:v>
                </c:pt>
                <c:pt idx="5">
                  <c:v>20.399999999999999</c:v>
                </c:pt>
                <c:pt idx="6">
                  <c:v>17</c:v>
                </c:pt>
                <c:pt idx="7">
                  <c:v>15.4</c:v>
                </c:pt>
                <c:pt idx="8">
                  <c:v>7</c:v>
                </c:pt>
                <c:pt idx="9">
                  <c:v>8.9</c:v>
                </c:pt>
                <c:pt idx="10">
                  <c:v>9.4</c:v>
                </c:pt>
                <c:pt idx="11">
                  <c:v>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28.7</c:v>
                </c:pt>
                <c:pt idx="1">
                  <c:v>22.4</c:v>
                </c:pt>
                <c:pt idx="2">
                  <c:v>21.7</c:v>
                </c:pt>
                <c:pt idx="3">
                  <c:v>19.899999999999999</c:v>
                </c:pt>
                <c:pt idx="4">
                  <c:v>19.899999999999999</c:v>
                </c:pt>
                <c:pt idx="5">
                  <c:v>29.5</c:v>
                </c:pt>
                <c:pt idx="6">
                  <c:v>40.1</c:v>
                </c:pt>
                <c:pt idx="7">
                  <c:v>25.3</c:v>
                </c:pt>
                <c:pt idx="8">
                  <c:v>13</c:v>
                </c:pt>
                <c:pt idx="9">
                  <c:v>0</c:v>
                </c:pt>
                <c:pt idx="10">
                  <c:v>20.5</c:v>
                </c:pt>
                <c:pt idx="11">
                  <c:v>15.1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4609328"/>
        <c:axId val="304609720"/>
      </c:lineChart>
      <c:catAx>
        <c:axId val="304609328"/>
        <c:scaling>
          <c:orientation val="minMax"/>
        </c:scaling>
        <c:delete val="0"/>
        <c:axPos val="b"/>
        <c:numFmt formatCode="General" sourceLinked="1"/>
        <c:majorTickMark val="out"/>
        <c:minorTickMark val="none"/>
        <c:tickLblPos val="nextTo"/>
        <c:crossAx val="304609720"/>
        <c:crosses val="autoZero"/>
        <c:auto val="1"/>
        <c:lblAlgn val="ctr"/>
        <c:lblOffset val="100"/>
        <c:noMultiLvlLbl val="0"/>
      </c:catAx>
      <c:valAx>
        <c:axId val="30460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9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189.4</c:v>
                </c:pt>
                <c:pt idx="1">
                  <c:v>189.2</c:v>
                </c:pt>
                <c:pt idx="2">
                  <c:v>182.9</c:v>
                </c:pt>
                <c:pt idx="3">
                  <c:v>184.3</c:v>
                </c:pt>
                <c:pt idx="4">
                  <c:v>185.2</c:v>
                </c:pt>
                <c:pt idx="5">
                  <c:v>182</c:v>
                </c:pt>
                <c:pt idx="6">
                  <c:v>154.69999999999999</c:v>
                </c:pt>
                <c:pt idx="7">
                  <c:v>163.4</c:v>
                </c:pt>
                <c:pt idx="8">
                  <c:v>160.5</c:v>
                </c:pt>
                <c:pt idx="9">
                  <c:v>151.19999999999999</c:v>
                </c:pt>
                <c:pt idx="10">
                  <c:v>146.30000000000001</c:v>
                </c:pt>
                <c:pt idx="11">
                  <c:v>149.80000000000001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230.7</c:v>
                </c:pt>
                <c:pt idx="1">
                  <c:v>229</c:v>
                </c:pt>
                <c:pt idx="2">
                  <c:v>217.9</c:v>
                </c:pt>
                <c:pt idx="3">
                  <c:v>222.1</c:v>
                </c:pt>
                <c:pt idx="4">
                  <c:v>249</c:v>
                </c:pt>
                <c:pt idx="5">
                  <c:v>232.6</c:v>
                </c:pt>
                <c:pt idx="6">
                  <c:v>199.8</c:v>
                </c:pt>
                <c:pt idx="7">
                  <c:v>219.8</c:v>
                </c:pt>
                <c:pt idx="8">
                  <c:v>214.2</c:v>
                </c:pt>
                <c:pt idx="9">
                  <c:v>189.6</c:v>
                </c:pt>
                <c:pt idx="10">
                  <c:v>187.9</c:v>
                </c:pt>
                <c:pt idx="11">
                  <c:v>185.1</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189.4</c:v>
                </c:pt>
                <c:pt idx="1">
                  <c:v>189.2</c:v>
                </c:pt>
                <c:pt idx="2">
                  <c:v>182.9</c:v>
                </c:pt>
                <c:pt idx="3">
                  <c:v>184.3</c:v>
                </c:pt>
                <c:pt idx="4">
                  <c:v>185.2</c:v>
                </c:pt>
                <c:pt idx="5">
                  <c:v>182</c:v>
                </c:pt>
                <c:pt idx="6">
                  <c:v>154.69999999999999</c:v>
                </c:pt>
                <c:pt idx="7">
                  <c:v>163.4</c:v>
                </c:pt>
                <c:pt idx="8">
                  <c:v>160.5</c:v>
                </c:pt>
                <c:pt idx="9">
                  <c:v>151.19999999999999</c:v>
                </c:pt>
                <c:pt idx="10">
                  <c:v>146.30000000000001</c:v>
                </c:pt>
                <c:pt idx="11">
                  <c:v>149.80000000000001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197.1</c:v>
                </c:pt>
                <c:pt idx="1">
                  <c:v>198.5</c:v>
                </c:pt>
                <c:pt idx="2">
                  <c:v>194.5</c:v>
                </c:pt>
                <c:pt idx="3">
                  <c:v>197.1</c:v>
                </c:pt>
                <c:pt idx="4">
                  <c:v>207.3</c:v>
                </c:pt>
                <c:pt idx="5">
                  <c:v>200.6</c:v>
                </c:pt>
                <c:pt idx="6">
                  <c:v>177.7</c:v>
                </c:pt>
                <c:pt idx="7">
                  <c:v>175.4</c:v>
                </c:pt>
                <c:pt idx="8">
                  <c:v>177.2</c:v>
                </c:pt>
                <c:pt idx="9">
                  <c:v>159.1</c:v>
                </c:pt>
                <c:pt idx="10">
                  <c:v>152.19999999999999</c:v>
                </c:pt>
                <c:pt idx="11">
                  <c:v>156.6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4610896"/>
        <c:axId val="304611288"/>
      </c:lineChart>
      <c:catAx>
        <c:axId val="304610896"/>
        <c:scaling>
          <c:orientation val="minMax"/>
        </c:scaling>
        <c:delete val="0"/>
        <c:axPos val="b"/>
        <c:numFmt formatCode="General" sourceLinked="1"/>
        <c:majorTickMark val="out"/>
        <c:minorTickMark val="none"/>
        <c:tickLblPos val="nextTo"/>
        <c:crossAx val="304611288"/>
        <c:crosses val="autoZero"/>
        <c:auto val="1"/>
        <c:lblAlgn val="ctr"/>
        <c:lblOffset val="100"/>
        <c:noMultiLvlLbl val="0"/>
      </c:catAx>
      <c:valAx>
        <c:axId val="30461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10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c:v>
                </c:pt>
                <c:pt idx="1">
                  <c:v>0.8</c:v>
                </c:pt>
                <c:pt idx="2">
                  <c:v>0.9</c:v>
                </c:pt>
                <c:pt idx="3">
                  <c:v>0.8</c:v>
                </c:pt>
                <c:pt idx="4">
                  <c:v>0.9</c:v>
                </c:pt>
                <c:pt idx="5">
                  <c:v>1.3</c:v>
                </c:pt>
                <c:pt idx="6">
                  <c:v>0.8</c:v>
                </c:pt>
                <c:pt idx="7">
                  <c:v>0.9</c:v>
                </c:pt>
                <c:pt idx="8">
                  <c:v>0.6</c:v>
                </c:pt>
                <c:pt idx="9">
                  <c:v>0.6</c:v>
                </c:pt>
                <c:pt idx="10">
                  <c:v>0.6</c:v>
                </c:pt>
                <c:pt idx="11">
                  <c:v>0.6</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11.8</c:v>
                </c:pt>
                <c:pt idx="1">
                  <c:v>8.1</c:v>
                </c:pt>
                <c:pt idx="2">
                  <c:v>12.1</c:v>
                </c:pt>
                <c:pt idx="3">
                  <c:v>5.2</c:v>
                </c:pt>
                <c:pt idx="4">
                  <c:v>9.4</c:v>
                </c:pt>
                <c:pt idx="5">
                  <c:v>14.8</c:v>
                </c:pt>
                <c:pt idx="6">
                  <c:v>4.4000000000000004</c:v>
                </c:pt>
                <c:pt idx="7">
                  <c:v>5</c:v>
                </c:pt>
                <c:pt idx="8">
                  <c:v>5.0999999999999996</c:v>
                </c:pt>
                <c:pt idx="9">
                  <c:v>11</c:v>
                </c:pt>
                <c:pt idx="10">
                  <c:v>7.9</c:v>
                </c:pt>
                <c:pt idx="11">
                  <c:v>8.6999999999999993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1</c:v>
                </c:pt>
                <c:pt idx="1">
                  <c:v>0.8</c:v>
                </c:pt>
                <c:pt idx="2">
                  <c:v>0.9</c:v>
                </c:pt>
                <c:pt idx="3">
                  <c:v>0.8</c:v>
                </c:pt>
                <c:pt idx="4">
                  <c:v>0.9</c:v>
                </c:pt>
                <c:pt idx="5">
                  <c:v>1.3</c:v>
                </c:pt>
                <c:pt idx="6">
                  <c:v>0.8</c:v>
                </c:pt>
                <c:pt idx="7">
                  <c:v>0.9</c:v>
                </c:pt>
                <c:pt idx="8">
                  <c:v>0.6</c:v>
                </c:pt>
                <c:pt idx="9">
                  <c:v>0.6</c:v>
                </c:pt>
                <c:pt idx="10">
                  <c:v>0.6</c:v>
                </c:pt>
                <c:pt idx="11">
                  <c:v>0.6</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2.2999999999999998</c:v>
                </c:pt>
                <c:pt idx="1">
                  <c:v>1</c:v>
                </c:pt>
                <c:pt idx="2">
                  <c:v>1.4</c:v>
                </c:pt>
                <c:pt idx="3">
                  <c:v>0.9</c:v>
                </c:pt>
                <c:pt idx="4">
                  <c:v>1.4</c:v>
                </c:pt>
                <c:pt idx="5">
                  <c:v>1.7</c:v>
                </c:pt>
                <c:pt idx="6">
                  <c:v>1.1000000000000001</c:v>
                </c:pt>
                <c:pt idx="7">
                  <c:v>1.2</c:v>
                </c:pt>
                <c:pt idx="8">
                  <c:v>0.9</c:v>
                </c:pt>
                <c:pt idx="9">
                  <c:v>0.9</c:v>
                </c:pt>
                <c:pt idx="10">
                  <c:v>0.8</c:v>
                </c:pt>
                <c:pt idx="11">
                  <c:v>0.7</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5815480"/>
        <c:axId val="305815872"/>
      </c:lineChart>
      <c:catAx>
        <c:axId val="305815480"/>
        <c:scaling>
          <c:orientation val="minMax"/>
        </c:scaling>
        <c:delete val="0"/>
        <c:axPos val="b"/>
        <c:numFmt formatCode="General" sourceLinked="1"/>
        <c:majorTickMark val="out"/>
        <c:minorTickMark val="none"/>
        <c:tickLblPos val="nextTo"/>
        <c:crossAx val="305815872"/>
        <c:crosses val="autoZero"/>
        <c:auto val="1"/>
        <c:lblAlgn val="ctr"/>
        <c:lblOffset val="100"/>
        <c:noMultiLvlLbl val="0"/>
      </c:catAx>
      <c:valAx>
        <c:axId val="3058158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2.5</c:v>
                </c:pt>
                <c:pt idx="1">
                  <c:v>2</c:v>
                </c:pt>
                <c:pt idx="2">
                  <c:v>4.5999999999999996</c:v>
                </c:pt>
                <c:pt idx="3">
                  <c:v>4.0999999999999996</c:v>
                </c:pt>
                <c:pt idx="4">
                  <c:v>4.4000000000000004</c:v>
                </c:pt>
                <c:pt idx="5">
                  <c:v>3.9</c:v>
                </c:pt>
                <c:pt idx="6">
                  <c:v>1.1000000000000001</c:v>
                </c:pt>
                <c:pt idx="7">
                  <c:v>1.2</c:v>
                </c:pt>
                <c:pt idx="8">
                  <c:v>0.3</c:v>
                </c:pt>
                <c:pt idx="9">
                  <c:v>0.8</c:v>
                </c:pt>
                <c:pt idx="10">
                  <c:v>1.2</c:v>
                </c:pt>
                <c:pt idx="11">
                  <c:v>1.2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32.5</c:v>
                </c:pt>
                <c:pt idx="1">
                  <c:v>4.7</c:v>
                </c:pt>
                <c:pt idx="2">
                  <c:v>23.7</c:v>
                </c:pt>
                <c:pt idx="3">
                  <c:v>24.3</c:v>
                </c:pt>
                <c:pt idx="4">
                  <c:v>48.3</c:v>
                </c:pt>
                <c:pt idx="5">
                  <c:v>33</c:v>
                </c:pt>
                <c:pt idx="6">
                  <c:v>16.5</c:v>
                </c:pt>
                <c:pt idx="7">
                  <c:v>4.4000000000000004</c:v>
                </c:pt>
                <c:pt idx="8">
                  <c:v>17.899999999999999</c:v>
                </c:pt>
                <c:pt idx="9">
                  <c:v>5.3</c:v>
                </c:pt>
                <c:pt idx="10">
                  <c:v>6.1</c:v>
                </c:pt>
                <c:pt idx="11">
                  <c:v>7.4</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2.5</c:v>
                </c:pt>
                <c:pt idx="1">
                  <c:v>2</c:v>
                </c:pt>
                <c:pt idx="2">
                  <c:v>4.5999999999999996</c:v>
                </c:pt>
                <c:pt idx="3">
                  <c:v>4.0999999999999996</c:v>
                </c:pt>
                <c:pt idx="4">
                  <c:v>4.4000000000000004</c:v>
                </c:pt>
                <c:pt idx="5">
                  <c:v>3.9</c:v>
                </c:pt>
                <c:pt idx="6">
                  <c:v>1.1000000000000001</c:v>
                </c:pt>
                <c:pt idx="7">
                  <c:v>1.2</c:v>
                </c:pt>
                <c:pt idx="8">
                  <c:v>0.3</c:v>
                </c:pt>
                <c:pt idx="9">
                  <c:v>0.8</c:v>
                </c:pt>
                <c:pt idx="10">
                  <c:v>1.2</c:v>
                </c:pt>
                <c:pt idx="11">
                  <c:v>1.2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16.3</c:v>
                </c:pt>
                <c:pt idx="1">
                  <c:v>2.7</c:v>
                </c:pt>
                <c:pt idx="2">
                  <c:v>6.2</c:v>
                </c:pt>
                <c:pt idx="3">
                  <c:v>6.1</c:v>
                </c:pt>
                <c:pt idx="4">
                  <c:v>6.6</c:v>
                </c:pt>
                <c:pt idx="5">
                  <c:v>6.1</c:v>
                </c:pt>
                <c:pt idx="6">
                  <c:v>1.6</c:v>
                </c:pt>
                <c:pt idx="7">
                  <c:v>1.9</c:v>
                </c:pt>
                <c:pt idx="8">
                  <c:v>1.7</c:v>
                </c:pt>
                <c:pt idx="9">
                  <c:v>1.6</c:v>
                </c:pt>
                <c:pt idx="10">
                  <c:v>2.5</c:v>
                </c:pt>
                <c:pt idx="11">
                  <c:v>3.4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5815088"/>
        <c:axId val="305817048"/>
      </c:lineChart>
      <c:catAx>
        <c:axId val="305815088"/>
        <c:scaling>
          <c:orientation val="minMax"/>
        </c:scaling>
        <c:delete val="0"/>
        <c:axPos val="b"/>
        <c:numFmt formatCode="General" sourceLinked="1"/>
        <c:majorTickMark val="out"/>
        <c:minorTickMark val="none"/>
        <c:tickLblPos val="nextTo"/>
        <c:crossAx val="305817048"/>
        <c:crosses val="autoZero"/>
        <c:auto val="1"/>
        <c:lblAlgn val="ctr"/>
        <c:lblOffset val="100"/>
        <c:noMultiLvlLbl val="0"/>
      </c:catAx>
      <c:valAx>
        <c:axId val="3058170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92.9</c:v>
                </c:pt>
                <c:pt idx="1">
                  <c:v>75.900000000000006</c:v>
                </c:pt>
                <c:pt idx="2">
                  <c:v>56.9</c:v>
                </c:pt>
                <c:pt idx="3">
                  <c:v>63.3</c:v>
                </c:pt>
                <c:pt idx="4">
                  <c:v>107.8</c:v>
                </c:pt>
                <c:pt idx="5">
                  <c:v>112.2</c:v>
                </c:pt>
                <c:pt idx="6">
                  <c:v>103.8</c:v>
                </c:pt>
                <c:pt idx="7">
                  <c:v>122.1</c:v>
                </c:pt>
                <c:pt idx="8">
                  <c:v>100</c:v>
                </c:pt>
                <c:pt idx="9">
                  <c:v>118.1</c:v>
                </c:pt>
                <c:pt idx="10">
                  <c:v>100.7</c:v>
                </c:pt>
                <c:pt idx="11">
                  <c:v>98.6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0</c:v>
                </c:pt>
                <c:pt idx="1">
                  <c:v>365.6</c:v>
                </c:pt>
                <c:pt idx="2">
                  <c:v>321.10000000000002</c:v>
                </c:pt>
                <c:pt idx="3">
                  <c:v>294.2</c:v>
                </c:pt>
                <c:pt idx="4">
                  <c:v>449</c:v>
                </c:pt>
                <c:pt idx="5">
                  <c:v>1338</c:v>
                </c:pt>
                <c:pt idx="6">
                  <c:v>438.7</c:v>
                </c:pt>
                <c:pt idx="7">
                  <c:v>283.8</c:v>
                </c:pt>
                <c:pt idx="8">
                  <c:v>357.6</c:v>
                </c:pt>
                <c:pt idx="9">
                  <c:v>680.5</c:v>
                </c:pt>
                <c:pt idx="10">
                  <c:v>285.89999999999998</c:v>
                </c:pt>
                <c:pt idx="11">
                  <c:v>1129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23.2</c:v>
                </c:pt>
                <c:pt idx="1">
                  <c:v>24.5</c:v>
                </c:pt>
                <c:pt idx="2">
                  <c:v>15.6</c:v>
                </c:pt>
                <c:pt idx="3">
                  <c:v>18.7</c:v>
                </c:pt>
                <c:pt idx="4">
                  <c:v>24.3</c:v>
                </c:pt>
                <c:pt idx="5">
                  <c:v>30.7</c:v>
                </c:pt>
                <c:pt idx="6">
                  <c:v>34.9</c:v>
                </c:pt>
                <c:pt idx="7">
                  <c:v>41.6</c:v>
                </c:pt>
                <c:pt idx="8">
                  <c:v>27</c:v>
                </c:pt>
                <c:pt idx="9">
                  <c:v>30</c:v>
                </c:pt>
                <c:pt idx="10">
                  <c:v>29.6</c:v>
                </c:pt>
                <c:pt idx="11">
                  <c:v>34.6</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34.200000000000003</c:v>
                </c:pt>
                <c:pt idx="1">
                  <c:v>36.4</c:v>
                </c:pt>
                <c:pt idx="2">
                  <c:v>24.2</c:v>
                </c:pt>
                <c:pt idx="3">
                  <c:v>26.6</c:v>
                </c:pt>
                <c:pt idx="4">
                  <c:v>37.5</c:v>
                </c:pt>
                <c:pt idx="5">
                  <c:v>38.200000000000003</c:v>
                </c:pt>
                <c:pt idx="6">
                  <c:v>44.8</c:v>
                </c:pt>
                <c:pt idx="7">
                  <c:v>46.9</c:v>
                </c:pt>
                <c:pt idx="8">
                  <c:v>40.799999999999997</c:v>
                </c:pt>
                <c:pt idx="9">
                  <c:v>39.6</c:v>
                </c:pt>
                <c:pt idx="10">
                  <c:v>42.1</c:v>
                </c:pt>
                <c:pt idx="11">
                  <c:v>43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5819792"/>
        <c:axId val="305820184"/>
      </c:lineChart>
      <c:catAx>
        <c:axId val="305819792"/>
        <c:scaling>
          <c:orientation val="minMax"/>
        </c:scaling>
        <c:delete val="0"/>
        <c:axPos val="b"/>
        <c:numFmt formatCode="General" sourceLinked="1"/>
        <c:majorTickMark val="out"/>
        <c:minorTickMark val="none"/>
        <c:tickLblPos val="nextTo"/>
        <c:crossAx val="305820184"/>
        <c:crosses val="autoZero"/>
        <c:auto val="1"/>
        <c:lblAlgn val="ctr"/>
        <c:lblOffset val="100"/>
        <c:noMultiLvlLbl val="0"/>
      </c:catAx>
      <c:valAx>
        <c:axId val="3058201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979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0</c:v>
                </c:pt>
                <c:pt idx="4">
                  <c:v>0</c:v>
                </c:pt>
                <c:pt idx="5">
                  <c:v>0</c:v>
                </c:pt>
                <c:pt idx="6">
                  <c:v>0</c:v>
                </c:pt>
                <c:pt idx="7">
                  <c:v>0</c:v>
                </c:pt>
                <c:pt idx="8">
                  <c:v>0</c:v>
                </c:pt>
                <c:pt idx="9">
                  <c:v>0</c:v>
                </c:pt>
                <c:pt idx="10">
                  <c:v>0.8</c:v>
                </c:pt>
                <c:pt idx="11">
                  <c:v>0.8</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0</c:v>
                </c:pt>
                <c:pt idx="1">
                  <c:v>0</c:v>
                </c:pt>
                <c:pt idx="2">
                  <c:v>0</c:v>
                </c:pt>
                <c:pt idx="3">
                  <c:v>0</c:v>
                </c:pt>
                <c:pt idx="4">
                  <c:v>0</c:v>
                </c:pt>
                <c:pt idx="5">
                  <c:v>0</c:v>
                </c:pt>
                <c:pt idx="6">
                  <c:v>0</c:v>
                </c:pt>
                <c:pt idx="7">
                  <c:v>0</c:v>
                </c:pt>
                <c:pt idx="8">
                  <c:v>0</c:v>
                </c:pt>
                <c:pt idx="9">
                  <c:v>0</c:v>
                </c:pt>
                <c:pt idx="10">
                  <c:v>4.7</c:v>
                </c:pt>
                <c:pt idx="11">
                  <c:v>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c:v>
                </c:pt>
                <c:pt idx="1">
                  <c:v>0</c:v>
                </c:pt>
                <c:pt idx="2">
                  <c:v>0</c:v>
                </c:pt>
                <c:pt idx="3">
                  <c:v>0</c:v>
                </c:pt>
                <c:pt idx="4">
                  <c:v>0</c:v>
                </c:pt>
                <c:pt idx="5">
                  <c:v>0</c:v>
                </c:pt>
                <c:pt idx="6">
                  <c:v>0</c:v>
                </c:pt>
                <c:pt idx="7">
                  <c:v>0</c:v>
                </c:pt>
                <c:pt idx="8">
                  <c:v>0</c:v>
                </c:pt>
                <c:pt idx="9">
                  <c:v>0</c:v>
                </c:pt>
                <c:pt idx="10">
                  <c:v>0.8</c:v>
                </c:pt>
                <c:pt idx="11">
                  <c:v>0.8</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c:v>
                </c:pt>
                <c:pt idx="1">
                  <c:v>0</c:v>
                </c:pt>
                <c:pt idx="2">
                  <c:v>0</c:v>
                </c:pt>
                <c:pt idx="3">
                  <c:v>0</c:v>
                </c:pt>
                <c:pt idx="4">
                  <c:v>0</c:v>
                </c:pt>
                <c:pt idx="5">
                  <c:v>0</c:v>
                </c:pt>
                <c:pt idx="6">
                  <c:v>0</c:v>
                </c:pt>
                <c:pt idx="7">
                  <c:v>0</c:v>
                </c:pt>
                <c:pt idx="8">
                  <c:v>0</c:v>
                </c:pt>
                <c:pt idx="9">
                  <c:v>0</c:v>
                </c:pt>
                <c:pt idx="10">
                  <c:v>1</c:v>
                </c:pt>
                <c:pt idx="11">
                  <c:v>1</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05821360"/>
        <c:axId val="305821752"/>
      </c:lineChart>
      <c:catAx>
        <c:axId val="305821360"/>
        <c:scaling>
          <c:orientation val="minMax"/>
        </c:scaling>
        <c:delete val="0"/>
        <c:axPos val="b"/>
        <c:numFmt formatCode="General" sourceLinked="1"/>
        <c:majorTickMark val="out"/>
        <c:minorTickMark val="none"/>
        <c:tickLblPos val="nextTo"/>
        <c:crossAx val="305821752"/>
        <c:crosses val="autoZero"/>
        <c:auto val="1"/>
        <c:lblAlgn val="ctr"/>
        <c:lblOffset val="100"/>
        <c:noMultiLvlLbl val="0"/>
      </c:catAx>
      <c:valAx>
        <c:axId val="305821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21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0</xdr:col>
      <xdr:colOff>609601</xdr:colOff>
      <xdr:row>7</xdr:row>
      <xdr:rowOff>28576</xdr:rowOff>
    </xdr:from>
    <xdr:to>
      <xdr:col>9</xdr:col>
      <xdr:colOff>38100</xdr:colOff>
      <xdr:row>24</xdr:row>
      <xdr:rowOff>38101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09601" y="1362076"/>
          <a:ext cx="5353049" cy="3257550"/>
        </a:xfrm>
        <a:prstGeom prst="rect">
          <a:avLst/>
        </a:prstGeom>
      </xdr:spPr>
    </xdr:pic>
    <xdr:clientData/>
  </xdr:twoCellAnchor>
  <xdr:twoCellAnchor editAs="oneCell">
    <xdr:from>
      <xdr:col>3</xdr:col>
      <xdr:colOff>0</xdr:colOff>
      <xdr:row>0</xdr:row>
      <xdr:rowOff>0</xdr:rowOff>
    </xdr:from>
    <xdr:to>
      <xdr:col>7</xdr:col>
      <xdr:colOff>9525</xdr:colOff>
      <xdr:row>6</xdr:row>
      <xdr:rowOff>9525</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2209800" y="0"/>
          <a:ext cx="2486025" cy="115252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7</xdr:col>
          <xdr:colOff>514350</xdr:colOff>
          <xdr:row>6</xdr:row>
          <xdr:rowOff>241300</xdr:rowOff>
        </xdr:to>
        <xdr:sp macro="" textlink="">
          <xdr:nvSpPr>
            <xdr:cNvPr id="68609" name="Object 1" hidden="1">
              <a:extLst>
                <a:ext uri="{63B3BB69-23CF-44E3-9099-C40C66FF867C}">
                  <a14:compatExt spid="_x0000_s68609"/>
                </a:ext>
                <a:ext uri="{FF2B5EF4-FFF2-40B4-BE49-F238E27FC236}">
                  <a16:creationId xmlns:a16="http://schemas.microsoft.com/office/drawing/2014/main" id="{00000000-0008-0000-0A00-0000010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ocal_sintonp/INetCache/Content.Outlook/A689E5QJ/EfW%20Annual%20Performance%20Report%20template%202022%20v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row r="33">
          <cell r="B33" t="str">
            <v>Name of Facility as per Permit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ark.ryan@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opLeftCell="A16" zoomScale="90" zoomScaleNormal="90" workbookViewId="0">
      <selection activeCell="N79" sqref="N79"/>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121"/>
      <c r="C1" s="121"/>
      <c r="D1" s="204" t="s">
        <v>0</v>
      </c>
      <c r="E1" s="204"/>
      <c r="F1" s="204"/>
      <c r="G1" s="204"/>
      <c r="H1" s="121"/>
      <c r="I1" s="121"/>
      <c r="J1" s="121"/>
      <c r="K1" s="121"/>
      <c r="L1" s="121"/>
      <c r="M1" s="121"/>
      <c r="N1" s="121"/>
      <c r="O1" s="121"/>
      <c r="P1" s="121"/>
    </row>
    <row r="2" spans="2:16">
      <c r="B2" s="121"/>
      <c r="C2" s="121"/>
      <c r="D2" s="204"/>
      <c r="E2" s="204"/>
      <c r="F2" s="204"/>
      <c r="G2" s="204"/>
      <c r="H2" s="121"/>
      <c r="I2" s="121"/>
      <c r="J2" s="121"/>
      <c r="K2" s="121"/>
      <c r="L2" s="121"/>
      <c r="M2" s="121"/>
      <c r="N2" s="121" t="s">
        <v>1</v>
      </c>
      <c r="O2" s="121"/>
      <c r="P2" s="189"/>
    </row>
    <row r="3" spans="2:16">
      <c r="B3" s="121"/>
      <c r="C3" s="121"/>
      <c r="D3" s="204"/>
      <c r="E3" s="204"/>
      <c r="F3" s="204"/>
      <c r="G3" s="204"/>
      <c r="H3" s="121"/>
      <c r="I3" s="121"/>
      <c r="J3" s="121"/>
      <c r="K3" s="121"/>
      <c r="L3" s="121"/>
      <c r="M3" s="121"/>
      <c r="N3" s="189"/>
      <c r="O3" s="121"/>
      <c r="P3" s="121"/>
    </row>
    <row r="4" spans="2:16">
      <c r="B4" s="121"/>
      <c r="C4" s="121"/>
      <c r="D4" s="204"/>
      <c r="E4" s="204"/>
      <c r="F4" s="204"/>
      <c r="G4" s="204"/>
      <c r="H4" s="121"/>
      <c r="I4" s="121"/>
      <c r="J4" s="121"/>
      <c r="K4" s="121"/>
      <c r="L4" s="121"/>
      <c r="M4" s="121"/>
      <c r="N4" s="121"/>
      <c r="O4" s="121"/>
      <c r="P4" s="121"/>
    </row>
    <row r="5" spans="2:16">
      <c r="B5" s="121"/>
      <c r="C5" s="121"/>
      <c r="D5" s="204"/>
      <c r="E5" s="204"/>
      <c r="F5" s="204"/>
      <c r="G5" s="204"/>
      <c r="H5" s="121"/>
      <c r="I5" s="121"/>
      <c r="J5" s="121"/>
      <c r="K5" s="121"/>
      <c r="L5" s="121"/>
      <c r="M5" s="121"/>
      <c r="N5" s="121"/>
      <c r="O5" s="121"/>
      <c r="P5" s="121"/>
    </row>
    <row r="6" spans="2:16">
      <c r="B6" s="121"/>
      <c r="C6" s="121"/>
      <c r="D6" s="204"/>
      <c r="E6" s="204"/>
      <c r="F6" s="204"/>
      <c r="G6" s="204"/>
      <c r="H6" s="121"/>
      <c r="I6" s="121"/>
      <c r="J6" s="121"/>
      <c r="K6" s="121"/>
      <c r="L6" s="121"/>
      <c r="M6" s="121"/>
      <c r="N6" s="121"/>
      <c r="O6" s="121"/>
      <c r="P6" s="121"/>
    </row>
    <row r="8" spans="2:16" ht="15.75" customHeight="1">
      <c r="B8" s="204" t="s">
        <v>2</v>
      </c>
      <c r="C8" s="204"/>
      <c r="D8" s="204"/>
      <c r="E8" s="204"/>
      <c r="F8" s="204"/>
      <c r="G8" s="204"/>
      <c r="H8" s="204"/>
      <c r="I8" s="204"/>
      <c r="J8" s="121"/>
      <c r="K8" s="121"/>
      <c r="L8" s="121"/>
      <c r="M8" s="121"/>
      <c r="N8" s="103"/>
      <c r="O8" s="121"/>
      <c r="P8" s="121"/>
    </row>
    <row r="9" spans="2:16">
      <c r="B9" s="204"/>
      <c r="C9" s="204"/>
      <c r="D9" s="204"/>
      <c r="E9" s="204"/>
      <c r="F9" s="204"/>
      <c r="G9" s="204"/>
      <c r="H9" s="204"/>
      <c r="I9" s="204"/>
      <c r="J9" s="121"/>
      <c r="K9" s="121"/>
      <c r="L9" s="121"/>
      <c r="M9" s="121"/>
      <c r="N9" s="121"/>
      <c r="O9" s="121"/>
      <c r="P9" s="121"/>
    </row>
    <row r="10" spans="2:16">
      <c r="B10" s="204"/>
      <c r="C10" s="204"/>
      <c r="D10" s="204"/>
      <c r="E10" s="204"/>
      <c r="F10" s="204"/>
      <c r="G10" s="204"/>
      <c r="H10" s="204"/>
      <c r="I10" s="204"/>
      <c r="J10" s="121"/>
      <c r="K10" s="121"/>
      <c r="L10" s="121"/>
      <c r="M10" s="121"/>
      <c r="N10" s="121"/>
      <c r="O10" s="121"/>
      <c r="P10" s="121"/>
    </row>
    <row r="11" spans="2:16">
      <c r="B11" s="204"/>
      <c r="C11" s="204"/>
      <c r="D11" s="204"/>
      <c r="E11" s="204"/>
      <c r="F11" s="204"/>
      <c r="G11" s="204"/>
      <c r="H11" s="204"/>
      <c r="I11" s="204"/>
      <c r="J11" s="121"/>
      <c r="K11" s="121"/>
      <c r="L11" s="121"/>
      <c r="M11" s="121"/>
      <c r="N11" s="121"/>
      <c r="O11" s="121"/>
      <c r="P11" s="121"/>
    </row>
    <row r="12" spans="2:16">
      <c r="B12" s="204"/>
      <c r="C12" s="204"/>
      <c r="D12" s="204"/>
      <c r="E12" s="204"/>
      <c r="F12" s="204"/>
      <c r="G12" s="204"/>
      <c r="H12" s="204"/>
      <c r="I12" s="204"/>
      <c r="J12" s="121"/>
      <c r="K12" s="121"/>
      <c r="L12" s="121"/>
      <c r="M12" s="121"/>
      <c r="N12" s="121"/>
      <c r="O12" s="121"/>
      <c r="P12" s="121"/>
    </row>
    <row r="13" spans="2:16">
      <c r="B13" s="204"/>
      <c r="C13" s="204"/>
      <c r="D13" s="204"/>
      <c r="E13" s="204"/>
      <c r="F13" s="204"/>
      <c r="G13" s="204"/>
      <c r="H13" s="204"/>
      <c r="I13" s="204"/>
      <c r="J13" s="121"/>
      <c r="K13" s="121"/>
      <c r="L13" s="121"/>
      <c r="M13" s="121"/>
      <c r="N13" s="107" t="s">
        <v>3</v>
      </c>
      <c r="O13" s="105"/>
      <c r="P13" s="105"/>
    </row>
    <row r="14" spans="2:16" ht="15.6" customHeight="1">
      <c r="B14" s="204"/>
      <c r="C14" s="204"/>
      <c r="D14" s="204"/>
      <c r="E14" s="204"/>
      <c r="F14" s="204"/>
      <c r="G14" s="204"/>
      <c r="H14" s="204"/>
      <c r="I14" s="204"/>
      <c r="J14" s="121"/>
      <c r="K14" s="121"/>
      <c r="L14" s="121"/>
      <c r="M14" s="121"/>
      <c r="N14" s="203" t="s">
        <v>4</v>
      </c>
      <c r="O14" s="203"/>
      <c r="P14" s="203"/>
    </row>
    <row r="15" spans="2:16">
      <c r="B15" s="204"/>
      <c r="C15" s="204"/>
      <c r="D15" s="204"/>
      <c r="E15" s="204"/>
      <c r="F15" s="204"/>
      <c r="G15" s="204"/>
      <c r="H15" s="204"/>
      <c r="I15" s="204"/>
      <c r="J15" s="121"/>
      <c r="K15" s="121"/>
      <c r="L15" s="121"/>
      <c r="M15" s="121"/>
      <c r="N15" s="203"/>
      <c r="O15" s="203"/>
      <c r="P15" s="203"/>
    </row>
    <row r="16" spans="2:16">
      <c r="B16" s="204"/>
      <c r="C16" s="204"/>
      <c r="D16" s="204"/>
      <c r="E16" s="204"/>
      <c r="F16" s="204"/>
      <c r="G16" s="204"/>
      <c r="H16" s="204"/>
      <c r="I16" s="204"/>
      <c r="J16" s="121"/>
      <c r="K16" s="121"/>
      <c r="L16" s="121"/>
      <c r="M16" s="121"/>
      <c r="N16" s="203"/>
      <c r="O16" s="203"/>
      <c r="P16" s="203"/>
    </row>
    <row r="17" spans="2:16">
      <c r="B17" s="204"/>
      <c r="C17" s="204"/>
      <c r="D17" s="204"/>
      <c r="E17" s="204"/>
      <c r="F17" s="204"/>
      <c r="G17" s="204"/>
      <c r="H17" s="204"/>
      <c r="I17" s="204"/>
      <c r="J17" s="121"/>
      <c r="K17" s="121"/>
      <c r="L17" s="121"/>
      <c r="M17" s="121"/>
      <c r="N17" s="203"/>
      <c r="O17" s="203"/>
      <c r="P17" s="203"/>
    </row>
    <row r="18" spans="2:16">
      <c r="B18" s="204"/>
      <c r="C18" s="204"/>
      <c r="D18" s="204"/>
      <c r="E18" s="204"/>
      <c r="F18" s="204"/>
      <c r="G18" s="204"/>
      <c r="H18" s="204"/>
      <c r="I18" s="204"/>
      <c r="J18" s="121"/>
      <c r="K18" s="121"/>
      <c r="L18" s="121"/>
      <c r="M18" s="121"/>
      <c r="N18" s="203"/>
      <c r="O18" s="203"/>
      <c r="P18" s="203"/>
    </row>
    <row r="19" spans="2:16">
      <c r="B19" s="204"/>
      <c r="C19" s="204"/>
      <c r="D19" s="204"/>
      <c r="E19" s="204"/>
      <c r="F19" s="204"/>
      <c r="G19" s="204"/>
      <c r="H19" s="204"/>
      <c r="I19" s="204"/>
      <c r="J19" s="121"/>
      <c r="K19" s="121"/>
      <c r="L19" s="121"/>
      <c r="M19" s="121"/>
      <c r="N19" s="203"/>
      <c r="O19" s="203"/>
      <c r="P19" s="203"/>
    </row>
    <row r="20" spans="2:16">
      <c r="B20" s="204"/>
      <c r="C20" s="204"/>
      <c r="D20" s="204"/>
      <c r="E20" s="204"/>
      <c r="F20" s="204"/>
      <c r="G20" s="204"/>
      <c r="H20" s="204"/>
      <c r="I20" s="204"/>
      <c r="J20" s="121"/>
      <c r="K20" s="121"/>
      <c r="L20" s="121"/>
      <c r="M20" s="121"/>
      <c r="N20" s="121"/>
      <c r="O20" s="121"/>
      <c r="P20" s="121"/>
    </row>
    <row r="21" spans="2:16">
      <c r="B21" s="204"/>
      <c r="C21" s="204"/>
      <c r="D21" s="204"/>
      <c r="E21" s="204"/>
      <c r="F21" s="204"/>
      <c r="G21" s="204"/>
      <c r="H21" s="204"/>
      <c r="I21" s="204"/>
      <c r="J21" s="121"/>
      <c r="K21" s="121"/>
      <c r="L21" s="121"/>
      <c r="M21" s="121"/>
      <c r="N21" s="121"/>
      <c r="O21" s="121"/>
      <c r="P21" s="121"/>
    </row>
    <row r="22" spans="2:16">
      <c r="B22" s="204"/>
      <c r="C22" s="204"/>
      <c r="D22" s="204"/>
      <c r="E22" s="204"/>
      <c r="F22" s="204"/>
      <c r="G22" s="204"/>
      <c r="H22" s="204"/>
      <c r="I22" s="204"/>
      <c r="J22" s="121"/>
      <c r="K22" s="121"/>
      <c r="L22" s="121"/>
      <c r="M22" s="121"/>
      <c r="N22" s="121"/>
      <c r="O22" s="121"/>
      <c r="P22" s="121"/>
    </row>
    <row r="23" spans="2:16">
      <c r="B23" s="204"/>
      <c r="C23" s="204"/>
      <c r="D23" s="204"/>
      <c r="E23" s="204"/>
      <c r="F23" s="204"/>
      <c r="G23" s="204"/>
      <c r="H23" s="204"/>
      <c r="I23" s="204"/>
      <c r="J23" s="121"/>
      <c r="K23" s="121"/>
      <c r="L23" s="121"/>
      <c r="M23" s="121"/>
      <c r="N23" s="121"/>
      <c r="O23" s="121"/>
      <c r="P23" s="121"/>
    </row>
    <row r="24" spans="2:16">
      <c r="B24" s="204"/>
      <c r="C24" s="204"/>
      <c r="D24" s="204"/>
      <c r="E24" s="204"/>
      <c r="F24" s="204"/>
      <c r="G24" s="204"/>
      <c r="H24" s="204"/>
      <c r="I24" s="204"/>
      <c r="J24" s="121"/>
      <c r="K24" s="121"/>
      <c r="L24" s="121"/>
      <c r="M24" s="121"/>
      <c r="N24" s="121"/>
      <c r="O24" s="121"/>
      <c r="P24" s="121"/>
    </row>
    <row r="29" spans="2:16" ht="18">
      <c r="B29" s="201" t="s">
        <v>5</v>
      </c>
      <c r="C29" s="201"/>
      <c r="D29" s="201"/>
      <c r="E29" s="201"/>
      <c r="F29" s="201"/>
      <c r="G29" s="201"/>
      <c r="H29" s="201"/>
      <c r="I29" s="201"/>
      <c r="J29" s="121"/>
      <c r="K29" s="121"/>
      <c r="L29" s="121"/>
      <c r="M29" s="121"/>
      <c r="N29" s="121"/>
      <c r="O29" s="121"/>
      <c r="P29" s="121"/>
    </row>
    <row r="30" spans="2:16" ht="18">
      <c r="B30" s="121"/>
      <c r="C30" s="7"/>
      <c r="D30" s="8"/>
      <c r="E30" s="8"/>
      <c r="F30" s="8"/>
      <c r="G30" s="8"/>
      <c r="H30" s="8"/>
      <c r="I30" s="8"/>
      <c r="J30" s="121"/>
      <c r="K30" s="121"/>
      <c r="L30" s="121"/>
      <c r="M30" s="121"/>
      <c r="N30" s="121"/>
      <c r="O30" s="121"/>
      <c r="P30" s="121"/>
    </row>
    <row r="31" spans="2:16" ht="18">
      <c r="B31" s="201" t="s">
        <v>6</v>
      </c>
      <c r="C31" s="201"/>
      <c r="D31" s="201"/>
      <c r="E31" s="201"/>
      <c r="F31" s="201"/>
      <c r="G31" s="201"/>
      <c r="H31" s="201"/>
      <c r="I31" s="201"/>
      <c r="J31" s="121"/>
      <c r="K31" s="121"/>
      <c r="L31" s="121"/>
      <c r="M31" s="121"/>
      <c r="N31" s="121"/>
      <c r="O31" s="121"/>
      <c r="P31" s="121"/>
    </row>
    <row r="32" spans="2:16" ht="18">
      <c r="B32" s="121"/>
      <c r="C32" s="7"/>
      <c r="D32" s="8"/>
      <c r="E32" s="8"/>
      <c r="F32" s="8"/>
      <c r="G32" s="8"/>
      <c r="H32" s="8"/>
      <c r="I32" s="8"/>
      <c r="J32" s="121"/>
      <c r="K32" s="121"/>
      <c r="L32" s="121"/>
      <c r="M32" s="121"/>
      <c r="N32" s="121"/>
      <c r="O32" s="121"/>
      <c r="P32" s="121"/>
    </row>
    <row r="33" spans="2:9" ht="18">
      <c r="B33" s="201" t="s">
        <v>7</v>
      </c>
      <c r="C33" s="201"/>
      <c r="D33" s="201"/>
      <c r="E33" s="201"/>
      <c r="F33" s="201"/>
      <c r="G33" s="201"/>
      <c r="H33" s="201"/>
      <c r="I33" s="201"/>
    </row>
    <row r="34" spans="2:9" ht="18">
      <c r="B34" s="121"/>
      <c r="C34" s="7"/>
      <c r="D34" s="8"/>
      <c r="E34" s="8"/>
      <c r="F34" s="8"/>
      <c r="G34" s="8"/>
      <c r="H34" s="8"/>
      <c r="I34" s="8"/>
    </row>
    <row r="35" spans="2:9" ht="18">
      <c r="B35" s="201" t="s">
        <v>8</v>
      </c>
      <c r="C35" s="201"/>
      <c r="D35" s="201"/>
      <c r="E35" s="201"/>
      <c r="F35" s="201"/>
      <c r="G35" s="201"/>
      <c r="H35" s="201"/>
      <c r="I35" s="201"/>
    </row>
    <row r="37" spans="2:9" ht="18">
      <c r="B37" s="201" t="s">
        <v>9</v>
      </c>
      <c r="C37" s="201"/>
      <c r="D37" s="201"/>
      <c r="E37" s="201"/>
      <c r="F37" s="201"/>
      <c r="G37" s="201"/>
      <c r="H37" s="201"/>
      <c r="I37" s="201"/>
    </row>
    <row r="39" spans="2:9">
      <c r="B39" s="121" t="s">
        <v>10</v>
      </c>
      <c r="C39" s="190">
        <v>2022</v>
      </c>
      <c r="D39" s="121"/>
      <c r="E39" s="121"/>
      <c r="F39" s="121"/>
      <c r="G39" s="121"/>
      <c r="H39" s="121"/>
      <c r="I39" s="121"/>
    </row>
    <row r="40" spans="2:9" ht="14.25" customHeight="1">
      <c r="B40" s="121"/>
      <c r="C40" s="121"/>
      <c r="D40" s="121"/>
      <c r="E40" s="121"/>
      <c r="F40" s="121"/>
      <c r="G40" s="121"/>
      <c r="H40" s="121"/>
      <c r="I40" s="121"/>
    </row>
    <row r="41" spans="2:9">
      <c r="B41" s="191" t="s">
        <v>11</v>
      </c>
      <c r="C41" s="199" t="s">
        <v>12</v>
      </c>
      <c r="D41" s="199"/>
      <c r="E41" s="199"/>
      <c r="F41" s="199"/>
      <c r="G41" s="199"/>
      <c r="H41" s="199"/>
      <c r="I41" s="199"/>
    </row>
    <row r="42" spans="2:9">
      <c r="B42" s="191"/>
      <c r="C42" s="121"/>
      <c r="D42" s="121"/>
      <c r="E42" s="121"/>
      <c r="F42" s="121"/>
      <c r="G42" s="121"/>
      <c r="H42" s="121"/>
      <c r="I42" s="121"/>
    </row>
    <row r="43" spans="2:9">
      <c r="B43" s="191" t="s">
        <v>13</v>
      </c>
      <c r="C43" s="199" t="s">
        <v>14</v>
      </c>
      <c r="D43" s="199"/>
      <c r="E43" s="199"/>
      <c r="F43" s="121"/>
      <c r="G43" s="121"/>
      <c r="H43" s="121"/>
      <c r="I43" s="121"/>
    </row>
    <row r="44" spans="2:9">
      <c r="B44" s="191"/>
      <c r="C44" s="121"/>
      <c r="D44" s="121"/>
      <c r="E44" s="121"/>
      <c r="F44" s="121"/>
      <c r="G44" s="121"/>
      <c r="H44" s="121"/>
      <c r="I44" s="121"/>
    </row>
    <row r="45" spans="2:9">
      <c r="B45" s="191" t="s">
        <v>15</v>
      </c>
      <c r="C45" s="202" t="s">
        <v>16</v>
      </c>
      <c r="D45" s="199"/>
      <c r="E45" s="199"/>
      <c r="F45" s="121"/>
      <c r="G45" s="121"/>
      <c r="H45" s="121"/>
      <c r="I45" s="121"/>
    </row>
    <row r="46" spans="2:9">
      <c r="B46" s="191"/>
      <c r="C46" s="121"/>
      <c r="D46" s="121"/>
      <c r="E46" s="121"/>
      <c r="F46" s="121"/>
      <c r="G46" s="121"/>
      <c r="H46" s="121"/>
      <c r="I46" s="121"/>
    </row>
    <row r="47" spans="2:9">
      <c r="B47" s="191" t="s">
        <v>17</v>
      </c>
      <c r="C47" s="199" t="s">
        <v>18</v>
      </c>
      <c r="D47" s="199"/>
      <c r="E47" s="121"/>
      <c r="F47" s="121" t="s">
        <v>19</v>
      </c>
      <c r="G47" s="199" t="s">
        <v>20</v>
      </c>
      <c r="H47" s="199"/>
      <c r="I47" s="199"/>
    </row>
    <row r="48" spans="2:9">
      <c r="B48" s="191"/>
      <c r="C48" s="121"/>
      <c r="D48" s="121"/>
      <c r="E48" s="121"/>
      <c r="F48" s="121"/>
      <c r="G48" s="121"/>
      <c r="H48" s="121"/>
      <c r="I48" s="121"/>
    </row>
    <row r="49" spans="2:9">
      <c r="B49" s="191" t="s">
        <v>21</v>
      </c>
      <c r="C49" s="199" t="s">
        <v>22</v>
      </c>
      <c r="D49" s="199"/>
      <c r="E49" s="121"/>
      <c r="F49" s="121" t="s">
        <v>19</v>
      </c>
      <c r="G49" s="199" t="s">
        <v>23</v>
      </c>
      <c r="H49" s="199"/>
      <c r="I49" s="199"/>
    </row>
    <row r="50" spans="2:9">
      <c r="B50" s="191"/>
      <c r="C50" s="121"/>
      <c r="D50" s="121"/>
      <c r="E50" s="121"/>
      <c r="F50" s="121"/>
      <c r="G50" s="121"/>
      <c r="H50" s="121"/>
      <c r="I50" s="121"/>
    </row>
    <row r="51" spans="2:9">
      <c r="B51" s="191" t="s">
        <v>24</v>
      </c>
      <c r="C51" s="190">
        <v>1</v>
      </c>
      <c r="D51" s="121"/>
      <c r="E51" s="121"/>
      <c r="F51" s="121"/>
      <c r="G51" s="121"/>
      <c r="H51" s="121"/>
      <c r="I51" s="121"/>
    </row>
    <row r="52" spans="2:9">
      <c r="B52" s="191"/>
      <c r="C52" s="121"/>
      <c r="D52" s="121"/>
      <c r="E52" s="121"/>
      <c r="F52" s="121"/>
      <c r="G52" s="121"/>
      <c r="H52" s="121"/>
      <c r="I52" s="121"/>
    </row>
    <row r="53" spans="2:9">
      <c r="B53" s="191" t="s">
        <v>25</v>
      </c>
      <c r="C53" s="200">
        <v>44927</v>
      </c>
      <c r="D53" s="199"/>
      <c r="E53" s="121"/>
      <c r="F53" s="121"/>
      <c r="G53" s="121"/>
      <c r="H53" s="121"/>
      <c r="I53" s="121"/>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D3F14F23-00BA-495F-B120-2887CD74A91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showGridLines="0" topLeftCell="A4" zoomScale="90" zoomScaleNormal="90" workbookViewId="0">
      <selection activeCell="H13" sqref="H13"/>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5">
      <c r="A1" s="121" t="str">
        <f>+'Cover Page'!$B$29</f>
        <v>Annual Performance Report 2022</v>
      </c>
      <c r="B1" s="121"/>
      <c r="C1" s="121"/>
      <c r="D1" s="121"/>
      <c r="E1" s="121" t="str">
        <f>+'Cover Page'!$B$33</f>
        <v>SUEZ R&amp;R Kirklees EfW</v>
      </c>
      <c r="F1" s="121"/>
      <c r="G1" s="121"/>
      <c r="H1" s="121"/>
      <c r="I1" s="121"/>
      <c r="J1" s="121"/>
      <c r="K1" s="121"/>
      <c r="L1" s="121"/>
      <c r="M1" s="121"/>
      <c r="N1" s="121"/>
      <c r="O1" s="121"/>
    </row>
    <row r="3" spans="1:15">
      <c r="A3" s="84" t="s">
        <v>26</v>
      </c>
      <c r="B3" s="192"/>
      <c r="C3" s="192"/>
      <c r="D3" s="192"/>
      <c r="E3" s="192"/>
      <c r="F3" s="192"/>
      <c r="G3" s="192"/>
      <c r="H3" s="193"/>
      <c r="I3" s="121"/>
      <c r="J3" s="121"/>
      <c r="K3" s="107" t="s">
        <v>3</v>
      </c>
      <c r="L3" s="121"/>
      <c r="M3" s="121"/>
      <c r="N3" s="121"/>
      <c r="O3" s="121"/>
    </row>
    <row r="4" spans="1:15">
      <c r="A4" s="5" t="s">
        <v>27</v>
      </c>
      <c r="B4" s="223" t="s">
        <v>28</v>
      </c>
      <c r="C4" s="223"/>
      <c r="D4" s="223"/>
      <c r="E4" s="223"/>
      <c r="F4" s="223"/>
      <c r="G4" s="223"/>
      <c r="H4" s="6" t="s">
        <v>29</v>
      </c>
      <c r="I4" s="121"/>
      <c r="J4" s="121"/>
      <c r="K4" s="105" t="s">
        <v>30</v>
      </c>
      <c r="L4" s="121"/>
      <c r="M4" s="121"/>
      <c r="N4" s="121"/>
      <c r="O4" s="121"/>
    </row>
    <row r="5" spans="1:15" ht="15.6" customHeight="1">
      <c r="A5" s="4"/>
      <c r="B5" s="222" t="s">
        <v>31</v>
      </c>
      <c r="C5" s="222"/>
      <c r="D5" s="222"/>
      <c r="E5" s="222"/>
      <c r="F5" s="222"/>
      <c r="G5" s="222"/>
      <c r="H5" s="4"/>
      <c r="I5" s="121"/>
      <c r="J5" s="121"/>
      <c r="K5" s="203" t="s">
        <v>32</v>
      </c>
      <c r="L5" s="203"/>
      <c r="M5" s="203"/>
      <c r="N5" s="203"/>
      <c r="O5" s="203"/>
    </row>
    <row r="6" spans="1:15">
      <c r="A6" s="4"/>
      <c r="B6" s="222" t="s">
        <v>33</v>
      </c>
      <c r="C6" s="222"/>
      <c r="D6" s="222"/>
      <c r="E6" s="222"/>
      <c r="F6" s="222"/>
      <c r="G6" s="222"/>
      <c r="H6" s="4"/>
      <c r="I6" s="121"/>
      <c r="J6" s="121"/>
      <c r="K6" s="203"/>
      <c r="L6" s="203"/>
      <c r="M6" s="203"/>
      <c r="N6" s="203"/>
      <c r="O6" s="203"/>
    </row>
    <row r="7" spans="1:15" ht="15.75" customHeight="1">
      <c r="A7" s="4"/>
      <c r="B7" s="222" t="s">
        <v>34</v>
      </c>
      <c r="C7" s="222"/>
      <c r="D7" s="222"/>
      <c r="E7" s="222"/>
      <c r="F7" s="222"/>
      <c r="G7" s="222"/>
      <c r="H7" s="4"/>
      <c r="I7" s="121"/>
      <c r="J7" s="121"/>
      <c r="K7" s="203"/>
      <c r="L7" s="203"/>
      <c r="M7" s="203"/>
      <c r="N7" s="203"/>
      <c r="O7" s="203"/>
    </row>
    <row r="8" spans="1:15">
      <c r="A8" s="4"/>
      <c r="B8" s="222" t="s">
        <v>35</v>
      </c>
      <c r="C8" s="222"/>
      <c r="D8" s="222"/>
      <c r="E8" s="222"/>
      <c r="F8" s="222"/>
      <c r="G8" s="222"/>
      <c r="H8" s="4"/>
      <c r="I8" s="121"/>
      <c r="J8" s="121"/>
      <c r="K8" s="203"/>
      <c r="L8" s="203"/>
      <c r="M8" s="203"/>
      <c r="N8" s="203"/>
      <c r="O8" s="203"/>
    </row>
    <row r="9" spans="1:15">
      <c r="A9" s="4"/>
      <c r="B9" s="222" t="s">
        <v>36</v>
      </c>
      <c r="C9" s="222"/>
      <c r="D9" s="222"/>
      <c r="E9" s="222"/>
      <c r="F9" s="222"/>
      <c r="G9" s="222"/>
      <c r="H9" s="4"/>
      <c r="I9" s="121"/>
      <c r="J9" s="121"/>
      <c r="K9" s="121"/>
      <c r="L9" s="121"/>
      <c r="M9" s="121"/>
      <c r="N9" s="121"/>
      <c r="O9" s="121"/>
    </row>
    <row r="10" spans="1:15">
      <c r="A10" s="4"/>
      <c r="B10" s="222" t="s">
        <v>37</v>
      </c>
      <c r="C10" s="222"/>
      <c r="D10" s="222"/>
      <c r="E10" s="222"/>
      <c r="F10" s="222"/>
      <c r="G10" s="222"/>
      <c r="H10" s="4"/>
      <c r="I10" s="121"/>
      <c r="J10" s="121"/>
      <c r="K10" s="121"/>
      <c r="L10" s="121"/>
      <c r="M10" s="121"/>
      <c r="N10" s="121"/>
      <c r="O10" s="121"/>
    </row>
    <row r="11" spans="1:15">
      <c r="A11" s="4"/>
      <c r="B11" s="222" t="s">
        <v>38</v>
      </c>
      <c r="C11" s="222"/>
      <c r="D11" s="222"/>
      <c r="E11" s="222"/>
      <c r="F11" s="222"/>
      <c r="G11" s="222"/>
      <c r="H11" s="4"/>
      <c r="I11" s="121"/>
      <c r="J11" s="121"/>
      <c r="K11" s="121"/>
      <c r="L11" s="121"/>
      <c r="M11" s="121"/>
      <c r="N11" s="121"/>
      <c r="O11" s="121"/>
    </row>
    <row r="12" spans="1:15">
      <c r="A12" s="4"/>
      <c r="B12" s="222" t="s">
        <v>39</v>
      </c>
      <c r="C12" s="222"/>
      <c r="D12" s="222"/>
      <c r="E12" s="222"/>
      <c r="F12" s="222"/>
      <c r="G12" s="222"/>
      <c r="H12" s="4"/>
      <c r="I12" s="121"/>
      <c r="J12" s="121"/>
      <c r="K12" s="121"/>
      <c r="L12" s="121"/>
      <c r="M12" s="121"/>
      <c r="N12" s="121"/>
      <c r="O12" s="121"/>
    </row>
    <row r="13" spans="1:15">
      <c r="A13" s="4"/>
      <c r="B13" s="215" t="s">
        <v>40</v>
      </c>
      <c r="C13" s="216"/>
      <c r="D13" s="216"/>
      <c r="E13" s="216"/>
      <c r="F13" s="216"/>
      <c r="G13" s="217"/>
      <c r="H13" s="4"/>
      <c r="I13" s="121"/>
      <c r="J13" s="121"/>
      <c r="K13" s="121"/>
      <c r="L13" s="121"/>
      <c r="M13" s="121"/>
      <c r="N13" s="121"/>
      <c r="O13" s="121"/>
    </row>
    <row r="14" spans="1:15">
      <c r="A14" s="4"/>
      <c r="B14" s="222" t="s">
        <v>41</v>
      </c>
      <c r="C14" s="222"/>
      <c r="D14" s="222"/>
      <c r="E14" s="222"/>
      <c r="F14" s="222"/>
      <c r="G14" s="222"/>
      <c r="H14" s="4"/>
      <c r="I14" s="121"/>
      <c r="J14" s="121"/>
      <c r="K14" s="121"/>
      <c r="L14" s="121"/>
      <c r="M14" s="121"/>
      <c r="N14" s="121"/>
      <c r="O14" s="121"/>
    </row>
    <row r="15" spans="1:15">
      <c r="A15" s="4"/>
      <c r="B15" s="222" t="s">
        <v>42</v>
      </c>
      <c r="C15" s="222"/>
      <c r="D15" s="222"/>
      <c r="E15" s="222"/>
      <c r="F15" s="222"/>
      <c r="G15" s="222"/>
      <c r="H15" s="4"/>
      <c r="I15" s="121"/>
      <c r="J15" s="121"/>
      <c r="K15" s="121"/>
      <c r="L15" s="121"/>
      <c r="M15" s="121"/>
      <c r="N15" s="121"/>
      <c r="O15" s="121"/>
    </row>
    <row r="16" spans="1:15">
      <c r="A16" s="4"/>
      <c r="B16" s="222" t="s">
        <v>43</v>
      </c>
      <c r="C16" s="222"/>
      <c r="D16" s="222"/>
      <c r="E16" s="222"/>
      <c r="F16" s="222"/>
      <c r="G16" s="222"/>
      <c r="H16" s="4"/>
      <c r="I16" s="121"/>
      <c r="J16" s="121"/>
      <c r="K16" s="121"/>
      <c r="L16" s="121"/>
      <c r="M16" s="121"/>
      <c r="N16" s="121"/>
      <c r="O16" s="121"/>
    </row>
    <row r="17" spans="1:8">
      <c r="A17" s="4"/>
      <c r="B17" s="222" t="s">
        <v>44</v>
      </c>
      <c r="C17" s="222"/>
      <c r="D17" s="222"/>
      <c r="E17" s="222"/>
      <c r="F17" s="222"/>
      <c r="G17" s="222"/>
      <c r="H17" s="4"/>
    </row>
    <row r="18" spans="1:8">
      <c r="A18" s="4"/>
      <c r="B18" s="222" t="s">
        <v>45</v>
      </c>
      <c r="C18" s="222"/>
      <c r="D18" s="222"/>
      <c r="E18" s="222"/>
      <c r="F18" s="222"/>
      <c r="G18" s="222"/>
      <c r="H18" s="4"/>
    </row>
    <row r="19" spans="1:8">
      <c r="A19" s="4"/>
      <c r="B19" s="222" t="s">
        <v>46</v>
      </c>
      <c r="C19" s="222"/>
      <c r="D19" s="222"/>
      <c r="E19" s="222"/>
      <c r="F19" s="222"/>
      <c r="G19" s="222"/>
      <c r="H19" s="4"/>
    </row>
    <row r="20" spans="1:8">
      <c r="A20" s="4"/>
      <c r="B20" s="222" t="s">
        <v>47</v>
      </c>
      <c r="C20" s="222"/>
      <c r="D20" s="222"/>
      <c r="E20" s="222"/>
      <c r="F20" s="222"/>
      <c r="G20" s="222"/>
      <c r="H20" s="4"/>
    </row>
    <row r="21" spans="1:8">
      <c r="A21" s="4"/>
      <c r="B21" s="222" t="s">
        <v>48</v>
      </c>
      <c r="C21" s="222"/>
      <c r="D21" s="222"/>
      <c r="E21" s="222"/>
      <c r="F21" s="222"/>
      <c r="G21" s="222"/>
      <c r="H21" s="4"/>
    </row>
    <row r="22" spans="1:8">
      <c r="A22" s="4"/>
      <c r="B22" s="222" t="s">
        <v>49</v>
      </c>
      <c r="C22" s="222"/>
      <c r="D22" s="222"/>
      <c r="E22" s="222"/>
      <c r="F22" s="222"/>
      <c r="G22" s="222"/>
      <c r="H22" s="4"/>
    </row>
    <row r="23" spans="1:8">
      <c r="A23" s="4"/>
      <c r="B23" s="215" t="s">
        <v>50</v>
      </c>
      <c r="C23" s="216"/>
      <c r="D23" s="216"/>
      <c r="E23" s="216"/>
      <c r="F23" s="216"/>
      <c r="G23" s="217"/>
      <c r="H23" s="4"/>
    </row>
    <row r="24" spans="1:8">
      <c r="A24" s="4"/>
      <c r="B24" s="215" t="s">
        <v>51</v>
      </c>
      <c r="C24" s="216"/>
      <c r="D24" s="216"/>
      <c r="E24" s="216"/>
      <c r="F24" s="216"/>
      <c r="G24" s="217"/>
      <c r="H24" s="4"/>
    </row>
    <row r="25" spans="1:8">
      <c r="A25" s="4"/>
      <c r="B25" s="218"/>
      <c r="C25" s="218"/>
      <c r="D25" s="218"/>
      <c r="E25" s="218"/>
      <c r="F25" s="218"/>
      <c r="G25" s="218"/>
      <c r="H25" s="4"/>
    </row>
    <row r="27" spans="1:8">
      <c r="A27" s="83" t="s">
        <v>52</v>
      </c>
      <c r="B27" s="192"/>
      <c r="C27" s="192"/>
      <c r="D27" s="192"/>
      <c r="E27" s="192"/>
      <c r="F27" s="192"/>
      <c r="G27" s="192"/>
      <c r="H27" s="193"/>
    </row>
    <row r="28" spans="1:8">
      <c r="A28" s="10" t="s">
        <v>27</v>
      </c>
      <c r="B28" s="219" t="s">
        <v>53</v>
      </c>
      <c r="C28" s="219"/>
      <c r="D28" s="219"/>
      <c r="E28" s="219"/>
      <c r="F28" s="219"/>
      <c r="G28" s="219"/>
      <c r="H28" s="11" t="s">
        <v>54</v>
      </c>
    </row>
    <row r="29" spans="1:8">
      <c r="A29" s="12"/>
      <c r="B29" s="220"/>
      <c r="C29" s="220"/>
      <c r="D29" s="220"/>
      <c r="E29" s="220"/>
      <c r="F29" s="220"/>
      <c r="G29" s="220"/>
      <c r="H29" s="12"/>
    </row>
    <row r="30" spans="1:8">
      <c r="A30" s="12"/>
      <c r="B30" s="220"/>
      <c r="C30" s="220"/>
      <c r="D30" s="220"/>
      <c r="E30" s="220"/>
      <c r="F30" s="220"/>
      <c r="G30" s="220"/>
      <c r="H30" s="12"/>
    </row>
    <row r="31" spans="1:8">
      <c r="A31" s="12"/>
      <c r="B31" s="220"/>
      <c r="C31" s="220"/>
      <c r="D31" s="220"/>
      <c r="E31" s="220"/>
      <c r="F31" s="220"/>
      <c r="G31" s="220"/>
      <c r="H31" s="12"/>
    </row>
    <row r="32" spans="1:8">
      <c r="A32" s="12"/>
      <c r="B32" s="220"/>
      <c r="C32" s="220"/>
      <c r="D32" s="220"/>
      <c r="E32" s="220"/>
      <c r="F32" s="220"/>
      <c r="G32" s="220"/>
      <c r="H32" s="12"/>
    </row>
    <row r="33" spans="1:10">
      <c r="A33" s="12"/>
      <c r="B33" s="220"/>
      <c r="C33" s="220"/>
      <c r="D33" s="220"/>
      <c r="E33" s="220"/>
      <c r="F33" s="220"/>
      <c r="G33" s="220"/>
      <c r="H33" s="12"/>
      <c r="I33" s="121"/>
      <c r="J33" s="121"/>
    </row>
    <row r="35" spans="1:10" ht="14.25" customHeight="1">
      <c r="A35" s="83" t="s">
        <v>55</v>
      </c>
      <c r="B35" s="192"/>
      <c r="C35" s="192"/>
      <c r="D35" s="192"/>
      <c r="E35" s="192"/>
      <c r="F35" s="192"/>
      <c r="G35" s="192"/>
      <c r="H35" s="193"/>
      <c r="I35" s="121"/>
      <c r="J35" s="121"/>
    </row>
    <row r="36" spans="1:10">
      <c r="A36" s="14" t="s">
        <v>56</v>
      </c>
      <c r="B36" s="221" t="s">
        <v>57</v>
      </c>
      <c r="C36" s="221"/>
      <c r="D36" s="221"/>
      <c r="E36" s="221"/>
      <c r="F36" s="221"/>
      <c r="G36" s="221"/>
      <c r="H36" s="15" t="s">
        <v>58</v>
      </c>
      <c r="I36" s="121"/>
      <c r="J36" s="121"/>
    </row>
    <row r="37" spans="1:10">
      <c r="A37" s="16"/>
      <c r="B37" s="214"/>
      <c r="C37" s="214"/>
      <c r="D37" s="214"/>
      <c r="E37" s="214"/>
      <c r="F37" s="214"/>
      <c r="G37" s="214"/>
      <c r="H37" s="16"/>
      <c r="I37" s="121"/>
      <c r="J37" s="121"/>
    </row>
    <row r="38" spans="1:10">
      <c r="A38" s="16"/>
      <c r="B38" s="214"/>
      <c r="C38" s="214"/>
      <c r="D38" s="214"/>
      <c r="E38" s="214"/>
      <c r="F38" s="214"/>
      <c r="G38" s="214"/>
      <c r="H38" s="16"/>
      <c r="I38" s="121"/>
      <c r="J38" s="121"/>
    </row>
    <row r="39" spans="1:10">
      <c r="A39" s="16"/>
      <c r="B39" s="214"/>
      <c r="C39" s="214"/>
      <c r="D39" s="214"/>
      <c r="E39" s="214"/>
      <c r="F39" s="214"/>
      <c r="G39" s="214"/>
      <c r="H39" s="16"/>
      <c r="I39" s="121"/>
      <c r="J39" s="121"/>
    </row>
    <row r="40" spans="1:10">
      <c r="A40" s="16"/>
      <c r="B40" s="214"/>
      <c r="C40" s="214"/>
      <c r="D40" s="214"/>
      <c r="E40" s="214"/>
      <c r="F40" s="214"/>
      <c r="G40" s="214"/>
      <c r="H40" s="16"/>
      <c r="I40" s="121"/>
      <c r="J40" s="121"/>
    </row>
    <row r="41" spans="1:10">
      <c r="A41" s="16"/>
      <c r="B41" s="214"/>
      <c r="C41" s="214"/>
      <c r="D41" s="214"/>
      <c r="E41" s="214"/>
      <c r="F41" s="214"/>
      <c r="G41" s="214"/>
      <c r="H41" s="16"/>
      <c r="I41" s="121"/>
      <c r="J41" s="121"/>
    </row>
    <row r="42" spans="1:10">
      <c r="A42" s="16"/>
      <c r="B42" s="214"/>
      <c r="C42" s="214"/>
      <c r="D42" s="214"/>
      <c r="E42" s="214"/>
      <c r="F42" s="214"/>
      <c r="G42" s="214"/>
      <c r="H42" s="16"/>
      <c r="I42" s="121"/>
      <c r="J42" s="121"/>
    </row>
    <row r="43" spans="1:10">
      <c r="A43" s="16"/>
      <c r="B43" s="214"/>
      <c r="C43" s="214"/>
      <c r="D43" s="214"/>
      <c r="E43" s="214"/>
      <c r="F43" s="214"/>
      <c r="G43" s="214"/>
      <c r="H43" s="16"/>
      <c r="I43" s="121"/>
      <c r="J43" s="121"/>
    </row>
    <row r="45" spans="1:10">
      <c r="A45" s="205" t="s">
        <v>59</v>
      </c>
      <c r="B45" s="206"/>
      <c r="C45" s="206"/>
      <c r="D45" s="206"/>
      <c r="E45" s="206"/>
      <c r="F45" s="206"/>
      <c r="G45" s="206"/>
      <c r="H45" s="206"/>
      <c r="I45" s="206"/>
      <c r="J45" s="207"/>
    </row>
    <row r="46" spans="1:10">
      <c r="A46" s="208"/>
      <c r="B46" s="209"/>
      <c r="C46" s="209"/>
      <c r="D46" s="209"/>
      <c r="E46" s="209"/>
      <c r="F46" s="209"/>
      <c r="G46" s="209"/>
      <c r="H46" s="209"/>
      <c r="I46" s="209"/>
      <c r="J46" s="210"/>
    </row>
    <row r="47" spans="1:10">
      <c r="A47" s="208"/>
      <c r="B47" s="209"/>
      <c r="C47" s="209"/>
      <c r="D47" s="209"/>
      <c r="E47" s="209"/>
      <c r="F47" s="209"/>
      <c r="G47" s="209"/>
      <c r="H47" s="209"/>
      <c r="I47" s="209"/>
      <c r="J47" s="210"/>
    </row>
    <row r="48" spans="1:10">
      <c r="A48" s="211"/>
      <c r="B48" s="212"/>
      <c r="C48" s="212"/>
      <c r="D48" s="212"/>
      <c r="E48" s="212"/>
      <c r="F48" s="212"/>
      <c r="G48" s="212"/>
      <c r="H48" s="212"/>
      <c r="I48" s="212"/>
      <c r="J48" s="213"/>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0"/>
  <sheetViews>
    <sheetView showGridLines="0" topLeftCell="A7" zoomScale="90" zoomScaleNormal="90" workbookViewId="0">
      <selection activeCell="L33" sqref="L33"/>
    </sheetView>
  </sheetViews>
  <sheetFormatPr defaultColWidth="9.28515625" defaultRowHeight="15.6"/>
  <cols>
    <col min="1" max="1" width="9.28515625" style="2" customWidth="1"/>
    <col min="2" max="2" width="14.5703125" style="2" bestFit="1" customWidth="1"/>
    <col min="3" max="9" width="9.28515625" style="2"/>
    <col min="10" max="10" width="11.5703125" style="2" customWidth="1"/>
    <col min="11" max="16384" width="9.28515625" style="2"/>
  </cols>
  <sheetData>
    <row r="1" spans="1:14">
      <c r="A1" s="121" t="str">
        <f>+'Cover Page'!$B$29</f>
        <v>Annual Performance Report 2022</v>
      </c>
      <c r="B1" s="121"/>
      <c r="C1" s="121"/>
      <c r="D1" s="121"/>
      <c r="E1" s="121" t="str">
        <f>+'Cover Page'!$B$33</f>
        <v>SUEZ R&amp;R Kirklees EfW</v>
      </c>
      <c r="F1" s="121"/>
      <c r="G1" s="121"/>
      <c r="H1" s="121"/>
      <c r="I1" s="121"/>
      <c r="J1" s="121"/>
      <c r="K1" s="121"/>
      <c r="L1" s="121"/>
      <c r="M1" s="121"/>
      <c r="N1" s="121"/>
    </row>
    <row r="3" spans="1:14">
      <c r="A3" s="82" t="s">
        <v>60</v>
      </c>
      <c r="B3" s="194"/>
      <c r="C3" s="194"/>
      <c r="D3" s="194"/>
      <c r="E3" s="194"/>
      <c r="F3" s="194"/>
      <c r="G3" s="194"/>
      <c r="H3" s="194"/>
      <c r="I3" s="195"/>
      <c r="J3" s="121"/>
      <c r="K3" s="114" t="s">
        <v>3</v>
      </c>
      <c r="L3" s="121"/>
      <c r="M3" s="121"/>
      <c r="N3" s="121"/>
    </row>
    <row r="4" spans="1:14">
      <c r="A4" s="196"/>
      <c r="B4" s="197"/>
      <c r="C4" s="197"/>
      <c r="D4" s="197"/>
      <c r="E4" s="197"/>
      <c r="F4" s="197"/>
      <c r="G4" s="197"/>
      <c r="H4" s="197"/>
      <c r="I4" s="198"/>
      <c r="J4" s="121"/>
      <c r="K4" s="121"/>
      <c r="L4" s="121"/>
      <c r="M4" s="121"/>
      <c r="N4" s="121"/>
    </row>
    <row r="5" spans="1:14" ht="15.75" customHeight="1">
      <c r="A5" s="224" t="s">
        <v>61</v>
      </c>
      <c r="B5" s="225"/>
      <c r="C5" s="225"/>
      <c r="D5" s="225"/>
      <c r="E5" s="225"/>
      <c r="F5" s="225"/>
      <c r="G5" s="225"/>
      <c r="H5" s="225"/>
      <c r="I5" s="226"/>
      <c r="J5" s="121"/>
      <c r="K5" s="241" t="s">
        <v>62</v>
      </c>
      <c r="L5" s="241"/>
      <c r="M5" s="241"/>
      <c r="N5" s="241"/>
    </row>
    <row r="6" spans="1:14">
      <c r="A6" s="227"/>
      <c r="B6" s="228"/>
      <c r="C6" s="228"/>
      <c r="D6" s="228"/>
      <c r="E6" s="228"/>
      <c r="F6" s="228"/>
      <c r="G6" s="228"/>
      <c r="H6" s="228"/>
      <c r="I6" s="229"/>
      <c r="J6" s="121"/>
      <c r="K6" s="241"/>
      <c r="L6" s="241"/>
      <c r="M6" s="241"/>
      <c r="N6" s="241"/>
    </row>
    <row r="7" spans="1:14">
      <c r="A7" s="227"/>
      <c r="B7" s="228"/>
      <c r="C7" s="228"/>
      <c r="D7" s="228"/>
      <c r="E7" s="228"/>
      <c r="F7" s="228"/>
      <c r="G7" s="228"/>
      <c r="H7" s="228"/>
      <c r="I7" s="229"/>
      <c r="J7" s="121"/>
      <c r="K7" s="241"/>
      <c r="L7" s="241"/>
      <c r="M7" s="241"/>
      <c r="N7" s="241"/>
    </row>
    <row r="8" spans="1:14" ht="15.75" customHeight="1">
      <c r="A8" s="227"/>
      <c r="B8" s="228"/>
      <c r="C8" s="228"/>
      <c r="D8" s="228"/>
      <c r="E8" s="228"/>
      <c r="F8" s="228"/>
      <c r="G8" s="228"/>
      <c r="H8" s="228"/>
      <c r="I8" s="229"/>
      <c r="J8" s="121"/>
      <c r="K8" s="241"/>
      <c r="L8" s="241"/>
      <c r="M8" s="241"/>
      <c r="N8" s="241"/>
    </row>
    <row r="9" spans="1:14">
      <c r="A9" s="227"/>
      <c r="B9" s="228"/>
      <c r="C9" s="228"/>
      <c r="D9" s="228"/>
      <c r="E9" s="228"/>
      <c r="F9" s="228"/>
      <c r="G9" s="228"/>
      <c r="H9" s="228"/>
      <c r="I9" s="229"/>
      <c r="J9" s="121"/>
      <c r="K9" s="241"/>
      <c r="L9" s="241"/>
      <c r="M9" s="241"/>
      <c r="N9" s="241"/>
    </row>
    <row r="10" spans="1:14">
      <c r="A10" s="227"/>
      <c r="B10" s="228"/>
      <c r="C10" s="228"/>
      <c r="D10" s="228"/>
      <c r="E10" s="228"/>
      <c r="F10" s="228"/>
      <c r="G10" s="228"/>
      <c r="H10" s="228"/>
      <c r="I10" s="229"/>
      <c r="J10" s="121"/>
      <c r="K10" s="241"/>
      <c r="L10" s="241"/>
      <c r="M10" s="241"/>
      <c r="N10" s="241"/>
    </row>
    <row r="11" spans="1:14">
      <c r="A11" s="227"/>
      <c r="B11" s="228"/>
      <c r="C11" s="228"/>
      <c r="D11" s="228"/>
      <c r="E11" s="228"/>
      <c r="F11" s="228"/>
      <c r="G11" s="228"/>
      <c r="H11" s="228"/>
      <c r="I11" s="229"/>
      <c r="J11" s="121"/>
      <c r="K11" s="241"/>
      <c r="L11" s="241"/>
      <c r="M11" s="241"/>
      <c r="N11" s="241"/>
    </row>
    <row r="12" spans="1:14">
      <c r="A12" s="230"/>
      <c r="B12" s="231"/>
      <c r="C12" s="231"/>
      <c r="D12" s="231"/>
      <c r="E12" s="231"/>
      <c r="F12" s="231"/>
      <c r="G12" s="231"/>
      <c r="H12" s="231"/>
      <c r="I12" s="232"/>
      <c r="J12" s="121"/>
      <c r="K12" s="121"/>
      <c r="L12" s="121"/>
      <c r="M12" s="121"/>
      <c r="N12" s="121"/>
    </row>
    <row r="14" spans="1:14">
      <c r="A14" s="82" t="s">
        <v>63</v>
      </c>
      <c r="B14" s="194"/>
      <c r="C14" s="194"/>
      <c r="D14" s="194"/>
      <c r="E14" s="194"/>
      <c r="F14" s="194"/>
      <c r="G14" s="194"/>
      <c r="H14" s="194"/>
      <c r="I14" s="195"/>
      <c r="J14" s="121"/>
      <c r="K14" s="121"/>
      <c r="L14" s="121"/>
      <c r="M14" s="121"/>
      <c r="N14" s="121"/>
    </row>
    <row r="15" spans="1:14">
      <c r="A15" s="196"/>
      <c r="B15" s="197"/>
      <c r="C15" s="197"/>
      <c r="D15" s="197"/>
      <c r="E15" s="197"/>
      <c r="F15" s="197"/>
      <c r="G15" s="197"/>
      <c r="H15" s="197"/>
      <c r="I15" s="198"/>
      <c r="J15" s="121"/>
      <c r="K15" s="121"/>
      <c r="L15" s="121"/>
      <c r="M15" s="121"/>
      <c r="N15" s="121"/>
    </row>
    <row r="16" spans="1:14">
      <c r="A16" s="224" t="s">
        <v>64</v>
      </c>
      <c r="B16" s="233"/>
      <c r="C16" s="233"/>
      <c r="D16" s="233"/>
      <c r="E16" s="233"/>
      <c r="F16" s="233"/>
      <c r="G16" s="233"/>
      <c r="H16" s="233"/>
      <c r="I16" s="234"/>
      <c r="J16" s="121"/>
      <c r="K16" s="241" t="s">
        <v>65</v>
      </c>
      <c r="L16" s="241"/>
      <c r="M16" s="241"/>
      <c r="N16" s="241"/>
    </row>
    <row r="17" spans="1:14">
      <c r="A17" s="235"/>
      <c r="B17" s="236"/>
      <c r="C17" s="236"/>
      <c r="D17" s="236"/>
      <c r="E17" s="236"/>
      <c r="F17" s="236"/>
      <c r="G17" s="236"/>
      <c r="H17" s="236"/>
      <c r="I17" s="237"/>
      <c r="J17" s="121"/>
      <c r="K17" s="241"/>
      <c r="L17" s="241"/>
      <c r="M17" s="241"/>
      <c r="N17" s="241"/>
    </row>
    <row r="18" spans="1:14">
      <c r="A18" s="235"/>
      <c r="B18" s="236"/>
      <c r="C18" s="236"/>
      <c r="D18" s="236"/>
      <c r="E18" s="236"/>
      <c r="F18" s="236"/>
      <c r="G18" s="236"/>
      <c r="H18" s="236"/>
      <c r="I18" s="237"/>
      <c r="J18" s="121"/>
      <c r="K18" s="241"/>
      <c r="L18" s="241"/>
      <c r="M18" s="241"/>
      <c r="N18" s="241"/>
    </row>
    <row r="19" spans="1:14">
      <c r="A19" s="235"/>
      <c r="B19" s="236"/>
      <c r="C19" s="236"/>
      <c r="D19" s="236"/>
      <c r="E19" s="236"/>
      <c r="F19" s="236"/>
      <c r="G19" s="236"/>
      <c r="H19" s="236"/>
      <c r="I19" s="237"/>
      <c r="J19" s="121"/>
      <c r="K19" s="241"/>
      <c r="L19" s="241"/>
      <c r="M19" s="241"/>
      <c r="N19" s="241"/>
    </row>
    <row r="20" spans="1:14">
      <c r="A20" s="235"/>
      <c r="B20" s="236"/>
      <c r="C20" s="236"/>
      <c r="D20" s="236"/>
      <c r="E20" s="236"/>
      <c r="F20" s="236"/>
      <c r="G20" s="236"/>
      <c r="H20" s="236"/>
      <c r="I20" s="237"/>
      <c r="J20" s="121"/>
      <c r="K20" s="241"/>
      <c r="L20" s="241"/>
      <c r="M20" s="241"/>
      <c r="N20" s="241"/>
    </row>
    <row r="21" spans="1:14">
      <c r="A21" s="235"/>
      <c r="B21" s="236"/>
      <c r="C21" s="236"/>
      <c r="D21" s="236"/>
      <c r="E21" s="236"/>
      <c r="F21" s="236"/>
      <c r="G21" s="236"/>
      <c r="H21" s="236"/>
      <c r="I21" s="237"/>
      <c r="J21" s="121"/>
      <c r="K21" s="241"/>
      <c r="L21" s="241"/>
      <c r="M21" s="241"/>
      <c r="N21" s="241"/>
    </row>
    <row r="22" spans="1:14">
      <c r="A22" s="235"/>
      <c r="B22" s="236"/>
      <c r="C22" s="236"/>
      <c r="D22" s="236"/>
      <c r="E22" s="236"/>
      <c r="F22" s="236"/>
      <c r="G22" s="236"/>
      <c r="H22" s="236"/>
      <c r="I22" s="237"/>
      <c r="J22" s="121"/>
      <c r="K22" s="241"/>
      <c r="L22" s="241"/>
      <c r="M22" s="241"/>
      <c r="N22" s="241"/>
    </row>
    <row r="23" spans="1:14">
      <c r="A23" s="235"/>
      <c r="B23" s="236"/>
      <c r="C23" s="236"/>
      <c r="D23" s="236"/>
      <c r="E23" s="236"/>
      <c r="F23" s="236"/>
      <c r="G23" s="236"/>
      <c r="H23" s="236"/>
      <c r="I23" s="237"/>
      <c r="J23" s="121"/>
      <c r="K23" s="241"/>
      <c r="L23" s="241"/>
      <c r="M23" s="241"/>
      <c r="N23" s="241"/>
    </row>
    <row r="24" spans="1:14">
      <c r="A24" s="235"/>
      <c r="B24" s="236"/>
      <c r="C24" s="236"/>
      <c r="D24" s="236"/>
      <c r="E24" s="236"/>
      <c r="F24" s="236"/>
      <c r="G24" s="236"/>
      <c r="H24" s="236"/>
      <c r="I24" s="237"/>
      <c r="J24" s="121"/>
      <c r="K24" s="241"/>
      <c r="L24" s="241"/>
      <c r="M24" s="241"/>
      <c r="N24" s="241"/>
    </row>
    <row r="25" spans="1:14">
      <c r="A25" s="235"/>
      <c r="B25" s="236"/>
      <c r="C25" s="236"/>
      <c r="D25" s="236"/>
      <c r="E25" s="236"/>
      <c r="F25" s="236"/>
      <c r="G25" s="236"/>
      <c r="H25" s="236"/>
      <c r="I25" s="237"/>
      <c r="J25" s="121"/>
      <c r="K25" s="241"/>
      <c r="L25" s="241"/>
      <c r="M25" s="241"/>
      <c r="N25" s="241"/>
    </row>
    <row r="26" spans="1:14">
      <c r="A26" s="235"/>
      <c r="B26" s="236"/>
      <c r="C26" s="236"/>
      <c r="D26" s="236"/>
      <c r="E26" s="236"/>
      <c r="F26" s="236"/>
      <c r="G26" s="236"/>
      <c r="H26" s="236"/>
      <c r="I26" s="237"/>
      <c r="J26" s="121"/>
      <c r="K26" s="121"/>
      <c r="L26" s="121"/>
      <c r="M26" s="121"/>
      <c r="N26" s="121"/>
    </row>
    <row r="27" spans="1:14">
      <c r="A27" s="235"/>
      <c r="B27" s="236"/>
      <c r="C27" s="236"/>
      <c r="D27" s="236"/>
      <c r="E27" s="236"/>
      <c r="F27" s="236"/>
      <c r="G27" s="236"/>
      <c r="H27" s="236"/>
      <c r="I27" s="237"/>
      <c r="J27" s="121"/>
      <c r="K27" s="121"/>
      <c r="L27" s="121"/>
      <c r="M27" s="121"/>
      <c r="N27" s="121"/>
    </row>
    <row r="28" spans="1:14">
      <c r="A28" s="235"/>
      <c r="B28" s="236"/>
      <c r="C28" s="236"/>
      <c r="D28" s="236"/>
      <c r="E28" s="236"/>
      <c r="F28" s="236"/>
      <c r="G28" s="236"/>
      <c r="H28" s="236"/>
      <c r="I28" s="237"/>
      <c r="J28" s="121"/>
      <c r="K28" s="121"/>
      <c r="L28" s="121"/>
      <c r="M28" s="121"/>
      <c r="N28" s="121"/>
    </row>
    <row r="29" spans="1:14">
      <c r="A29" s="235"/>
      <c r="B29" s="236"/>
      <c r="C29" s="236"/>
      <c r="D29" s="236"/>
      <c r="E29" s="236"/>
      <c r="F29" s="236"/>
      <c r="G29" s="236"/>
      <c r="H29" s="236"/>
      <c r="I29" s="237"/>
      <c r="J29" s="121"/>
      <c r="K29" s="121"/>
      <c r="L29" s="121"/>
      <c r="M29" s="121"/>
      <c r="N29" s="121"/>
    </row>
    <row r="30" spans="1:14">
      <c r="A30" s="235"/>
      <c r="B30" s="236"/>
      <c r="C30" s="236"/>
      <c r="D30" s="236"/>
      <c r="E30" s="236"/>
      <c r="F30" s="236"/>
      <c r="G30" s="236"/>
      <c r="H30" s="236"/>
      <c r="I30" s="237"/>
      <c r="J30" s="121"/>
      <c r="K30" s="121"/>
      <c r="L30" s="121"/>
      <c r="M30" s="121"/>
      <c r="N30" s="121"/>
    </row>
    <row r="31" spans="1:14">
      <c r="A31" s="235"/>
      <c r="B31" s="236"/>
      <c r="C31" s="236"/>
      <c r="D31" s="236"/>
      <c r="E31" s="236"/>
      <c r="F31" s="236"/>
      <c r="G31" s="236"/>
      <c r="H31" s="236"/>
      <c r="I31" s="237"/>
      <c r="J31" s="121"/>
      <c r="K31" s="121"/>
      <c r="L31" s="121"/>
      <c r="M31" s="121"/>
      <c r="N31" s="121"/>
    </row>
    <row r="32" spans="1:14">
      <c r="A32" s="235"/>
      <c r="B32" s="236"/>
      <c r="C32" s="236"/>
      <c r="D32" s="236"/>
      <c r="E32" s="236"/>
      <c r="F32" s="236"/>
      <c r="G32" s="236"/>
      <c r="H32" s="236"/>
      <c r="I32" s="237"/>
      <c r="J32" s="121"/>
      <c r="K32" s="121"/>
      <c r="L32" s="121"/>
      <c r="M32" s="121"/>
      <c r="N32" s="121"/>
    </row>
    <row r="33" spans="1:9">
      <c r="A33" s="235"/>
      <c r="B33" s="236"/>
      <c r="C33" s="236"/>
      <c r="D33" s="236"/>
      <c r="E33" s="236"/>
      <c r="F33" s="236"/>
      <c r="G33" s="236"/>
      <c r="H33" s="236"/>
      <c r="I33" s="237"/>
    </row>
    <row r="34" spans="1:9" ht="14.25" customHeight="1">
      <c r="A34" s="235"/>
      <c r="B34" s="236"/>
      <c r="C34" s="236"/>
      <c r="D34" s="236"/>
      <c r="E34" s="236"/>
      <c r="F34" s="236"/>
      <c r="G34" s="236"/>
      <c r="H34" s="236"/>
      <c r="I34" s="237"/>
    </row>
    <row r="35" spans="1:9">
      <c r="A35" s="235"/>
      <c r="B35" s="236"/>
      <c r="C35" s="236"/>
      <c r="D35" s="236"/>
      <c r="E35" s="236"/>
      <c r="F35" s="236"/>
      <c r="G35" s="236"/>
      <c r="H35" s="236"/>
      <c r="I35" s="237"/>
    </row>
    <row r="36" spans="1:9">
      <c r="A36" s="235"/>
      <c r="B36" s="236"/>
      <c r="C36" s="236"/>
      <c r="D36" s="236"/>
      <c r="E36" s="236"/>
      <c r="F36" s="236"/>
      <c r="G36" s="236"/>
      <c r="H36" s="236"/>
      <c r="I36" s="237"/>
    </row>
    <row r="37" spans="1:9">
      <c r="A37" s="235"/>
      <c r="B37" s="236"/>
      <c r="C37" s="236"/>
      <c r="D37" s="236"/>
      <c r="E37" s="236"/>
      <c r="F37" s="236"/>
      <c r="G37" s="236"/>
      <c r="H37" s="236"/>
      <c r="I37" s="237"/>
    </row>
    <row r="38" spans="1:9">
      <c r="A38" s="235"/>
      <c r="B38" s="236"/>
      <c r="C38" s="236"/>
      <c r="D38" s="236"/>
      <c r="E38" s="236"/>
      <c r="F38" s="236"/>
      <c r="G38" s="236"/>
      <c r="H38" s="236"/>
      <c r="I38" s="237"/>
    </row>
    <row r="39" spans="1:9">
      <c r="A39" s="235"/>
      <c r="B39" s="236"/>
      <c r="C39" s="236"/>
      <c r="D39" s="236"/>
      <c r="E39" s="236"/>
      <c r="F39" s="236"/>
      <c r="G39" s="236"/>
      <c r="H39" s="236"/>
      <c r="I39" s="237"/>
    </row>
    <row r="40" spans="1:9">
      <c r="A40" s="235"/>
      <c r="B40" s="236"/>
      <c r="C40" s="236"/>
      <c r="D40" s="236"/>
      <c r="E40" s="236"/>
      <c r="F40" s="236"/>
      <c r="G40" s="236"/>
      <c r="H40" s="236"/>
      <c r="I40" s="237"/>
    </row>
    <row r="41" spans="1:9">
      <c r="A41" s="235"/>
      <c r="B41" s="236"/>
      <c r="C41" s="236"/>
      <c r="D41" s="236"/>
      <c r="E41" s="236"/>
      <c r="F41" s="236"/>
      <c r="G41" s="236"/>
      <c r="H41" s="236"/>
      <c r="I41" s="237"/>
    </row>
    <row r="42" spans="1:9">
      <c r="A42" s="235"/>
      <c r="B42" s="236"/>
      <c r="C42" s="236"/>
      <c r="D42" s="236"/>
      <c r="E42" s="236"/>
      <c r="F42" s="236"/>
      <c r="G42" s="236"/>
      <c r="H42" s="236"/>
      <c r="I42" s="237"/>
    </row>
    <row r="43" spans="1:9">
      <c r="A43" s="235"/>
      <c r="B43" s="236"/>
      <c r="C43" s="236"/>
      <c r="D43" s="236"/>
      <c r="E43" s="236"/>
      <c r="F43" s="236"/>
      <c r="G43" s="236"/>
      <c r="H43" s="236"/>
      <c r="I43" s="237"/>
    </row>
    <row r="44" spans="1:9">
      <c r="A44" s="235"/>
      <c r="B44" s="236"/>
      <c r="C44" s="236"/>
      <c r="D44" s="236"/>
      <c r="E44" s="236"/>
      <c r="F44" s="236"/>
      <c r="G44" s="236"/>
      <c r="H44" s="236"/>
      <c r="I44" s="237"/>
    </row>
    <row r="45" spans="1:9">
      <c r="A45" s="235"/>
      <c r="B45" s="236"/>
      <c r="C45" s="236"/>
      <c r="D45" s="236"/>
      <c r="E45" s="236"/>
      <c r="F45" s="236"/>
      <c r="G45" s="236"/>
      <c r="H45" s="236"/>
      <c r="I45" s="237"/>
    </row>
    <row r="46" spans="1:9">
      <c r="A46" s="235"/>
      <c r="B46" s="236"/>
      <c r="C46" s="236"/>
      <c r="D46" s="236"/>
      <c r="E46" s="236"/>
      <c r="F46" s="236"/>
      <c r="G46" s="236"/>
      <c r="H46" s="236"/>
      <c r="I46" s="237"/>
    </row>
    <row r="47" spans="1:9">
      <c r="A47" s="235"/>
      <c r="B47" s="236"/>
      <c r="C47" s="236"/>
      <c r="D47" s="236"/>
      <c r="E47" s="236"/>
      <c r="F47" s="236"/>
      <c r="G47" s="236"/>
      <c r="H47" s="236"/>
      <c r="I47" s="237"/>
    </row>
    <row r="48" spans="1:9" ht="169.5" customHeight="1">
      <c r="A48" s="238"/>
      <c r="B48" s="239"/>
      <c r="C48" s="239"/>
      <c r="D48" s="239"/>
      <c r="E48" s="239"/>
      <c r="F48" s="239"/>
      <c r="G48" s="239"/>
      <c r="H48" s="239"/>
      <c r="I48" s="240"/>
    </row>
    <row r="60" spans="6:6">
      <c r="F60" s="3"/>
    </row>
  </sheetData>
  <mergeCells count="4">
    <mergeCell ref="A5:I12"/>
    <mergeCell ref="A16:I48"/>
    <mergeCell ref="K5:N11"/>
    <mergeCell ref="K16:N25"/>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showGridLines="0" tabSelected="1" topLeftCell="A34" zoomScale="110" zoomScaleNormal="110" workbookViewId="0">
      <selection activeCell="E45" sqref="E45"/>
    </sheetView>
  </sheetViews>
  <sheetFormatPr defaultColWidth="9.28515625" defaultRowHeight="15.6"/>
  <cols>
    <col min="1" max="1" width="28.42578125" style="2" customWidth="1"/>
    <col min="2" max="2" width="8.28515625" style="13" customWidth="1"/>
    <col min="3" max="3" width="10.42578125" style="13" bestFit="1" customWidth="1"/>
    <col min="4" max="4" width="11.28515625" style="13" customWidth="1"/>
    <col min="5" max="5" width="10.85546875" style="13" customWidth="1"/>
    <col min="6" max="6" width="10.5703125" style="13" customWidth="1"/>
    <col min="7" max="7" width="11.28515625" style="17" customWidth="1"/>
    <col min="8" max="8" width="11.5703125" style="18" customWidth="1"/>
    <col min="9" max="16384" width="9.28515625" style="2"/>
  </cols>
  <sheetData>
    <row r="1" spans="1:11">
      <c r="A1" s="121" t="str">
        <f>+'Cover Page'!$B$29</f>
        <v>Annual Performance Report 2022</v>
      </c>
      <c r="B1" s="121"/>
      <c r="C1" s="121"/>
      <c r="D1" s="121"/>
      <c r="E1" s="121" t="str">
        <f>+'Cover Page'!$B$33</f>
        <v>SUEZ R&amp;R Kirklees EfW</v>
      </c>
      <c r="F1" s="121"/>
      <c r="G1" s="121"/>
      <c r="H1" s="121"/>
      <c r="I1" s="121"/>
      <c r="J1" s="121"/>
      <c r="K1" s="121"/>
    </row>
    <row r="3" spans="1:11">
      <c r="A3" s="1" t="s">
        <v>34</v>
      </c>
      <c r="I3" s="121"/>
      <c r="J3" s="121"/>
      <c r="K3" s="19"/>
    </row>
    <row r="4" spans="1:11">
      <c r="A4" s="20" t="s">
        <v>66</v>
      </c>
      <c r="B4" s="247">
        <v>135000</v>
      </c>
      <c r="C4" s="247"/>
      <c r="D4" s="125" t="s">
        <v>67</v>
      </c>
      <c r="E4" s="176">
        <v>11.5</v>
      </c>
      <c r="F4" s="125" t="s">
        <v>68</v>
      </c>
      <c r="G4" s="176">
        <v>10</v>
      </c>
      <c r="H4" s="126" t="s">
        <v>69</v>
      </c>
      <c r="I4" s="121"/>
      <c r="J4" s="103"/>
      <c r="K4" s="19"/>
    </row>
    <row r="5" spans="1:11">
      <c r="A5" s="21" t="s">
        <v>70</v>
      </c>
      <c r="B5" s="141">
        <v>1</v>
      </c>
      <c r="C5" s="22"/>
      <c r="D5" s="22" t="s">
        <v>71</v>
      </c>
      <c r="E5" s="22"/>
      <c r="F5" s="140">
        <v>1</v>
      </c>
      <c r="G5" s="23"/>
      <c r="H5" s="24"/>
      <c r="I5" s="121"/>
      <c r="J5" s="121"/>
      <c r="K5" s="19"/>
    </row>
    <row r="6" spans="1:11">
      <c r="A6" s="3"/>
      <c r="I6" s="121"/>
      <c r="J6" s="121"/>
      <c r="K6" s="121"/>
    </row>
    <row r="7" spans="1:11">
      <c r="A7" s="9" t="s">
        <v>72</v>
      </c>
      <c r="B7" s="25" t="s">
        <v>73</v>
      </c>
      <c r="C7" s="26" t="s">
        <v>74</v>
      </c>
      <c r="D7" s="26" t="s">
        <v>75</v>
      </c>
      <c r="E7" s="26" t="s">
        <v>76</v>
      </c>
      <c r="F7" s="26" t="s">
        <v>77</v>
      </c>
      <c r="G7" s="27" t="s">
        <v>78</v>
      </c>
      <c r="H7" s="28" t="s">
        <v>79</v>
      </c>
      <c r="I7" s="121"/>
      <c r="J7" s="121"/>
      <c r="K7" s="121"/>
    </row>
    <row r="8" spans="1:11" ht="15.75" customHeight="1">
      <c r="A8" s="29" t="s">
        <v>80</v>
      </c>
      <c r="B8" s="242" t="s">
        <v>81</v>
      </c>
      <c r="C8" s="157">
        <v>33219</v>
      </c>
      <c r="D8" s="157">
        <v>27534</v>
      </c>
      <c r="E8" s="157">
        <v>23932</v>
      </c>
      <c r="F8" s="157">
        <v>34230</v>
      </c>
      <c r="G8" s="30">
        <f>SUM(C8:F8)</f>
        <v>118915</v>
      </c>
      <c r="H8" s="49">
        <f t="shared" ref="H8:H15" si="0">IF(G8&gt;0,G8/$G$18,"-")</f>
        <v>0.98921072771437124</v>
      </c>
      <c r="I8" s="121"/>
      <c r="J8" s="121"/>
      <c r="K8" s="121"/>
    </row>
    <row r="9" spans="1:11">
      <c r="A9" s="32" t="s">
        <v>82</v>
      </c>
      <c r="B9" s="243"/>
      <c r="C9" s="137">
        <v>111</v>
      </c>
      <c r="D9" s="137">
        <v>30</v>
      </c>
      <c r="E9" s="137">
        <v>30</v>
      </c>
      <c r="F9" s="137">
        <v>416</v>
      </c>
      <c r="G9" s="148">
        <f t="shared" ref="G9:G15" si="1">SUM(C9:F9)</f>
        <v>587</v>
      </c>
      <c r="H9" s="31">
        <f t="shared" si="0"/>
        <v>4.8830399627325062E-3</v>
      </c>
      <c r="I9" s="121"/>
      <c r="J9" s="121"/>
      <c r="K9" s="121"/>
    </row>
    <row r="10" spans="1:11">
      <c r="A10" s="32" t="s">
        <v>83</v>
      </c>
      <c r="B10" s="243"/>
      <c r="C10" s="142">
        <v>0</v>
      </c>
      <c r="D10" s="142">
        <v>0</v>
      </c>
      <c r="E10" s="142">
        <v>0</v>
      </c>
      <c r="F10" s="142">
        <v>0</v>
      </c>
      <c r="G10" s="148">
        <f t="shared" si="1"/>
        <v>0</v>
      </c>
      <c r="H10" s="31" t="str">
        <f t="shared" si="0"/>
        <v>-</v>
      </c>
      <c r="I10" s="121"/>
      <c r="J10" s="121"/>
      <c r="K10" s="121"/>
    </row>
    <row r="11" spans="1:11">
      <c r="A11" s="32" t="s">
        <v>84</v>
      </c>
      <c r="B11" s="243"/>
      <c r="C11" s="142">
        <v>154</v>
      </c>
      <c r="D11" s="142">
        <v>158</v>
      </c>
      <c r="E11" s="142">
        <v>197</v>
      </c>
      <c r="F11" s="142">
        <v>201</v>
      </c>
      <c r="G11" s="148">
        <f t="shared" si="1"/>
        <v>710</v>
      </c>
      <c r="H11" s="31">
        <f t="shared" si="0"/>
        <v>5.9062323228962167E-3</v>
      </c>
      <c r="I11" s="121"/>
      <c r="J11" s="121"/>
      <c r="K11" s="121"/>
    </row>
    <row r="12" spans="1:11">
      <c r="A12" s="32" t="s">
        <v>85</v>
      </c>
      <c r="B12" s="243"/>
      <c r="C12" s="142">
        <v>0</v>
      </c>
      <c r="D12" s="142">
        <v>0</v>
      </c>
      <c r="E12" s="142">
        <v>0</v>
      </c>
      <c r="F12" s="142">
        <v>0</v>
      </c>
      <c r="G12" s="148">
        <f t="shared" si="1"/>
        <v>0</v>
      </c>
      <c r="H12" s="31" t="str">
        <f t="shared" si="0"/>
        <v>-</v>
      </c>
      <c r="I12" s="121"/>
      <c r="J12" s="121"/>
      <c r="K12" s="121"/>
    </row>
    <row r="13" spans="1:11">
      <c r="A13" s="32" t="s">
        <v>86</v>
      </c>
      <c r="B13" s="243"/>
      <c r="C13" s="142">
        <v>0</v>
      </c>
      <c r="D13" s="142">
        <v>0</v>
      </c>
      <c r="E13" s="142">
        <v>0</v>
      </c>
      <c r="F13" s="142">
        <v>0</v>
      </c>
      <c r="G13" s="148">
        <f t="shared" si="1"/>
        <v>0</v>
      </c>
      <c r="H13" s="31" t="str">
        <f t="shared" si="0"/>
        <v>-</v>
      </c>
      <c r="I13" s="121"/>
      <c r="J13" s="121"/>
      <c r="K13" s="121"/>
    </row>
    <row r="14" spans="1:11">
      <c r="A14" s="32" t="s">
        <v>87</v>
      </c>
      <c r="B14" s="243"/>
      <c r="C14" s="142">
        <v>0</v>
      </c>
      <c r="D14" s="142">
        <v>0</v>
      </c>
      <c r="E14" s="142">
        <v>0</v>
      </c>
      <c r="F14" s="142">
        <v>0</v>
      </c>
      <c r="G14" s="148">
        <f t="shared" si="1"/>
        <v>0</v>
      </c>
      <c r="H14" s="31" t="str">
        <f t="shared" si="0"/>
        <v>-</v>
      </c>
      <c r="I14" s="121"/>
      <c r="J14" s="121"/>
      <c r="K14" s="121"/>
    </row>
    <row r="15" spans="1:11">
      <c r="A15" s="145" t="s">
        <v>88</v>
      </c>
      <c r="B15" s="243"/>
      <c r="C15" s="142">
        <v>0</v>
      </c>
      <c r="D15" s="142">
        <v>0</v>
      </c>
      <c r="E15" s="142">
        <v>0</v>
      </c>
      <c r="F15" s="142">
        <v>0</v>
      </c>
      <c r="G15" s="148">
        <f t="shared" si="1"/>
        <v>0</v>
      </c>
      <c r="H15" s="31" t="str">
        <f t="shared" si="0"/>
        <v>-</v>
      </c>
      <c r="I15" s="121"/>
      <c r="J15" s="121"/>
      <c r="K15" s="121"/>
    </row>
    <row r="16" spans="1:11">
      <c r="A16" s="145" t="s">
        <v>88</v>
      </c>
      <c r="B16" s="243"/>
      <c r="C16" s="142">
        <v>0</v>
      </c>
      <c r="D16" s="142">
        <v>0</v>
      </c>
      <c r="E16" s="142">
        <v>0</v>
      </c>
      <c r="F16" s="142">
        <v>0</v>
      </c>
      <c r="G16" s="148"/>
      <c r="H16" s="31"/>
      <c r="I16" s="121"/>
      <c r="J16" s="121"/>
      <c r="K16" s="121"/>
    </row>
    <row r="17" spans="1:12">
      <c r="A17" s="145" t="s">
        <v>88</v>
      </c>
      <c r="B17" s="243"/>
      <c r="C17" s="142">
        <v>0</v>
      </c>
      <c r="D17" s="142">
        <v>0</v>
      </c>
      <c r="E17" s="142">
        <v>0</v>
      </c>
      <c r="F17" s="142">
        <v>0</v>
      </c>
      <c r="G17" s="148"/>
      <c r="H17" s="31"/>
      <c r="I17" s="121"/>
      <c r="J17" s="121"/>
      <c r="K17" s="121"/>
      <c r="L17" s="121"/>
    </row>
    <row r="18" spans="1:12">
      <c r="A18" s="34" t="s">
        <v>89</v>
      </c>
      <c r="B18" s="243"/>
      <c r="C18" s="158">
        <f>SUM(C8:C17)</f>
        <v>33484</v>
      </c>
      <c r="D18" s="158">
        <f t="shared" ref="D18:F18" si="2">SUM(D8:D17)</f>
        <v>27722</v>
      </c>
      <c r="E18" s="158">
        <f t="shared" si="2"/>
        <v>24159</v>
      </c>
      <c r="F18" s="158">
        <f t="shared" si="2"/>
        <v>34847</v>
      </c>
      <c r="G18" s="158">
        <f>SUM(G8:G17)</f>
        <v>120212</v>
      </c>
      <c r="H18" s="150">
        <v>1</v>
      </c>
      <c r="I18" s="121"/>
      <c r="J18" s="121"/>
      <c r="K18" s="121"/>
      <c r="L18" s="121"/>
    </row>
    <row r="19" spans="1:12">
      <c r="A19" s="32" t="s">
        <v>90</v>
      </c>
      <c r="B19" s="243"/>
      <c r="C19" s="142">
        <v>0</v>
      </c>
      <c r="D19" s="142">
        <v>0</v>
      </c>
      <c r="E19" s="142">
        <v>0</v>
      </c>
      <c r="F19" s="142">
        <v>0</v>
      </c>
      <c r="G19" s="148">
        <f t="shared" ref="G19" si="3">SUM(C19:F19)</f>
        <v>0</v>
      </c>
      <c r="H19" s="31" t="str">
        <f t="shared" ref="H19" si="4">IF(G19&gt;0,G19/$G$18,"-")</f>
        <v>-</v>
      </c>
      <c r="I19" s="121"/>
      <c r="J19" s="121"/>
      <c r="K19" s="121"/>
      <c r="L19" s="121"/>
    </row>
    <row r="20" spans="1:12">
      <c r="A20" s="35" t="s">
        <v>91</v>
      </c>
      <c r="B20" s="244"/>
      <c r="C20" s="143"/>
      <c r="D20" s="143"/>
      <c r="E20" s="143"/>
      <c r="F20" s="143"/>
      <c r="G20" s="36">
        <f t="shared" ref="G20" si="5">SUM(C20:F20)</f>
        <v>0</v>
      </c>
      <c r="H20" s="31" t="str">
        <f>IF(G20&gt;0,G20/$G$18,"-")</f>
        <v>-</v>
      </c>
      <c r="I20" s="121"/>
      <c r="J20" s="121"/>
      <c r="K20" s="121"/>
      <c r="L20" s="121"/>
    </row>
    <row r="21" spans="1:12">
      <c r="A21" s="146" t="s">
        <v>92</v>
      </c>
      <c r="C21" s="147">
        <f>C18-SUM(C19:C20)</f>
        <v>33484</v>
      </c>
      <c r="D21" s="147">
        <f t="shared" ref="D21:F21" si="6">D18-SUM(D19:D20)</f>
        <v>27722</v>
      </c>
      <c r="E21" s="147">
        <f t="shared" si="6"/>
        <v>24159</v>
      </c>
      <c r="F21" s="147">
        <f t="shared" si="6"/>
        <v>34847</v>
      </c>
      <c r="G21" s="36">
        <f>SUM(C21:F21)</f>
        <v>120212</v>
      </c>
      <c r="H21" s="52">
        <f>IF(G21&gt;0,G21/$G$18,"-")</f>
        <v>1</v>
      </c>
      <c r="I21" s="121"/>
      <c r="J21" s="121"/>
      <c r="K21" s="121"/>
      <c r="L21" s="121"/>
    </row>
    <row r="22" spans="1:12">
      <c r="A22" s="9" t="s">
        <v>93</v>
      </c>
      <c r="B22" s="25" t="s">
        <v>73</v>
      </c>
      <c r="C22" s="26" t="s">
        <v>74</v>
      </c>
      <c r="D22" s="26" t="s">
        <v>75</v>
      </c>
      <c r="E22" s="26" t="s">
        <v>76</v>
      </c>
      <c r="F22" s="26" t="s">
        <v>77</v>
      </c>
      <c r="G22" s="27" t="s">
        <v>78</v>
      </c>
      <c r="H22" s="28" t="s">
        <v>94</v>
      </c>
      <c r="I22" s="121"/>
      <c r="J22" s="121"/>
      <c r="K22" s="121"/>
      <c r="L22" s="121"/>
    </row>
    <row r="23" spans="1:12" ht="15" customHeight="1">
      <c r="A23" s="41" t="s">
        <v>95</v>
      </c>
      <c r="B23" s="242" t="s">
        <v>96</v>
      </c>
      <c r="C23" s="159">
        <v>18679</v>
      </c>
      <c r="D23" s="159">
        <v>15968</v>
      </c>
      <c r="E23" s="159">
        <v>13888</v>
      </c>
      <c r="F23" s="157">
        <v>22182</v>
      </c>
      <c r="G23" s="30">
        <f t="shared" ref="G23:G26" si="7">SUM(C23:F23)</f>
        <v>70717</v>
      </c>
      <c r="H23" s="42">
        <f>IF(G23&gt;0,G23*1000/$G$21,"-")</f>
        <v>588.26905799753763</v>
      </c>
      <c r="I23" s="121"/>
      <c r="J23" s="121"/>
      <c r="K23" s="121"/>
      <c r="L23" s="121"/>
    </row>
    <row r="24" spans="1:12">
      <c r="A24" s="43" t="s">
        <v>97</v>
      </c>
      <c r="B24" s="243"/>
      <c r="C24" s="164">
        <v>16304</v>
      </c>
      <c r="D24" s="164">
        <v>13914</v>
      </c>
      <c r="E24" s="164">
        <v>11883</v>
      </c>
      <c r="F24" s="137">
        <v>19258</v>
      </c>
      <c r="G24" s="148">
        <f>SUM(C24:F24)</f>
        <v>61359</v>
      </c>
      <c r="H24" s="44">
        <f>IF(G24&gt;0,G24*1000/$G$21,"-")</f>
        <v>510.42325225435064</v>
      </c>
      <c r="I24" s="121"/>
      <c r="J24" s="121"/>
      <c r="K24" s="121"/>
      <c r="L24" s="121"/>
    </row>
    <row r="25" spans="1:12">
      <c r="A25" s="43" t="s">
        <v>98</v>
      </c>
      <c r="B25" s="243"/>
      <c r="C25" s="164">
        <v>2375</v>
      </c>
      <c r="D25" s="164">
        <v>2054</v>
      </c>
      <c r="E25" s="164">
        <v>2005</v>
      </c>
      <c r="F25" s="137">
        <v>2924</v>
      </c>
      <c r="G25" s="148">
        <f>SUM(C25:F25)</f>
        <v>9358</v>
      </c>
      <c r="H25" s="44">
        <f>IF(G25&gt;0,G25*1000/$G$21,"-")</f>
        <v>77.845805743187043</v>
      </c>
      <c r="I25" s="121"/>
      <c r="J25" s="121"/>
      <c r="K25" s="121"/>
      <c r="L25" s="121"/>
    </row>
    <row r="26" spans="1:12">
      <c r="A26" s="43" t="s">
        <v>99</v>
      </c>
      <c r="B26" s="243"/>
      <c r="C26" s="164">
        <v>558</v>
      </c>
      <c r="D26" s="164">
        <v>914</v>
      </c>
      <c r="E26" s="164">
        <v>1015</v>
      </c>
      <c r="F26" s="137">
        <v>129</v>
      </c>
      <c r="G26" s="148">
        <f t="shared" si="7"/>
        <v>2616</v>
      </c>
      <c r="H26" s="44">
        <f>IF(G26&gt;0,G26*1000/$G$21,"-")</f>
        <v>21.761554586896484</v>
      </c>
      <c r="I26" s="121"/>
      <c r="J26" s="121"/>
      <c r="K26" s="121"/>
      <c r="L26" s="121"/>
    </row>
    <row r="27" spans="1:12">
      <c r="A27" s="43" t="s">
        <v>100</v>
      </c>
      <c r="B27" s="45" t="s">
        <v>79</v>
      </c>
      <c r="C27" s="165">
        <f t="shared" ref="C27:F27" si="8">IF(C23&gt;0,1-C24/(C23+C26),"-")</f>
        <v>0.1524666008213339</v>
      </c>
      <c r="D27" s="165">
        <f t="shared" si="8"/>
        <v>0.1758085534889231</v>
      </c>
      <c r="E27" s="165">
        <f t="shared" si="8"/>
        <v>0.20264376300073805</v>
      </c>
      <c r="F27" s="165">
        <f t="shared" si="8"/>
        <v>0.13683833086818165</v>
      </c>
      <c r="G27" s="166">
        <f t="shared" ref="G27" si="9">IF(G23&gt;0,1-G24/(G23+G26),"-")</f>
        <v>0.16328256037527444</v>
      </c>
      <c r="H27" s="44"/>
      <c r="I27" s="121"/>
      <c r="J27" s="121"/>
      <c r="K27" s="121"/>
      <c r="L27" s="121"/>
    </row>
    <row r="28" spans="1:12">
      <c r="A28" s="43" t="s">
        <v>101</v>
      </c>
      <c r="B28" s="248" t="s">
        <v>102</v>
      </c>
      <c r="C28" s="142">
        <v>0</v>
      </c>
      <c r="D28" s="142">
        <v>0</v>
      </c>
      <c r="E28" s="142">
        <v>0</v>
      </c>
      <c r="F28" s="142">
        <v>0</v>
      </c>
      <c r="G28" s="148">
        <f t="shared" ref="G28:G29" si="10">SUM(C28:F28)</f>
        <v>0</v>
      </c>
      <c r="H28" s="44" t="str">
        <f>IF(G28&gt;0,G28*1000/$G$21,"-")</f>
        <v>-</v>
      </c>
      <c r="I28" s="121"/>
      <c r="J28" s="121"/>
      <c r="K28" s="121"/>
      <c r="L28" s="121"/>
    </row>
    <row r="29" spans="1:12">
      <c r="A29" s="43" t="s">
        <v>103</v>
      </c>
      <c r="B29" s="248"/>
      <c r="C29" s="142">
        <v>0</v>
      </c>
      <c r="D29" s="142">
        <v>0</v>
      </c>
      <c r="E29" s="142">
        <v>0</v>
      </c>
      <c r="F29" s="142">
        <v>0</v>
      </c>
      <c r="G29" s="148">
        <f t="shared" si="10"/>
        <v>0</v>
      </c>
      <c r="H29" s="44" t="str">
        <f>IF(G29&gt;0,G29*1000/$G$21,"-")</f>
        <v>-</v>
      </c>
      <c r="I29" s="121"/>
      <c r="J29" s="121"/>
      <c r="K29" s="19"/>
      <c r="L29" s="19"/>
    </row>
    <row r="30" spans="1:12">
      <c r="A30" s="46" t="s">
        <v>104</v>
      </c>
      <c r="B30" s="47"/>
      <c r="C30" s="167"/>
      <c r="D30" s="167"/>
      <c r="E30" s="167"/>
      <c r="F30" s="167"/>
      <c r="G30" s="245" t="s">
        <v>105</v>
      </c>
      <c r="H30" s="246"/>
      <c r="I30" s="121"/>
      <c r="J30" s="121"/>
      <c r="K30" s="121"/>
      <c r="L30" s="19"/>
    </row>
    <row r="31" spans="1:12">
      <c r="A31" s="3"/>
      <c r="C31" s="18"/>
      <c r="D31" s="18"/>
      <c r="E31" s="18"/>
      <c r="F31" s="18"/>
      <c r="G31" s="37"/>
      <c r="I31" s="121"/>
      <c r="J31" s="121"/>
      <c r="K31" s="121"/>
      <c r="L31" s="19"/>
    </row>
    <row r="32" spans="1:12">
      <c r="A32" s="9" t="s">
        <v>106</v>
      </c>
      <c r="B32" s="48" t="s">
        <v>73</v>
      </c>
      <c r="C32" s="38" t="s">
        <v>74</v>
      </c>
      <c r="D32" s="38" t="s">
        <v>75</v>
      </c>
      <c r="E32" s="38" t="s">
        <v>76</v>
      </c>
      <c r="F32" s="38" t="s">
        <v>77</v>
      </c>
      <c r="G32" s="39" t="s">
        <v>78</v>
      </c>
      <c r="H32" s="149" t="s">
        <v>107</v>
      </c>
      <c r="I32" s="121"/>
      <c r="J32" s="121"/>
      <c r="K32" s="121"/>
      <c r="L32" s="19"/>
    </row>
    <row r="33" spans="1:12" ht="15" customHeight="1">
      <c r="A33" s="41" t="s">
        <v>108</v>
      </c>
      <c r="B33" s="242" t="s">
        <v>81</v>
      </c>
      <c r="C33" s="159">
        <v>1174</v>
      </c>
      <c r="D33" s="159">
        <v>945</v>
      </c>
      <c r="E33" s="159">
        <v>761</v>
      </c>
      <c r="F33" s="159">
        <v>1178</v>
      </c>
      <c r="G33" s="30">
        <f t="shared" ref="G33:G34" si="11">SUM(C33:F33)</f>
        <v>4058</v>
      </c>
      <c r="H33" s="49">
        <f>IF(G33&gt;0,G33/$G$21,"-")</f>
        <v>3.3757029248327956E-2</v>
      </c>
      <c r="I33" s="121"/>
      <c r="J33" s="121"/>
      <c r="K33" s="19"/>
      <c r="L33" s="19"/>
    </row>
    <row r="34" spans="1:12" ht="15" customHeight="1">
      <c r="A34" s="43" t="s">
        <v>109</v>
      </c>
      <c r="B34" s="243"/>
      <c r="C34" s="160">
        <v>6482</v>
      </c>
      <c r="D34" s="160">
        <v>5542</v>
      </c>
      <c r="E34" s="160">
        <v>5261</v>
      </c>
      <c r="F34" s="160">
        <v>6770</v>
      </c>
      <c r="G34" s="33">
        <f t="shared" si="11"/>
        <v>24055</v>
      </c>
      <c r="H34" s="31">
        <f t="shared" ref="H34:H38" si="12">IF(G34&gt;0,G34/$G$21,"-")</f>
        <v>0.20010481482713871</v>
      </c>
      <c r="I34" s="121"/>
      <c r="J34" s="121"/>
      <c r="K34" s="19"/>
      <c r="L34" s="19"/>
    </row>
    <row r="35" spans="1:12" ht="15" customHeight="1">
      <c r="A35" s="43" t="s">
        <v>110</v>
      </c>
      <c r="B35" s="243"/>
      <c r="C35" s="160">
        <v>581</v>
      </c>
      <c r="D35" s="160">
        <v>501</v>
      </c>
      <c r="E35" s="160">
        <v>465</v>
      </c>
      <c r="F35" s="160">
        <v>663</v>
      </c>
      <c r="G35" s="33">
        <f t="shared" ref="G35:G38" si="13">SUM(C35:F35)</f>
        <v>2210</v>
      </c>
      <c r="H35" s="31">
        <f t="shared" si="12"/>
        <v>1.8384187934648789E-2</v>
      </c>
      <c r="I35" s="121"/>
      <c r="J35" s="121"/>
      <c r="K35" s="121"/>
      <c r="L35" s="121"/>
    </row>
    <row r="36" spans="1:12">
      <c r="A36" s="50" t="s">
        <v>111</v>
      </c>
      <c r="B36" s="243"/>
      <c r="C36" s="128">
        <v>0</v>
      </c>
      <c r="D36" s="128">
        <v>0</v>
      </c>
      <c r="E36" s="128">
        <v>0</v>
      </c>
      <c r="F36" s="128">
        <v>0</v>
      </c>
      <c r="G36" s="33">
        <f t="shared" ref="G36" si="14">SUM(C36:F36)</f>
        <v>0</v>
      </c>
      <c r="H36" s="31" t="str">
        <f t="shared" si="12"/>
        <v>-</v>
      </c>
      <c r="I36" s="121"/>
      <c r="J36" s="121"/>
      <c r="K36" s="121"/>
      <c r="L36" s="121"/>
    </row>
    <row r="37" spans="1:12">
      <c r="A37" s="50" t="s">
        <v>111</v>
      </c>
      <c r="B37" s="243"/>
      <c r="C37" s="128">
        <v>0</v>
      </c>
      <c r="D37" s="128">
        <v>0</v>
      </c>
      <c r="E37" s="128">
        <v>0</v>
      </c>
      <c r="F37" s="128">
        <v>0</v>
      </c>
      <c r="G37" s="33">
        <f t="shared" si="13"/>
        <v>0</v>
      </c>
      <c r="H37" s="31" t="str">
        <f t="shared" si="12"/>
        <v>-</v>
      </c>
      <c r="I37" s="121"/>
      <c r="J37" s="121"/>
      <c r="K37" s="121"/>
      <c r="L37" s="121"/>
    </row>
    <row r="38" spans="1:12">
      <c r="A38" s="51" t="s">
        <v>111</v>
      </c>
      <c r="B38" s="244"/>
      <c r="C38" s="143">
        <v>0</v>
      </c>
      <c r="D38" s="143">
        <v>0</v>
      </c>
      <c r="E38" s="143">
        <v>0</v>
      </c>
      <c r="F38" s="143">
        <v>0</v>
      </c>
      <c r="G38" s="36">
        <f t="shared" si="13"/>
        <v>0</v>
      </c>
      <c r="H38" s="52" t="str">
        <f t="shared" si="12"/>
        <v>-</v>
      </c>
      <c r="I38" s="121"/>
      <c r="J38" s="121"/>
      <c r="K38" s="121"/>
      <c r="L38" s="121"/>
    </row>
    <row r="39" spans="1:12">
      <c r="A39" s="13"/>
      <c r="C39" s="18"/>
      <c r="D39" s="18"/>
      <c r="E39" s="18"/>
      <c r="F39" s="18"/>
      <c r="G39" s="37"/>
      <c r="I39" s="121"/>
      <c r="J39" s="121"/>
      <c r="K39" s="121"/>
      <c r="L39" s="121"/>
    </row>
    <row r="40" spans="1:12">
      <c r="A40" s="9" t="s">
        <v>112</v>
      </c>
      <c r="B40" s="53" t="s">
        <v>73</v>
      </c>
      <c r="C40" s="26" t="s">
        <v>74</v>
      </c>
      <c r="D40" s="26" t="s">
        <v>75</v>
      </c>
      <c r="E40" s="26" t="s">
        <v>76</v>
      </c>
      <c r="F40" s="26" t="s">
        <v>77</v>
      </c>
      <c r="G40" s="27" t="s">
        <v>78</v>
      </c>
      <c r="H40" s="28" t="s">
        <v>113</v>
      </c>
      <c r="I40" s="121"/>
      <c r="J40" s="121"/>
      <c r="K40" s="121"/>
      <c r="L40" s="121"/>
    </row>
    <row r="41" spans="1:12" ht="15.6" customHeight="1">
      <c r="A41" s="41" t="s">
        <v>114</v>
      </c>
      <c r="B41" s="108" t="s">
        <v>115</v>
      </c>
      <c r="C41" s="159">
        <v>3000000</v>
      </c>
      <c r="D41" s="159">
        <v>3000000</v>
      </c>
      <c r="E41" s="159">
        <v>3000000</v>
      </c>
      <c r="F41" s="159">
        <v>3000000</v>
      </c>
      <c r="G41" s="30">
        <f t="shared" ref="G41:G48" si="15">SUM(C41:F41)</f>
        <v>12000000</v>
      </c>
      <c r="H41" s="54">
        <f>IF(G41&gt;0,G41/$G$21,"-")</f>
        <v>99.823644894020561</v>
      </c>
      <c r="I41" s="121"/>
      <c r="J41" s="121"/>
      <c r="K41" s="121"/>
      <c r="L41" s="121"/>
    </row>
    <row r="42" spans="1:12">
      <c r="A42" s="43" t="s">
        <v>116</v>
      </c>
      <c r="B42" s="45" t="s">
        <v>115</v>
      </c>
      <c r="C42" s="160">
        <v>5489000</v>
      </c>
      <c r="D42" s="160">
        <v>5086000</v>
      </c>
      <c r="E42" s="160">
        <v>5539000</v>
      </c>
      <c r="F42" s="160">
        <v>5548000</v>
      </c>
      <c r="G42" s="33">
        <f t="shared" si="15"/>
        <v>21662000</v>
      </c>
      <c r="H42" s="54">
        <f t="shared" ref="H42:H47" si="16">IF(G42&gt;0,G42/$G$21,"-")</f>
        <v>180.19831630785612</v>
      </c>
      <c r="I42" s="121"/>
      <c r="J42" s="121"/>
      <c r="K42" s="121"/>
      <c r="L42" s="121"/>
    </row>
    <row r="43" spans="1:12" ht="15.6" customHeight="1">
      <c r="A43" s="43" t="s">
        <v>117</v>
      </c>
      <c r="B43" s="45" t="s">
        <v>118</v>
      </c>
      <c r="C43" s="160">
        <v>75000</v>
      </c>
      <c r="D43" s="160">
        <v>69000</v>
      </c>
      <c r="E43" s="160">
        <v>88000</v>
      </c>
      <c r="F43" s="160">
        <v>97000</v>
      </c>
      <c r="G43" s="33">
        <f t="shared" si="15"/>
        <v>329000</v>
      </c>
      <c r="H43" s="54">
        <f t="shared" si="16"/>
        <v>2.7368315975110638</v>
      </c>
      <c r="I43" s="121"/>
      <c r="J43" s="121"/>
      <c r="K43" s="121"/>
      <c r="L43" s="121"/>
    </row>
    <row r="44" spans="1:12">
      <c r="A44" s="43" t="s">
        <v>119</v>
      </c>
      <c r="B44" s="45" t="s">
        <v>118</v>
      </c>
      <c r="C44" s="160">
        <v>12348</v>
      </c>
      <c r="D44" s="160">
        <v>9771</v>
      </c>
      <c r="E44" s="160">
        <v>11756</v>
      </c>
      <c r="F44" s="160">
        <v>10836</v>
      </c>
      <c r="G44" s="33">
        <f t="shared" si="15"/>
        <v>44711</v>
      </c>
      <c r="H44" s="54">
        <f t="shared" si="16"/>
        <v>0.3719345822380461</v>
      </c>
      <c r="I44" s="121"/>
      <c r="J44" s="121"/>
      <c r="K44" s="121"/>
      <c r="L44" s="121"/>
    </row>
    <row r="45" spans="1:12">
      <c r="A45" s="43" t="s">
        <v>120</v>
      </c>
      <c r="B45" s="45" t="s">
        <v>118</v>
      </c>
      <c r="C45" s="160">
        <v>241000</v>
      </c>
      <c r="D45" s="160">
        <v>199000</v>
      </c>
      <c r="E45" s="160">
        <v>247000</v>
      </c>
      <c r="F45" s="160">
        <v>212000</v>
      </c>
      <c r="G45" s="33">
        <f t="shared" si="15"/>
        <v>899000</v>
      </c>
      <c r="H45" s="54">
        <f t="shared" si="16"/>
        <v>7.4784547299770407</v>
      </c>
      <c r="I45" s="121"/>
      <c r="J45" s="121"/>
      <c r="K45" s="121"/>
      <c r="L45" s="121"/>
    </row>
    <row r="46" spans="1:12">
      <c r="A46" s="43" t="s">
        <v>121</v>
      </c>
      <c r="B46" s="45" t="s">
        <v>115</v>
      </c>
      <c r="C46" s="160">
        <v>152699</v>
      </c>
      <c r="D46" s="160">
        <v>85494</v>
      </c>
      <c r="E46" s="160">
        <v>106193</v>
      </c>
      <c r="F46" s="160">
        <v>44316</v>
      </c>
      <c r="G46" s="33">
        <f t="shared" si="15"/>
        <v>388702</v>
      </c>
      <c r="H46" s="54">
        <f t="shared" si="16"/>
        <v>3.2334708681329651</v>
      </c>
      <c r="I46" s="121"/>
      <c r="J46" s="121"/>
      <c r="K46" s="121"/>
      <c r="L46" s="121"/>
    </row>
    <row r="47" spans="1:12">
      <c r="A47" s="43" t="s">
        <v>122</v>
      </c>
      <c r="B47" s="45" t="s">
        <v>123</v>
      </c>
      <c r="C47" s="128">
        <v>0</v>
      </c>
      <c r="D47" s="128">
        <v>0</v>
      </c>
      <c r="E47" s="128">
        <v>0</v>
      </c>
      <c r="F47" s="128">
        <v>0</v>
      </c>
      <c r="G47" s="33">
        <f t="shared" si="15"/>
        <v>0</v>
      </c>
      <c r="H47" s="54" t="str">
        <f t="shared" si="16"/>
        <v>-</v>
      </c>
      <c r="I47" s="121"/>
      <c r="J47" s="121"/>
      <c r="K47" s="121"/>
      <c r="L47" s="121"/>
    </row>
    <row r="48" spans="1:12">
      <c r="A48" s="46" t="s">
        <v>111</v>
      </c>
      <c r="B48" s="144"/>
      <c r="C48" s="143">
        <v>0</v>
      </c>
      <c r="D48" s="143">
        <v>0</v>
      </c>
      <c r="E48" s="143">
        <v>0</v>
      </c>
      <c r="F48" s="143">
        <v>0</v>
      </c>
      <c r="G48" s="36">
        <f t="shared" si="15"/>
        <v>0</v>
      </c>
      <c r="H48" s="151"/>
      <c r="I48" s="121"/>
      <c r="J48" s="121"/>
      <c r="K48" s="121"/>
      <c r="L48" s="121"/>
    </row>
    <row r="49" spans="1:9">
      <c r="A49" s="13"/>
      <c r="C49" s="18"/>
      <c r="D49" s="18"/>
      <c r="E49" s="18"/>
      <c r="F49" s="18"/>
      <c r="G49" s="37"/>
      <c r="H49" s="151"/>
      <c r="I49" s="121"/>
    </row>
    <row r="50" spans="1:9">
      <c r="A50" s="9" t="s">
        <v>124</v>
      </c>
      <c r="B50" s="55" t="s">
        <v>125</v>
      </c>
      <c r="C50" s="26" t="s">
        <v>74</v>
      </c>
      <c r="D50" s="26" t="s">
        <v>75</v>
      </c>
      <c r="E50" s="26" t="s">
        <v>76</v>
      </c>
      <c r="F50" s="26" t="s">
        <v>77</v>
      </c>
      <c r="G50" s="39" t="s">
        <v>78</v>
      </c>
      <c r="H50" s="40"/>
      <c r="I50" s="121"/>
    </row>
    <row r="51" spans="1:9" ht="14.25" customHeight="1">
      <c r="A51" s="41" t="s">
        <v>126</v>
      </c>
      <c r="B51" s="38">
        <v>1</v>
      </c>
      <c r="C51" s="177">
        <v>2065.3000000000002</v>
      </c>
      <c r="D51" s="177">
        <v>1725.3</v>
      </c>
      <c r="E51" s="177">
        <v>1668.8</v>
      </c>
      <c r="F51" s="177">
        <v>2158.5</v>
      </c>
      <c r="G51" s="30">
        <f t="shared" ref="G51:G63" si="17">SUM(C51:F51)</f>
        <v>7617.9000000000005</v>
      </c>
      <c r="H51" s="49" t="s">
        <v>127</v>
      </c>
      <c r="I51" s="121"/>
    </row>
    <row r="52" spans="1:9" ht="14.25" customHeight="1">
      <c r="A52" s="43" t="s">
        <v>126</v>
      </c>
      <c r="B52" s="18">
        <v>2</v>
      </c>
      <c r="C52" s="128">
        <v>0</v>
      </c>
      <c r="D52" s="128">
        <v>0</v>
      </c>
      <c r="E52" s="128">
        <v>0</v>
      </c>
      <c r="F52" s="128">
        <v>0</v>
      </c>
      <c r="G52" s="33">
        <f t="shared" si="17"/>
        <v>0</v>
      </c>
      <c r="H52" s="31" t="s">
        <v>128</v>
      </c>
      <c r="I52" s="121"/>
    </row>
    <row r="53" spans="1:9" ht="14.25" customHeight="1">
      <c r="A53" s="43" t="s">
        <v>126</v>
      </c>
      <c r="B53" s="18">
        <v>3</v>
      </c>
      <c r="C53" s="128">
        <v>0</v>
      </c>
      <c r="D53" s="128">
        <v>0</v>
      </c>
      <c r="E53" s="128">
        <v>0</v>
      </c>
      <c r="F53" s="128">
        <v>0</v>
      </c>
      <c r="G53" s="33">
        <f t="shared" si="17"/>
        <v>0</v>
      </c>
      <c r="H53" s="31" t="s">
        <v>128</v>
      </c>
      <c r="I53" s="121"/>
    </row>
    <row r="54" spans="1:9" ht="14.25" customHeight="1">
      <c r="A54" s="43" t="s">
        <v>126</v>
      </c>
      <c r="B54" s="18">
        <v>4</v>
      </c>
      <c r="C54" s="128">
        <v>0</v>
      </c>
      <c r="D54" s="128">
        <v>0</v>
      </c>
      <c r="E54" s="128">
        <v>0</v>
      </c>
      <c r="F54" s="128">
        <v>0</v>
      </c>
      <c r="G54" s="33">
        <f t="shared" si="17"/>
        <v>0</v>
      </c>
      <c r="H54" s="31" t="s">
        <v>128</v>
      </c>
      <c r="I54" s="121"/>
    </row>
    <row r="55" spans="1:9" ht="14.25" customHeight="1">
      <c r="A55" s="43" t="s">
        <v>126</v>
      </c>
      <c r="B55" s="18">
        <v>5</v>
      </c>
      <c r="C55" s="128">
        <v>0</v>
      </c>
      <c r="D55" s="128">
        <v>0</v>
      </c>
      <c r="E55" s="128">
        <v>0</v>
      </c>
      <c r="F55" s="128">
        <v>0</v>
      </c>
      <c r="G55" s="33">
        <f t="shared" ref="G55" si="18">SUM(C55:F55)</f>
        <v>0</v>
      </c>
      <c r="H55" s="31" t="s">
        <v>128</v>
      </c>
      <c r="I55" s="121"/>
    </row>
    <row r="56" spans="1:9" ht="27.95">
      <c r="A56" s="184" t="s">
        <v>129</v>
      </c>
      <c r="B56" s="18" t="s">
        <v>130</v>
      </c>
      <c r="C56" s="178">
        <v>2065.3000000000002</v>
      </c>
      <c r="D56" s="178">
        <v>1725.3</v>
      </c>
      <c r="E56" s="178">
        <v>1668.8</v>
      </c>
      <c r="F56" s="178">
        <v>2158.5</v>
      </c>
      <c r="G56" s="33">
        <f>SUM(C56:F56)</f>
        <v>7617.9000000000005</v>
      </c>
      <c r="H56" s="56">
        <f>+(G56)/8760</f>
        <v>0.86962328767123298</v>
      </c>
      <c r="I56" s="121"/>
    </row>
    <row r="57" spans="1:9" ht="14.25" customHeight="1">
      <c r="A57" s="43" t="s">
        <v>131</v>
      </c>
      <c r="B57" s="18">
        <v>1</v>
      </c>
      <c r="C57" s="178">
        <v>1670</v>
      </c>
      <c r="D57" s="178">
        <v>1549</v>
      </c>
      <c r="E57" s="178">
        <v>1503</v>
      </c>
      <c r="F57" s="178">
        <v>2118</v>
      </c>
      <c r="G57" s="33">
        <f>SUM(C57:F57)</f>
        <v>6840</v>
      </c>
      <c r="H57" s="31" t="s">
        <v>128</v>
      </c>
      <c r="I57" s="121"/>
    </row>
    <row r="58" spans="1:9">
      <c r="A58" s="43" t="s">
        <v>131</v>
      </c>
      <c r="B58" s="18">
        <v>2</v>
      </c>
      <c r="C58" s="128">
        <v>0</v>
      </c>
      <c r="D58" s="128">
        <v>0</v>
      </c>
      <c r="E58" s="128">
        <v>0</v>
      </c>
      <c r="F58" s="128">
        <v>0</v>
      </c>
      <c r="G58" s="33">
        <f t="shared" si="17"/>
        <v>0</v>
      </c>
      <c r="H58" s="31" t="s">
        <v>128</v>
      </c>
      <c r="I58" s="121"/>
    </row>
    <row r="59" spans="1:9">
      <c r="A59" s="43" t="s">
        <v>132</v>
      </c>
      <c r="B59" s="18"/>
      <c r="C59" s="128">
        <v>0</v>
      </c>
      <c r="D59" s="128">
        <v>0</v>
      </c>
      <c r="E59" s="128">
        <v>0</v>
      </c>
      <c r="F59" s="128">
        <v>0</v>
      </c>
      <c r="G59" s="33">
        <f t="shared" si="17"/>
        <v>0</v>
      </c>
      <c r="H59" s="31" t="str">
        <f>IF(B59&gt;0,G58/8760,"n/a")</f>
        <v>n/a</v>
      </c>
      <c r="I59" s="121"/>
    </row>
    <row r="60" spans="1:9">
      <c r="A60" s="43" t="s">
        <v>133</v>
      </c>
      <c r="B60" s="18" t="s">
        <v>134</v>
      </c>
      <c r="C60" s="178">
        <v>9.1999999999999993</v>
      </c>
      <c r="D60" s="178">
        <v>9.3000000000000007</v>
      </c>
      <c r="E60" s="178">
        <v>9.1</v>
      </c>
      <c r="F60" s="178">
        <v>9.3000000000000007</v>
      </c>
      <c r="G60" s="168">
        <f>AVERAGE(C60:F60)</f>
        <v>9.2250000000000014</v>
      </c>
      <c r="H60" s="31"/>
      <c r="I60" s="121"/>
    </row>
    <row r="61" spans="1:9">
      <c r="A61" s="43" t="s">
        <v>135</v>
      </c>
      <c r="B61" s="18" t="s">
        <v>136</v>
      </c>
      <c r="C61" s="178">
        <v>0</v>
      </c>
      <c r="D61" s="178">
        <v>0</v>
      </c>
      <c r="E61" s="178">
        <v>1</v>
      </c>
      <c r="F61" s="178">
        <v>1</v>
      </c>
      <c r="G61" s="33">
        <f t="shared" si="17"/>
        <v>2</v>
      </c>
      <c r="H61" s="44" t="str">
        <f>IF(G61&gt;0,"yes","no")</f>
        <v>yes</v>
      </c>
      <c r="I61" s="121"/>
    </row>
    <row r="62" spans="1:9">
      <c r="A62" s="43" t="s">
        <v>137</v>
      </c>
      <c r="B62" s="18" t="s">
        <v>138</v>
      </c>
      <c r="C62" s="174">
        <v>0</v>
      </c>
      <c r="D62" s="174">
        <v>0</v>
      </c>
      <c r="E62" s="178">
        <v>0.5</v>
      </c>
      <c r="F62" s="178">
        <v>0.5</v>
      </c>
      <c r="G62" s="33">
        <f t="shared" si="17"/>
        <v>1</v>
      </c>
      <c r="H62" s="56">
        <f>+(G62)/8760</f>
        <v>1.1415525114155251E-4</v>
      </c>
      <c r="I62" s="121"/>
    </row>
    <row r="63" spans="1:9">
      <c r="A63" s="46" t="s">
        <v>139</v>
      </c>
      <c r="B63" s="57" t="s">
        <v>136</v>
      </c>
      <c r="C63" s="175">
        <v>0</v>
      </c>
      <c r="D63" s="175">
        <v>0</v>
      </c>
      <c r="E63" s="175">
        <v>0</v>
      </c>
      <c r="F63" s="175">
        <v>0</v>
      </c>
      <c r="G63" s="36">
        <f t="shared" si="17"/>
        <v>0</v>
      </c>
      <c r="H63" s="58" t="str">
        <f>IF(G63&gt;0,"yes","no")</f>
        <v>no</v>
      </c>
      <c r="I63" s="121"/>
    </row>
    <row r="76" spans="6:6">
      <c r="F76" s="3"/>
    </row>
  </sheetData>
  <mergeCells count="6">
    <mergeCell ref="B33:B38"/>
    <mergeCell ref="G30:H30"/>
    <mergeCell ref="B4:C4"/>
    <mergeCell ref="B8:B20"/>
    <mergeCell ref="B23:B26"/>
    <mergeCell ref="B28:B29"/>
  </mergeCells>
  <phoneticPr fontId="23" type="noConversion"/>
  <pageMargins left="0.7" right="0.7" top="0.75" bottom="0.75" header="0.3" footer="0.3"/>
  <pageSetup paperSize="9" scale="87" orientation="portrait" r:id="rId1"/>
  <headerFooter scaleWithDoc="0">
    <oddFooter>&amp;C&amp;"Arial,Regular"Page &amp;P</oddFooter>
  </headerFooter>
  <ignoredErrors>
    <ignoredError sqref="G58 G52:G54"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28"/>
  <sheetViews>
    <sheetView showGridLines="0" zoomScale="90" zoomScaleNormal="90" workbookViewId="0">
      <selection activeCell="A13" sqref="A13:I13"/>
    </sheetView>
  </sheetViews>
  <sheetFormatPr defaultColWidth="9.28515625" defaultRowHeight="15.6"/>
  <cols>
    <col min="1" max="1" width="9.28515625" style="2" customWidth="1"/>
    <col min="2" max="2" width="14.5703125" style="2" bestFit="1" customWidth="1"/>
    <col min="3" max="3" width="9.28515625" style="2"/>
    <col min="4" max="5" width="6" style="2" customWidth="1"/>
    <col min="6" max="6" width="9.28515625" style="2"/>
    <col min="7" max="7" width="5.5703125" style="2" customWidth="1"/>
    <col min="8" max="8" width="9.28515625" style="2"/>
    <col min="9" max="9" width="6.42578125" style="2" customWidth="1"/>
    <col min="10" max="10" width="3.140625" style="2" customWidth="1"/>
    <col min="11" max="16384" width="9.28515625" style="2"/>
  </cols>
  <sheetData>
    <row r="1" spans="1:14">
      <c r="A1" s="121" t="str">
        <f>+'Cover Page'!$B$29</f>
        <v>Annual Performance Report 2022</v>
      </c>
      <c r="B1" s="121"/>
      <c r="C1" s="121"/>
      <c r="D1" s="121"/>
      <c r="E1" s="121" t="str">
        <f>+'Cover Page'!$B$33</f>
        <v>SUEZ R&amp;R Kirklees EfW</v>
      </c>
      <c r="F1" s="121"/>
      <c r="G1" s="121"/>
      <c r="H1" s="121"/>
      <c r="I1" s="121"/>
      <c r="J1" s="121"/>
      <c r="K1" s="121"/>
      <c r="L1" s="121"/>
      <c r="M1" s="121"/>
      <c r="N1" s="121"/>
    </row>
    <row r="3" spans="1:14">
      <c r="A3" s="82" t="s">
        <v>140</v>
      </c>
      <c r="B3" s="194"/>
      <c r="C3" s="194"/>
      <c r="D3" s="194"/>
      <c r="E3" s="194"/>
      <c r="F3" s="194"/>
      <c r="G3" s="194"/>
      <c r="H3" s="194"/>
      <c r="I3" s="195"/>
      <c r="J3" s="121"/>
      <c r="K3" s="114" t="s">
        <v>3</v>
      </c>
      <c r="L3" s="121"/>
      <c r="M3" s="121"/>
      <c r="N3" s="121"/>
    </row>
    <row r="4" spans="1:14">
      <c r="A4" s="196"/>
      <c r="B4" s="197"/>
      <c r="C4" s="197"/>
      <c r="D4" s="197"/>
      <c r="E4" s="197"/>
      <c r="F4" s="197"/>
      <c r="G4" s="197"/>
      <c r="H4" s="197"/>
      <c r="I4" s="198"/>
      <c r="J4" s="121"/>
      <c r="K4" s="121"/>
      <c r="L4" s="121"/>
      <c r="M4" s="121"/>
      <c r="N4" s="121"/>
    </row>
    <row r="5" spans="1:14" ht="15.75" customHeight="1">
      <c r="A5" s="249" t="s">
        <v>141</v>
      </c>
      <c r="B5" s="250"/>
      <c r="C5" s="250"/>
      <c r="D5" s="250"/>
      <c r="E5" s="250"/>
      <c r="F5" s="250"/>
      <c r="G5" s="250"/>
      <c r="H5" s="250"/>
      <c r="I5" s="251"/>
      <c r="J5" s="121"/>
      <c r="K5" s="241" t="s">
        <v>142</v>
      </c>
      <c r="L5" s="241"/>
      <c r="M5" s="241"/>
      <c r="N5" s="241"/>
    </row>
    <row r="6" spans="1:14">
      <c r="A6" s="252"/>
      <c r="B6" s="253"/>
      <c r="C6" s="253"/>
      <c r="D6" s="253"/>
      <c r="E6" s="253"/>
      <c r="F6" s="253"/>
      <c r="G6" s="253"/>
      <c r="H6" s="253"/>
      <c r="I6" s="254"/>
      <c r="J6" s="121"/>
      <c r="K6" s="241"/>
      <c r="L6" s="241"/>
      <c r="M6" s="241"/>
      <c r="N6" s="241"/>
    </row>
    <row r="7" spans="1:14">
      <c r="A7" s="252"/>
      <c r="B7" s="253"/>
      <c r="C7" s="253"/>
      <c r="D7" s="253"/>
      <c r="E7" s="253"/>
      <c r="F7" s="253"/>
      <c r="G7" s="253"/>
      <c r="H7" s="253"/>
      <c r="I7" s="254"/>
      <c r="J7" s="121"/>
      <c r="K7" s="241"/>
      <c r="L7" s="241"/>
      <c r="M7" s="241"/>
      <c r="N7" s="241"/>
    </row>
    <row r="8" spans="1:14" ht="15.75" customHeight="1">
      <c r="A8" s="252"/>
      <c r="B8" s="253"/>
      <c r="C8" s="253"/>
      <c r="D8" s="253"/>
      <c r="E8" s="253"/>
      <c r="F8" s="253"/>
      <c r="G8" s="253"/>
      <c r="H8" s="253"/>
      <c r="I8" s="254"/>
      <c r="J8" s="121"/>
      <c r="K8" s="241"/>
      <c r="L8" s="241"/>
      <c r="M8" s="241"/>
      <c r="N8" s="241"/>
    </row>
    <row r="9" spans="1:14">
      <c r="A9" s="255"/>
      <c r="B9" s="256"/>
      <c r="C9" s="256"/>
      <c r="D9" s="256"/>
      <c r="E9" s="256"/>
      <c r="F9" s="256"/>
      <c r="G9" s="256"/>
      <c r="H9" s="256"/>
      <c r="I9" s="257"/>
      <c r="J9" s="121"/>
      <c r="K9" s="172"/>
      <c r="L9" s="172"/>
      <c r="M9" s="172"/>
      <c r="N9" s="172"/>
    </row>
    <row r="10" spans="1:14">
      <c r="A10" s="121"/>
      <c r="B10" s="121"/>
      <c r="C10" s="121"/>
      <c r="D10" s="121"/>
      <c r="E10" s="121"/>
      <c r="F10" s="121"/>
      <c r="G10" s="121"/>
      <c r="H10" s="121"/>
      <c r="I10" s="121"/>
      <c r="J10" s="121"/>
      <c r="K10" s="172"/>
      <c r="L10" s="172"/>
      <c r="M10" s="172"/>
      <c r="N10" s="172"/>
    </row>
    <row r="11" spans="1:14">
      <c r="A11" s="82" t="s">
        <v>143</v>
      </c>
      <c r="B11" s="194"/>
      <c r="C11" s="194"/>
      <c r="D11" s="194"/>
      <c r="E11" s="194"/>
      <c r="F11" s="194"/>
      <c r="G11" s="194"/>
      <c r="H11" s="194"/>
      <c r="I11" s="195"/>
      <c r="J11" s="121"/>
      <c r="K11" s="172"/>
      <c r="L11" s="172"/>
      <c r="M11" s="172"/>
      <c r="N11" s="172"/>
    </row>
    <row r="12" spans="1:14">
      <c r="A12" s="196"/>
      <c r="B12" s="197"/>
      <c r="C12" s="197"/>
      <c r="D12" s="197"/>
      <c r="E12" s="197"/>
      <c r="F12" s="197"/>
      <c r="G12" s="197"/>
      <c r="H12" s="197"/>
      <c r="I12" s="198"/>
      <c r="J12" s="121"/>
      <c r="K12" s="172"/>
      <c r="L12" s="172"/>
      <c r="M12" s="172"/>
      <c r="N12" s="172"/>
    </row>
    <row r="13" spans="1:14" ht="70.5" customHeight="1">
      <c r="A13" s="258" t="s">
        <v>144</v>
      </c>
      <c r="B13" s="259"/>
      <c r="C13" s="259"/>
      <c r="D13" s="259"/>
      <c r="E13" s="259"/>
      <c r="F13" s="259"/>
      <c r="G13" s="259"/>
      <c r="H13" s="259"/>
      <c r="I13" s="260"/>
      <c r="J13" s="121"/>
      <c r="K13" s="241" t="s">
        <v>145</v>
      </c>
      <c r="L13" s="241"/>
      <c r="M13" s="241"/>
      <c r="N13" s="241"/>
    </row>
    <row r="14" spans="1:14" ht="15" customHeight="1">
      <c r="A14" s="13"/>
      <c r="B14" s="13"/>
      <c r="C14" s="13"/>
      <c r="D14" s="13"/>
      <c r="E14" s="13"/>
      <c r="F14" s="13"/>
      <c r="G14" s="13"/>
      <c r="H14" s="13"/>
      <c r="I14" s="13"/>
      <c r="J14" s="121"/>
      <c r="K14" s="121"/>
      <c r="L14" s="121"/>
      <c r="M14" s="121"/>
      <c r="N14" s="121"/>
    </row>
    <row r="16" spans="1:14">
      <c r="A16" s="121"/>
      <c r="B16" s="121"/>
      <c r="C16" s="121"/>
      <c r="D16" s="121"/>
      <c r="E16" s="121"/>
      <c r="F16" s="121"/>
      <c r="G16" s="121"/>
      <c r="H16" s="121"/>
      <c r="I16" s="121"/>
      <c r="J16" s="13"/>
      <c r="K16" s="121"/>
      <c r="L16" s="121"/>
      <c r="M16" s="121"/>
      <c r="N16" s="121"/>
    </row>
    <row r="28" spans="6:6">
      <c r="F28" s="3"/>
    </row>
  </sheetData>
  <mergeCells count="4">
    <mergeCell ref="A5:I9"/>
    <mergeCell ref="K5:N8"/>
    <mergeCell ref="K13:N13"/>
    <mergeCell ref="A13:I13"/>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zoomScale="90" zoomScaleNormal="90" workbookViewId="0">
      <selection activeCell="C47" sqref="C47"/>
    </sheetView>
  </sheetViews>
  <sheetFormatPr defaultColWidth="9.28515625" defaultRowHeight="15.6"/>
  <cols>
    <col min="1" max="16384" width="9.28515625" style="2"/>
  </cols>
  <sheetData>
    <row r="1" spans="1:10">
      <c r="A1" s="59">
        <f>+'Cover Page'!C39</f>
        <v>2022</v>
      </c>
      <c r="B1" s="60" t="s">
        <v>146</v>
      </c>
      <c r="C1" s="60"/>
      <c r="D1" s="60"/>
      <c r="E1" s="60"/>
      <c r="F1" s="60"/>
      <c r="G1" s="60"/>
      <c r="H1" s="60"/>
      <c r="I1" s="60"/>
      <c r="J1" s="60"/>
    </row>
    <row r="2" spans="1:10" ht="8.25" customHeight="1">
      <c r="A2" s="121"/>
      <c r="B2" s="121"/>
      <c r="C2" s="121"/>
      <c r="D2" s="121"/>
      <c r="E2" s="121"/>
      <c r="F2" s="121"/>
      <c r="G2" s="121"/>
      <c r="H2" s="121"/>
      <c r="I2" s="121"/>
      <c r="J2" s="121"/>
    </row>
    <row r="3" spans="1:10" s="3" customFormat="1" ht="14.1">
      <c r="A3" s="307" t="str">
        <f>+'Cover Page'!B31</f>
        <v>Permit EPR/BJ6178IX</v>
      </c>
      <c r="B3" s="307"/>
      <c r="C3" s="307"/>
      <c r="D3" s="307"/>
      <c r="E3" s="307"/>
      <c r="F3" s="3" t="s">
        <v>147</v>
      </c>
      <c r="G3" s="308" t="str">
        <f>+'Cover Page'!B37</f>
        <v>Kirklees EfW</v>
      </c>
      <c r="H3" s="308"/>
      <c r="I3" s="308"/>
    </row>
    <row r="4" spans="1:10" s="3" customFormat="1" ht="14.1">
      <c r="A4" s="3" t="s">
        <v>148</v>
      </c>
      <c r="B4" s="307" t="str">
        <f>+'Cover Page'!B33:I33</f>
        <v>SUEZ R&amp;R Kirklees EfW</v>
      </c>
      <c r="C4" s="307"/>
      <c r="D4" s="307"/>
      <c r="E4" s="307"/>
      <c r="F4" s="3" t="s">
        <v>149</v>
      </c>
      <c r="G4" s="3" t="s">
        <v>150</v>
      </c>
    </row>
    <row r="5" spans="1:10" s="3" customFormat="1" ht="6.75" customHeight="1"/>
    <row r="6" spans="1:10" s="3" customFormat="1" ht="15.75" customHeight="1">
      <c r="A6" s="3" t="s">
        <v>151</v>
      </c>
      <c r="D6" s="309">
        <v>44562</v>
      </c>
      <c r="E6" s="309"/>
      <c r="F6" s="61" t="s">
        <v>152</v>
      </c>
      <c r="G6" s="309">
        <v>44926</v>
      </c>
      <c r="H6" s="309"/>
    </row>
    <row r="7" spans="1:10" s="3" customFormat="1" ht="7.5" customHeight="1"/>
    <row r="8" spans="1:10" s="3" customFormat="1">
      <c r="A8" s="9">
        <f>+A1</f>
        <v>2022</v>
      </c>
      <c r="B8" s="60" t="s">
        <v>153</v>
      </c>
      <c r="C8"/>
      <c r="D8"/>
      <c r="E8"/>
      <c r="F8"/>
      <c r="G8"/>
    </row>
    <row r="9" spans="1:10" s="3" customFormat="1" ht="28.5" customHeight="1">
      <c r="A9" s="310" t="s">
        <v>154</v>
      </c>
      <c r="B9" s="310"/>
      <c r="C9" s="310" t="s">
        <v>155</v>
      </c>
      <c r="D9" s="310"/>
      <c r="E9" s="310" t="s">
        <v>156</v>
      </c>
      <c r="F9" s="310"/>
      <c r="G9" s="310" t="s">
        <v>157</v>
      </c>
      <c r="H9" s="310"/>
      <c r="I9" s="310" t="s">
        <v>158</v>
      </c>
      <c r="J9" s="310"/>
    </row>
    <row r="10" spans="1:10" s="3" customFormat="1" ht="14.25" customHeight="1">
      <c r="A10" s="261" t="s">
        <v>159</v>
      </c>
      <c r="B10" s="261"/>
      <c r="C10" s="261"/>
      <c r="D10" s="261"/>
      <c r="E10" s="261"/>
      <c r="F10" s="261"/>
      <c r="G10" s="261"/>
      <c r="H10" s="261"/>
      <c r="I10" s="261"/>
      <c r="J10" s="261"/>
    </row>
    <row r="11" spans="1:10" s="3" customFormat="1" ht="14.25" customHeight="1">
      <c r="A11" s="294" t="s">
        <v>160</v>
      </c>
      <c r="B11" s="294"/>
      <c r="C11" s="295"/>
      <c r="D11" s="295"/>
      <c r="E11" s="296">
        <f>'Operational Data'!G33</f>
        <v>4058</v>
      </c>
      <c r="F11" s="296"/>
      <c r="G11" s="297"/>
      <c r="H11" s="297"/>
      <c r="I11" s="298">
        <f>IF((E11+G11)&gt;0,(E11+G11)/'Operational Data'!$G$21, "-")</f>
        <v>3.3757029248327956E-2</v>
      </c>
      <c r="J11" s="298"/>
    </row>
    <row r="12" spans="1:10" s="3" customFormat="1" ht="14.25" customHeight="1">
      <c r="A12" s="294" t="s">
        <v>161</v>
      </c>
      <c r="B12" s="294"/>
      <c r="C12" s="295"/>
      <c r="D12" s="295"/>
      <c r="E12" s="297"/>
      <c r="F12" s="297"/>
      <c r="G12" s="297"/>
      <c r="H12" s="297"/>
      <c r="I12" s="298" t="str">
        <f>IF((E12+G12)&gt;0,(E12+G12)/'Operational Data'!$G$21, "-")</f>
        <v>-</v>
      </c>
      <c r="J12" s="298"/>
    </row>
    <row r="13" spans="1:10" s="3" customFormat="1" ht="14.25" customHeight="1">
      <c r="A13" s="304"/>
      <c r="B13" s="304"/>
      <c r="C13" s="295"/>
      <c r="D13" s="295"/>
      <c r="E13" s="297"/>
      <c r="F13" s="297"/>
      <c r="G13" s="297"/>
      <c r="H13" s="297"/>
      <c r="I13" s="298" t="str">
        <f>IF((E13+G13)&gt;0,(E13+G13)/'Operational Data'!$G$21, "-")</f>
        <v>-</v>
      </c>
      <c r="J13" s="298"/>
    </row>
    <row r="14" spans="1:10" s="3" customFormat="1" ht="14.25" customHeight="1">
      <c r="A14" s="304"/>
      <c r="B14" s="304"/>
      <c r="C14" s="295"/>
      <c r="D14" s="295"/>
      <c r="E14" s="297"/>
      <c r="F14" s="297"/>
      <c r="G14" s="297"/>
      <c r="H14" s="297"/>
      <c r="I14" s="298" t="str">
        <f>IF((E14+G14)&gt;0,(E14+G14)/'Operational Data'!$G$21, "-")</f>
        <v>-</v>
      </c>
      <c r="J14" s="298"/>
    </row>
    <row r="15" spans="1:10" s="3" customFormat="1" ht="14.25" customHeight="1">
      <c r="A15" s="305" t="s">
        <v>162</v>
      </c>
      <c r="B15" s="305"/>
      <c r="C15" s="305"/>
      <c r="D15" s="305"/>
      <c r="E15" s="306">
        <f>SUM(E11:F14)</f>
        <v>4058</v>
      </c>
      <c r="F15" s="306"/>
      <c r="G15" s="306">
        <f>SUM(G11:H14)</f>
        <v>0</v>
      </c>
      <c r="H15" s="306"/>
      <c r="I15" s="298">
        <f>IF((E15+G15)&gt;0,(E15+G15)/'Operational Data'!$G$21, "-")</f>
        <v>3.3757029248327956E-2</v>
      </c>
      <c r="J15" s="298"/>
    </row>
    <row r="16" spans="1:10" s="3" customFormat="1" ht="14.25" customHeight="1">
      <c r="A16" s="299"/>
      <c r="B16" s="300"/>
      <c r="C16" s="300"/>
      <c r="D16" s="300"/>
      <c r="E16" s="301"/>
      <c r="F16" s="301"/>
      <c r="G16" s="301"/>
      <c r="H16" s="301"/>
      <c r="I16" s="302"/>
      <c r="J16" s="269"/>
    </row>
    <row r="17" spans="1:10" s="3" customFormat="1" ht="14.25" customHeight="1">
      <c r="A17" s="303" t="s">
        <v>163</v>
      </c>
      <c r="B17" s="303"/>
      <c r="C17" s="303"/>
      <c r="D17" s="303"/>
      <c r="E17" s="303"/>
      <c r="F17" s="303"/>
      <c r="G17" s="303"/>
      <c r="H17" s="303"/>
      <c r="I17" s="303"/>
      <c r="J17" s="303"/>
    </row>
    <row r="18" spans="1:10" ht="14.25" customHeight="1">
      <c r="A18" s="294" t="s">
        <v>161</v>
      </c>
      <c r="B18" s="294"/>
      <c r="C18" s="295"/>
      <c r="D18" s="295"/>
      <c r="E18" s="296">
        <f>'Operational Data'!G34</f>
        <v>24055</v>
      </c>
      <c r="F18" s="296"/>
      <c r="G18" s="297"/>
      <c r="H18" s="297"/>
      <c r="I18" s="298">
        <f>IF((E18+G18)&gt;0,(E18+G18)/'Operational Data'!$G$21, "-")</f>
        <v>0.20010481482713871</v>
      </c>
      <c r="J18" s="298"/>
    </row>
    <row r="19" spans="1:10" s="3" customFormat="1" ht="14.25" customHeight="1">
      <c r="A19" s="294" t="s">
        <v>164</v>
      </c>
      <c r="B19" s="294"/>
      <c r="C19" s="295"/>
      <c r="D19" s="295"/>
      <c r="E19" s="296">
        <f>'Operational Data'!G35</f>
        <v>2210</v>
      </c>
      <c r="F19" s="296"/>
      <c r="G19" s="297"/>
      <c r="H19" s="297"/>
      <c r="I19" s="298">
        <f>IF((E19+G19)&gt;0,(E19+G19)/'Operational Data'!$G$21, "-")</f>
        <v>1.8384187934648789E-2</v>
      </c>
      <c r="J19" s="298"/>
    </row>
    <row r="20" spans="1:10" s="3" customFormat="1" ht="14.25" customHeight="1">
      <c r="A20" s="261" t="s">
        <v>165</v>
      </c>
      <c r="B20" s="261"/>
      <c r="C20" s="289"/>
      <c r="D20" s="289"/>
      <c r="E20" s="293">
        <v>0</v>
      </c>
      <c r="F20" s="293"/>
      <c r="G20" s="290"/>
      <c r="H20" s="290"/>
      <c r="I20" s="291" t="str">
        <f>IF((E20+G20)&gt;0,(E20+G20)/'Operational Data'!$G$21, "-")</f>
        <v>-</v>
      </c>
      <c r="J20" s="291"/>
    </row>
    <row r="21" spans="1:10" s="3" customFormat="1" ht="14.25" customHeight="1">
      <c r="A21" s="288"/>
      <c r="B21" s="288"/>
      <c r="C21" s="289"/>
      <c r="D21" s="289"/>
      <c r="E21" s="290"/>
      <c r="F21" s="290"/>
      <c r="G21" s="290"/>
      <c r="H21" s="290"/>
      <c r="I21" s="291" t="str">
        <f>IF((E21+G21)&gt;0,(E21+G21)/'Operational Data'!$G$21, "-")</f>
        <v>-</v>
      </c>
      <c r="J21" s="291"/>
    </row>
    <row r="22" spans="1:10" s="3" customFormat="1" ht="14.25" customHeight="1">
      <c r="A22" s="288"/>
      <c r="B22" s="288"/>
      <c r="C22" s="289"/>
      <c r="D22" s="289"/>
      <c r="E22" s="290"/>
      <c r="F22" s="290"/>
      <c r="G22" s="290"/>
      <c r="H22" s="290"/>
      <c r="I22" s="291" t="str">
        <f>IF((E22+G22)&gt;0,(E22+G22)/'Operational Data'!$G$21, "-")</f>
        <v>-</v>
      </c>
      <c r="J22" s="291"/>
    </row>
    <row r="23" spans="1:10" s="3" customFormat="1" ht="14.25" customHeight="1">
      <c r="A23" s="292" t="s">
        <v>166</v>
      </c>
      <c r="B23" s="292"/>
      <c r="C23" s="292"/>
      <c r="D23" s="292"/>
      <c r="E23" s="293">
        <f>SUM(E18:F22)</f>
        <v>26265</v>
      </c>
      <c r="F23" s="293"/>
      <c r="G23" s="293">
        <f>SUM(G18:H22)</f>
        <v>0</v>
      </c>
      <c r="H23" s="293"/>
      <c r="I23" s="291">
        <f>IF((E23+G23)&gt;0,(E23+G23)/'Operational Data'!$G$21, "-")</f>
        <v>0.21848900276178751</v>
      </c>
      <c r="J23" s="291"/>
    </row>
    <row r="24" spans="1:10" s="3" customFormat="1" ht="14.25" customHeight="1">
      <c r="A24" s="284" t="s">
        <v>167</v>
      </c>
      <c r="B24" s="284"/>
      <c r="C24" s="284"/>
      <c r="D24" s="284"/>
      <c r="E24" s="285">
        <f>+E23+E15</f>
        <v>30323</v>
      </c>
      <c r="F24" s="285"/>
      <c r="G24" s="285">
        <f>+G23+G15</f>
        <v>0</v>
      </c>
      <c r="H24" s="285"/>
      <c r="I24" s="286">
        <f>IF((E24+G24)&gt;0,(E24+G24)/'Operational Data'!$G$21, "-")</f>
        <v>0.25224603201011547</v>
      </c>
      <c r="J24" s="286"/>
    </row>
    <row r="25" spans="1:10" s="3" customFormat="1" ht="8.25" customHeight="1">
      <c r="A25" s="66"/>
      <c r="B25"/>
      <c r="C25"/>
      <c r="D25"/>
      <c r="E25"/>
      <c r="F25"/>
      <c r="G25"/>
    </row>
    <row r="26" spans="1:10" s="3" customFormat="1" ht="14.25" customHeight="1">
      <c r="A26" s="262" t="s">
        <v>168</v>
      </c>
      <c r="B26" s="262"/>
      <c r="C26" s="262"/>
      <c r="D26" s="262"/>
      <c r="E26" s="262"/>
      <c r="F26" s="262"/>
      <c r="G26" s="262"/>
      <c r="H26" s="262"/>
      <c r="I26" s="262"/>
      <c r="J26" s="262"/>
    </row>
    <row r="27" spans="1:10" s="3" customFormat="1" ht="14.25" customHeight="1">
      <c r="A27" s="287"/>
      <c r="B27" s="287"/>
      <c r="C27" s="287"/>
      <c r="D27" s="287"/>
      <c r="E27" s="287"/>
      <c r="F27" s="287"/>
      <c r="G27" s="287"/>
      <c r="H27" s="287"/>
      <c r="I27" s="287"/>
      <c r="J27" s="287"/>
    </row>
    <row r="28" spans="1:10" s="3" customFormat="1" ht="14.25" customHeight="1">
      <c r="A28" s="287"/>
      <c r="B28" s="287"/>
      <c r="C28" s="287"/>
      <c r="D28" s="287"/>
      <c r="E28" s="287"/>
      <c r="F28" s="287"/>
      <c r="G28" s="287"/>
      <c r="H28" s="287"/>
      <c r="I28" s="287"/>
      <c r="J28" s="287"/>
    </row>
    <row r="29" spans="1:10" s="3" customFormat="1" ht="14.25" customHeight="1">
      <c r="A29" s="287"/>
      <c r="B29" s="287"/>
      <c r="C29" s="287"/>
      <c r="D29" s="287"/>
      <c r="E29" s="287"/>
      <c r="F29" s="287"/>
      <c r="G29" s="287"/>
      <c r="H29" s="287"/>
      <c r="I29" s="287"/>
      <c r="J29" s="287"/>
    </row>
    <row r="30" spans="1:10" s="3" customFormat="1" ht="14.25" customHeight="1">
      <c r="A30" s="66"/>
      <c r="B30"/>
      <c r="C30"/>
      <c r="D30"/>
      <c r="E30"/>
      <c r="F30"/>
      <c r="G30"/>
    </row>
    <row r="31" spans="1:10" s="3" customFormat="1" ht="14.25" customHeight="1">
      <c r="A31" s="1">
        <f>+A1</f>
        <v>2022</v>
      </c>
      <c r="B31" s="60" t="s">
        <v>169</v>
      </c>
      <c r="C31" s="60"/>
      <c r="D31" s="60"/>
      <c r="E31" s="60"/>
      <c r="F31" s="60"/>
    </row>
    <row r="32" spans="1:10" s="3" customFormat="1" ht="24.75" customHeight="1">
      <c r="A32" s="279" t="s">
        <v>170</v>
      </c>
      <c r="B32" s="280"/>
      <c r="C32" s="280"/>
      <c r="D32" s="281"/>
      <c r="E32" s="67" t="s">
        <v>171</v>
      </c>
      <c r="F32" s="68"/>
      <c r="G32" s="69" t="s">
        <v>73</v>
      </c>
      <c r="H32" s="282" t="s">
        <v>172</v>
      </c>
      <c r="I32" s="283"/>
      <c r="J32" s="70" t="s">
        <v>73</v>
      </c>
    </row>
    <row r="33" spans="1:10" s="3" customFormat="1" ht="14.25" customHeight="1">
      <c r="A33" s="265" t="s">
        <v>114</v>
      </c>
      <c r="B33" s="266"/>
      <c r="C33" s="266"/>
      <c r="D33" s="267"/>
      <c r="E33" s="268">
        <f>+'Operational Data'!G41</f>
        <v>12000000</v>
      </c>
      <c r="F33" s="269"/>
      <c r="G33" s="71" t="s">
        <v>173</v>
      </c>
      <c r="H33" s="270">
        <f>IF(E33&gt;0,E33/'Operational Data'!$G$21,"-")</f>
        <v>99.823644894020561</v>
      </c>
      <c r="I33" s="271"/>
      <c r="J33" s="71" t="s">
        <v>174</v>
      </c>
    </row>
    <row r="34" spans="1:10" s="3" customFormat="1" ht="14.25" customHeight="1">
      <c r="A34" s="265" t="s">
        <v>175</v>
      </c>
      <c r="B34" s="266"/>
      <c r="C34" s="266"/>
      <c r="D34" s="267"/>
      <c r="E34" s="268">
        <f>+'Operational Data'!G42+'Operational Data'!G41</f>
        <v>33662000</v>
      </c>
      <c r="F34" s="269"/>
      <c r="G34" s="71" t="s">
        <v>173</v>
      </c>
      <c r="H34" s="270">
        <f>IF(E34&gt;0,E34/'Operational Data'!$G$21,"-")</f>
        <v>280.02196120187671</v>
      </c>
      <c r="I34" s="271"/>
      <c r="J34" s="71" t="s">
        <v>174</v>
      </c>
    </row>
    <row r="35" spans="1:10" s="3" customFormat="1" ht="14.25" customHeight="1">
      <c r="A35" s="265" t="s">
        <v>176</v>
      </c>
      <c r="B35" s="266"/>
      <c r="C35" s="266"/>
      <c r="D35" s="267"/>
      <c r="E35" s="268">
        <f>+'Operational Data'!G43</f>
        <v>329000</v>
      </c>
      <c r="F35" s="269"/>
      <c r="G35" s="71" t="s">
        <v>177</v>
      </c>
      <c r="H35" s="270">
        <f>IF(E35&gt;0,E35/'Operational Data'!$G$21,"-")</f>
        <v>2.7368315975110638</v>
      </c>
      <c r="I35" s="271"/>
      <c r="J35" s="71" t="s">
        <v>178</v>
      </c>
    </row>
    <row r="36" spans="1:10" s="3" customFormat="1" ht="14.25" customHeight="1">
      <c r="A36" s="265" t="s">
        <v>119</v>
      </c>
      <c r="B36" s="266"/>
      <c r="C36" s="266"/>
      <c r="D36" s="267"/>
      <c r="E36" s="268">
        <f>+'Operational Data'!G44</f>
        <v>44711</v>
      </c>
      <c r="F36" s="269"/>
      <c r="G36" s="71" t="s">
        <v>177</v>
      </c>
      <c r="H36" s="270">
        <f>IF(E36&gt;0,E36/'Operational Data'!$G$21,"-")</f>
        <v>0.3719345822380461</v>
      </c>
      <c r="I36" s="271"/>
      <c r="J36" s="71" t="s">
        <v>178</v>
      </c>
    </row>
    <row r="37" spans="1:10" s="3" customFormat="1" ht="14.25" customHeight="1">
      <c r="A37" s="265" t="s">
        <v>179</v>
      </c>
      <c r="B37" s="266"/>
      <c r="C37" s="266"/>
      <c r="D37" s="267"/>
      <c r="E37" s="268">
        <f>+'Operational Data'!G45</f>
        <v>899000</v>
      </c>
      <c r="F37" s="269"/>
      <c r="G37" s="71" t="s">
        <v>177</v>
      </c>
      <c r="H37" s="270">
        <f>IF(E37&gt;0,E37/'Operational Data'!$G$21,"-")</f>
        <v>7.4784547299770407</v>
      </c>
      <c r="I37" s="271"/>
      <c r="J37" s="71" t="s">
        <v>178</v>
      </c>
    </row>
    <row r="38" spans="1:10" s="3" customFormat="1" ht="14.25" customHeight="1">
      <c r="A38" s="272"/>
      <c r="B38" s="273"/>
      <c r="C38" s="273"/>
      <c r="D38" s="274"/>
      <c r="E38" s="275"/>
      <c r="F38" s="276"/>
      <c r="G38" s="72"/>
      <c r="H38" s="277"/>
      <c r="I38" s="278"/>
      <c r="J38" s="72"/>
    </row>
    <row r="39" spans="1:10" s="3" customFormat="1" ht="14.25" customHeight="1">
      <c r="A39" s="262" t="s">
        <v>168</v>
      </c>
      <c r="B39" s="262"/>
      <c r="C39" s="262"/>
      <c r="D39" s="262"/>
      <c r="E39" s="262"/>
      <c r="F39" s="262"/>
      <c r="G39" s="262"/>
      <c r="H39" s="262"/>
      <c r="I39" s="262"/>
      <c r="J39" s="262"/>
    </row>
    <row r="40" spans="1:10" s="3" customFormat="1" ht="14.25" customHeight="1">
      <c r="A40" s="263"/>
      <c r="B40" s="263"/>
      <c r="C40" s="263"/>
      <c r="D40" s="263"/>
      <c r="E40" s="263"/>
      <c r="F40" s="263"/>
      <c r="G40" s="263"/>
      <c r="H40" s="263"/>
      <c r="I40" s="263"/>
      <c r="J40" s="263"/>
    </row>
    <row r="41" spans="1:10" s="3" customFormat="1" ht="14.25" customHeight="1">
      <c r="A41" s="263"/>
      <c r="B41" s="263"/>
      <c r="C41" s="263"/>
      <c r="D41" s="263"/>
      <c r="E41" s="263"/>
      <c r="F41" s="263"/>
      <c r="G41" s="263"/>
      <c r="H41" s="263"/>
      <c r="I41" s="263"/>
      <c r="J41" s="263"/>
    </row>
    <row r="42" spans="1:10" s="3" customFormat="1" ht="14.25" customHeight="1">
      <c r="A42" s="73"/>
      <c r="B42" s="73"/>
      <c r="C42" s="73"/>
      <c r="D42" s="73"/>
      <c r="E42" s="73"/>
      <c r="F42" s="73"/>
      <c r="G42" s="73"/>
      <c r="H42" s="73"/>
      <c r="I42" s="73"/>
      <c r="J42" s="73"/>
    </row>
    <row r="43" spans="1:10" s="3" customFormat="1" ht="14.25" customHeight="1">
      <c r="A43" s="60">
        <f>+A31</f>
        <v>2022</v>
      </c>
      <c r="B43" s="60" t="s">
        <v>180</v>
      </c>
      <c r="C43" s="60"/>
      <c r="D43" s="60"/>
      <c r="E43" s="60"/>
      <c r="F43" s="60"/>
      <c r="G43" s="121"/>
    </row>
    <row r="44" spans="1:10" ht="14.25" customHeight="1">
      <c r="A44" s="264" t="s">
        <v>181</v>
      </c>
      <c r="B44" s="264"/>
      <c r="C44" s="264" t="s">
        <v>182</v>
      </c>
      <c r="D44" s="264"/>
      <c r="E44" s="264"/>
      <c r="F44" s="264"/>
      <c r="G44" s="264"/>
      <c r="H44" s="264"/>
      <c r="I44" s="264"/>
      <c r="J44" s="264"/>
    </row>
    <row r="45" spans="1:10" ht="14.25" customHeight="1">
      <c r="A45" s="74"/>
      <c r="B45" s="74"/>
      <c r="C45" s="62" t="s">
        <v>183</v>
      </c>
      <c r="D45" s="62" t="s">
        <v>184</v>
      </c>
      <c r="E45" s="62" t="s">
        <v>185</v>
      </c>
      <c r="F45" s="62" t="s">
        <v>186</v>
      </c>
      <c r="G45" s="62" t="s">
        <v>187</v>
      </c>
      <c r="H45" s="62"/>
      <c r="I45" s="62" t="s">
        <v>188</v>
      </c>
      <c r="J45" s="62" t="s">
        <v>189</v>
      </c>
    </row>
    <row r="46" spans="1:10" ht="31.5" customHeight="1">
      <c r="A46" s="261" t="s">
        <v>190</v>
      </c>
      <c r="B46" s="261"/>
      <c r="C46" s="88">
        <f>'Operational Data'!G51</f>
        <v>7617.9000000000005</v>
      </c>
      <c r="D46" s="124">
        <v>0</v>
      </c>
      <c r="E46" s="124">
        <v>0</v>
      </c>
      <c r="F46" s="124">
        <v>0</v>
      </c>
      <c r="G46" s="124">
        <v>0</v>
      </c>
      <c r="H46" s="124">
        <v>0</v>
      </c>
      <c r="I46" s="124">
        <v>0</v>
      </c>
      <c r="J46" s="124">
        <v>0</v>
      </c>
    </row>
    <row r="47" spans="1:10" ht="43.5" customHeight="1">
      <c r="A47" s="261" t="s">
        <v>191</v>
      </c>
      <c r="B47" s="261"/>
      <c r="C47" s="88">
        <f>'Operational Data'!G61</f>
        <v>2</v>
      </c>
      <c r="D47" s="124">
        <v>0</v>
      </c>
      <c r="E47" s="124">
        <v>0</v>
      </c>
      <c r="F47" s="124">
        <v>0</v>
      </c>
      <c r="G47" s="124">
        <v>0</v>
      </c>
      <c r="H47" s="124">
        <v>0</v>
      </c>
      <c r="I47" s="124">
        <v>0</v>
      </c>
      <c r="J47" s="124">
        <v>0</v>
      </c>
    </row>
    <row r="48" spans="1:10" ht="42.75" customHeight="1">
      <c r="A48" s="261" t="s">
        <v>192</v>
      </c>
      <c r="B48" s="261"/>
      <c r="C48" s="163">
        <f>'Operational Data'!G62</f>
        <v>1</v>
      </c>
      <c r="D48" s="124">
        <v>0</v>
      </c>
      <c r="E48" s="124">
        <v>0</v>
      </c>
      <c r="F48" s="124">
        <v>0</v>
      </c>
      <c r="G48" s="124">
        <v>0</v>
      </c>
      <c r="H48" s="124">
        <v>0</v>
      </c>
      <c r="I48" s="124">
        <v>0</v>
      </c>
      <c r="J48" s="124">
        <v>0</v>
      </c>
    </row>
    <row r="49" spans="1:10" ht="8.25" customHeight="1">
      <c r="A49" s="121"/>
      <c r="B49" s="121"/>
      <c r="C49" s="121"/>
      <c r="D49" s="121"/>
      <c r="E49" s="121"/>
      <c r="F49" s="121"/>
      <c r="G49" s="121"/>
      <c r="H49" s="121"/>
      <c r="I49" s="121"/>
      <c r="J49" s="121"/>
    </row>
    <row r="50" spans="1:10">
      <c r="A50" s="262" t="s">
        <v>168</v>
      </c>
      <c r="B50" s="262"/>
      <c r="C50" s="262"/>
      <c r="D50" s="262"/>
      <c r="E50" s="262"/>
      <c r="F50" s="262"/>
      <c r="G50" s="262"/>
      <c r="H50" s="262"/>
      <c r="I50" s="262"/>
      <c r="J50" s="262"/>
    </row>
    <row r="51" spans="1:10">
      <c r="A51" s="263"/>
      <c r="B51" s="263"/>
      <c r="C51" s="263"/>
      <c r="D51" s="263"/>
      <c r="E51" s="263"/>
      <c r="F51" s="263"/>
      <c r="G51" s="263"/>
      <c r="H51" s="263"/>
      <c r="I51" s="263"/>
      <c r="J51" s="263"/>
    </row>
    <row r="52" spans="1:10">
      <c r="A52" s="263"/>
      <c r="B52" s="263"/>
      <c r="C52" s="263"/>
      <c r="D52" s="263"/>
      <c r="E52" s="263"/>
      <c r="F52" s="263"/>
      <c r="G52" s="263"/>
      <c r="H52" s="263"/>
      <c r="I52" s="263"/>
      <c r="J52" s="263"/>
    </row>
    <row r="54" spans="1:10">
      <c r="A54" s="3" t="s">
        <v>193</v>
      </c>
      <c r="B54" s="75"/>
      <c r="C54" s="75"/>
      <c r="D54" s="75"/>
      <c r="E54" s="75"/>
      <c r="F54" s="3"/>
      <c r="G54" s="3" t="s">
        <v>194</v>
      </c>
      <c r="H54" s="75"/>
      <c r="I54" s="75"/>
      <c r="J54" s="121"/>
    </row>
    <row r="62" spans="1:10">
      <c r="A62" s="121"/>
      <c r="B62" s="121"/>
      <c r="C62" s="121"/>
      <c r="D62" s="121"/>
      <c r="E62" s="121"/>
      <c r="F62" s="3"/>
      <c r="G62" s="121"/>
      <c r="H62" s="121"/>
      <c r="I62" s="121"/>
      <c r="J62" s="121"/>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59"/>
  <sheetViews>
    <sheetView showGridLines="0" topLeftCell="A25" zoomScale="90" zoomScaleNormal="90" workbookViewId="0">
      <selection activeCell="D14" sqref="D14:E14"/>
    </sheetView>
  </sheetViews>
  <sheetFormatPr defaultColWidth="9.28515625" defaultRowHeight="15.6"/>
  <cols>
    <col min="1" max="1" width="9.42578125" style="2" bestFit="1" customWidth="1"/>
    <col min="2" max="16384" width="9.28515625" style="2"/>
  </cols>
  <sheetData>
    <row r="1" spans="1:10">
      <c r="A1" s="59">
        <f>+'Cover Page'!C39</f>
        <v>2022</v>
      </c>
      <c r="B1" s="60" t="s">
        <v>195</v>
      </c>
      <c r="C1" s="60"/>
      <c r="D1" s="60"/>
      <c r="E1" s="60"/>
      <c r="F1" s="60"/>
      <c r="G1" s="60"/>
      <c r="H1" s="60"/>
      <c r="I1" s="60"/>
      <c r="J1" s="60"/>
    </row>
    <row r="3" spans="1:10" s="3" customFormat="1" ht="15" customHeight="1">
      <c r="A3" s="3" t="str">
        <f>+'Cover Page'!B31</f>
        <v>Permit EPR/BJ6178IX</v>
      </c>
      <c r="F3" s="3" t="s">
        <v>147</v>
      </c>
      <c r="G3" s="315" t="str">
        <f>+'Cover Page'!B37</f>
        <v>Kirklees EfW</v>
      </c>
      <c r="H3" s="315"/>
      <c r="I3" s="315"/>
    </row>
    <row r="4" spans="1:10" s="3" customFormat="1" ht="14.1"/>
    <row r="5" spans="1:10" s="3" customFormat="1" ht="14.1">
      <c r="A5" s="3" t="s">
        <v>148</v>
      </c>
      <c r="B5" s="307" t="str">
        <f>+'Cover Page'!B33:I33</f>
        <v>SUEZ R&amp;R Kirklees EfW</v>
      </c>
      <c r="C5" s="307"/>
      <c r="D5" s="307"/>
      <c r="E5" s="307"/>
      <c r="F5" s="3" t="s">
        <v>149</v>
      </c>
      <c r="G5" s="3" t="s">
        <v>196</v>
      </c>
    </row>
    <row r="6" spans="1:10" s="3" customFormat="1" ht="14.1"/>
    <row r="7" spans="1:10" s="3" customFormat="1" ht="15.75" customHeight="1">
      <c r="A7" s="3" t="s">
        <v>151</v>
      </c>
      <c r="D7" s="316">
        <f>+'Perf. Form 1'!D6:E6</f>
        <v>44562</v>
      </c>
      <c r="E7" s="316"/>
      <c r="F7" s="61" t="s">
        <v>152</v>
      </c>
      <c r="G7" s="316">
        <f>+'Perf. Form 1'!G6:H6</f>
        <v>44926</v>
      </c>
      <c r="H7" s="316"/>
    </row>
    <row r="8" spans="1:10" s="3" customFormat="1" ht="14.45">
      <c r="B8"/>
      <c r="C8"/>
      <c r="D8"/>
    </row>
    <row r="9" spans="1:10" s="3" customFormat="1" ht="37.5" customHeight="1">
      <c r="A9" s="264" t="s">
        <v>197</v>
      </c>
      <c r="B9" s="264"/>
      <c r="C9" s="264"/>
      <c r="D9" s="310" t="s">
        <v>198</v>
      </c>
      <c r="E9" s="310"/>
      <c r="F9" s="62" t="s">
        <v>73</v>
      </c>
      <c r="G9" s="264" t="s">
        <v>199</v>
      </c>
      <c r="H9" s="264"/>
      <c r="I9" s="264"/>
    </row>
    <row r="10" spans="1:10" s="3" customFormat="1" ht="24.75" customHeight="1">
      <c r="A10" s="261" t="s">
        <v>200</v>
      </c>
      <c r="B10" s="261"/>
      <c r="C10" s="261"/>
      <c r="D10" s="312">
        <f>+'Operational Data'!G23</f>
        <v>70717</v>
      </c>
      <c r="E10" s="312"/>
      <c r="F10" s="87" t="s">
        <v>96</v>
      </c>
      <c r="G10" s="313">
        <f>+'Operational Data'!H23</f>
        <v>588.26905799753763</v>
      </c>
      <c r="H10" s="313"/>
      <c r="I10" s="313"/>
    </row>
    <row r="11" spans="1:10" s="3" customFormat="1" ht="24.75" customHeight="1">
      <c r="A11" s="261" t="s">
        <v>201</v>
      </c>
      <c r="B11" s="261"/>
      <c r="C11" s="261"/>
      <c r="D11" s="289">
        <f>+'Operational Data'!G26</f>
        <v>2616</v>
      </c>
      <c r="E11" s="289"/>
      <c r="F11" s="87" t="s">
        <v>96</v>
      </c>
      <c r="G11" s="313">
        <f>+'Operational Data'!H26</f>
        <v>21.761554586896484</v>
      </c>
      <c r="H11" s="313"/>
      <c r="I11" s="313"/>
    </row>
    <row r="12" spans="1:10" s="3" customFormat="1" ht="24.75" customHeight="1">
      <c r="A12" s="261" t="s">
        <v>202</v>
      </c>
      <c r="B12" s="261"/>
      <c r="C12" s="261"/>
      <c r="D12" s="312">
        <f>+'Operational Data'!G24</f>
        <v>61359</v>
      </c>
      <c r="E12" s="312"/>
      <c r="F12" s="87" t="s">
        <v>96</v>
      </c>
      <c r="G12" s="313">
        <f>+'Operational Data'!H24</f>
        <v>510.42325225435064</v>
      </c>
      <c r="H12" s="313"/>
      <c r="I12" s="313"/>
    </row>
    <row r="13" spans="1:10" s="3" customFormat="1" ht="24.75" customHeight="1">
      <c r="A13" s="261" t="s">
        <v>203</v>
      </c>
      <c r="B13" s="261"/>
      <c r="C13" s="261"/>
      <c r="D13" s="289">
        <f>'Operational Data'!G46/1000</f>
        <v>388.702</v>
      </c>
      <c r="E13" s="289"/>
      <c r="F13" s="87" t="s">
        <v>81</v>
      </c>
      <c r="G13" s="313" t="str">
        <f>+'Operational Data'!H28</f>
        <v>-</v>
      </c>
      <c r="H13" s="313"/>
      <c r="I13" s="313"/>
    </row>
    <row r="14" spans="1:10" s="3" customFormat="1" ht="24.75" customHeight="1">
      <c r="A14" s="261" t="s">
        <v>204</v>
      </c>
      <c r="B14" s="261"/>
      <c r="C14" s="261"/>
      <c r="D14" s="312" t="s">
        <v>205</v>
      </c>
      <c r="E14" s="312"/>
      <c r="F14" s="87" t="s">
        <v>102</v>
      </c>
      <c r="G14" s="313" t="str">
        <f>+'Operational Data'!H29</f>
        <v>-</v>
      </c>
      <c r="H14" s="313"/>
      <c r="I14" s="313"/>
    </row>
    <row r="15" spans="1:10" s="3" customFormat="1" ht="24.75" customHeight="1">
      <c r="A15" s="314"/>
      <c r="B15" s="314"/>
      <c r="C15" s="314"/>
      <c r="D15" s="314"/>
      <c r="E15" s="314"/>
      <c r="F15" s="64"/>
      <c r="G15" s="220"/>
      <c r="H15" s="220"/>
      <c r="I15" s="220"/>
    </row>
    <row r="16" spans="1:10" s="3" customFormat="1" ht="14.45">
      <c r="A16" s="76"/>
      <c r="B16"/>
      <c r="C16"/>
      <c r="D16"/>
    </row>
    <row r="17" spans="1:9" s="3" customFormat="1" ht="24" customHeight="1">
      <c r="A17" s="262" t="s">
        <v>168</v>
      </c>
      <c r="B17" s="262"/>
      <c r="C17" s="262"/>
      <c r="D17" s="262"/>
      <c r="E17" s="262"/>
      <c r="F17" s="262"/>
      <c r="G17" s="262"/>
      <c r="H17" s="262"/>
      <c r="I17" s="262"/>
    </row>
    <row r="18" spans="1:9" s="3" customFormat="1" ht="14.1">
      <c r="A18" s="311"/>
      <c r="B18" s="311"/>
      <c r="C18" s="311"/>
      <c r="D18" s="311"/>
      <c r="E18" s="311"/>
      <c r="F18" s="311"/>
      <c r="G18" s="311"/>
      <c r="H18" s="311"/>
      <c r="I18" s="311"/>
    </row>
    <row r="19" spans="1:9" s="3" customFormat="1" ht="14.1">
      <c r="A19" s="311"/>
      <c r="B19" s="311"/>
      <c r="C19" s="311"/>
      <c r="D19" s="311"/>
      <c r="E19" s="311"/>
      <c r="F19" s="311"/>
      <c r="G19" s="311"/>
      <c r="H19" s="311"/>
      <c r="I19" s="311"/>
    </row>
    <row r="20" spans="1:9" s="3" customFormat="1" ht="14.1">
      <c r="A20" s="311"/>
      <c r="B20" s="311"/>
      <c r="C20" s="311"/>
      <c r="D20" s="311"/>
      <c r="E20" s="311"/>
      <c r="F20" s="311"/>
      <c r="G20" s="311"/>
      <c r="H20" s="311"/>
      <c r="I20" s="311"/>
    </row>
    <row r="21" spans="1:9" s="3" customFormat="1" ht="14.1">
      <c r="A21" s="73"/>
      <c r="B21" s="73"/>
      <c r="C21" s="73"/>
      <c r="D21" s="73"/>
      <c r="E21" s="73"/>
      <c r="F21" s="73"/>
      <c r="G21" s="73"/>
      <c r="H21" s="73"/>
      <c r="I21" s="73"/>
    </row>
    <row r="22" spans="1:9" s="3" customFormat="1" ht="14.1"/>
    <row r="23" spans="1:9" s="3" customFormat="1" ht="14.1"/>
    <row r="24" spans="1:9" s="3" customFormat="1" ht="14.1">
      <c r="A24" s="3" t="s">
        <v>193</v>
      </c>
      <c r="B24" s="75"/>
      <c r="C24" s="75"/>
      <c r="D24" s="75"/>
      <c r="E24" s="75"/>
      <c r="G24" s="3" t="s">
        <v>194</v>
      </c>
      <c r="H24" s="75"/>
      <c r="I24" s="75"/>
    </row>
    <row r="25" spans="1:9" s="3" customFormat="1" ht="14.1"/>
    <row r="26" spans="1:9" ht="14.25" customHeight="1">
      <c r="A26" s="3"/>
      <c r="B26" s="3"/>
      <c r="C26" s="3"/>
      <c r="D26" s="3"/>
      <c r="E26" s="3"/>
      <c r="F26" s="3"/>
      <c r="G26" s="3"/>
      <c r="H26" s="3"/>
      <c r="I26" s="3"/>
    </row>
    <row r="27" spans="1:9" s="3" customFormat="1" ht="14.1"/>
    <row r="28" spans="1:9" s="3" customFormat="1" ht="14.1"/>
    <row r="29" spans="1:9" s="3" customFormat="1">
      <c r="A29" s="121"/>
      <c r="B29" s="121"/>
      <c r="C29" s="121"/>
      <c r="D29" s="121"/>
      <c r="E29" s="121"/>
      <c r="F29" s="121"/>
      <c r="G29" s="121"/>
      <c r="H29" s="121"/>
      <c r="I29" s="121"/>
    </row>
    <row r="30" spans="1:9" s="3" customFormat="1" ht="14.1"/>
    <row r="31" spans="1:9" s="3" customFormat="1" ht="14.1"/>
    <row r="32" spans="1:9" s="3" customFormat="1" ht="14.1"/>
    <row r="33" spans="1:9" s="3" customFormat="1" ht="14.1"/>
    <row r="34" spans="1:9" s="3" customFormat="1" ht="14.1"/>
    <row r="35" spans="1:9" s="3" customFormat="1" ht="14.1"/>
    <row r="36" spans="1:9" s="3" customFormat="1" ht="14.1"/>
    <row r="37" spans="1:9" s="3" customFormat="1" ht="14.1"/>
    <row r="38" spans="1:9">
      <c r="A38" s="3"/>
      <c r="B38" s="3"/>
      <c r="C38" s="3"/>
      <c r="D38" s="3"/>
      <c r="E38" s="3"/>
      <c r="F38" s="3"/>
      <c r="G38" s="3"/>
      <c r="H38" s="3"/>
      <c r="I38" s="3"/>
    </row>
    <row r="39" spans="1:9">
      <c r="A39" s="3"/>
      <c r="B39" s="3"/>
      <c r="C39" s="3"/>
      <c r="D39" s="3"/>
      <c r="E39" s="3"/>
      <c r="F39" s="3"/>
      <c r="G39" s="3"/>
      <c r="H39" s="3"/>
      <c r="I39" s="3"/>
    </row>
    <row r="40" spans="1:9">
      <c r="A40" s="3"/>
      <c r="B40" s="3"/>
      <c r="C40" s="3"/>
      <c r="D40" s="3"/>
      <c r="E40" s="3"/>
      <c r="F40" s="3"/>
      <c r="G40" s="3"/>
      <c r="H40" s="3"/>
      <c r="I40" s="3"/>
    </row>
    <row r="59" spans="6:6">
      <c r="F59" s="3"/>
    </row>
  </sheetData>
  <mergeCells count="27">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7:I17"/>
    <mergeCell ref="A18:I20"/>
    <mergeCell ref="A14:C14"/>
    <mergeCell ref="D14:E14"/>
    <mergeCell ref="G14:I14"/>
    <mergeCell ref="A15:C15"/>
    <mergeCell ref="D15:E15"/>
    <mergeCell ref="G15:I1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L58"/>
  <sheetViews>
    <sheetView showGridLines="0" topLeftCell="A31" zoomScale="90" zoomScaleNormal="90" workbookViewId="0">
      <selection activeCell="Q20" sqref="Q20"/>
    </sheetView>
  </sheetViews>
  <sheetFormatPr defaultColWidth="9.28515625" defaultRowHeight="15.6"/>
  <cols>
    <col min="1" max="1" width="12.28515625" style="2" customWidth="1"/>
    <col min="2" max="2" width="11.7109375" style="2" customWidth="1"/>
    <col min="3" max="3" width="9.7109375" style="2" customWidth="1"/>
    <col min="4" max="4" width="2.28515625" style="2" customWidth="1"/>
    <col min="5" max="5" width="5.140625" style="2" customWidth="1"/>
    <col min="6" max="6" width="9.28515625" style="2"/>
    <col min="7" max="7" width="12.5703125" style="2" customWidth="1"/>
    <col min="8" max="8" width="9.28515625" style="2"/>
    <col min="9" max="9" width="15.28515625" style="2" customWidth="1"/>
    <col min="10" max="10" width="1" style="2" hidden="1" customWidth="1"/>
    <col min="11" max="11" width="0.5703125" style="2" customWidth="1"/>
    <col min="12" max="16384" width="9.28515625" style="2"/>
  </cols>
  <sheetData>
    <row r="1" spans="1:9">
      <c r="A1" s="121" t="str">
        <f>+'Cover Page'!$B$29</f>
        <v>Annual Performance Report 2022</v>
      </c>
      <c r="B1" s="121"/>
      <c r="C1" s="121"/>
      <c r="D1" s="121"/>
      <c r="E1" s="121" t="str">
        <f>+'Cover Page'!$B$33</f>
        <v>SUEZ R&amp;R Kirklees EfW</v>
      </c>
      <c r="F1" s="121"/>
      <c r="G1" s="121"/>
      <c r="H1" s="121"/>
      <c r="I1" s="121"/>
    </row>
    <row r="3" spans="1:9">
      <c r="A3" s="1" t="s">
        <v>206</v>
      </c>
      <c r="B3" s="121"/>
      <c r="C3" s="121"/>
      <c r="D3" s="121"/>
      <c r="E3" s="121"/>
      <c r="F3" s="121"/>
      <c r="G3" s="121"/>
      <c r="H3" s="121"/>
      <c r="I3" s="121"/>
    </row>
    <row r="4" spans="1:9">
      <c r="A4" s="1"/>
      <c r="B4" s="121"/>
      <c r="C4" s="121"/>
      <c r="D4" s="121"/>
      <c r="E4" s="121"/>
      <c r="F4" s="121"/>
      <c r="G4" s="121"/>
      <c r="H4" s="121"/>
      <c r="I4" s="121"/>
    </row>
    <row r="5" spans="1:9">
      <c r="A5" s="9" t="s">
        <v>207</v>
      </c>
      <c r="B5" s="121"/>
      <c r="C5" s="121"/>
      <c r="D5" s="121"/>
      <c r="E5" s="121"/>
      <c r="F5" s="121"/>
      <c r="G5" s="121"/>
      <c r="H5" s="121"/>
      <c r="I5" s="121"/>
    </row>
    <row r="6" spans="1:9">
      <c r="A6" s="9"/>
      <c r="B6" s="121"/>
      <c r="C6" s="121"/>
      <c r="D6" s="121"/>
      <c r="E6" s="121"/>
      <c r="F6" s="121"/>
      <c r="G6" s="121"/>
      <c r="H6" s="121"/>
      <c r="I6" s="121"/>
    </row>
    <row r="7" spans="1:9">
      <c r="A7" s="13" t="s">
        <v>208</v>
      </c>
      <c r="B7" s="121"/>
      <c r="C7" s="121"/>
      <c r="D7" s="121"/>
      <c r="E7" s="121"/>
      <c r="F7" s="121"/>
      <c r="G7" s="121"/>
      <c r="H7" s="121"/>
      <c r="I7" s="121"/>
    </row>
    <row r="8" spans="1:9" s="3" customFormat="1" ht="25.5" customHeight="1">
      <c r="A8" s="342" t="s">
        <v>209</v>
      </c>
      <c r="B8" s="343"/>
      <c r="C8" s="342" t="s">
        <v>210</v>
      </c>
      <c r="D8" s="344"/>
      <c r="E8" s="344"/>
      <c r="F8" s="344"/>
      <c r="G8" s="344"/>
      <c r="H8" s="344"/>
      <c r="I8" s="343"/>
    </row>
    <row r="9" spans="1:9" s="3" customFormat="1" ht="22.5" customHeight="1">
      <c r="A9" s="345"/>
      <c r="B9" s="346"/>
      <c r="C9" s="347" t="s">
        <v>211</v>
      </c>
      <c r="D9" s="347"/>
      <c r="E9" s="347"/>
      <c r="F9" s="347" t="s">
        <v>212</v>
      </c>
      <c r="G9" s="347"/>
      <c r="H9" s="347"/>
      <c r="I9" s="347"/>
    </row>
    <row r="10" spans="1:9" s="3" customFormat="1" ht="22.5" customHeight="1">
      <c r="A10" s="334" t="s">
        <v>213</v>
      </c>
      <c r="B10" s="334"/>
      <c r="C10" s="341">
        <v>1</v>
      </c>
      <c r="D10" s="341"/>
      <c r="E10" s="341"/>
      <c r="F10" s="337">
        <v>1</v>
      </c>
      <c r="G10" s="338"/>
      <c r="H10" s="338"/>
      <c r="I10" s="338"/>
    </row>
    <row r="11" spans="1:9" s="3" customFormat="1" ht="22.5" customHeight="1">
      <c r="A11" s="334" t="s">
        <v>214</v>
      </c>
      <c r="B11" s="334"/>
      <c r="C11" s="335">
        <v>1</v>
      </c>
      <c r="D11" s="336"/>
      <c r="E11" s="336"/>
      <c r="F11" s="337">
        <v>1</v>
      </c>
      <c r="G11" s="338"/>
      <c r="H11" s="338"/>
      <c r="I11" s="338"/>
    </row>
    <row r="12" spans="1:9" s="3" customFormat="1" ht="22.5" customHeight="1">
      <c r="A12" s="334" t="s">
        <v>215</v>
      </c>
      <c r="B12" s="334"/>
      <c r="C12" s="335">
        <v>1</v>
      </c>
      <c r="D12" s="336"/>
      <c r="E12" s="336"/>
      <c r="F12" s="337">
        <v>1</v>
      </c>
      <c r="G12" s="338"/>
      <c r="H12" s="338"/>
      <c r="I12" s="338"/>
    </row>
    <row r="13" spans="1:9" s="3" customFormat="1" ht="27" customHeight="1">
      <c r="A13" s="334" t="s">
        <v>216</v>
      </c>
      <c r="B13" s="334"/>
      <c r="C13" s="339" t="s">
        <v>217</v>
      </c>
      <c r="D13" s="336"/>
      <c r="E13" s="336"/>
      <c r="F13" s="337">
        <v>1</v>
      </c>
      <c r="G13" s="338"/>
      <c r="H13" s="338"/>
      <c r="I13" s="338"/>
    </row>
    <row r="14" spans="1:9" s="3" customFormat="1" ht="22.5" customHeight="1">
      <c r="A14" s="334" t="s">
        <v>218</v>
      </c>
      <c r="B14" s="334"/>
      <c r="C14" s="335">
        <v>1</v>
      </c>
      <c r="D14" s="336"/>
      <c r="E14" s="336"/>
      <c r="F14" s="337">
        <v>1</v>
      </c>
      <c r="G14" s="338"/>
      <c r="H14" s="338"/>
      <c r="I14" s="338"/>
    </row>
    <row r="15" spans="1:9" s="3" customFormat="1" ht="22.5" customHeight="1">
      <c r="A15" s="334" t="s">
        <v>219</v>
      </c>
      <c r="B15" s="334"/>
      <c r="C15" s="335">
        <v>1</v>
      </c>
      <c r="D15" s="336"/>
      <c r="E15" s="336"/>
      <c r="F15" s="337">
        <v>1</v>
      </c>
      <c r="G15" s="338"/>
      <c r="H15" s="338"/>
      <c r="I15" s="338"/>
    </row>
    <row r="16" spans="1:9" s="3" customFormat="1" ht="22.5" customHeight="1">
      <c r="A16" s="334" t="s">
        <v>220</v>
      </c>
      <c r="B16" s="334"/>
      <c r="C16" s="335">
        <v>1</v>
      </c>
      <c r="D16" s="336"/>
      <c r="E16" s="336"/>
      <c r="F16" s="337">
        <v>1</v>
      </c>
      <c r="G16" s="338"/>
      <c r="H16" s="338"/>
      <c r="I16" s="338"/>
    </row>
    <row r="17" spans="1:12" s="76" customFormat="1" ht="21.75" customHeight="1">
      <c r="A17" s="324" t="s">
        <v>221</v>
      </c>
      <c r="B17" s="325"/>
      <c r="C17" s="325"/>
      <c r="D17" s="325"/>
      <c r="E17" s="325"/>
      <c r="F17" s="325"/>
      <c r="G17" s="325"/>
      <c r="H17" s="325"/>
      <c r="I17" s="325"/>
      <c r="J17" s="325"/>
      <c r="K17" s="326"/>
    </row>
    <row r="18" spans="1:12" s="3" customFormat="1" ht="38.25" customHeight="1">
      <c r="A18" s="77" t="s">
        <v>54</v>
      </c>
      <c r="B18" s="331" t="s">
        <v>222</v>
      </c>
      <c r="C18" s="331"/>
      <c r="D18" s="331"/>
      <c r="E18" s="331" t="s">
        <v>223</v>
      </c>
      <c r="F18" s="331"/>
      <c r="G18" s="331"/>
      <c r="H18" s="331" t="s">
        <v>224</v>
      </c>
      <c r="I18" s="331"/>
      <c r="J18" s="332"/>
      <c r="K18" s="104"/>
    </row>
    <row r="19" spans="1:12" s="3" customFormat="1" ht="126" customHeight="1">
      <c r="A19" s="187">
        <v>44752</v>
      </c>
      <c r="B19" s="319" t="s">
        <v>225</v>
      </c>
      <c r="C19" s="320"/>
      <c r="D19" s="321"/>
      <c r="E19" s="333" t="s">
        <v>226</v>
      </c>
      <c r="F19" s="333"/>
      <c r="G19" s="333"/>
      <c r="H19" s="333" t="s">
        <v>227</v>
      </c>
      <c r="I19" s="333"/>
      <c r="J19" s="258"/>
      <c r="K19" s="104"/>
      <c r="L19" s="127"/>
    </row>
    <row r="20" spans="1:12" s="3" customFormat="1" ht="151.5" customHeight="1">
      <c r="A20" s="188">
        <v>44845</v>
      </c>
      <c r="B20" s="319" t="s">
        <v>228</v>
      </c>
      <c r="C20" s="320"/>
      <c r="D20" s="321"/>
      <c r="E20" s="322" t="s">
        <v>229</v>
      </c>
      <c r="F20" s="322"/>
      <c r="G20" s="322"/>
      <c r="H20" s="322" t="s">
        <v>230</v>
      </c>
      <c r="I20" s="322"/>
      <c r="J20" s="323"/>
      <c r="K20" s="104"/>
      <c r="L20" s="127"/>
    </row>
    <row r="21" spans="1:12" s="3" customFormat="1" ht="14.1">
      <c r="A21" s="183"/>
      <c r="B21" s="328"/>
      <c r="C21" s="329"/>
      <c r="D21" s="330"/>
      <c r="E21" s="327"/>
      <c r="F21" s="327"/>
      <c r="G21" s="327"/>
      <c r="H21" s="327"/>
      <c r="I21" s="327"/>
      <c r="J21" s="328"/>
      <c r="K21" s="104"/>
      <c r="L21" s="127"/>
    </row>
    <row r="22" spans="1:12" s="3" customFormat="1" ht="14.1"/>
    <row r="23" spans="1:12" s="76" customFormat="1" ht="22.5" customHeight="1">
      <c r="A23" s="324" t="s">
        <v>231</v>
      </c>
      <c r="B23" s="325"/>
      <c r="C23" s="325"/>
      <c r="D23" s="325"/>
      <c r="E23" s="325"/>
      <c r="F23" s="325"/>
      <c r="G23" s="325"/>
      <c r="H23" s="325"/>
      <c r="I23" s="325"/>
      <c r="J23" s="325"/>
      <c r="K23" s="326"/>
    </row>
    <row r="24" spans="1:12" s="3" customFormat="1" ht="39" customHeight="1">
      <c r="A24" s="77" t="s">
        <v>54</v>
      </c>
      <c r="B24" s="331" t="s">
        <v>232</v>
      </c>
      <c r="C24" s="331"/>
      <c r="D24" s="331"/>
      <c r="E24" s="331" t="s">
        <v>233</v>
      </c>
      <c r="F24" s="331"/>
      <c r="G24" s="331"/>
      <c r="H24" s="331" t="s">
        <v>224</v>
      </c>
      <c r="I24" s="331"/>
      <c r="J24" s="332"/>
      <c r="K24" s="104"/>
    </row>
    <row r="25" spans="1:12" s="3" customFormat="1" ht="14.1">
      <c r="A25" s="182" t="s">
        <v>234</v>
      </c>
      <c r="B25" s="317" t="s">
        <v>234</v>
      </c>
      <c r="C25" s="317"/>
      <c r="D25" s="317"/>
      <c r="E25" s="317" t="s">
        <v>234</v>
      </c>
      <c r="F25" s="317"/>
      <c r="G25" s="317"/>
      <c r="H25" s="317" t="s">
        <v>234</v>
      </c>
      <c r="I25" s="317"/>
      <c r="J25" s="318"/>
      <c r="K25" s="104"/>
    </row>
    <row r="26" spans="1:12" s="3" customFormat="1" ht="29.25" customHeight="1">
      <c r="A26" s="13"/>
      <c r="E26" s="340" t="s">
        <v>235</v>
      </c>
      <c r="F26" s="340"/>
      <c r="G26" s="340"/>
      <c r="H26" s="340"/>
      <c r="I26" s="340"/>
      <c r="J26" s="13"/>
    </row>
    <row r="58" spans="6:6">
      <c r="F58" s="3"/>
    </row>
  </sheetData>
  <mergeCells count="47">
    <mergeCell ref="E26:I26"/>
    <mergeCell ref="A10:B10"/>
    <mergeCell ref="C10:E10"/>
    <mergeCell ref="F10:I10"/>
    <mergeCell ref="A8:B8"/>
    <mergeCell ref="C8:I8"/>
    <mergeCell ref="A9:B9"/>
    <mergeCell ref="C9:E9"/>
    <mergeCell ref="F9:I9"/>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C16:E16"/>
    <mergeCell ref="F16:I16"/>
    <mergeCell ref="A17:K17"/>
    <mergeCell ref="B24:D24"/>
    <mergeCell ref="E24:G24"/>
    <mergeCell ref="H24:J24"/>
    <mergeCell ref="B18:D18"/>
    <mergeCell ref="E18:G18"/>
    <mergeCell ref="H18:J18"/>
    <mergeCell ref="B19:D19"/>
    <mergeCell ref="E19:G19"/>
    <mergeCell ref="H19:J19"/>
    <mergeCell ref="B25:D25"/>
    <mergeCell ref="E25:G25"/>
    <mergeCell ref="H25:J25"/>
    <mergeCell ref="B20:D20"/>
    <mergeCell ref="E20:G20"/>
    <mergeCell ref="H20:J20"/>
    <mergeCell ref="A23:K23"/>
    <mergeCell ref="E21:G21"/>
    <mergeCell ref="B21:D21"/>
    <mergeCell ref="H21:J21"/>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38"/>
  <sheetViews>
    <sheetView showGridLines="0" zoomScale="90" zoomScaleNormal="90" workbookViewId="0">
      <selection activeCell="A6" sqref="A6:J8"/>
    </sheetView>
  </sheetViews>
  <sheetFormatPr defaultColWidth="9.28515625" defaultRowHeight="15.6"/>
  <cols>
    <col min="1" max="1" width="9.28515625" style="2" customWidth="1"/>
    <col min="2" max="2" width="14.5703125" style="2" bestFit="1" customWidth="1"/>
    <col min="3" max="6" width="9.28515625" style="2"/>
    <col min="7" max="7" width="5.7109375" style="2" customWidth="1"/>
    <col min="8" max="8" width="7.140625" style="2" customWidth="1"/>
    <col min="9" max="9" width="5" style="2" customWidth="1"/>
    <col min="10" max="10" width="3.140625" style="2" customWidth="1"/>
    <col min="11" max="16384" width="9.28515625" style="2"/>
  </cols>
  <sheetData>
    <row r="1" spans="1:10">
      <c r="A1" s="13" t="str">
        <f>+'Cover Page'!$B$29</f>
        <v>Annual Performance Report 2022</v>
      </c>
      <c r="B1" s="13"/>
      <c r="C1" s="13"/>
      <c r="D1" s="13"/>
      <c r="E1" s="13" t="str">
        <f>+'Cover Page'!$B$33</f>
        <v>SUEZ R&amp;R Kirklees EfW</v>
      </c>
      <c r="F1" s="13"/>
      <c r="G1" s="13"/>
      <c r="H1" s="13"/>
      <c r="I1" s="13"/>
      <c r="J1" s="13"/>
    </row>
    <row r="2" spans="1:10">
      <c r="A2" s="13"/>
      <c r="B2" s="13"/>
      <c r="C2" s="13"/>
      <c r="D2" s="13"/>
      <c r="E2" s="13"/>
      <c r="F2" s="13"/>
      <c r="G2" s="13"/>
      <c r="H2" s="13"/>
      <c r="I2" s="13"/>
      <c r="J2" s="13"/>
    </row>
    <row r="3" spans="1:10">
      <c r="A3" s="17" t="s">
        <v>236</v>
      </c>
      <c r="B3" s="13"/>
      <c r="C3" s="13"/>
      <c r="D3" s="13"/>
      <c r="E3" s="13"/>
      <c r="F3" s="13"/>
      <c r="G3" s="13"/>
      <c r="H3" s="13"/>
      <c r="I3" s="13"/>
      <c r="J3" s="13"/>
    </row>
    <row r="4" spans="1:10">
      <c r="A4" s="17"/>
      <c r="B4" s="13"/>
      <c r="C4" s="13"/>
      <c r="D4" s="13"/>
      <c r="E4" s="13"/>
      <c r="F4" s="13"/>
      <c r="G4" s="13"/>
      <c r="H4" s="13"/>
      <c r="I4" s="13"/>
      <c r="J4" s="13"/>
    </row>
    <row r="5" spans="1:10" s="3" customFormat="1" ht="14.1">
      <c r="A5" s="352" t="s">
        <v>237</v>
      </c>
      <c r="B5" s="352"/>
      <c r="C5" s="352"/>
      <c r="D5" s="352"/>
      <c r="E5" s="352"/>
      <c r="F5" s="352"/>
      <c r="G5" s="352"/>
      <c r="H5" s="352"/>
      <c r="I5" s="352"/>
      <c r="J5" s="352"/>
    </row>
    <row r="6" spans="1:10" s="3" customFormat="1" ht="15.75" customHeight="1">
      <c r="A6" s="249" t="s">
        <v>238</v>
      </c>
      <c r="B6" s="250"/>
      <c r="C6" s="250"/>
      <c r="D6" s="250"/>
      <c r="E6" s="250"/>
      <c r="F6" s="250"/>
      <c r="G6" s="250"/>
      <c r="H6" s="250"/>
      <c r="I6" s="250"/>
      <c r="J6" s="251"/>
    </row>
    <row r="7" spans="1:10" s="3" customFormat="1" ht="15.75" customHeight="1">
      <c r="A7" s="252"/>
      <c r="B7" s="253"/>
      <c r="C7" s="253"/>
      <c r="D7" s="253"/>
      <c r="E7" s="253"/>
      <c r="F7" s="253"/>
      <c r="G7" s="253"/>
      <c r="H7" s="253"/>
      <c r="I7" s="253"/>
      <c r="J7" s="254"/>
    </row>
    <row r="8" spans="1:10" s="3" customFormat="1" ht="21.75" customHeight="1">
      <c r="A8" s="255"/>
      <c r="B8" s="256"/>
      <c r="C8" s="256"/>
      <c r="D8" s="256"/>
      <c r="E8" s="256"/>
      <c r="F8" s="256"/>
      <c r="G8" s="256"/>
      <c r="H8" s="256"/>
      <c r="I8" s="256"/>
      <c r="J8" s="257"/>
    </row>
    <row r="9" spans="1:10" s="3" customFormat="1" ht="14.1">
      <c r="A9" s="13"/>
      <c r="B9" s="13"/>
      <c r="C9" s="13"/>
      <c r="D9" s="13"/>
      <c r="E9" s="13"/>
      <c r="F9" s="13"/>
      <c r="G9" s="13"/>
      <c r="H9" s="13"/>
      <c r="I9" s="13"/>
      <c r="J9" s="13"/>
    </row>
    <row r="10" spans="1:10" s="78" customFormat="1" ht="33.75" customHeight="1">
      <c r="A10" s="348" t="s">
        <v>239</v>
      </c>
      <c r="B10" s="349"/>
      <c r="C10" s="349"/>
      <c r="D10" s="349"/>
      <c r="E10" s="349"/>
      <c r="F10" s="349"/>
      <c r="G10" s="349"/>
      <c r="H10" s="349"/>
      <c r="I10" s="349"/>
      <c r="J10" s="350"/>
    </row>
    <row r="11" spans="1:10" ht="15.75" customHeight="1">
      <c r="A11" s="351" t="s">
        <v>234</v>
      </c>
      <c r="B11" s="233"/>
      <c r="C11" s="233"/>
      <c r="D11" s="233"/>
      <c r="E11" s="233"/>
      <c r="F11" s="233"/>
      <c r="G11" s="233"/>
      <c r="H11" s="233"/>
      <c r="I11" s="233"/>
      <c r="J11" s="234"/>
    </row>
    <row r="12" spans="1:10" ht="15.75" customHeight="1">
      <c r="A12" s="238"/>
      <c r="B12" s="239"/>
      <c r="C12" s="239"/>
      <c r="D12" s="239"/>
      <c r="E12" s="239"/>
      <c r="F12" s="239"/>
      <c r="G12" s="239"/>
      <c r="H12" s="239"/>
      <c r="I12" s="239"/>
      <c r="J12" s="240"/>
    </row>
    <row r="13" spans="1:10">
      <c r="A13" s="17"/>
      <c r="B13" s="13"/>
      <c r="C13" s="13"/>
      <c r="D13" s="13"/>
      <c r="E13" s="13"/>
      <c r="F13" s="13"/>
      <c r="G13" s="13"/>
      <c r="H13" s="13"/>
      <c r="I13" s="13"/>
      <c r="J13" s="13"/>
    </row>
    <row r="14" spans="1:10" ht="36.75" customHeight="1">
      <c r="A14" s="348" t="s">
        <v>240</v>
      </c>
      <c r="B14" s="349"/>
      <c r="C14" s="349"/>
      <c r="D14" s="349"/>
      <c r="E14" s="349"/>
      <c r="F14" s="349"/>
      <c r="G14" s="349"/>
      <c r="H14" s="349"/>
      <c r="I14" s="349"/>
      <c r="J14" s="350"/>
    </row>
    <row r="15" spans="1:10" ht="15.75" customHeight="1">
      <c r="A15" s="351" t="s">
        <v>234</v>
      </c>
      <c r="B15" s="233"/>
      <c r="C15" s="233"/>
      <c r="D15" s="233"/>
      <c r="E15" s="233"/>
      <c r="F15" s="233"/>
      <c r="G15" s="233"/>
      <c r="H15" s="233"/>
      <c r="I15" s="233"/>
      <c r="J15" s="234"/>
    </row>
    <row r="16" spans="1:10" ht="15.75" customHeight="1">
      <c r="A16" s="238"/>
      <c r="B16" s="239"/>
      <c r="C16" s="239"/>
      <c r="D16" s="239"/>
      <c r="E16" s="239"/>
      <c r="F16" s="239"/>
      <c r="G16" s="239"/>
      <c r="H16" s="239"/>
      <c r="I16" s="239"/>
      <c r="J16" s="240"/>
    </row>
    <row r="17" spans="1:10">
      <c r="A17" s="13"/>
      <c r="B17" s="13"/>
      <c r="C17" s="13"/>
      <c r="D17" s="13"/>
      <c r="E17" s="13"/>
      <c r="F17" s="13"/>
      <c r="G17" s="13"/>
      <c r="H17" s="13"/>
      <c r="I17" s="13"/>
      <c r="J17" s="13"/>
    </row>
    <row r="18" spans="1:10" ht="33" customHeight="1">
      <c r="A18" s="348" t="s">
        <v>241</v>
      </c>
      <c r="B18" s="349"/>
      <c r="C18" s="349"/>
      <c r="D18" s="349"/>
      <c r="E18" s="349"/>
      <c r="F18" s="349"/>
      <c r="G18" s="349"/>
      <c r="H18" s="349"/>
      <c r="I18" s="349"/>
      <c r="J18" s="350"/>
    </row>
    <row r="19" spans="1:10" ht="15.75" customHeight="1">
      <c r="A19" s="351" t="s">
        <v>234</v>
      </c>
      <c r="B19" s="233"/>
      <c r="C19" s="233"/>
      <c r="D19" s="233"/>
      <c r="E19" s="233"/>
      <c r="F19" s="233"/>
      <c r="G19" s="233"/>
      <c r="H19" s="233"/>
      <c r="I19" s="233"/>
      <c r="J19" s="234"/>
    </row>
    <row r="20" spans="1:10" ht="15.75" customHeight="1">
      <c r="A20" s="238"/>
      <c r="B20" s="239"/>
      <c r="C20" s="239"/>
      <c r="D20" s="239"/>
      <c r="E20" s="239"/>
      <c r="F20" s="239"/>
      <c r="G20" s="239"/>
      <c r="H20" s="239"/>
      <c r="I20" s="239"/>
      <c r="J20" s="240"/>
    </row>
    <row r="38" spans="6:6">
      <c r="F38" s="3"/>
    </row>
  </sheetData>
  <mergeCells count="8">
    <mergeCell ref="A18:J18"/>
    <mergeCell ref="A19:J20"/>
    <mergeCell ref="A5:J5"/>
    <mergeCell ref="A6:J8"/>
    <mergeCell ref="A10:J10"/>
    <mergeCell ref="A11:J12"/>
    <mergeCell ref="A14:J14"/>
    <mergeCell ref="A15:J1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56"/>
  <sheetViews>
    <sheetView showGridLines="0" topLeftCell="A4" zoomScale="90" zoomScaleNormal="90" workbookViewId="0">
      <selection activeCell="M12" sqref="M12"/>
    </sheetView>
  </sheetViews>
  <sheetFormatPr defaultColWidth="9.28515625" defaultRowHeight="15.6"/>
  <cols>
    <col min="1" max="1" width="9.28515625" style="2" customWidth="1"/>
    <col min="2" max="2" width="14.5703125" style="2" bestFit="1" customWidth="1"/>
    <col min="3" max="6" width="9.28515625" style="2"/>
    <col min="7" max="7" width="8.5703125" style="2" customWidth="1"/>
    <col min="8" max="8" width="7.5703125" style="2" customWidth="1"/>
    <col min="9" max="9" width="8" style="2" customWidth="1"/>
    <col min="10" max="10" width="6.42578125" style="2" customWidth="1"/>
    <col min="11" max="16384" width="9.28515625" style="2"/>
  </cols>
  <sheetData>
    <row r="1" spans="1:10">
      <c r="A1" s="13" t="str">
        <f>+'Cover Page'!$B$29</f>
        <v>Annual Performance Report 2022</v>
      </c>
      <c r="B1" s="13"/>
      <c r="C1" s="13"/>
      <c r="D1" s="13"/>
      <c r="E1" s="13" t="str">
        <f>+'Cover Page'!$B$33</f>
        <v>SUEZ R&amp;R Kirklees EfW</v>
      </c>
      <c r="F1" s="13"/>
      <c r="G1" s="13"/>
      <c r="H1" s="13"/>
      <c r="I1" s="13"/>
      <c r="J1" s="13"/>
    </row>
    <row r="2" spans="1:10">
      <c r="A2" s="13"/>
      <c r="B2" s="13"/>
      <c r="C2" s="13"/>
      <c r="D2" s="13"/>
      <c r="E2" s="13"/>
      <c r="F2" s="13"/>
      <c r="G2" s="13"/>
      <c r="H2" s="13"/>
      <c r="I2" s="13"/>
      <c r="J2" s="13"/>
    </row>
    <row r="3" spans="1:10">
      <c r="A3" s="17" t="s">
        <v>242</v>
      </c>
      <c r="B3" s="13"/>
      <c r="C3" s="13"/>
      <c r="D3" s="13"/>
      <c r="E3" s="13"/>
      <c r="F3" s="13"/>
      <c r="G3" s="13"/>
      <c r="H3" s="13"/>
      <c r="I3" s="13"/>
      <c r="J3" s="13"/>
    </row>
    <row r="4" spans="1:10">
      <c r="A4" s="17"/>
      <c r="B4" s="13"/>
      <c r="C4" s="13"/>
      <c r="D4" s="13"/>
      <c r="E4" s="13"/>
      <c r="F4" s="13"/>
      <c r="G4" s="13"/>
      <c r="H4" s="13"/>
      <c r="I4" s="13"/>
      <c r="J4" s="13"/>
    </row>
    <row r="5" spans="1:10" s="3" customFormat="1" ht="28.5" customHeight="1">
      <c r="A5" s="152" t="s">
        <v>243</v>
      </c>
      <c r="B5" s="153"/>
      <c r="C5" s="153"/>
      <c r="D5" s="153"/>
      <c r="E5" s="153"/>
      <c r="F5" s="153"/>
      <c r="G5" s="153"/>
      <c r="H5" s="153"/>
      <c r="I5" s="153"/>
      <c r="J5" s="154"/>
    </row>
    <row r="6" spans="1:10" s="3" customFormat="1" ht="15.75" customHeight="1">
      <c r="A6" s="353" t="s">
        <v>54</v>
      </c>
      <c r="B6" s="354"/>
      <c r="C6" s="353" t="s">
        <v>244</v>
      </c>
      <c r="D6" s="355"/>
      <c r="E6" s="355"/>
      <c r="F6" s="355"/>
      <c r="G6" s="355"/>
      <c r="H6" s="355"/>
      <c r="I6" s="355"/>
      <c r="J6" s="354"/>
    </row>
    <row r="7" spans="1:10" s="3" customFormat="1" ht="15.75" customHeight="1">
      <c r="A7" s="351" t="s">
        <v>245</v>
      </c>
      <c r="B7" s="234"/>
      <c r="C7" s="249" t="s">
        <v>246</v>
      </c>
      <c r="D7" s="356"/>
      <c r="E7" s="356"/>
      <c r="F7" s="356"/>
      <c r="G7" s="356"/>
      <c r="H7" s="356"/>
      <c r="I7" s="356"/>
      <c r="J7" s="357"/>
    </row>
    <row r="8" spans="1:10" s="3" customFormat="1" ht="15.75" customHeight="1">
      <c r="A8" s="238"/>
      <c r="B8" s="240"/>
      <c r="C8" s="358"/>
      <c r="D8" s="359"/>
      <c r="E8" s="359"/>
      <c r="F8" s="359"/>
      <c r="G8" s="359"/>
      <c r="H8" s="359"/>
      <c r="I8" s="359"/>
      <c r="J8" s="360"/>
    </row>
    <row r="9" spans="1:10" s="3" customFormat="1" ht="15.75" customHeight="1">
      <c r="A9" s="351"/>
      <c r="B9" s="234"/>
      <c r="C9" s="351"/>
      <c r="D9" s="233"/>
      <c r="E9" s="233"/>
      <c r="F9" s="233"/>
      <c r="G9" s="233"/>
      <c r="H9" s="233"/>
      <c r="I9" s="233"/>
      <c r="J9" s="234"/>
    </row>
    <row r="10" spans="1:10" s="3" customFormat="1" ht="15.75" customHeight="1">
      <c r="A10" s="238"/>
      <c r="B10" s="240"/>
      <c r="C10" s="238"/>
      <c r="D10" s="239"/>
      <c r="E10" s="239"/>
      <c r="F10" s="239"/>
      <c r="G10" s="239"/>
      <c r="H10" s="239"/>
      <c r="I10" s="239"/>
      <c r="J10" s="240"/>
    </row>
    <row r="11" spans="1:10" s="3" customFormat="1" ht="14.1">
      <c r="A11" s="13"/>
      <c r="B11" s="13"/>
      <c r="C11" s="13"/>
      <c r="D11" s="13"/>
      <c r="E11" s="13"/>
      <c r="F11" s="13"/>
      <c r="G11" s="13"/>
      <c r="H11" s="13"/>
      <c r="I11" s="13"/>
      <c r="J11" s="13"/>
    </row>
    <row r="12" spans="1:10" s="78" customFormat="1" ht="33.75" customHeight="1">
      <c r="A12" s="348" t="s">
        <v>247</v>
      </c>
      <c r="B12" s="349"/>
      <c r="C12" s="349"/>
      <c r="D12" s="349"/>
      <c r="E12" s="349"/>
      <c r="F12" s="349"/>
      <c r="G12" s="349"/>
      <c r="H12" s="349"/>
      <c r="I12" s="349"/>
      <c r="J12" s="350"/>
    </row>
    <row r="13" spans="1:10" ht="15.75" customHeight="1">
      <c r="A13" s="353" t="s">
        <v>54</v>
      </c>
      <c r="B13" s="354"/>
      <c r="C13" s="353" t="s">
        <v>244</v>
      </c>
      <c r="D13" s="355"/>
      <c r="E13" s="355"/>
      <c r="F13" s="355"/>
      <c r="G13" s="355"/>
      <c r="H13" s="355"/>
      <c r="I13" s="355"/>
      <c r="J13" s="355"/>
    </row>
    <row r="14" spans="1:10" ht="15.75" customHeight="1">
      <c r="A14" s="351" t="s">
        <v>245</v>
      </c>
      <c r="B14" s="234"/>
      <c r="C14" s="249" t="s">
        <v>248</v>
      </c>
      <c r="D14" s="250"/>
      <c r="E14" s="250"/>
      <c r="F14" s="250"/>
      <c r="G14" s="250"/>
      <c r="H14" s="250"/>
      <c r="I14" s="250"/>
      <c r="J14" s="251"/>
    </row>
    <row r="15" spans="1:10" ht="15.75" customHeight="1">
      <c r="A15" s="238"/>
      <c r="B15" s="240"/>
      <c r="C15" s="255"/>
      <c r="D15" s="256"/>
      <c r="E15" s="256"/>
      <c r="F15" s="256"/>
      <c r="G15" s="256"/>
      <c r="H15" s="256"/>
      <c r="I15" s="256"/>
      <c r="J15" s="257"/>
    </row>
    <row r="16" spans="1:10" ht="15.75" customHeight="1">
      <c r="A16" s="351"/>
      <c r="B16" s="234"/>
      <c r="C16" s="351"/>
      <c r="D16" s="233"/>
      <c r="E16" s="233"/>
      <c r="F16" s="233"/>
      <c r="G16" s="233"/>
      <c r="H16" s="233"/>
      <c r="I16" s="233"/>
      <c r="J16" s="234"/>
    </row>
    <row r="17" spans="1:10" ht="15.75" customHeight="1">
      <c r="A17" s="238"/>
      <c r="B17" s="240"/>
      <c r="C17" s="238"/>
      <c r="D17" s="239"/>
      <c r="E17" s="239"/>
      <c r="F17" s="239"/>
      <c r="G17" s="239"/>
      <c r="H17" s="239"/>
      <c r="I17" s="239"/>
      <c r="J17" s="240"/>
    </row>
    <row r="18" spans="1:10">
      <c r="A18" s="17"/>
      <c r="B18" s="13"/>
      <c r="C18" s="13"/>
      <c r="D18" s="13"/>
      <c r="E18" s="13"/>
      <c r="F18" s="13"/>
      <c r="G18" s="13"/>
      <c r="H18" s="13"/>
      <c r="I18" s="13"/>
      <c r="J18" s="13"/>
    </row>
    <row r="19" spans="1:10" ht="36.75" customHeight="1">
      <c r="A19" s="348" t="s">
        <v>249</v>
      </c>
      <c r="B19" s="349"/>
      <c r="C19" s="349"/>
      <c r="D19" s="349"/>
      <c r="E19" s="349"/>
      <c r="F19" s="349"/>
      <c r="G19" s="349"/>
      <c r="H19" s="349"/>
      <c r="I19" s="349"/>
      <c r="J19" s="350"/>
    </row>
    <row r="56" spans="6:6">
      <c r="F56" s="3"/>
    </row>
  </sheetData>
  <mergeCells count="14">
    <mergeCell ref="A13:B13"/>
    <mergeCell ref="C13:J13"/>
    <mergeCell ref="A6:B6"/>
    <mergeCell ref="C6:J6"/>
    <mergeCell ref="A7:B8"/>
    <mergeCell ref="C7:J8"/>
    <mergeCell ref="A9:B10"/>
    <mergeCell ref="C9:J10"/>
    <mergeCell ref="A12:J12"/>
    <mergeCell ref="A14:B15"/>
    <mergeCell ref="C14:J15"/>
    <mergeCell ref="A16:B17"/>
    <mergeCell ref="C16:J17"/>
    <mergeCell ref="A19:J1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D763-F8E7-4390-A2ED-5FD7A18E09AD}">
  <sheetPr>
    <tabColor rgb="FF00B0F0"/>
  </sheetPr>
  <dimension ref="A1:O24"/>
  <sheetViews>
    <sheetView topLeftCell="A19" zoomScale="90" zoomScaleNormal="90" workbookViewId="0">
      <selection activeCell="B20" sqref="B20:C20"/>
    </sheetView>
  </sheetViews>
  <sheetFormatPr defaultColWidth="8.85546875" defaultRowHeight="15.6"/>
  <cols>
    <col min="1" max="1" width="36.7109375" style="121" customWidth="1"/>
    <col min="2" max="2" width="17.7109375" style="121" customWidth="1"/>
    <col min="3" max="3" width="37.28515625" style="121" customWidth="1"/>
    <col min="4" max="14" width="8.85546875" style="121"/>
    <col min="15" max="15" width="9" style="121" customWidth="1"/>
    <col min="16" max="16384" width="8.85546875" style="121"/>
  </cols>
  <sheetData>
    <row r="1" spans="1:15">
      <c r="A1" s="121" t="str">
        <f>+'Cover Page'!$B$29</f>
        <v>Annual Performance Report 2022</v>
      </c>
      <c r="C1" s="121" t="str">
        <f>+'[1]Cover Page'!$B$33</f>
        <v>Name of Facility as per Permit</v>
      </c>
    </row>
    <row r="2" spans="1:15" ht="10.15" customHeight="1"/>
    <row r="3" spans="1:15">
      <c r="A3" s="1" t="s">
        <v>250</v>
      </c>
      <c r="E3" s="114" t="s">
        <v>3</v>
      </c>
    </row>
    <row r="4" spans="1:15" ht="9.4" customHeight="1"/>
    <row r="5" spans="1:15">
      <c r="A5" s="361" t="s">
        <v>251</v>
      </c>
      <c r="B5" s="362"/>
      <c r="C5" s="362"/>
    </row>
    <row r="6" spans="1:15" ht="30.95">
      <c r="A6" s="170" t="s">
        <v>252</v>
      </c>
      <c r="B6" s="180" t="s">
        <v>253</v>
      </c>
      <c r="C6" s="171"/>
    </row>
    <row r="7" spans="1:15" ht="30.95">
      <c r="A7" s="170" t="s">
        <v>254</v>
      </c>
      <c r="B7" s="180" t="s">
        <v>255</v>
      </c>
      <c r="C7" s="171"/>
    </row>
    <row r="8" spans="1:15" ht="46.5">
      <c r="A8" s="170" t="s">
        <v>256</v>
      </c>
      <c r="B8" s="180" t="s">
        <v>257</v>
      </c>
      <c r="C8" s="171"/>
    </row>
    <row r="9" spans="1:15" ht="46.5">
      <c r="A9" s="170" t="s">
        <v>258</v>
      </c>
      <c r="B9" s="363" t="s">
        <v>259</v>
      </c>
      <c r="C9" s="364"/>
      <c r="E9" s="365" t="s">
        <v>260</v>
      </c>
      <c r="F9" s="366"/>
      <c r="G9" s="366"/>
      <c r="H9" s="366"/>
      <c r="I9" s="366"/>
      <c r="J9" s="366"/>
      <c r="K9" s="366"/>
      <c r="L9" s="366"/>
      <c r="M9" s="366"/>
      <c r="N9" s="366"/>
      <c r="O9" s="366"/>
    </row>
    <row r="10" spans="1:15" ht="8.65" customHeight="1">
      <c r="A10" s="172"/>
      <c r="B10" s="173"/>
      <c r="C10" s="173"/>
    </row>
    <row r="11" spans="1:15">
      <c r="A11" s="367" t="s">
        <v>261</v>
      </c>
      <c r="B11" s="362"/>
      <c r="C11" s="362"/>
    </row>
    <row r="12" spans="1:15" ht="30.95">
      <c r="A12" s="170" t="s">
        <v>262</v>
      </c>
      <c r="B12" s="180" t="s">
        <v>263</v>
      </c>
      <c r="C12" s="171"/>
    </row>
    <row r="13" spans="1:15" ht="46.5">
      <c r="A13" s="170" t="s">
        <v>264</v>
      </c>
      <c r="B13" s="368" t="s">
        <v>265</v>
      </c>
      <c r="C13" s="369"/>
      <c r="E13" s="241" t="s">
        <v>266</v>
      </c>
      <c r="F13" s="366"/>
      <c r="G13" s="366"/>
      <c r="H13" s="366"/>
      <c r="I13" s="366"/>
      <c r="J13" s="366"/>
      <c r="K13" s="366"/>
      <c r="L13" s="366"/>
      <c r="M13" s="366"/>
      <c r="N13" s="366"/>
      <c r="O13" s="366"/>
    </row>
    <row r="14" spans="1:15" ht="59.1">
      <c r="A14" s="170" t="s">
        <v>267</v>
      </c>
      <c r="B14" s="181" t="s">
        <v>268</v>
      </c>
      <c r="C14" s="171"/>
    </row>
    <row r="15" spans="1:15" ht="6.4" customHeight="1">
      <c r="A15" s="172"/>
      <c r="B15" s="173"/>
      <c r="C15" s="173"/>
    </row>
    <row r="16" spans="1:15" ht="39" customHeight="1">
      <c r="A16" s="361" t="s">
        <v>269</v>
      </c>
      <c r="B16" s="362"/>
      <c r="C16" s="362"/>
    </row>
    <row r="17" spans="1:15" ht="46.5">
      <c r="A17" s="170" t="s">
        <v>270</v>
      </c>
      <c r="B17" s="179">
        <v>0.58789999999999998</v>
      </c>
      <c r="C17" s="171"/>
    </row>
    <row r="18" spans="1:15" ht="46.5">
      <c r="A18" s="170" t="s">
        <v>271</v>
      </c>
      <c r="B18" s="368" t="s">
        <v>272</v>
      </c>
      <c r="C18" s="369"/>
      <c r="E18" s="241" t="s">
        <v>273</v>
      </c>
      <c r="F18" s="366"/>
      <c r="G18" s="366"/>
      <c r="H18" s="366"/>
      <c r="I18" s="366"/>
      <c r="J18" s="366"/>
      <c r="K18" s="366"/>
      <c r="L18" s="366"/>
      <c r="M18" s="366"/>
      <c r="N18" s="366"/>
      <c r="O18" s="366"/>
    </row>
    <row r="19" spans="1:15" ht="46.5">
      <c r="A19" s="170" t="s">
        <v>274</v>
      </c>
      <c r="B19" s="179">
        <v>0.58789999999999998</v>
      </c>
      <c r="C19" s="171"/>
    </row>
    <row r="20" spans="1:15" ht="46.5">
      <c r="A20" s="170" t="s">
        <v>275</v>
      </c>
      <c r="B20" s="368" t="s">
        <v>272</v>
      </c>
      <c r="C20" s="369"/>
      <c r="E20" s="241" t="s">
        <v>276</v>
      </c>
      <c r="F20" s="366"/>
      <c r="G20" s="366"/>
      <c r="H20" s="366"/>
      <c r="I20" s="366"/>
      <c r="J20" s="366"/>
      <c r="K20" s="366"/>
      <c r="L20" s="366"/>
      <c r="M20" s="366"/>
      <c r="N20" s="366"/>
      <c r="O20" s="366"/>
    </row>
    <row r="21" spans="1:15" ht="10.15" customHeight="1"/>
    <row r="22" spans="1:15">
      <c r="A22" s="121" t="s">
        <v>277</v>
      </c>
    </row>
    <row r="23" spans="1:15">
      <c r="A23" s="311"/>
      <c r="B23" s="311"/>
      <c r="C23" s="311"/>
    </row>
    <row r="24" spans="1:15" ht="64.900000000000006" customHeight="1">
      <c r="A24" s="311"/>
      <c r="B24" s="311"/>
      <c r="C24" s="311"/>
    </row>
  </sheetData>
  <mergeCells count="12">
    <mergeCell ref="A23:C24"/>
    <mergeCell ref="A5:C5"/>
    <mergeCell ref="B9:C9"/>
    <mergeCell ref="E9:O9"/>
    <mergeCell ref="A11:C11"/>
    <mergeCell ref="B13:C13"/>
    <mergeCell ref="E13:O13"/>
    <mergeCell ref="A16:C16"/>
    <mergeCell ref="B18:C18"/>
    <mergeCell ref="E18:O18"/>
    <mergeCell ref="B20:C20"/>
    <mergeCell ref="E20:O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68609" r:id="rId4">
          <objectPr defaultSize="0" autoPict="0" r:id="rId5">
            <anchor moveWithCells="1">
              <from>
                <xdr:col>6</xdr:col>
                <xdr:colOff>57150</xdr:colOff>
                <xdr:row>1</xdr:row>
                <xdr:rowOff>38100</xdr:rowOff>
              </from>
              <to>
                <xdr:col>7</xdr:col>
                <xdr:colOff>514350</xdr:colOff>
                <xdr:row>6</xdr:row>
                <xdr:rowOff>241300</xdr:rowOff>
              </to>
            </anchor>
          </objectPr>
        </oleObject>
      </mc:Choice>
      <mc:Fallback>
        <oleObject progId="Acrobat Document" dvAspect="DVASPECT_ICON" shapeId="68609"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46"/>
  <sheetViews>
    <sheetView showGridLines="0" topLeftCell="A22" zoomScale="90" zoomScaleNormal="90" workbookViewId="0">
      <selection activeCell="D25" sqref="D25:E25"/>
    </sheetView>
  </sheetViews>
  <sheetFormatPr defaultColWidth="9.28515625" defaultRowHeight="15.6"/>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121" t="str">
        <f>+'Cover Page'!$B$29</f>
        <v>Annual Performance Report 2022</v>
      </c>
      <c r="B1" s="121"/>
      <c r="C1" s="121"/>
      <c r="D1" s="121"/>
      <c r="E1" s="121" t="str">
        <f>+'Cover Page'!$B$33</f>
        <v>SUEZ R&amp;R Kirklees EfW</v>
      </c>
      <c r="F1" s="121"/>
      <c r="G1" s="121"/>
    </row>
    <row r="3" spans="1:7">
      <c r="A3" s="1" t="s">
        <v>278</v>
      </c>
      <c r="B3" s="121"/>
      <c r="C3" s="121"/>
      <c r="D3" s="121"/>
      <c r="E3" s="121"/>
      <c r="F3" s="121"/>
      <c r="G3" s="121"/>
    </row>
    <row r="4" spans="1:7">
      <c r="A4" s="1"/>
      <c r="B4" s="121"/>
      <c r="C4" s="121"/>
      <c r="D4" s="121"/>
      <c r="E4" s="121"/>
      <c r="F4" s="121"/>
      <c r="G4" s="121"/>
    </row>
    <row r="5" spans="1:7" s="3" customFormat="1" ht="21.75" customHeight="1">
      <c r="A5" s="79" t="s">
        <v>279</v>
      </c>
      <c r="B5" s="80"/>
      <c r="C5" s="80"/>
      <c r="D5" s="80"/>
      <c r="E5" s="80"/>
      <c r="F5" s="80"/>
      <c r="G5" s="81"/>
    </row>
    <row r="6" spans="1:7" s="3" customFormat="1" ht="15.75" customHeight="1">
      <c r="A6" s="379" t="s">
        <v>280</v>
      </c>
      <c r="B6" s="380"/>
      <c r="C6" s="380"/>
      <c r="D6" s="380"/>
      <c r="E6" s="380"/>
      <c r="F6" s="380"/>
      <c r="G6" s="381"/>
    </row>
    <row r="7" spans="1:7" s="3" customFormat="1" ht="15.75" customHeight="1">
      <c r="A7" s="382"/>
      <c r="B7" s="383"/>
      <c r="C7" s="383"/>
      <c r="D7" s="383"/>
      <c r="E7" s="383"/>
      <c r="F7" s="383"/>
      <c r="G7" s="384"/>
    </row>
    <row r="8" spans="1:7" s="3" customFormat="1" ht="15.75" customHeight="1">
      <c r="A8" s="385" t="s">
        <v>281</v>
      </c>
      <c r="B8" s="386"/>
      <c r="C8" s="386"/>
      <c r="D8" s="386"/>
      <c r="E8" s="386"/>
      <c r="F8" s="386"/>
      <c r="G8" s="387"/>
    </row>
    <row r="9" spans="1:7" s="3" customFormat="1" ht="15.75" customHeight="1">
      <c r="A9" s="388"/>
      <c r="B9" s="389"/>
      <c r="C9" s="389"/>
      <c r="D9" s="389"/>
      <c r="E9" s="389"/>
      <c r="F9" s="389"/>
      <c r="G9" s="390"/>
    </row>
    <row r="10" spans="1:7" s="3" customFormat="1" ht="15.75" customHeight="1">
      <c r="A10" s="224"/>
      <c r="B10" s="225"/>
      <c r="C10" s="225"/>
      <c r="D10" s="225"/>
      <c r="E10" s="225"/>
      <c r="F10" s="225"/>
      <c r="G10" s="226"/>
    </row>
    <row r="11" spans="1:7" s="3" customFormat="1" ht="15.75" customHeight="1">
      <c r="A11" s="230"/>
      <c r="B11" s="231"/>
      <c r="C11" s="231"/>
      <c r="D11" s="231"/>
      <c r="E11" s="231"/>
      <c r="F11" s="231"/>
      <c r="G11" s="232"/>
    </row>
    <row r="12" spans="1:7" s="3" customFormat="1" ht="14.1"/>
    <row r="13" spans="1:7" s="78" customFormat="1" ht="33.75" customHeight="1">
      <c r="A13" s="391" t="s">
        <v>282</v>
      </c>
      <c r="B13" s="392"/>
      <c r="C13" s="392"/>
      <c r="D13" s="392"/>
      <c r="E13" s="392"/>
      <c r="F13" s="392"/>
      <c r="G13" s="393"/>
    </row>
    <row r="14" spans="1:7" ht="15.75" customHeight="1">
      <c r="A14" s="394" t="s">
        <v>283</v>
      </c>
      <c r="B14" s="395"/>
      <c r="C14" s="394" t="s">
        <v>244</v>
      </c>
      <c r="D14" s="396"/>
      <c r="E14" s="396"/>
      <c r="F14" s="396"/>
      <c r="G14" s="396"/>
    </row>
    <row r="15" spans="1:7" ht="15.75" customHeight="1">
      <c r="A15" s="224"/>
      <c r="B15" s="226"/>
      <c r="C15" s="351"/>
      <c r="D15" s="233"/>
      <c r="E15" s="233"/>
      <c r="F15" s="233"/>
      <c r="G15" s="234"/>
    </row>
    <row r="16" spans="1:7" ht="15.75" customHeight="1">
      <c r="A16" s="230"/>
      <c r="B16" s="232"/>
      <c r="C16" s="238"/>
      <c r="D16" s="239"/>
      <c r="E16" s="239"/>
      <c r="F16" s="239"/>
      <c r="G16" s="240"/>
    </row>
    <row r="17" spans="1:11" ht="15.75" customHeight="1">
      <c r="A17" s="351"/>
      <c r="B17" s="234"/>
      <c r="C17" s="351"/>
      <c r="D17" s="233"/>
      <c r="E17" s="233"/>
      <c r="F17" s="233"/>
      <c r="G17" s="234"/>
      <c r="H17" s="121"/>
      <c r="I17" s="121"/>
      <c r="J17" s="121"/>
      <c r="K17" s="121"/>
    </row>
    <row r="18" spans="1:11" ht="15.75" customHeight="1">
      <c r="A18" s="238"/>
      <c r="B18" s="240"/>
      <c r="C18" s="238"/>
      <c r="D18" s="239"/>
      <c r="E18" s="239"/>
      <c r="F18" s="239"/>
      <c r="G18" s="240"/>
      <c r="H18" s="121"/>
      <c r="I18" s="121"/>
      <c r="J18" s="121"/>
      <c r="K18" s="121"/>
    </row>
    <row r="20" spans="1:11">
      <c r="A20" s="13"/>
      <c r="B20" s="13"/>
      <c r="C20" s="13"/>
      <c r="D20" s="13"/>
      <c r="E20" s="13"/>
      <c r="F20" s="13"/>
      <c r="G20" s="13"/>
      <c r="H20" s="121"/>
      <c r="I20" s="121"/>
      <c r="J20" s="121"/>
      <c r="K20" s="121"/>
    </row>
    <row r="21" spans="1:11" s="90" customFormat="1" ht="16.5" customHeight="1">
      <c r="A21" s="378" t="s">
        <v>284</v>
      </c>
      <c r="B21" s="378"/>
      <c r="C21" s="378"/>
      <c r="D21" s="378"/>
      <c r="E21" s="378"/>
      <c r="F21" s="378"/>
      <c r="G21" s="378"/>
    </row>
    <row r="22" spans="1:11" s="13" customFormat="1" ht="17.25" customHeight="1">
      <c r="A22" s="371" t="s">
        <v>285</v>
      </c>
      <c r="B22" s="371"/>
      <c r="C22" s="331" t="s">
        <v>286</v>
      </c>
      <c r="D22" s="331" t="s">
        <v>287</v>
      </c>
      <c r="E22" s="331"/>
      <c r="F22" s="331"/>
      <c r="G22" s="331"/>
    </row>
    <row r="23" spans="1:11" s="13" customFormat="1" ht="17.25" customHeight="1">
      <c r="A23" s="371"/>
      <c r="B23" s="371"/>
      <c r="C23" s="331"/>
      <c r="D23" s="331" t="s">
        <v>288</v>
      </c>
      <c r="E23" s="331"/>
      <c r="F23" s="331" t="s">
        <v>160</v>
      </c>
      <c r="G23" s="331"/>
    </row>
    <row r="24" spans="1:11" s="66" customFormat="1" ht="38.1" customHeight="1">
      <c r="A24" s="261" t="s">
        <v>289</v>
      </c>
      <c r="B24" s="261"/>
      <c r="C24" s="91" t="s">
        <v>290</v>
      </c>
      <c r="D24" s="372" t="s">
        <v>205</v>
      </c>
      <c r="E24" s="372"/>
      <c r="F24" s="374"/>
      <c r="G24" s="375"/>
      <c r="J24" s="13"/>
      <c r="K24" s="13"/>
    </row>
    <row r="25" spans="1:11" s="66" customFormat="1" ht="38.1" customHeight="1">
      <c r="A25" s="261" t="s">
        <v>291</v>
      </c>
      <c r="B25" s="261"/>
      <c r="C25" s="87" t="s">
        <v>292</v>
      </c>
      <c r="D25" s="373">
        <v>1.6049999999999998E-2</v>
      </c>
      <c r="E25" s="339"/>
      <c r="F25" s="374"/>
      <c r="G25" s="375"/>
      <c r="J25" s="13"/>
      <c r="K25" s="13"/>
    </row>
    <row r="26" spans="1:11" s="66" customFormat="1" ht="38.1" customHeight="1">
      <c r="A26" s="261" t="s">
        <v>293</v>
      </c>
      <c r="B26" s="261"/>
      <c r="C26" s="87" t="s">
        <v>294</v>
      </c>
      <c r="D26" s="339" t="s">
        <v>295</v>
      </c>
      <c r="E26" s="339"/>
      <c r="F26" s="376"/>
      <c r="G26" s="377"/>
      <c r="J26" s="13"/>
      <c r="K26" s="13"/>
    </row>
    <row r="27" spans="1:11" s="66" customFormat="1" ht="38.1" customHeight="1">
      <c r="A27" s="261" t="s">
        <v>296</v>
      </c>
      <c r="B27" s="261"/>
      <c r="C27" s="87" t="s">
        <v>294</v>
      </c>
      <c r="D27" s="339" t="s">
        <v>297</v>
      </c>
      <c r="E27" s="339"/>
      <c r="F27" s="374"/>
      <c r="G27" s="375"/>
    </row>
    <row r="29" spans="1:11">
      <c r="A29" s="262" t="s">
        <v>298</v>
      </c>
      <c r="B29" s="262"/>
      <c r="C29" s="262"/>
      <c r="D29" s="262"/>
      <c r="E29" s="262"/>
      <c r="F29" s="262"/>
      <c r="G29" s="262"/>
      <c r="H29" s="121"/>
      <c r="I29" s="121"/>
      <c r="J29" s="121"/>
      <c r="K29" s="121"/>
    </row>
    <row r="30" spans="1:11">
      <c r="A30" s="370" t="s">
        <v>299</v>
      </c>
      <c r="B30" s="370"/>
      <c r="C30" s="370"/>
      <c r="D30" s="370"/>
      <c r="E30" s="370"/>
      <c r="F30" s="370"/>
      <c r="G30" s="370"/>
      <c r="H30" s="121"/>
      <c r="I30" s="121"/>
      <c r="J30" s="121"/>
      <c r="K30" s="121"/>
    </row>
    <row r="31" spans="1:11">
      <c r="A31" s="370"/>
      <c r="B31" s="370"/>
      <c r="C31" s="370"/>
      <c r="D31" s="370"/>
      <c r="E31" s="370"/>
      <c r="F31" s="370"/>
      <c r="G31" s="370"/>
      <c r="H31" s="121"/>
      <c r="I31" s="121"/>
      <c r="J31" s="121"/>
      <c r="K31" s="121"/>
    </row>
    <row r="46" spans="6:6">
      <c r="F46" s="3"/>
    </row>
  </sheetData>
  <mergeCells count="30">
    <mergeCell ref="A6:G7"/>
    <mergeCell ref="A8:G9"/>
    <mergeCell ref="A10:G11"/>
    <mergeCell ref="A15:B16"/>
    <mergeCell ref="C15:G16"/>
    <mergeCell ref="A13:G13"/>
    <mergeCell ref="A14:B14"/>
    <mergeCell ref="C14:G14"/>
    <mergeCell ref="A17:B18"/>
    <mergeCell ref="C17:G18"/>
    <mergeCell ref="D26:E26"/>
    <mergeCell ref="C22:C23"/>
    <mergeCell ref="D23:E23"/>
    <mergeCell ref="F23:G23"/>
    <mergeCell ref="D22:G22"/>
    <mergeCell ref="A21:G21"/>
    <mergeCell ref="A30:G31"/>
    <mergeCell ref="D27:E27"/>
    <mergeCell ref="A29:G29"/>
    <mergeCell ref="A22:B23"/>
    <mergeCell ref="A24:B24"/>
    <mergeCell ref="A25:B25"/>
    <mergeCell ref="A26:B26"/>
    <mergeCell ref="A27:B27"/>
    <mergeCell ref="D24:E24"/>
    <mergeCell ref="D25:E25"/>
    <mergeCell ref="F24:G24"/>
    <mergeCell ref="F25:G25"/>
    <mergeCell ref="F26:G26"/>
    <mergeCell ref="F27:G27"/>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57"/>
  <sheetViews>
    <sheetView showGridLines="0" zoomScale="90" zoomScaleNormal="90" workbookViewId="0">
      <selection activeCell="J23" sqref="J23"/>
    </sheetView>
  </sheetViews>
  <sheetFormatPr defaultColWidth="9.28515625" defaultRowHeight="15.6"/>
  <cols>
    <col min="1" max="1" width="9.28515625" style="2" customWidth="1"/>
    <col min="2" max="2" width="14.5703125" style="2" bestFit="1" customWidth="1"/>
    <col min="3" max="3" width="6.5703125" style="2" customWidth="1"/>
    <col min="4" max="5" width="9.28515625" style="2"/>
    <col min="6" max="6" width="5.42578125" style="2" customWidth="1"/>
    <col min="7" max="9" width="9.28515625" style="2"/>
    <col min="10" max="10" width="11.7109375" style="2" customWidth="1"/>
    <col min="11" max="16384" width="9.28515625" style="2"/>
  </cols>
  <sheetData>
    <row r="1" spans="1:10">
      <c r="A1" s="121" t="str">
        <f>+'Cover Page'!$B$29</f>
        <v>Annual Performance Report 2022</v>
      </c>
      <c r="B1" s="121"/>
      <c r="C1" s="121"/>
      <c r="D1" s="121"/>
      <c r="E1" s="121" t="str">
        <f>+'Cover Page'!$B$33</f>
        <v>SUEZ R&amp;R Kirklees EfW</v>
      </c>
      <c r="F1" s="121"/>
      <c r="G1" s="121"/>
      <c r="H1" s="121"/>
      <c r="I1" s="121"/>
      <c r="J1" s="121"/>
    </row>
    <row r="3" spans="1:10">
      <c r="A3" s="1" t="s">
        <v>42</v>
      </c>
      <c r="B3" s="121"/>
      <c r="C3" s="121"/>
      <c r="D3" s="121"/>
      <c r="E3" s="121"/>
      <c r="F3" s="121"/>
      <c r="G3" s="121"/>
      <c r="H3" s="121"/>
      <c r="I3" s="121"/>
      <c r="J3" s="121"/>
    </row>
    <row r="4" spans="1:10">
      <c r="A4" s="1"/>
      <c r="B4" s="121"/>
      <c r="C4" s="121"/>
      <c r="D4" s="121"/>
      <c r="E4" s="121"/>
      <c r="F4" s="121"/>
      <c r="G4" s="121"/>
      <c r="H4" s="121"/>
      <c r="I4" s="121"/>
      <c r="J4" s="121"/>
    </row>
    <row r="5" spans="1:10" s="3" customFormat="1" ht="21.75" customHeight="1">
      <c r="A5" s="79" t="s">
        <v>279</v>
      </c>
      <c r="B5" s="80"/>
      <c r="C5" s="80"/>
      <c r="D5" s="80"/>
      <c r="E5" s="80"/>
      <c r="F5" s="80"/>
      <c r="G5" s="80"/>
      <c r="H5" s="80"/>
      <c r="I5" s="80"/>
      <c r="J5" s="81"/>
    </row>
    <row r="6" spans="1:10" s="3" customFormat="1" ht="15.75" customHeight="1">
      <c r="A6" s="422" t="s">
        <v>300</v>
      </c>
      <c r="B6" s="423"/>
      <c r="C6" s="423"/>
      <c r="D6" s="423"/>
      <c r="E6" s="423"/>
      <c r="F6" s="423"/>
      <c r="G6" s="423"/>
      <c r="H6" s="423"/>
      <c r="I6" s="423"/>
      <c r="J6" s="424"/>
    </row>
    <row r="7" spans="1:10" s="3" customFormat="1" ht="15.75" customHeight="1">
      <c r="A7" s="425"/>
      <c r="B7" s="426"/>
      <c r="C7" s="426"/>
      <c r="D7" s="426"/>
      <c r="E7" s="426"/>
      <c r="F7" s="426"/>
      <c r="G7" s="426"/>
      <c r="H7" s="426"/>
      <c r="I7" s="426"/>
      <c r="J7" s="427"/>
    </row>
    <row r="8" spans="1:10" s="3" customFormat="1" ht="15.75" customHeight="1">
      <c r="A8" s="224"/>
      <c r="B8" s="225"/>
      <c r="C8" s="225"/>
      <c r="D8" s="225"/>
      <c r="E8" s="225"/>
      <c r="F8" s="225"/>
      <c r="G8" s="225"/>
      <c r="H8" s="225"/>
      <c r="I8" s="225"/>
      <c r="J8" s="226"/>
    </row>
    <row r="9" spans="1:10" s="3" customFormat="1" ht="15.75" customHeight="1">
      <c r="A9" s="230"/>
      <c r="B9" s="231"/>
      <c r="C9" s="231"/>
      <c r="D9" s="231"/>
      <c r="E9" s="231"/>
      <c r="F9" s="231"/>
      <c r="G9" s="231"/>
      <c r="H9" s="231"/>
      <c r="I9" s="231"/>
      <c r="J9" s="232"/>
    </row>
    <row r="10" spans="1:10" s="3" customFormat="1" ht="14.1"/>
    <row r="11" spans="1:10" s="78" customFormat="1" ht="33.75" customHeight="1">
      <c r="A11" s="391" t="s">
        <v>282</v>
      </c>
      <c r="B11" s="392"/>
      <c r="C11" s="392"/>
      <c r="D11" s="392"/>
      <c r="E11" s="392"/>
      <c r="F11" s="392"/>
      <c r="G11" s="392"/>
      <c r="H11" s="392"/>
      <c r="I11" s="392"/>
      <c r="J11" s="393"/>
    </row>
    <row r="12" spans="1:10" ht="15.75" customHeight="1">
      <c r="A12" s="394" t="s">
        <v>283</v>
      </c>
      <c r="B12" s="395"/>
      <c r="C12" s="394" t="s">
        <v>244</v>
      </c>
      <c r="D12" s="396"/>
      <c r="E12" s="396"/>
      <c r="F12" s="396"/>
      <c r="G12" s="396"/>
      <c r="H12" s="396"/>
      <c r="I12" s="396"/>
      <c r="J12" s="396"/>
    </row>
    <row r="13" spans="1:10" ht="15.75" customHeight="1">
      <c r="A13" s="412" t="s">
        <v>234</v>
      </c>
      <c r="B13" s="413"/>
      <c r="C13" s="416" t="s">
        <v>234</v>
      </c>
      <c r="D13" s="417"/>
      <c r="E13" s="417"/>
      <c r="F13" s="417"/>
      <c r="G13" s="417"/>
      <c r="H13" s="417"/>
      <c r="I13" s="417"/>
      <c r="J13" s="418"/>
    </row>
    <row r="14" spans="1:10" ht="15.75" customHeight="1">
      <c r="A14" s="414"/>
      <c r="B14" s="415"/>
      <c r="C14" s="419"/>
      <c r="D14" s="420"/>
      <c r="E14" s="420"/>
      <c r="F14" s="420"/>
      <c r="G14" s="420"/>
      <c r="H14" s="420"/>
      <c r="I14" s="420"/>
      <c r="J14" s="421"/>
    </row>
    <row r="15" spans="1:10" ht="15.75" customHeight="1">
      <c r="A15" s="351"/>
      <c r="B15" s="234"/>
      <c r="C15" s="351"/>
      <c r="D15" s="233"/>
      <c r="E15" s="233"/>
      <c r="F15" s="233"/>
      <c r="G15" s="233"/>
      <c r="H15" s="233"/>
      <c r="I15" s="233"/>
      <c r="J15" s="234"/>
    </row>
    <row r="16" spans="1:10" ht="15.75" customHeight="1">
      <c r="A16" s="238"/>
      <c r="B16" s="240"/>
      <c r="C16" s="238"/>
      <c r="D16" s="239"/>
      <c r="E16" s="239"/>
      <c r="F16" s="239"/>
      <c r="G16" s="239"/>
      <c r="H16" s="239"/>
      <c r="I16" s="239"/>
      <c r="J16" s="240"/>
    </row>
    <row r="18" spans="1:10" ht="22.5" customHeight="1">
      <c r="A18" s="404" t="s">
        <v>301</v>
      </c>
      <c r="B18" s="405"/>
      <c r="C18" s="405"/>
      <c r="D18" s="405"/>
      <c r="E18" s="405"/>
      <c r="F18" s="405"/>
      <c r="G18" s="405"/>
      <c r="H18" s="405"/>
      <c r="I18" s="405"/>
      <c r="J18" s="405"/>
    </row>
    <row r="19" spans="1:10" ht="19.5" customHeight="1">
      <c r="A19" s="406" t="s">
        <v>181</v>
      </c>
      <c r="B19" s="407"/>
      <c r="C19" s="408"/>
      <c r="D19" s="409" t="s">
        <v>302</v>
      </c>
      <c r="E19" s="410"/>
      <c r="F19" s="411"/>
      <c r="G19" s="86" t="s">
        <v>286</v>
      </c>
      <c r="H19" s="86" t="s">
        <v>303</v>
      </c>
      <c r="I19" s="86" t="s">
        <v>304</v>
      </c>
      <c r="J19" s="86" t="s">
        <v>305</v>
      </c>
    </row>
    <row r="20" spans="1:10">
      <c r="A20" s="401" t="s">
        <v>234</v>
      </c>
      <c r="B20" s="402"/>
      <c r="C20" s="403"/>
      <c r="D20" s="401" t="s">
        <v>234</v>
      </c>
      <c r="E20" s="402"/>
      <c r="F20" s="403"/>
      <c r="G20" s="163" t="s">
        <v>234</v>
      </c>
      <c r="H20" s="163" t="s">
        <v>234</v>
      </c>
      <c r="I20" s="163" t="s">
        <v>234</v>
      </c>
      <c r="J20" s="163" t="s">
        <v>234</v>
      </c>
    </row>
    <row r="21" spans="1:10">
      <c r="A21" s="397"/>
      <c r="B21" s="397"/>
      <c r="C21" s="397"/>
      <c r="D21" s="398"/>
      <c r="E21" s="399"/>
      <c r="F21" s="400"/>
      <c r="G21" s="88"/>
      <c r="H21" s="88"/>
      <c r="I21" s="88"/>
      <c r="J21" s="88"/>
    </row>
    <row r="22" spans="1:10">
      <c r="A22" s="13"/>
      <c r="B22" s="13"/>
      <c r="C22" s="13"/>
      <c r="D22" s="13"/>
      <c r="E22" s="13"/>
      <c r="F22" s="13"/>
      <c r="G22" s="13"/>
      <c r="H22" s="13"/>
      <c r="I22" s="13"/>
      <c r="J22" s="13"/>
    </row>
    <row r="23" spans="1:10">
      <c r="A23" s="13"/>
      <c r="B23" s="13"/>
      <c r="C23" s="13"/>
      <c r="D23" s="13"/>
      <c r="E23" s="13"/>
      <c r="F23" s="13"/>
      <c r="G23" s="13"/>
      <c r="H23" s="13"/>
      <c r="I23" s="13"/>
      <c r="J23" s="13"/>
    </row>
    <row r="24" spans="1:10">
      <c r="A24" s="13"/>
      <c r="B24" s="13"/>
      <c r="C24" s="13"/>
      <c r="D24" s="13"/>
      <c r="E24" s="13"/>
      <c r="F24" s="13"/>
      <c r="G24" s="13"/>
      <c r="H24" s="13"/>
      <c r="I24" s="13"/>
      <c r="J24" s="13"/>
    </row>
    <row r="57" spans="6:6">
      <c r="F57" s="3"/>
    </row>
  </sheetData>
  <mergeCells count="16">
    <mergeCell ref="A13:B14"/>
    <mergeCell ref="C13:J14"/>
    <mergeCell ref="A15:B16"/>
    <mergeCell ref="C15:J16"/>
    <mergeCell ref="A6:J7"/>
    <mergeCell ref="A8:J9"/>
    <mergeCell ref="A11:J11"/>
    <mergeCell ref="A12:B12"/>
    <mergeCell ref="C12:J12"/>
    <mergeCell ref="A21:C21"/>
    <mergeCell ref="D21:F21"/>
    <mergeCell ref="A20:C20"/>
    <mergeCell ref="D20:F20"/>
    <mergeCell ref="A18:J18"/>
    <mergeCell ref="A19:C19"/>
    <mergeCell ref="D19:F1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3"/>
  <sheetViews>
    <sheetView showGridLines="0" topLeftCell="A13" zoomScale="90" zoomScaleNormal="90" workbookViewId="0">
      <selection activeCell="I20" sqref="I20"/>
    </sheetView>
  </sheetViews>
  <sheetFormatPr defaultColWidth="9.28515625" defaultRowHeight="15.6"/>
  <cols>
    <col min="1" max="1" width="9.28515625" style="2" customWidth="1"/>
    <col min="2" max="2" width="16.28515625" style="2" customWidth="1"/>
    <col min="3" max="5" width="9.28515625" style="2"/>
    <col min="6" max="6" width="9.5703125" style="2" bestFit="1" customWidth="1"/>
    <col min="7" max="7" width="7.42578125" style="2" customWidth="1"/>
    <col min="8" max="9" width="7.5703125" style="2" customWidth="1"/>
    <col min="10" max="10" width="8.42578125" style="2" customWidth="1"/>
    <col min="11" max="16384" width="9.28515625" style="2"/>
  </cols>
  <sheetData>
    <row r="1" spans="1:16">
      <c r="A1" s="121" t="str">
        <f>+'Cover Page'!$B$29</f>
        <v>Annual Performance Report 2022</v>
      </c>
      <c r="B1" s="121"/>
      <c r="C1" s="121"/>
      <c r="D1" s="121"/>
      <c r="E1" s="121" t="str">
        <f>+'Cover Page'!$B$33</f>
        <v>SUEZ R&amp;R Kirklees EfW</v>
      </c>
      <c r="F1" s="121"/>
      <c r="G1" s="121"/>
      <c r="H1" s="121"/>
      <c r="I1" s="121"/>
      <c r="J1" s="121"/>
      <c r="K1" s="121"/>
      <c r="L1" s="121"/>
      <c r="M1" s="121"/>
      <c r="N1" s="121"/>
      <c r="O1" s="121"/>
      <c r="P1" s="121"/>
    </row>
    <row r="2" spans="1:16" ht="7.5" customHeight="1">
      <c r="A2" s="121"/>
      <c r="B2" s="121"/>
      <c r="C2" s="121"/>
      <c r="D2" s="121"/>
      <c r="E2" s="121"/>
      <c r="F2" s="121"/>
      <c r="G2" s="121"/>
      <c r="H2" s="121"/>
      <c r="I2" s="121"/>
      <c r="J2" s="121"/>
      <c r="K2" s="121"/>
      <c r="L2" s="121"/>
      <c r="M2" s="121"/>
      <c r="N2" s="121"/>
      <c r="O2" s="121"/>
      <c r="P2" s="121"/>
    </row>
    <row r="3" spans="1:16">
      <c r="A3" s="1" t="s">
        <v>43</v>
      </c>
      <c r="B3" s="121"/>
      <c r="C3" s="121"/>
      <c r="D3" s="121"/>
      <c r="E3" s="121"/>
      <c r="F3" s="121"/>
      <c r="G3" s="121"/>
      <c r="H3" s="121"/>
      <c r="I3" s="121"/>
      <c r="J3" s="121"/>
      <c r="K3" s="121"/>
      <c r="L3" s="121"/>
      <c r="M3" s="121"/>
      <c r="N3" s="121"/>
      <c r="O3" s="121"/>
      <c r="P3" s="121"/>
    </row>
    <row r="4" spans="1:16" ht="9.75" customHeight="1">
      <c r="A4" s="1"/>
      <c r="B4" s="121"/>
      <c r="C4" s="121"/>
      <c r="D4" s="121"/>
      <c r="E4" s="121"/>
      <c r="F4" s="121"/>
      <c r="G4" s="121"/>
      <c r="H4" s="121"/>
      <c r="I4" s="121"/>
      <c r="J4" s="121"/>
      <c r="K4" s="121"/>
      <c r="L4" s="121"/>
      <c r="M4" s="121"/>
      <c r="N4" s="121"/>
      <c r="O4" s="121"/>
      <c r="P4" s="121"/>
    </row>
    <row r="5" spans="1:16" s="3" customFormat="1" ht="21.75" customHeight="1">
      <c r="A5" s="79" t="s">
        <v>306</v>
      </c>
      <c r="B5" s="80"/>
      <c r="C5" s="80"/>
      <c r="D5" s="80"/>
      <c r="E5" s="80"/>
      <c r="F5" s="80"/>
      <c r="G5" s="80"/>
      <c r="H5" s="80"/>
      <c r="I5" s="80"/>
      <c r="J5" s="81"/>
      <c r="M5" s="115" t="s">
        <v>3</v>
      </c>
    </row>
    <row r="6" spans="1:16" s="3" customFormat="1" ht="15.75" customHeight="1">
      <c r="A6" s="351" t="s">
        <v>307</v>
      </c>
      <c r="B6" s="233"/>
      <c r="C6" s="233"/>
      <c r="D6" s="233"/>
      <c r="E6" s="233"/>
      <c r="F6" s="233"/>
      <c r="G6" s="233"/>
      <c r="H6" s="233"/>
      <c r="I6" s="233"/>
      <c r="J6" s="234"/>
      <c r="M6" s="443" t="s">
        <v>308</v>
      </c>
      <c r="N6" s="443"/>
      <c r="O6" s="443"/>
      <c r="P6" s="443"/>
    </row>
    <row r="7" spans="1:16" s="3" customFormat="1" ht="15.75" customHeight="1">
      <c r="A7" s="238"/>
      <c r="B7" s="239"/>
      <c r="C7" s="239"/>
      <c r="D7" s="239"/>
      <c r="E7" s="239"/>
      <c r="F7" s="239"/>
      <c r="G7" s="239"/>
      <c r="H7" s="239"/>
      <c r="I7" s="239"/>
      <c r="J7" s="240"/>
      <c r="M7" s="443"/>
      <c r="N7" s="443"/>
      <c r="O7" s="443"/>
      <c r="P7" s="443"/>
    </row>
    <row r="8" spans="1:16" s="3" customFormat="1" ht="14.1">
      <c r="M8" s="443"/>
      <c r="N8" s="443"/>
      <c r="O8" s="443"/>
      <c r="P8" s="443"/>
    </row>
    <row r="9" spans="1:16" s="90" customFormat="1" ht="16.5" customHeight="1">
      <c r="A9" s="378" t="s">
        <v>309</v>
      </c>
      <c r="B9" s="378"/>
      <c r="C9" s="378"/>
      <c r="D9" s="378"/>
      <c r="E9" s="378"/>
      <c r="F9" s="378"/>
      <c r="G9" s="378"/>
      <c r="H9" s="378"/>
      <c r="I9" s="378"/>
      <c r="J9" s="378"/>
      <c r="M9" s="443"/>
      <c r="N9" s="443"/>
      <c r="O9" s="443"/>
      <c r="P9" s="443"/>
    </row>
    <row r="10" spans="1:16" s="90" customFormat="1" ht="16.5" customHeight="1">
      <c r="A10" s="430" t="s">
        <v>209</v>
      </c>
      <c r="B10" s="431"/>
      <c r="C10" s="441" t="s">
        <v>310</v>
      </c>
      <c r="D10" s="437" t="s">
        <v>311</v>
      </c>
      <c r="E10" s="438"/>
      <c r="F10" s="434" t="s">
        <v>305</v>
      </c>
      <c r="G10" s="435"/>
      <c r="H10" s="435"/>
      <c r="I10" s="435"/>
      <c r="J10" s="436"/>
      <c r="M10" s="443" t="s">
        <v>312</v>
      </c>
      <c r="N10" s="443"/>
      <c r="O10" s="443"/>
      <c r="P10" s="443"/>
    </row>
    <row r="11" spans="1:16" s="13" customFormat="1" ht="17.25" customHeight="1">
      <c r="A11" s="432"/>
      <c r="B11" s="433"/>
      <c r="C11" s="442"/>
      <c r="D11" s="439"/>
      <c r="E11" s="440"/>
      <c r="F11" s="77" t="s">
        <v>183</v>
      </c>
      <c r="G11" s="77" t="s">
        <v>184</v>
      </c>
      <c r="H11" s="77" t="s">
        <v>185</v>
      </c>
      <c r="I11" s="77" t="s">
        <v>186</v>
      </c>
      <c r="J11" s="77" t="s">
        <v>187</v>
      </c>
      <c r="M11" s="443"/>
      <c r="N11" s="443"/>
      <c r="O11" s="443"/>
      <c r="P11" s="443"/>
    </row>
    <row r="12" spans="1:16" s="13" customFormat="1" ht="23.25" customHeight="1">
      <c r="A12" s="261" t="s">
        <v>220</v>
      </c>
      <c r="B12" s="261"/>
      <c r="C12" s="85" t="s">
        <v>313</v>
      </c>
      <c r="D12" s="428" t="s">
        <v>314</v>
      </c>
      <c r="E12" s="428"/>
      <c r="F12" s="169">
        <v>4.1000000000000002E-2</v>
      </c>
      <c r="G12" s="124">
        <v>0</v>
      </c>
      <c r="H12" s="124">
        <v>0</v>
      </c>
      <c r="I12" s="124">
        <v>0</v>
      </c>
      <c r="J12" s="124">
        <v>0</v>
      </c>
      <c r="M12" s="443"/>
      <c r="N12" s="443"/>
      <c r="O12" s="443"/>
      <c r="P12" s="443"/>
    </row>
    <row r="13" spans="1:16" s="13" customFormat="1" ht="23.25" customHeight="1">
      <c r="A13" s="261" t="s">
        <v>315</v>
      </c>
      <c r="B13" s="261"/>
      <c r="C13" s="85" t="s">
        <v>316</v>
      </c>
      <c r="D13" s="428" t="s">
        <v>317</v>
      </c>
      <c r="E13" s="428"/>
      <c r="F13" s="169">
        <v>6.0000000000000001E-3</v>
      </c>
      <c r="G13" s="124">
        <v>0</v>
      </c>
      <c r="H13" s="124">
        <v>0</v>
      </c>
      <c r="I13" s="124">
        <v>0</v>
      </c>
      <c r="J13" s="124">
        <v>0</v>
      </c>
    </row>
    <row r="14" spans="1:16" s="13" customFormat="1" ht="23.25" customHeight="1">
      <c r="A14" s="261" t="s">
        <v>318</v>
      </c>
      <c r="B14" s="261"/>
      <c r="C14" s="85" t="s">
        <v>316</v>
      </c>
      <c r="D14" s="428" t="s">
        <v>317</v>
      </c>
      <c r="E14" s="428"/>
      <c r="F14" s="169">
        <v>9.3000000000000005E-4</v>
      </c>
      <c r="G14" s="124">
        <v>0</v>
      </c>
      <c r="H14" s="124">
        <v>0</v>
      </c>
      <c r="I14" s="124">
        <v>0</v>
      </c>
      <c r="J14" s="124">
        <v>0</v>
      </c>
    </row>
    <row r="15" spans="1:16" s="13" customFormat="1" ht="23.25" customHeight="1">
      <c r="A15" s="261" t="s">
        <v>319</v>
      </c>
      <c r="B15" s="261"/>
      <c r="C15" s="85" t="s">
        <v>316</v>
      </c>
      <c r="D15" s="428" t="s">
        <v>320</v>
      </c>
      <c r="E15" s="428"/>
      <c r="F15" s="169">
        <v>0.27634999999999998</v>
      </c>
      <c r="G15" s="124">
        <v>0</v>
      </c>
      <c r="H15" s="124">
        <v>0</v>
      </c>
      <c r="I15" s="124">
        <v>0</v>
      </c>
      <c r="J15" s="124">
        <v>0</v>
      </c>
    </row>
    <row r="16" spans="1:16" s="13" customFormat="1" ht="23.25" customHeight="1">
      <c r="A16" s="261" t="s">
        <v>321</v>
      </c>
      <c r="B16" s="261"/>
      <c r="C16" s="85" t="s">
        <v>316</v>
      </c>
      <c r="D16" s="428" t="s">
        <v>322</v>
      </c>
      <c r="E16" s="428"/>
      <c r="F16" s="169">
        <v>2.555E-2</v>
      </c>
      <c r="G16" s="124">
        <v>0</v>
      </c>
      <c r="H16" s="124">
        <v>0</v>
      </c>
      <c r="I16" s="124">
        <v>0</v>
      </c>
      <c r="J16" s="124">
        <v>0</v>
      </c>
    </row>
    <row r="17" spans="1:10" s="13" customFormat="1" ht="23.25" customHeight="1">
      <c r="A17" s="261" t="s">
        <v>323</v>
      </c>
      <c r="B17" s="261"/>
      <c r="C17" s="85" t="s">
        <v>316</v>
      </c>
      <c r="D17" s="428" t="s">
        <v>324</v>
      </c>
      <c r="E17" s="428"/>
      <c r="F17" s="169">
        <v>1.9300000000000001E-3</v>
      </c>
      <c r="G17" s="124">
        <v>0</v>
      </c>
      <c r="H17" s="124">
        <v>0</v>
      </c>
      <c r="I17" s="124">
        <v>0</v>
      </c>
      <c r="J17" s="124">
        <v>0</v>
      </c>
    </row>
    <row r="18" spans="1:10" s="13" customFormat="1" ht="23.25" customHeight="1">
      <c r="A18" s="261" t="s">
        <v>325</v>
      </c>
      <c r="B18" s="261"/>
      <c r="C18" s="85" t="s">
        <v>316</v>
      </c>
      <c r="D18" s="428" t="s">
        <v>324</v>
      </c>
      <c r="E18" s="428"/>
      <c r="F18" s="169">
        <v>8.9999999999999998E-4</v>
      </c>
      <c r="G18" s="124">
        <v>0</v>
      </c>
      <c r="H18" s="124">
        <v>0</v>
      </c>
      <c r="I18" s="124">
        <v>0</v>
      </c>
      <c r="J18" s="124">
        <v>0</v>
      </c>
    </row>
    <row r="19" spans="1:10" s="13" customFormat="1" ht="23.25" customHeight="1">
      <c r="A19" s="261" t="s">
        <v>326</v>
      </c>
      <c r="B19" s="261"/>
      <c r="C19" s="85" t="s">
        <v>316</v>
      </c>
      <c r="D19" s="428" t="s">
        <v>324</v>
      </c>
      <c r="E19" s="428"/>
      <c r="F19" s="169">
        <v>4.0299999999999997E-3</v>
      </c>
      <c r="G19" s="124">
        <v>0</v>
      </c>
      <c r="H19" s="124">
        <v>0</v>
      </c>
      <c r="I19" s="124">
        <v>0</v>
      </c>
      <c r="J19" s="124">
        <v>0</v>
      </c>
    </row>
    <row r="20" spans="1:10" s="13" customFormat="1" ht="23.25" customHeight="1">
      <c r="A20" s="261" t="s">
        <v>327</v>
      </c>
      <c r="B20" s="261"/>
      <c r="C20" s="85" t="s">
        <v>316</v>
      </c>
      <c r="D20" s="428" t="s">
        <v>324</v>
      </c>
      <c r="E20" s="428"/>
      <c r="F20" s="169">
        <v>2.4799999999999999E-2</v>
      </c>
      <c r="G20" s="124">
        <v>0</v>
      </c>
      <c r="H20" s="124">
        <v>0</v>
      </c>
      <c r="I20" s="124">
        <v>0</v>
      </c>
      <c r="J20" s="124">
        <v>0</v>
      </c>
    </row>
    <row r="21" spans="1:10" s="13" customFormat="1" ht="23.25" customHeight="1">
      <c r="A21" s="261" t="s">
        <v>328</v>
      </c>
      <c r="B21" s="261"/>
      <c r="C21" s="85" t="s">
        <v>316</v>
      </c>
      <c r="D21" s="428" t="s">
        <v>324</v>
      </c>
      <c r="E21" s="428"/>
      <c r="F21" s="169">
        <v>2.7449999999999999E-2</v>
      </c>
      <c r="G21" s="124">
        <v>0</v>
      </c>
      <c r="H21" s="124">
        <v>0</v>
      </c>
      <c r="I21" s="124">
        <v>0</v>
      </c>
      <c r="J21" s="124">
        <v>0</v>
      </c>
    </row>
    <row r="22" spans="1:10" s="13" customFormat="1" ht="23.25" customHeight="1">
      <c r="A22" s="261" t="s">
        <v>329</v>
      </c>
      <c r="B22" s="261"/>
      <c r="C22" s="85" t="s">
        <v>316</v>
      </c>
      <c r="D22" s="428" t="s">
        <v>324</v>
      </c>
      <c r="E22" s="428"/>
      <c r="F22" s="169">
        <v>4.2450000000000002E-2</v>
      </c>
      <c r="G22" s="124">
        <v>0</v>
      </c>
      <c r="H22" s="124">
        <v>0</v>
      </c>
      <c r="I22" s="124">
        <v>0</v>
      </c>
      <c r="J22" s="124">
        <v>0</v>
      </c>
    </row>
    <row r="23" spans="1:10" s="13" customFormat="1" ht="23.25" customHeight="1">
      <c r="A23" s="261" t="s">
        <v>330</v>
      </c>
      <c r="B23" s="261"/>
      <c r="C23" s="85" t="s">
        <v>316</v>
      </c>
      <c r="D23" s="428" t="s">
        <v>331</v>
      </c>
      <c r="E23" s="428"/>
      <c r="F23" s="169">
        <v>1.9E-3</v>
      </c>
      <c r="G23" s="124">
        <v>0</v>
      </c>
      <c r="H23" s="124">
        <v>0</v>
      </c>
      <c r="I23" s="124">
        <v>0</v>
      </c>
      <c r="J23" s="124">
        <v>0</v>
      </c>
    </row>
    <row r="24" spans="1:10" s="13" customFormat="1" ht="23.25" customHeight="1">
      <c r="A24" s="261" t="s">
        <v>332</v>
      </c>
      <c r="B24" s="261"/>
      <c r="C24" s="85" t="s">
        <v>316</v>
      </c>
      <c r="D24" s="428" t="s">
        <v>331</v>
      </c>
      <c r="E24" s="428"/>
      <c r="F24" s="169">
        <v>5.2500000000000003E-3</v>
      </c>
      <c r="G24" s="124">
        <v>0</v>
      </c>
      <c r="H24" s="124">
        <v>0</v>
      </c>
      <c r="I24" s="124">
        <v>0</v>
      </c>
      <c r="J24" s="124">
        <v>0</v>
      </c>
    </row>
    <row r="25" spans="1:10" s="13" customFormat="1" ht="23.25" customHeight="1">
      <c r="A25" s="261" t="s">
        <v>333</v>
      </c>
      <c r="B25" s="261"/>
      <c r="C25" s="85" t="s">
        <v>316</v>
      </c>
      <c r="D25" s="428" t="s">
        <v>331</v>
      </c>
      <c r="E25" s="428"/>
      <c r="F25" s="169">
        <v>1.9E-3</v>
      </c>
      <c r="G25" s="124">
        <v>0</v>
      </c>
      <c r="H25" s="124">
        <v>0</v>
      </c>
      <c r="I25" s="124">
        <v>0</v>
      </c>
      <c r="J25" s="124">
        <v>0</v>
      </c>
    </row>
    <row r="26" spans="1:10" s="13" customFormat="1" ht="23.25" customHeight="1">
      <c r="A26" s="261" t="s">
        <v>334</v>
      </c>
      <c r="B26" s="261"/>
      <c r="C26" s="85" t="s">
        <v>316</v>
      </c>
      <c r="D26" s="428" t="s">
        <v>331</v>
      </c>
      <c r="E26" s="428"/>
      <c r="F26" s="169">
        <v>4.5500000000000002E-3</v>
      </c>
      <c r="G26" s="124">
        <v>0</v>
      </c>
      <c r="H26" s="124">
        <v>0</v>
      </c>
      <c r="I26" s="124">
        <v>0</v>
      </c>
      <c r="J26" s="124">
        <v>0</v>
      </c>
    </row>
    <row r="27" spans="1:10" s="13" customFormat="1" ht="23.25" customHeight="1">
      <c r="A27" s="261" t="s">
        <v>335</v>
      </c>
      <c r="B27" s="261"/>
      <c r="C27" s="85" t="s">
        <v>316</v>
      </c>
      <c r="D27" s="428" t="s">
        <v>331</v>
      </c>
      <c r="E27" s="428"/>
      <c r="F27" s="169">
        <v>5.7999999999999996E-3</v>
      </c>
      <c r="G27" s="124">
        <v>0</v>
      </c>
      <c r="H27" s="124">
        <v>0</v>
      </c>
      <c r="I27" s="124">
        <v>0</v>
      </c>
      <c r="J27" s="124">
        <v>0</v>
      </c>
    </row>
    <row r="28" spans="1:10" s="13" customFormat="1" ht="23.25" customHeight="1">
      <c r="A28" s="261" t="s">
        <v>336</v>
      </c>
      <c r="B28" s="261"/>
      <c r="C28" s="85" t="s">
        <v>316</v>
      </c>
      <c r="D28" s="428" t="s">
        <v>331</v>
      </c>
      <c r="E28" s="428"/>
      <c r="F28" s="169">
        <v>2.4499999999999999E-3</v>
      </c>
      <c r="G28" s="124">
        <v>0</v>
      </c>
      <c r="H28" s="124">
        <v>0</v>
      </c>
      <c r="I28" s="124">
        <v>0</v>
      </c>
      <c r="J28" s="124">
        <v>0</v>
      </c>
    </row>
    <row r="29" spans="1:10" s="13" customFormat="1" ht="23.25" customHeight="1">
      <c r="A29" s="261" t="s">
        <v>337</v>
      </c>
      <c r="B29" s="261"/>
      <c r="C29" s="85" t="s">
        <v>316</v>
      </c>
      <c r="D29" s="428" t="s">
        <v>331</v>
      </c>
      <c r="E29" s="428"/>
      <c r="F29" s="169">
        <v>2.15E-3</v>
      </c>
      <c r="G29" s="124">
        <v>0</v>
      </c>
      <c r="H29" s="124">
        <v>0</v>
      </c>
      <c r="I29" s="124">
        <v>0</v>
      </c>
      <c r="J29" s="124">
        <v>0</v>
      </c>
    </row>
    <row r="30" spans="1:10" s="13" customFormat="1" ht="23.25" customHeight="1">
      <c r="A30" s="261" t="s">
        <v>338</v>
      </c>
      <c r="B30" s="261"/>
      <c r="C30" s="85" t="s">
        <v>316</v>
      </c>
      <c r="D30" s="428" t="s">
        <v>331</v>
      </c>
      <c r="E30" s="428"/>
      <c r="F30" s="169">
        <v>1.9499999999999999E-3</v>
      </c>
      <c r="G30" s="124">
        <v>0</v>
      </c>
      <c r="H30" s="124">
        <v>0</v>
      </c>
      <c r="I30" s="124">
        <v>0</v>
      </c>
      <c r="J30" s="124">
        <v>0</v>
      </c>
    </row>
    <row r="31" spans="1:10" s="13" customFormat="1" ht="23.25" customHeight="1">
      <c r="A31" s="261" t="s">
        <v>339</v>
      </c>
      <c r="B31" s="261"/>
      <c r="C31" s="85" t="s">
        <v>316</v>
      </c>
      <c r="D31" s="428" t="s">
        <v>331</v>
      </c>
      <c r="E31" s="428"/>
      <c r="F31" s="169">
        <v>1.9E-3</v>
      </c>
      <c r="G31" s="124">
        <v>0</v>
      </c>
      <c r="H31" s="124">
        <v>0</v>
      </c>
      <c r="I31" s="124">
        <v>0</v>
      </c>
      <c r="J31" s="124">
        <v>0</v>
      </c>
    </row>
    <row r="32" spans="1:10" s="13" customFormat="1" ht="23.25" customHeight="1">
      <c r="A32" s="261" t="s">
        <v>340</v>
      </c>
      <c r="B32" s="261"/>
      <c r="C32" s="85" t="s">
        <v>316</v>
      </c>
      <c r="D32" s="428" t="s">
        <v>331</v>
      </c>
      <c r="E32" s="428"/>
      <c r="F32" s="169">
        <v>7.5500000000000003E-3</v>
      </c>
      <c r="G32" s="124">
        <v>0</v>
      </c>
      <c r="H32" s="124">
        <v>0</v>
      </c>
      <c r="I32" s="124">
        <v>0</v>
      </c>
      <c r="J32" s="124">
        <v>0</v>
      </c>
    </row>
    <row r="33" spans="1:10" s="13" customFormat="1" ht="23.25" customHeight="1">
      <c r="A33" s="261" t="s">
        <v>341</v>
      </c>
      <c r="B33" s="261"/>
      <c r="C33" s="85" t="s">
        <v>316</v>
      </c>
      <c r="D33" s="428" t="s">
        <v>331</v>
      </c>
      <c r="E33" s="428"/>
      <c r="F33" s="169">
        <v>2.2499999999999998E-3</v>
      </c>
      <c r="G33" s="124">
        <v>0</v>
      </c>
      <c r="H33" s="124">
        <v>0</v>
      </c>
      <c r="I33" s="124">
        <v>0</v>
      </c>
      <c r="J33" s="124">
        <v>0</v>
      </c>
    </row>
    <row r="34" spans="1:10" s="13" customFormat="1" ht="23.25" customHeight="1">
      <c r="A34" s="261" t="s">
        <v>342</v>
      </c>
      <c r="B34" s="261"/>
      <c r="C34" s="85" t="s">
        <v>316</v>
      </c>
      <c r="D34" s="428" t="s">
        <v>331</v>
      </c>
      <c r="E34" s="428"/>
      <c r="F34" s="169">
        <v>1.9E-3</v>
      </c>
      <c r="G34" s="124">
        <v>0</v>
      </c>
      <c r="H34" s="124">
        <v>0</v>
      </c>
      <c r="I34" s="124">
        <v>0</v>
      </c>
      <c r="J34" s="124">
        <v>0</v>
      </c>
    </row>
    <row r="35" spans="1:10" s="13" customFormat="1" ht="23.25" customHeight="1">
      <c r="A35" s="261" t="s">
        <v>343</v>
      </c>
      <c r="B35" s="261"/>
      <c r="C35" s="85" t="s">
        <v>316</v>
      </c>
      <c r="D35" s="428" t="s">
        <v>331</v>
      </c>
      <c r="E35" s="428"/>
      <c r="F35" s="169">
        <v>1.9E-3</v>
      </c>
      <c r="G35" s="124">
        <v>0</v>
      </c>
      <c r="H35" s="124">
        <v>0</v>
      </c>
      <c r="I35" s="124">
        <v>0</v>
      </c>
      <c r="J35" s="124">
        <v>0</v>
      </c>
    </row>
    <row r="36" spans="1:10" s="13" customFormat="1" ht="23.25" customHeight="1">
      <c r="A36" s="261" t="s">
        <v>344</v>
      </c>
      <c r="B36" s="261"/>
      <c r="C36" s="85" t="s">
        <v>316</v>
      </c>
      <c r="D36" s="428" t="s">
        <v>331</v>
      </c>
      <c r="E36" s="428"/>
      <c r="F36" s="169">
        <v>0.13395000000000001</v>
      </c>
      <c r="G36" s="124">
        <v>0</v>
      </c>
      <c r="H36" s="124">
        <v>0</v>
      </c>
      <c r="I36" s="124">
        <v>0</v>
      </c>
      <c r="J36" s="124">
        <v>0</v>
      </c>
    </row>
    <row r="37" spans="1:10" s="13" customFormat="1" ht="23.25" customHeight="1">
      <c r="A37" s="261" t="s">
        <v>345</v>
      </c>
      <c r="B37" s="261"/>
      <c r="C37" s="85" t="s">
        <v>316</v>
      </c>
      <c r="D37" s="428" t="s">
        <v>331</v>
      </c>
      <c r="E37" s="428"/>
      <c r="F37" s="169">
        <v>1.9E-3</v>
      </c>
      <c r="G37" s="124">
        <v>0</v>
      </c>
      <c r="H37" s="124">
        <v>0</v>
      </c>
      <c r="I37" s="124">
        <v>0</v>
      </c>
      <c r="J37" s="124">
        <v>0</v>
      </c>
    </row>
    <row r="38" spans="1:10" s="13" customFormat="1" ht="23.25" customHeight="1">
      <c r="A38" s="261" t="s">
        <v>346</v>
      </c>
      <c r="B38" s="261"/>
      <c r="C38" s="85" t="s">
        <v>316</v>
      </c>
      <c r="D38" s="428" t="s">
        <v>331</v>
      </c>
      <c r="E38" s="428"/>
      <c r="F38" s="169">
        <v>2.1173999999999999</v>
      </c>
      <c r="G38" s="124">
        <v>0</v>
      </c>
      <c r="H38" s="124">
        <v>0</v>
      </c>
      <c r="I38" s="124">
        <v>0</v>
      </c>
      <c r="J38" s="124">
        <v>0</v>
      </c>
    </row>
    <row r="39" spans="1:10">
      <c r="A39" s="262" t="s">
        <v>298</v>
      </c>
      <c r="B39" s="262"/>
      <c r="C39" s="262"/>
      <c r="D39" s="262"/>
      <c r="E39" s="262"/>
      <c r="F39" s="262"/>
      <c r="G39" s="262"/>
      <c r="H39" s="262"/>
      <c r="I39" s="262"/>
      <c r="J39" s="262"/>
    </row>
    <row r="40" spans="1:10">
      <c r="A40" s="429"/>
      <c r="B40" s="429"/>
      <c r="C40" s="429"/>
      <c r="D40" s="429"/>
      <c r="E40" s="429"/>
      <c r="F40" s="429"/>
      <c r="G40" s="429"/>
      <c r="H40" s="429"/>
      <c r="I40" s="429"/>
      <c r="J40" s="429"/>
    </row>
    <row r="63" spans="6:6">
      <c r="F63"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0"/>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5"/>
  <sheetViews>
    <sheetView showGridLines="0" topLeftCell="A16" zoomScale="90" zoomScaleNormal="90" workbookViewId="0">
      <selection activeCell="E20" sqref="E20"/>
    </sheetView>
  </sheetViews>
  <sheetFormatPr defaultColWidth="9.28515625" defaultRowHeight="15.6"/>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121" t="str">
        <f>+'Cover Page'!$B$29</f>
        <v>Annual Performance Report 2022</v>
      </c>
      <c r="B1" s="121"/>
      <c r="C1" s="121"/>
      <c r="D1" s="121"/>
      <c r="E1" s="121"/>
      <c r="F1" s="121"/>
      <c r="G1" s="121"/>
      <c r="H1" s="121"/>
      <c r="I1" s="121" t="str">
        <f>+'Cover Page'!$B$33</f>
        <v>SUEZ R&amp;R Kirklees EfW</v>
      </c>
      <c r="J1" s="121"/>
      <c r="K1" s="121"/>
      <c r="L1" s="121"/>
      <c r="M1" s="121"/>
      <c r="N1" s="121"/>
      <c r="O1" s="121"/>
      <c r="P1" s="121"/>
    </row>
    <row r="3" spans="1:16">
      <c r="A3" s="1" t="s">
        <v>347</v>
      </c>
      <c r="B3" s="121"/>
      <c r="C3" s="121"/>
      <c r="D3" s="121"/>
      <c r="E3" s="121"/>
      <c r="F3" s="121"/>
      <c r="G3" s="121"/>
      <c r="H3" s="121"/>
      <c r="I3" s="121"/>
      <c r="J3" s="121"/>
      <c r="K3" s="121"/>
      <c r="L3" s="121"/>
      <c r="M3" s="121"/>
      <c r="N3" s="121"/>
      <c r="O3" s="121"/>
      <c r="P3" s="121"/>
    </row>
    <row r="4" spans="1:16">
      <c r="A4" s="1"/>
      <c r="B4" s="121"/>
      <c r="C4" s="121"/>
      <c r="D4" s="121"/>
      <c r="E4" s="121"/>
      <c r="F4" s="121"/>
      <c r="G4" s="121"/>
      <c r="H4" s="121"/>
      <c r="I4" s="121"/>
      <c r="J4" s="121"/>
      <c r="K4" s="121"/>
      <c r="L4" s="121"/>
      <c r="M4" s="121"/>
      <c r="N4" s="121"/>
      <c r="O4" s="121"/>
      <c r="P4" s="105" t="s">
        <v>3</v>
      </c>
    </row>
    <row r="5" spans="1:16" s="3" customFormat="1" ht="21.75" customHeight="1">
      <c r="A5" s="79" t="s">
        <v>306</v>
      </c>
      <c r="B5" s="80"/>
      <c r="C5" s="80"/>
      <c r="D5" s="80"/>
      <c r="E5" s="80"/>
      <c r="F5" s="80"/>
      <c r="G5" s="80"/>
      <c r="H5" s="80"/>
      <c r="I5" s="80"/>
      <c r="J5" s="80"/>
      <c r="K5" s="80"/>
      <c r="L5" s="80"/>
      <c r="M5" s="81"/>
      <c r="P5" s="106" t="s">
        <v>348</v>
      </c>
    </row>
    <row r="6" spans="1:16" s="3" customFormat="1" ht="15.75" customHeight="1">
      <c r="A6" s="351" t="s">
        <v>349</v>
      </c>
      <c r="B6" s="233"/>
      <c r="C6" s="233"/>
      <c r="D6" s="233"/>
      <c r="E6" s="233"/>
      <c r="F6" s="233"/>
      <c r="G6" s="233"/>
      <c r="H6" s="233"/>
      <c r="I6" s="233"/>
      <c r="J6" s="233"/>
      <c r="K6" s="233"/>
      <c r="L6" s="233"/>
      <c r="M6" s="234"/>
    </row>
    <row r="7" spans="1:16" s="3" customFormat="1" ht="15.75" customHeight="1">
      <c r="A7" s="238"/>
      <c r="B7" s="239"/>
      <c r="C7" s="239"/>
      <c r="D7" s="239"/>
      <c r="E7" s="239"/>
      <c r="F7" s="239"/>
      <c r="G7" s="239"/>
      <c r="H7" s="239"/>
      <c r="I7" s="239"/>
      <c r="J7" s="239"/>
      <c r="K7" s="239"/>
      <c r="L7" s="239"/>
      <c r="M7" s="240"/>
    </row>
    <row r="8" spans="1:16" s="3" customFormat="1" ht="14.1"/>
    <row r="9" spans="1:16" s="90" customFormat="1" ht="16.5" customHeight="1">
      <c r="A9" s="378" t="s">
        <v>350</v>
      </c>
      <c r="B9" s="378"/>
      <c r="C9" s="378"/>
      <c r="D9" s="378"/>
      <c r="E9" s="378"/>
      <c r="F9" s="378"/>
      <c r="G9" s="378"/>
      <c r="H9" s="378"/>
      <c r="I9" s="378"/>
      <c r="J9" s="378"/>
      <c r="K9" s="378"/>
      <c r="L9" s="378"/>
      <c r="M9" s="378"/>
    </row>
    <row r="10" spans="1:16" s="90" customFormat="1" ht="16.5" customHeight="1">
      <c r="A10" s="447" t="s">
        <v>209</v>
      </c>
      <c r="B10" s="441" t="s">
        <v>351</v>
      </c>
      <c r="C10" s="331" t="s">
        <v>311</v>
      </c>
      <c r="D10" s="332" t="s">
        <v>183</v>
      </c>
      <c r="E10" s="449"/>
      <c r="F10" s="332" t="s">
        <v>184</v>
      </c>
      <c r="G10" s="449"/>
      <c r="H10" s="332" t="s">
        <v>185</v>
      </c>
      <c r="I10" s="449"/>
      <c r="J10" s="332" t="s">
        <v>186</v>
      </c>
      <c r="K10" s="449"/>
      <c r="L10" s="332" t="s">
        <v>187</v>
      </c>
      <c r="M10" s="449"/>
    </row>
    <row r="11" spans="1:16" s="13" customFormat="1" ht="17.25" customHeight="1">
      <c r="A11" s="447"/>
      <c r="B11" s="448"/>
      <c r="C11" s="331"/>
      <c r="D11" s="77" t="s">
        <v>304</v>
      </c>
      <c r="E11" s="92" t="s">
        <v>352</v>
      </c>
      <c r="F11" s="77" t="s">
        <v>304</v>
      </c>
      <c r="G11" s="92" t="s">
        <v>352</v>
      </c>
      <c r="H11" s="77" t="s">
        <v>304</v>
      </c>
      <c r="I11" s="92" t="s">
        <v>352</v>
      </c>
      <c r="J11" s="77" t="s">
        <v>304</v>
      </c>
      <c r="K11" s="92" t="s">
        <v>352</v>
      </c>
      <c r="L11" s="77" t="s">
        <v>304</v>
      </c>
      <c r="M11" s="92" t="s">
        <v>352</v>
      </c>
    </row>
    <row r="12" spans="1:16" s="13" customFormat="1" ht="23.25" customHeight="1">
      <c r="A12" s="261" t="s">
        <v>214</v>
      </c>
      <c r="B12" s="87" t="s">
        <v>353</v>
      </c>
      <c r="C12" s="87" t="s">
        <v>354</v>
      </c>
      <c r="D12" s="88">
        <f>NOx!$O$19</f>
        <v>207.3</v>
      </c>
      <c r="E12" s="88">
        <f>NOx!$N$19</f>
        <v>169.90833333333333</v>
      </c>
      <c r="F12" s="88"/>
      <c r="G12" s="88"/>
      <c r="H12" s="88"/>
      <c r="I12" s="88"/>
      <c r="J12" s="88"/>
      <c r="K12" s="88"/>
      <c r="L12" s="88"/>
      <c r="M12" s="88"/>
    </row>
    <row r="13" spans="1:16" s="13" customFormat="1" ht="23.25" customHeight="1">
      <c r="A13" s="261"/>
      <c r="B13" s="87" t="s">
        <v>355</v>
      </c>
      <c r="C13" s="87" t="s">
        <v>356</v>
      </c>
      <c r="D13" s="88">
        <f>NOx!$M$19</f>
        <v>249</v>
      </c>
      <c r="E13" s="88">
        <f>NOx!$L$19</f>
        <v>169.90833333333333</v>
      </c>
      <c r="F13" s="88"/>
      <c r="G13" s="88"/>
      <c r="H13" s="88"/>
      <c r="I13" s="88"/>
      <c r="J13" s="88"/>
      <c r="K13" s="88"/>
      <c r="L13" s="88"/>
      <c r="M13" s="88"/>
    </row>
    <row r="14" spans="1:16" s="13" customFormat="1" ht="23.25" customHeight="1">
      <c r="A14" s="63" t="s">
        <v>213</v>
      </c>
      <c r="B14" s="65" t="s">
        <v>353</v>
      </c>
      <c r="C14" s="87" t="s">
        <v>357</v>
      </c>
      <c r="D14" s="88">
        <f>Particulates!$O$19</f>
        <v>6.2</v>
      </c>
      <c r="E14" s="88">
        <f>Particulates!$N$19</f>
        <v>2.2749999999999999</v>
      </c>
      <c r="F14" s="124"/>
      <c r="G14" s="124"/>
      <c r="H14" s="124"/>
      <c r="I14" s="124"/>
      <c r="J14" s="124"/>
      <c r="K14" s="124"/>
      <c r="L14" s="124"/>
      <c r="M14" s="124"/>
    </row>
    <row r="15" spans="1:16" s="13" customFormat="1" ht="23.25" customHeight="1">
      <c r="A15" s="63"/>
      <c r="B15" s="87" t="s">
        <v>355</v>
      </c>
      <c r="C15" s="87" t="s">
        <v>358</v>
      </c>
      <c r="D15" s="88">
        <f>Particulates!$M$19</f>
        <v>48.3</v>
      </c>
      <c r="E15" s="88">
        <f>Particulates!$L$19</f>
        <v>2.2749999999999999</v>
      </c>
      <c r="F15" s="124"/>
      <c r="G15" s="124"/>
      <c r="H15" s="124"/>
      <c r="I15" s="124"/>
      <c r="J15" s="124"/>
      <c r="K15" s="124"/>
      <c r="L15" s="124"/>
      <c r="M15" s="124"/>
    </row>
    <row r="16" spans="1:16" s="13" customFormat="1" ht="23.25" customHeight="1">
      <c r="A16" s="63" t="s">
        <v>359</v>
      </c>
      <c r="B16" s="87" t="s">
        <v>353</v>
      </c>
      <c r="C16" s="87" t="s">
        <v>360</v>
      </c>
      <c r="D16" s="88">
        <f>TOC!$O$19</f>
        <v>2.2999999999999998</v>
      </c>
      <c r="E16" s="88">
        <f>TOC!$N$19</f>
        <v>0.81666666666666654</v>
      </c>
      <c r="F16" s="124"/>
      <c r="G16" s="124"/>
      <c r="H16" s="124"/>
      <c r="I16" s="124"/>
      <c r="J16" s="124"/>
      <c r="K16" s="124"/>
      <c r="L16" s="124"/>
      <c r="M16" s="124"/>
    </row>
    <row r="17" spans="1:13" s="13" customFormat="1" ht="23.25" customHeight="1">
      <c r="A17" s="63"/>
      <c r="B17" s="87" t="s">
        <v>355</v>
      </c>
      <c r="C17" s="87" t="s">
        <v>361</v>
      </c>
      <c r="D17" s="88">
        <f>TOC!$M$19</f>
        <v>14.8</v>
      </c>
      <c r="E17" s="88">
        <f>TOC!$L$19</f>
        <v>0.81666666666666654</v>
      </c>
      <c r="F17" s="124"/>
      <c r="G17" s="124"/>
      <c r="H17" s="124"/>
      <c r="I17" s="124"/>
      <c r="J17" s="124"/>
      <c r="K17" s="124"/>
      <c r="L17" s="124"/>
      <c r="M17" s="124"/>
    </row>
    <row r="18" spans="1:13" s="13" customFormat="1" ht="23.25" customHeight="1">
      <c r="A18" s="63" t="s">
        <v>362</v>
      </c>
      <c r="B18" s="87" t="s">
        <v>353</v>
      </c>
      <c r="C18" s="87" t="s">
        <v>360</v>
      </c>
      <c r="D18" s="88">
        <f>HCl!$O$19</f>
        <v>10.1</v>
      </c>
      <c r="E18" s="88">
        <f>HCl!$N$19</f>
        <v>4.916666666666667</v>
      </c>
      <c r="F18" s="124"/>
      <c r="G18" s="124"/>
      <c r="H18" s="124"/>
      <c r="I18" s="124"/>
      <c r="J18" s="124"/>
      <c r="K18" s="124"/>
      <c r="L18" s="124"/>
      <c r="M18" s="124"/>
    </row>
    <row r="19" spans="1:13" s="13" customFormat="1" ht="23.25" customHeight="1">
      <c r="A19" s="63"/>
      <c r="B19" s="87" t="s">
        <v>355</v>
      </c>
      <c r="C19" s="87" t="s">
        <v>363</v>
      </c>
      <c r="D19" s="88">
        <f>HCl!$M$19</f>
        <v>159.80000000000001</v>
      </c>
      <c r="E19" s="88">
        <f>HCl!$L$19</f>
        <v>4.916666666666667</v>
      </c>
      <c r="F19" s="124"/>
      <c r="G19" s="124"/>
      <c r="H19" s="124"/>
      <c r="I19" s="124"/>
      <c r="J19" s="124"/>
      <c r="K19" s="124"/>
      <c r="L19" s="124"/>
      <c r="M19" s="124"/>
    </row>
    <row r="20" spans="1:13" s="13" customFormat="1" ht="23.25" customHeight="1">
      <c r="A20" s="63" t="s">
        <v>215</v>
      </c>
      <c r="B20" s="87" t="s">
        <v>353</v>
      </c>
      <c r="C20" s="87" t="s">
        <v>364</v>
      </c>
      <c r="D20" s="88">
        <f>'SO2'!$O$19</f>
        <v>40.1</v>
      </c>
      <c r="E20" s="88">
        <f>'SO2'!$N$19</f>
        <v>12.9</v>
      </c>
      <c r="F20" s="124"/>
      <c r="G20" s="124"/>
      <c r="H20" s="124"/>
      <c r="I20" s="124"/>
      <c r="J20" s="124"/>
      <c r="K20" s="124"/>
      <c r="L20" s="124"/>
      <c r="M20" s="124"/>
    </row>
    <row r="21" spans="1:13" s="13" customFormat="1" ht="23.25" customHeight="1">
      <c r="A21" s="63"/>
      <c r="B21" s="87" t="s">
        <v>355</v>
      </c>
      <c r="C21" s="87" t="s">
        <v>354</v>
      </c>
      <c r="D21" s="88">
        <f>'SO2'!$M$19</f>
        <v>215</v>
      </c>
      <c r="E21" s="88">
        <f>'SO2'!$L$19</f>
        <v>12.9</v>
      </c>
      <c r="F21" s="124"/>
      <c r="G21" s="124"/>
      <c r="H21" s="124"/>
      <c r="I21" s="124"/>
      <c r="J21" s="124"/>
      <c r="K21" s="124"/>
      <c r="L21" s="124"/>
      <c r="M21" s="124"/>
    </row>
    <row r="22" spans="1:13" s="13" customFormat="1" ht="23.25" customHeight="1">
      <c r="A22" s="63" t="s">
        <v>365</v>
      </c>
      <c r="B22" s="87" t="s">
        <v>353</v>
      </c>
      <c r="C22" s="87" t="s">
        <v>364</v>
      </c>
      <c r="D22" s="88">
        <f>'CO 95% 10 min'!Q19</f>
        <v>46.9</v>
      </c>
      <c r="E22" s="138">
        <f>'CO 95% 10 min'!P19</f>
        <v>27.891666666666669</v>
      </c>
      <c r="F22" s="124"/>
      <c r="G22" s="124"/>
      <c r="H22" s="124"/>
      <c r="I22" s="124"/>
      <c r="J22" s="124"/>
      <c r="K22" s="124"/>
      <c r="L22" s="124"/>
      <c r="M22" s="124"/>
    </row>
    <row r="23" spans="1:13" s="13" customFormat="1" ht="23.25" customHeight="1">
      <c r="A23" s="63"/>
      <c r="B23" s="88" t="s">
        <v>366</v>
      </c>
      <c r="C23" s="88" t="s">
        <v>367</v>
      </c>
      <c r="D23" s="88"/>
      <c r="E23" s="88"/>
      <c r="F23" s="124"/>
      <c r="G23" s="124"/>
      <c r="H23" s="124"/>
      <c r="I23" s="124"/>
      <c r="J23" s="124"/>
      <c r="K23" s="124"/>
      <c r="L23" s="124"/>
      <c r="M23" s="124"/>
    </row>
    <row r="24" spans="1:13" s="13" customFormat="1" ht="23.25" customHeight="1">
      <c r="A24" s="63"/>
      <c r="B24" s="88" t="s">
        <v>368</v>
      </c>
      <c r="C24" s="88" t="s">
        <v>369</v>
      </c>
      <c r="D24" s="88">
        <f>'CO 95% 10 min'!M19</f>
        <v>96.024999999999991</v>
      </c>
      <c r="E24" s="88"/>
      <c r="F24" s="124"/>
      <c r="G24" s="124"/>
      <c r="H24" s="124"/>
      <c r="I24" s="124"/>
      <c r="J24" s="124"/>
      <c r="K24" s="124"/>
      <c r="L24" s="124"/>
      <c r="M24" s="124"/>
    </row>
    <row r="25" spans="1:13" s="13" customFormat="1" ht="23.25" customHeight="1">
      <c r="A25" s="116" t="s">
        <v>370</v>
      </c>
      <c r="B25" s="117" t="s">
        <v>353</v>
      </c>
      <c r="C25" s="117" t="s">
        <v>371</v>
      </c>
      <c r="D25" s="139">
        <f>'NH3'!$O$19</f>
        <v>1</v>
      </c>
      <c r="E25" s="139">
        <f>'NH3'!$N$19</f>
        <v>0.8</v>
      </c>
      <c r="F25" s="124"/>
      <c r="G25" s="124"/>
      <c r="H25" s="124"/>
      <c r="I25" s="124"/>
      <c r="J25" s="124"/>
      <c r="K25" s="124"/>
      <c r="L25" s="124"/>
      <c r="M25" s="124"/>
    </row>
    <row r="26" spans="1:13">
      <c r="A26" s="444" t="s">
        <v>372</v>
      </c>
      <c r="B26" s="445"/>
      <c r="C26" s="445"/>
      <c r="D26" s="445"/>
      <c r="E26" s="445"/>
      <c r="F26" s="445"/>
      <c r="G26" s="445"/>
      <c r="H26" s="445"/>
      <c r="I26" s="445"/>
      <c r="J26" s="445"/>
      <c r="K26" s="445"/>
      <c r="L26" s="445"/>
      <c r="M26" s="446"/>
    </row>
    <row r="27" spans="1:13">
      <c r="A27" s="118" t="s">
        <v>298</v>
      </c>
      <c r="B27" s="119"/>
      <c r="C27" s="119"/>
      <c r="D27" s="119"/>
      <c r="E27" s="119"/>
      <c r="F27" s="119"/>
      <c r="G27" s="119"/>
      <c r="H27" s="119"/>
      <c r="I27" s="119"/>
      <c r="J27" s="119"/>
      <c r="K27" s="119"/>
      <c r="L27" s="119"/>
      <c r="M27" s="120"/>
    </row>
    <row r="28" spans="1:13">
      <c r="A28" s="429"/>
      <c r="B28" s="429"/>
      <c r="C28" s="429"/>
      <c r="D28" s="429"/>
      <c r="E28" s="429"/>
      <c r="F28" s="429"/>
      <c r="G28" s="429"/>
      <c r="H28" s="429"/>
      <c r="I28" s="429"/>
      <c r="J28" s="429"/>
      <c r="K28" s="429"/>
      <c r="L28" s="429"/>
      <c r="M28" s="429"/>
    </row>
    <row r="65" spans="6:6">
      <c r="F65" s="3"/>
    </row>
  </sheetData>
  <mergeCells count="13">
    <mergeCell ref="A26:M26"/>
    <mergeCell ref="A28:M28"/>
    <mergeCell ref="A12:A13"/>
    <mergeCell ref="A6:M7"/>
    <mergeCell ref="A9:M9"/>
    <mergeCell ref="A10:A11"/>
    <mergeCell ref="C10:C11"/>
    <mergeCell ref="B10:B11"/>
    <mergeCell ref="D10:E10"/>
    <mergeCell ref="F10:G10"/>
    <mergeCell ref="H10:I10"/>
    <mergeCell ref="J10:K10"/>
    <mergeCell ref="L10:M10"/>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E2" zoomScale="90" zoomScaleNormal="90" workbookViewId="0">
      <selection activeCell="I16" sqref="I16"/>
    </sheetView>
  </sheetViews>
  <sheetFormatPr defaultRowHeight="14.1"/>
  <cols>
    <col min="1" max="1" width="14" style="3" customWidth="1"/>
    <col min="2"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c r="F1" s="121"/>
      <c r="G1" s="121"/>
    </row>
    <row r="3" spans="1:19" ht="14.45">
      <c r="A3" s="95" t="s">
        <v>373</v>
      </c>
      <c r="D3" s="109" t="s">
        <v>374</v>
      </c>
      <c r="G3" s="113" t="s">
        <v>375</v>
      </c>
      <c r="J3" s="9" t="str">
        <f>+A3</f>
        <v>Monitoring of Hydrogen Chloride emissions</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381</v>
      </c>
      <c r="C6" s="89" t="s">
        <v>382</v>
      </c>
      <c r="D6" s="89" t="s">
        <v>383</v>
      </c>
      <c r="E6" s="89" t="s">
        <v>384</v>
      </c>
      <c r="F6" s="89" t="s">
        <v>385</v>
      </c>
      <c r="G6" s="89" t="s">
        <v>386</v>
      </c>
      <c r="H6" s="94"/>
      <c r="J6" s="96">
        <f>+A6</f>
        <v>2022</v>
      </c>
      <c r="K6" s="96" t="s">
        <v>387</v>
      </c>
      <c r="L6" s="101" t="s">
        <v>382</v>
      </c>
      <c r="M6" s="101" t="s">
        <v>388</v>
      </c>
      <c r="N6" s="101" t="s">
        <v>385</v>
      </c>
      <c r="O6" s="101" t="s">
        <v>389</v>
      </c>
      <c r="Q6" s="443"/>
      <c r="R6" s="443"/>
      <c r="S6" s="443"/>
    </row>
    <row r="7" spans="1:19" ht="13.9" customHeight="1">
      <c r="A7" s="100" t="s">
        <v>390</v>
      </c>
      <c r="B7" s="186">
        <v>60</v>
      </c>
      <c r="C7" s="185">
        <f>L7</f>
        <v>4.3</v>
      </c>
      <c r="D7" s="185">
        <f>M7</f>
        <v>16.899999999999999</v>
      </c>
      <c r="E7" s="186">
        <v>10</v>
      </c>
      <c r="F7" s="98">
        <f>N7</f>
        <v>4.3</v>
      </c>
      <c r="G7" s="98">
        <f>O7</f>
        <v>7.6</v>
      </c>
      <c r="J7" s="466" t="s">
        <v>183</v>
      </c>
      <c r="K7" s="100" t="s">
        <v>390</v>
      </c>
      <c r="L7" s="155">
        <v>4.3</v>
      </c>
      <c r="M7" s="155">
        <v>16.899999999999999</v>
      </c>
      <c r="N7" s="155">
        <v>4.3</v>
      </c>
      <c r="O7" s="155">
        <v>7.6</v>
      </c>
      <c r="Q7" s="443"/>
      <c r="R7" s="443"/>
      <c r="S7" s="443"/>
    </row>
    <row r="8" spans="1:19">
      <c r="A8" s="100" t="s">
        <v>391</v>
      </c>
      <c r="B8" s="186">
        <v>60</v>
      </c>
      <c r="C8" s="185">
        <f t="shared" ref="C8:C18" si="0">L8</f>
        <v>5.9</v>
      </c>
      <c r="D8" s="185">
        <f t="shared" ref="D8:D18" si="1">M8</f>
        <v>19.399999999999999</v>
      </c>
      <c r="E8" s="186">
        <v>10</v>
      </c>
      <c r="F8" s="98">
        <f t="shared" ref="F8:F18" si="2">N8</f>
        <v>5.9</v>
      </c>
      <c r="G8" s="98">
        <f t="shared" ref="G8:G18" si="3">O8</f>
        <v>7.4</v>
      </c>
      <c r="J8" s="466"/>
      <c r="K8" s="100" t="s">
        <v>391</v>
      </c>
      <c r="L8" s="155">
        <v>5.9</v>
      </c>
      <c r="M8" s="155">
        <v>19.399999999999999</v>
      </c>
      <c r="N8" s="155">
        <v>5.9</v>
      </c>
      <c r="O8" s="155">
        <v>7.4</v>
      </c>
      <c r="Q8" s="443"/>
      <c r="R8" s="443"/>
      <c r="S8" s="443"/>
    </row>
    <row r="9" spans="1:19">
      <c r="A9" s="100" t="s">
        <v>392</v>
      </c>
      <c r="B9" s="186">
        <v>60</v>
      </c>
      <c r="C9" s="185">
        <f t="shared" si="0"/>
        <v>6.5</v>
      </c>
      <c r="D9" s="185">
        <f t="shared" si="1"/>
        <v>45.8</v>
      </c>
      <c r="E9" s="186">
        <v>10</v>
      </c>
      <c r="F9" s="98">
        <f t="shared" si="2"/>
        <v>6.5</v>
      </c>
      <c r="G9" s="98">
        <f t="shared" si="3"/>
        <v>8.1</v>
      </c>
      <c r="J9" s="466"/>
      <c r="K9" s="100" t="s">
        <v>392</v>
      </c>
      <c r="L9" s="155">
        <v>6.5</v>
      </c>
      <c r="M9" s="155">
        <v>45.8</v>
      </c>
      <c r="N9" s="155">
        <v>6.5</v>
      </c>
      <c r="O9" s="155">
        <v>8.1</v>
      </c>
      <c r="Q9" s="111" t="s">
        <v>393</v>
      </c>
    </row>
    <row r="10" spans="1:19" ht="13.9" customHeight="1">
      <c r="A10" s="100" t="s">
        <v>394</v>
      </c>
      <c r="B10" s="186">
        <v>60</v>
      </c>
      <c r="C10" s="185">
        <f t="shared" si="0"/>
        <v>6.3</v>
      </c>
      <c r="D10" s="185">
        <f t="shared" si="1"/>
        <v>40.1</v>
      </c>
      <c r="E10" s="186">
        <v>10</v>
      </c>
      <c r="F10" s="98">
        <f t="shared" si="2"/>
        <v>6.3</v>
      </c>
      <c r="G10" s="98">
        <f t="shared" si="3"/>
        <v>9.1999999999999993</v>
      </c>
      <c r="J10" s="466"/>
      <c r="K10" s="100" t="s">
        <v>394</v>
      </c>
      <c r="L10" s="155">
        <v>6.3</v>
      </c>
      <c r="M10" s="155">
        <v>40.1</v>
      </c>
      <c r="N10" s="155">
        <v>6.3</v>
      </c>
      <c r="O10" s="155">
        <v>9.1999999999999993</v>
      </c>
      <c r="Q10" s="450" t="s">
        <v>395</v>
      </c>
      <c r="R10" s="450"/>
      <c r="S10" s="450"/>
    </row>
    <row r="11" spans="1:19">
      <c r="A11" s="100" t="s">
        <v>396</v>
      </c>
      <c r="B11" s="186">
        <v>60</v>
      </c>
      <c r="C11" s="185">
        <f t="shared" si="0"/>
        <v>6.3</v>
      </c>
      <c r="D11" s="185">
        <f t="shared" si="1"/>
        <v>159.80000000000001</v>
      </c>
      <c r="E11" s="186">
        <v>10</v>
      </c>
      <c r="F11" s="98">
        <f t="shared" si="2"/>
        <v>6.3</v>
      </c>
      <c r="G11" s="98">
        <f t="shared" si="3"/>
        <v>10.1</v>
      </c>
      <c r="J11" s="466"/>
      <c r="K11" s="100" t="s">
        <v>396</v>
      </c>
      <c r="L11" s="155">
        <v>6.3</v>
      </c>
      <c r="M11" s="155">
        <v>159.80000000000001</v>
      </c>
      <c r="N11" s="155">
        <v>6.3</v>
      </c>
      <c r="O11" s="155">
        <v>10.1</v>
      </c>
      <c r="Q11" s="450"/>
      <c r="R11" s="450"/>
      <c r="S11" s="450"/>
    </row>
    <row r="12" spans="1:19">
      <c r="A12" s="100" t="s">
        <v>397</v>
      </c>
      <c r="B12" s="186">
        <v>60</v>
      </c>
      <c r="C12" s="185">
        <f t="shared" si="0"/>
        <v>4.9000000000000004</v>
      </c>
      <c r="D12" s="185">
        <f t="shared" si="1"/>
        <v>16.100000000000001</v>
      </c>
      <c r="E12" s="186">
        <v>10</v>
      </c>
      <c r="F12" s="98">
        <f t="shared" si="2"/>
        <v>4.9000000000000004</v>
      </c>
      <c r="G12" s="98">
        <f t="shared" si="3"/>
        <v>8.3000000000000007</v>
      </c>
      <c r="J12" s="466"/>
      <c r="K12" s="100" t="s">
        <v>397</v>
      </c>
      <c r="L12" s="155">
        <v>4.9000000000000004</v>
      </c>
      <c r="M12" s="155">
        <v>16.100000000000001</v>
      </c>
      <c r="N12" s="155">
        <v>4.9000000000000004</v>
      </c>
      <c r="O12" s="155">
        <v>8.3000000000000007</v>
      </c>
      <c r="Q12" s="450"/>
      <c r="R12" s="450"/>
      <c r="S12" s="450"/>
    </row>
    <row r="13" spans="1:19" ht="13.9" customHeight="1">
      <c r="A13" s="100" t="s">
        <v>398</v>
      </c>
      <c r="B13" s="186">
        <v>60</v>
      </c>
      <c r="C13" s="185">
        <f t="shared" si="0"/>
        <v>4.3</v>
      </c>
      <c r="D13" s="185">
        <f t="shared" si="1"/>
        <v>28.7</v>
      </c>
      <c r="E13" s="186">
        <v>10</v>
      </c>
      <c r="F13" s="98">
        <f t="shared" si="2"/>
        <v>4.3</v>
      </c>
      <c r="G13" s="98">
        <f t="shared" si="3"/>
        <v>7.9</v>
      </c>
      <c r="J13" s="466"/>
      <c r="K13" s="100" t="s">
        <v>398</v>
      </c>
      <c r="L13" s="155">
        <v>4.3</v>
      </c>
      <c r="M13" s="155">
        <v>28.7</v>
      </c>
      <c r="N13" s="155">
        <v>4.3</v>
      </c>
      <c r="O13" s="155">
        <v>7.9</v>
      </c>
      <c r="Q13" s="450" t="s">
        <v>399</v>
      </c>
      <c r="R13" s="450"/>
      <c r="S13" s="450"/>
    </row>
    <row r="14" spans="1:19">
      <c r="A14" s="100" t="s">
        <v>400</v>
      </c>
      <c r="B14" s="186">
        <v>60</v>
      </c>
      <c r="C14" s="185">
        <f t="shared" si="0"/>
        <v>5.7</v>
      </c>
      <c r="D14" s="185">
        <f t="shared" si="1"/>
        <v>22.7</v>
      </c>
      <c r="E14" s="186">
        <v>10</v>
      </c>
      <c r="F14" s="98">
        <f t="shared" si="2"/>
        <v>5.7</v>
      </c>
      <c r="G14" s="98">
        <f t="shared" si="3"/>
        <v>9.1999999999999993</v>
      </c>
      <c r="J14" s="466"/>
      <c r="K14" s="100" t="s">
        <v>400</v>
      </c>
      <c r="L14" s="155">
        <v>5.7</v>
      </c>
      <c r="M14" s="155">
        <v>22.7</v>
      </c>
      <c r="N14" s="155">
        <v>5.7</v>
      </c>
      <c r="O14" s="155">
        <v>9.1999999999999993</v>
      </c>
      <c r="Q14" s="450"/>
      <c r="R14" s="450"/>
      <c r="S14" s="450"/>
    </row>
    <row r="15" spans="1:19">
      <c r="A15" s="100" t="s">
        <v>401</v>
      </c>
      <c r="B15" s="186">
        <v>60</v>
      </c>
      <c r="C15" s="185">
        <f t="shared" si="0"/>
        <v>2.6</v>
      </c>
      <c r="D15" s="185">
        <f t="shared" si="1"/>
        <v>16.8</v>
      </c>
      <c r="E15" s="186">
        <v>10</v>
      </c>
      <c r="F15" s="98">
        <f t="shared" si="2"/>
        <v>2.6</v>
      </c>
      <c r="G15" s="98">
        <f t="shared" si="3"/>
        <v>5.0999999999999996</v>
      </c>
      <c r="J15" s="466"/>
      <c r="K15" s="100" t="s">
        <v>401</v>
      </c>
      <c r="L15" s="155">
        <v>2.6</v>
      </c>
      <c r="M15" s="155">
        <v>16.8</v>
      </c>
      <c r="N15" s="155">
        <v>2.6</v>
      </c>
      <c r="O15" s="155">
        <v>5.0999999999999996</v>
      </c>
      <c r="Q15" s="450"/>
      <c r="R15" s="450"/>
      <c r="S15" s="450"/>
    </row>
    <row r="16" spans="1:19">
      <c r="A16" s="100" t="s">
        <v>402</v>
      </c>
      <c r="B16" s="186">
        <v>60</v>
      </c>
      <c r="C16" s="185">
        <f t="shared" si="0"/>
        <v>0.6</v>
      </c>
      <c r="D16" s="185">
        <f t="shared" si="1"/>
        <v>32.9</v>
      </c>
      <c r="E16" s="186">
        <v>10</v>
      </c>
      <c r="F16" s="98">
        <f t="shared" si="2"/>
        <v>0.6</v>
      </c>
      <c r="G16" s="98">
        <f t="shared" si="3"/>
        <v>2.2000000000000002</v>
      </c>
      <c r="J16" s="466"/>
      <c r="K16" s="100" t="s">
        <v>402</v>
      </c>
      <c r="L16" s="155">
        <v>0.6</v>
      </c>
      <c r="M16" s="155">
        <v>32.9</v>
      </c>
      <c r="N16" s="155">
        <v>0.6</v>
      </c>
      <c r="O16" s="155">
        <v>2.2000000000000002</v>
      </c>
      <c r="Q16" s="450"/>
      <c r="R16" s="450"/>
      <c r="S16" s="450"/>
    </row>
    <row r="17" spans="1:15">
      <c r="A17" s="100" t="s">
        <v>403</v>
      </c>
      <c r="B17" s="186">
        <v>60</v>
      </c>
      <c r="C17" s="185">
        <f t="shared" si="0"/>
        <v>0.4</v>
      </c>
      <c r="D17" s="185">
        <f t="shared" si="1"/>
        <v>14.1</v>
      </c>
      <c r="E17" s="186">
        <v>10</v>
      </c>
      <c r="F17" s="98">
        <f t="shared" si="2"/>
        <v>0.4</v>
      </c>
      <c r="G17" s="98">
        <f t="shared" si="3"/>
        <v>1.1000000000000001</v>
      </c>
      <c r="J17" s="466"/>
      <c r="K17" s="100" t="s">
        <v>403</v>
      </c>
      <c r="L17" s="155">
        <v>0.4</v>
      </c>
      <c r="M17" s="155">
        <v>14.1</v>
      </c>
      <c r="N17" s="155">
        <v>0.4</v>
      </c>
      <c r="O17" s="155">
        <v>1.1000000000000001</v>
      </c>
    </row>
    <row r="18" spans="1:15">
      <c r="A18" s="100" t="s">
        <v>404</v>
      </c>
      <c r="B18" s="186">
        <v>60</v>
      </c>
      <c r="C18" s="185">
        <f t="shared" si="0"/>
        <v>11.2</v>
      </c>
      <c r="D18" s="185">
        <f t="shared" si="1"/>
        <v>0.4</v>
      </c>
      <c r="E18" s="186">
        <v>10</v>
      </c>
      <c r="F18" s="98">
        <f t="shared" si="2"/>
        <v>11.2</v>
      </c>
      <c r="G18" s="98">
        <f t="shared" si="3"/>
        <v>1.5</v>
      </c>
      <c r="J18" s="466"/>
      <c r="K18" s="100" t="s">
        <v>404</v>
      </c>
      <c r="L18" s="155">
        <v>11.2</v>
      </c>
      <c r="M18" s="155">
        <v>0.4</v>
      </c>
      <c r="N18" s="155">
        <v>11.2</v>
      </c>
      <c r="O18" s="155">
        <v>1.5</v>
      </c>
    </row>
    <row r="19" spans="1:15">
      <c r="J19" s="466"/>
      <c r="K19" s="97" t="s">
        <v>405</v>
      </c>
      <c r="L19" s="161">
        <f>AVERAGE(L7:L18)</f>
        <v>4.916666666666667</v>
      </c>
      <c r="M19" s="161">
        <f>MAX(M7:M18)</f>
        <v>159.80000000000001</v>
      </c>
      <c r="N19" s="161">
        <f>AVERAGE(N7:N18)</f>
        <v>4.916666666666667</v>
      </c>
      <c r="O19" s="161">
        <f>MAX(O7:O18)</f>
        <v>10.1</v>
      </c>
    </row>
    <row r="21" spans="1:15">
      <c r="J21" s="129"/>
      <c r="K21" s="129"/>
      <c r="L21" s="130"/>
      <c r="M21" s="130"/>
      <c r="N21" s="130"/>
      <c r="O21" s="130"/>
    </row>
    <row r="22" spans="1:15">
      <c r="J22" s="451"/>
      <c r="K22" s="131"/>
      <c r="L22" s="132"/>
      <c r="M22" s="132"/>
      <c r="N22" s="132"/>
      <c r="O22" s="132"/>
    </row>
    <row r="23" spans="1:15">
      <c r="J23" s="451"/>
      <c r="K23" s="131"/>
      <c r="L23" s="132"/>
      <c r="M23" s="132"/>
      <c r="N23" s="132"/>
      <c r="O23" s="132"/>
    </row>
    <row r="24" spans="1:15">
      <c r="J24" s="451"/>
      <c r="K24" s="131"/>
      <c r="L24" s="132"/>
      <c r="M24" s="132"/>
      <c r="N24" s="132"/>
      <c r="O24" s="132"/>
    </row>
    <row r="25" spans="1:15">
      <c r="J25" s="451"/>
      <c r="K25" s="131"/>
      <c r="L25" s="132"/>
      <c r="M25" s="132"/>
      <c r="N25" s="132"/>
      <c r="O25" s="132"/>
    </row>
    <row r="26" spans="1:15">
      <c r="J26" s="451"/>
      <c r="K26" s="131"/>
      <c r="L26" s="132"/>
      <c r="M26" s="132"/>
      <c r="N26" s="132"/>
      <c r="O26" s="132"/>
    </row>
    <row r="27" spans="1:15">
      <c r="J27" s="451"/>
      <c r="K27" s="131"/>
      <c r="L27" s="132"/>
      <c r="M27" s="132"/>
      <c r="N27" s="132"/>
      <c r="O27" s="132"/>
    </row>
    <row r="28" spans="1:15">
      <c r="J28" s="451"/>
      <c r="K28" s="131"/>
      <c r="L28" s="132"/>
      <c r="M28" s="132"/>
      <c r="N28" s="132"/>
      <c r="O28" s="132"/>
    </row>
    <row r="29" spans="1:15">
      <c r="J29" s="451"/>
      <c r="K29" s="131"/>
      <c r="L29" s="132"/>
      <c r="M29" s="132"/>
      <c r="N29" s="132"/>
      <c r="O29" s="132"/>
    </row>
    <row r="30" spans="1:15">
      <c r="J30" s="451"/>
      <c r="K30" s="131"/>
      <c r="L30" s="132"/>
      <c r="M30" s="132"/>
      <c r="N30" s="132"/>
      <c r="O30" s="132"/>
    </row>
    <row r="31" spans="1:15">
      <c r="J31" s="451"/>
      <c r="K31" s="131"/>
      <c r="L31" s="132"/>
      <c r="M31" s="132"/>
      <c r="N31" s="132"/>
      <c r="O31" s="132"/>
    </row>
    <row r="32" spans="1:15">
      <c r="J32" s="451"/>
      <c r="K32" s="131"/>
      <c r="L32" s="132"/>
      <c r="M32" s="132"/>
      <c r="N32" s="132"/>
      <c r="O32" s="132"/>
    </row>
    <row r="33" spans="1:15">
      <c r="J33" s="451"/>
      <c r="K33" s="131"/>
      <c r="L33" s="132"/>
      <c r="M33" s="132"/>
      <c r="N33" s="132"/>
      <c r="O33" s="132"/>
    </row>
    <row r="34" spans="1:15">
      <c r="J34" s="451"/>
      <c r="L34" s="133"/>
      <c r="M34" s="133"/>
      <c r="N34" s="133"/>
      <c r="O34" s="133"/>
    </row>
    <row r="35" spans="1:15">
      <c r="L35" s="133"/>
      <c r="M35" s="133"/>
      <c r="N35" s="133"/>
      <c r="O35" s="133"/>
    </row>
    <row r="36" spans="1:15">
      <c r="J36" s="129"/>
      <c r="K36" s="129"/>
      <c r="L36" s="134"/>
      <c r="M36" s="134"/>
      <c r="N36" s="134"/>
      <c r="O36" s="134"/>
    </row>
    <row r="37" spans="1:15">
      <c r="J37" s="451"/>
      <c r="K37" s="131"/>
      <c r="L37" s="132"/>
      <c r="M37" s="132"/>
      <c r="N37" s="132"/>
      <c r="O37" s="132"/>
    </row>
    <row r="38" spans="1:15">
      <c r="J38" s="451"/>
      <c r="K38" s="131"/>
      <c r="L38" s="132"/>
      <c r="M38" s="132"/>
      <c r="N38" s="132"/>
      <c r="O38" s="132"/>
    </row>
    <row r="39" spans="1:15">
      <c r="J39" s="451"/>
      <c r="K39" s="131"/>
      <c r="L39" s="132"/>
      <c r="M39" s="132"/>
      <c r="N39" s="132"/>
      <c r="O39" s="132"/>
    </row>
    <row r="40" spans="1:15">
      <c r="J40" s="451"/>
      <c r="K40" s="131"/>
      <c r="L40" s="132"/>
      <c r="M40" s="132"/>
      <c r="N40" s="132"/>
      <c r="O40" s="132"/>
    </row>
    <row r="41" spans="1:15">
      <c r="J41" s="451"/>
      <c r="K41" s="131"/>
      <c r="L41" s="132"/>
      <c r="M41" s="132"/>
      <c r="N41" s="132"/>
      <c r="O41" s="132"/>
    </row>
    <row r="42" spans="1:15">
      <c r="J42" s="451"/>
      <c r="K42" s="131"/>
      <c r="L42" s="132"/>
      <c r="M42" s="132"/>
      <c r="N42" s="132"/>
      <c r="O42" s="132"/>
    </row>
    <row r="43" spans="1:15">
      <c r="J43" s="451"/>
      <c r="K43" s="131"/>
      <c r="L43" s="132"/>
      <c r="M43" s="132"/>
      <c r="N43" s="132"/>
      <c r="O43" s="132"/>
    </row>
    <row r="44" spans="1:15">
      <c r="J44" s="451"/>
      <c r="K44" s="131"/>
      <c r="L44" s="132"/>
      <c r="M44" s="132"/>
      <c r="N44" s="132"/>
      <c r="O44" s="132"/>
    </row>
    <row r="45" spans="1:15">
      <c r="J45" s="451"/>
      <c r="K45" s="131"/>
      <c r="L45" s="132"/>
      <c r="M45" s="132"/>
      <c r="N45" s="132"/>
      <c r="O45" s="132"/>
    </row>
    <row r="46" spans="1:15">
      <c r="J46" s="451"/>
      <c r="K46" s="131"/>
      <c r="L46" s="132"/>
      <c r="M46" s="132"/>
      <c r="N46" s="132"/>
      <c r="O46" s="132"/>
    </row>
    <row r="47" spans="1:15">
      <c r="J47" s="451"/>
      <c r="K47" s="131"/>
      <c r="L47" s="132"/>
      <c r="M47" s="132"/>
      <c r="N47" s="132"/>
      <c r="O47" s="132"/>
    </row>
    <row r="48" spans="1:15">
      <c r="A48" s="463" t="s">
        <v>298</v>
      </c>
      <c r="B48" s="464"/>
      <c r="C48" s="464"/>
      <c r="D48" s="464"/>
      <c r="E48" s="464"/>
      <c r="F48" s="464"/>
      <c r="G48" s="465"/>
      <c r="J48" s="451"/>
      <c r="K48" s="131"/>
      <c r="L48" s="132"/>
      <c r="M48" s="132"/>
      <c r="N48" s="132"/>
      <c r="O48" s="132"/>
    </row>
    <row r="49" spans="1:15">
      <c r="A49" s="454"/>
      <c r="B49" s="455"/>
      <c r="C49" s="455"/>
      <c r="D49" s="455"/>
      <c r="E49" s="455"/>
      <c r="F49" s="455"/>
      <c r="G49" s="456"/>
      <c r="J49" s="451"/>
      <c r="L49" s="133"/>
      <c r="M49" s="133"/>
      <c r="N49" s="133"/>
      <c r="O49" s="133"/>
    </row>
    <row r="50" spans="1:15">
      <c r="A50" s="457"/>
      <c r="B50" s="458"/>
      <c r="C50" s="458"/>
      <c r="D50" s="458"/>
      <c r="E50" s="458"/>
      <c r="F50" s="458"/>
      <c r="G50" s="459"/>
      <c r="L50" s="133"/>
      <c r="M50" s="133"/>
      <c r="N50" s="133"/>
      <c r="O50" s="133"/>
    </row>
    <row r="51" spans="1:15">
      <c r="A51" s="457"/>
      <c r="B51" s="458"/>
      <c r="C51" s="458"/>
      <c r="D51" s="458"/>
      <c r="E51" s="458"/>
      <c r="F51" s="458"/>
      <c r="G51" s="459"/>
      <c r="J51" s="129"/>
      <c r="K51" s="129"/>
      <c r="L51" s="134"/>
      <c r="M51" s="134"/>
      <c r="N51" s="134"/>
      <c r="O51" s="134"/>
    </row>
    <row r="52" spans="1:15">
      <c r="A52" s="460"/>
      <c r="B52" s="461"/>
      <c r="C52" s="461"/>
      <c r="D52" s="461"/>
      <c r="E52" s="461"/>
      <c r="F52" s="461"/>
      <c r="G52" s="462"/>
      <c r="J52" s="451"/>
      <c r="K52" s="131"/>
      <c r="L52" s="132"/>
      <c r="M52" s="132"/>
      <c r="N52" s="132"/>
      <c r="O52" s="132"/>
    </row>
    <row r="53" spans="1:15">
      <c r="J53" s="451"/>
      <c r="K53" s="131"/>
      <c r="L53" s="132"/>
      <c r="M53" s="132"/>
      <c r="N53" s="132"/>
      <c r="O53" s="132"/>
    </row>
    <row r="54" spans="1:15">
      <c r="J54" s="451"/>
      <c r="K54" s="131"/>
      <c r="L54" s="132"/>
      <c r="M54" s="132"/>
      <c r="N54" s="132"/>
      <c r="O54" s="132"/>
    </row>
    <row r="55" spans="1:15">
      <c r="J55" s="451"/>
      <c r="K55" s="131"/>
      <c r="L55" s="132"/>
      <c r="M55" s="132"/>
      <c r="N55" s="132"/>
      <c r="O55" s="132"/>
    </row>
    <row r="56" spans="1:15">
      <c r="J56" s="451"/>
      <c r="K56" s="131"/>
      <c r="L56" s="132"/>
      <c r="M56" s="132"/>
      <c r="N56" s="132"/>
      <c r="O56" s="132"/>
    </row>
    <row r="57" spans="1:15">
      <c r="J57" s="451"/>
      <c r="K57" s="131"/>
      <c r="L57" s="132"/>
      <c r="M57" s="132"/>
      <c r="N57" s="132"/>
      <c r="O57" s="132"/>
    </row>
    <row r="58" spans="1:15">
      <c r="J58" s="451"/>
      <c r="K58" s="131"/>
      <c r="L58" s="132"/>
      <c r="M58" s="132"/>
      <c r="N58" s="132"/>
      <c r="O58" s="132"/>
    </row>
    <row r="59" spans="1:15">
      <c r="J59" s="451"/>
      <c r="K59" s="131"/>
      <c r="L59" s="132"/>
      <c r="M59" s="132"/>
      <c r="N59" s="132"/>
      <c r="O59" s="132"/>
    </row>
    <row r="60" spans="1:15">
      <c r="J60" s="451"/>
      <c r="K60" s="131"/>
      <c r="L60" s="132"/>
      <c r="M60" s="132"/>
      <c r="N60" s="132"/>
      <c r="O60" s="132"/>
    </row>
    <row r="61" spans="1:15">
      <c r="J61" s="451"/>
      <c r="K61" s="131"/>
      <c r="L61" s="132"/>
      <c r="M61" s="132"/>
      <c r="N61" s="132"/>
      <c r="O61" s="132"/>
    </row>
    <row r="62" spans="1:15">
      <c r="J62" s="451"/>
      <c r="K62" s="131"/>
      <c r="L62" s="132"/>
      <c r="M62" s="132"/>
      <c r="N62" s="132"/>
      <c r="O62" s="132"/>
    </row>
    <row r="63" spans="1:15">
      <c r="J63" s="451"/>
      <c r="K63" s="131"/>
      <c r="L63" s="132"/>
      <c r="M63" s="132"/>
      <c r="N63" s="132"/>
      <c r="O63" s="132"/>
    </row>
    <row r="64" spans="1:15">
      <c r="J64" s="451"/>
      <c r="L64" s="133"/>
      <c r="M64" s="133"/>
      <c r="N64" s="133"/>
      <c r="O64" s="133"/>
    </row>
    <row r="65" spans="10:15">
      <c r="L65" s="133"/>
      <c r="M65" s="133"/>
      <c r="N65" s="133"/>
      <c r="O65" s="133"/>
    </row>
    <row r="66" spans="10:15">
      <c r="J66" s="129"/>
      <c r="K66" s="129"/>
      <c r="L66" s="134"/>
      <c r="M66" s="134"/>
      <c r="N66" s="134"/>
      <c r="O66" s="134"/>
    </row>
    <row r="67" spans="10:15">
      <c r="J67" s="451"/>
      <c r="K67" s="131"/>
      <c r="L67" s="132"/>
      <c r="M67" s="132"/>
      <c r="N67" s="132"/>
      <c r="O67" s="132"/>
    </row>
    <row r="68" spans="10:15">
      <c r="J68" s="451"/>
      <c r="K68" s="131"/>
      <c r="L68" s="132"/>
      <c r="M68" s="132"/>
      <c r="N68" s="132"/>
      <c r="O68" s="132"/>
    </row>
    <row r="69" spans="10:15">
      <c r="J69" s="451"/>
      <c r="K69" s="131"/>
      <c r="L69" s="132"/>
      <c r="M69" s="132"/>
      <c r="N69" s="132"/>
      <c r="O69" s="132"/>
    </row>
    <row r="70" spans="10:15">
      <c r="J70" s="451"/>
      <c r="K70" s="131"/>
      <c r="L70" s="132"/>
      <c r="M70" s="132"/>
      <c r="N70" s="132"/>
      <c r="O70" s="132"/>
    </row>
    <row r="71" spans="10:15">
      <c r="J71" s="451"/>
      <c r="K71" s="131"/>
      <c r="L71" s="132"/>
      <c r="M71" s="132"/>
      <c r="N71" s="132"/>
      <c r="O71" s="132"/>
    </row>
    <row r="72" spans="10:15">
      <c r="J72" s="451"/>
      <c r="K72" s="131"/>
      <c r="L72" s="132"/>
      <c r="M72" s="132"/>
      <c r="N72" s="132"/>
      <c r="O72" s="132"/>
    </row>
    <row r="73" spans="10:15">
      <c r="J73" s="451"/>
      <c r="K73" s="131"/>
      <c r="L73" s="132"/>
      <c r="M73" s="132"/>
      <c r="N73" s="132"/>
      <c r="O73" s="132"/>
    </row>
    <row r="74" spans="10:15">
      <c r="J74" s="451"/>
      <c r="K74" s="131"/>
      <c r="L74" s="132"/>
      <c r="M74" s="132"/>
      <c r="N74" s="132"/>
      <c r="O74" s="132"/>
    </row>
    <row r="75" spans="10:15">
      <c r="J75" s="451"/>
      <c r="K75" s="131"/>
      <c r="L75" s="132"/>
      <c r="M75" s="132"/>
      <c r="N75" s="132"/>
      <c r="O75" s="132"/>
    </row>
    <row r="76" spans="10:15">
      <c r="J76" s="451"/>
      <c r="K76" s="131"/>
      <c r="L76" s="132"/>
      <c r="M76" s="132"/>
      <c r="N76" s="132"/>
      <c r="O76" s="132"/>
    </row>
    <row r="77" spans="10:15">
      <c r="J77" s="451"/>
      <c r="K77" s="131"/>
      <c r="L77" s="132"/>
      <c r="M77" s="132"/>
      <c r="N77" s="132"/>
      <c r="O77" s="132"/>
    </row>
    <row r="78" spans="10:15">
      <c r="J78" s="451"/>
      <c r="K78" s="131"/>
      <c r="L78" s="132"/>
      <c r="M78" s="132"/>
      <c r="N78" s="132"/>
      <c r="O78" s="132"/>
    </row>
    <row r="79" spans="10:15">
      <c r="J79" s="451"/>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D3" zoomScale="90" zoomScaleNormal="90" workbookViewId="0">
      <selection activeCell="E18" sqref="B7:E18"/>
    </sheetView>
  </sheetViews>
  <sheetFormatPr defaultRowHeight="14.1"/>
  <cols>
    <col min="1" max="1" width="14" style="3" customWidth="1"/>
    <col min="2" max="4" width="17" style="61" customWidth="1"/>
    <col min="5" max="5" width="14.7109375" style="61" customWidth="1"/>
    <col min="6"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c r="F1" s="121"/>
      <c r="G1" s="121"/>
    </row>
    <row r="3" spans="1:19" ht="14.45">
      <c r="A3" s="95" t="s">
        <v>406</v>
      </c>
      <c r="D3" s="109" t="s">
        <v>374</v>
      </c>
      <c r="G3" s="113" t="s">
        <v>375</v>
      </c>
      <c r="J3" s="9" t="str">
        <f>+A3</f>
        <v>Monitoring of Sulphur dioxide emissions</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407</v>
      </c>
      <c r="C6" s="89" t="s">
        <v>382</v>
      </c>
      <c r="D6" s="89" t="s">
        <v>383</v>
      </c>
      <c r="E6" s="89" t="s">
        <v>408</v>
      </c>
      <c r="F6" s="89" t="s">
        <v>385</v>
      </c>
      <c r="G6" s="89" t="s">
        <v>386</v>
      </c>
      <c r="H6" s="94"/>
      <c r="J6" s="96">
        <f>+A6</f>
        <v>2022</v>
      </c>
      <c r="K6" s="96" t="s">
        <v>387</v>
      </c>
      <c r="L6" s="101" t="s">
        <v>382</v>
      </c>
      <c r="M6" s="101" t="s">
        <v>388</v>
      </c>
      <c r="N6" s="101" t="s">
        <v>385</v>
      </c>
      <c r="O6" s="101" t="s">
        <v>389</v>
      </c>
      <c r="Q6" s="443"/>
      <c r="R6" s="443"/>
      <c r="S6" s="443"/>
    </row>
    <row r="7" spans="1:19">
      <c r="A7" s="100" t="s">
        <v>390</v>
      </c>
      <c r="B7" s="186">
        <v>200</v>
      </c>
      <c r="C7" s="185">
        <f>L7</f>
        <v>11.1</v>
      </c>
      <c r="D7" s="185">
        <f>M7</f>
        <v>86.6</v>
      </c>
      <c r="E7" s="186">
        <v>50</v>
      </c>
      <c r="F7" s="98">
        <f>N7</f>
        <v>11.1</v>
      </c>
      <c r="G7" s="98">
        <f>O7</f>
        <v>28.7</v>
      </c>
      <c r="J7" s="466" t="s">
        <v>183</v>
      </c>
      <c r="K7" s="100" t="s">
        <v>390</v>
      </c>
      <c r="L7" s="155">
        <v>11.1</v>
      </c>
      <c r="M7" s="155">
        <v>86.6</v>
      </c>
      <c r="N7" s="155">
        <v>11.1</v>
      </c>
      <c r="O7" s="155">
        <v>28.7</v>
      </c>
      <c r="Q7" s="443"/>
      <c r="R7" s="443"/>
      <c r="S7" s="443"/>
    </row>
    <row r="8" spans="1:19">
      <c r="A8" s="100" t="s">
        <v>391</v>
      </c>
      <c r="B8" s="186">
        <v>200</v>
      </c>
      <c r="C8" s="185">
        <f t="shared" ref="C8:C18" si="0">L8</f>
        <v>16</v>
      </c>
      <c r="D8" s="185">
        <f t="shared" ref="D8:D18" si="1">M8</f>
        <v>66.8</v>
      </c>
      <c r="E8" s="186">
        <v>50</v>
      </c>
      <c r="F8" s="98">
        <f t="shared" ref="F8:F18" si="2">N8</f>
        <v>16</v>
      </c>
      <c r="G8" s="98">
        <f t="shared" ref="G8:G18" si="3">O8</f>
        <v>22.4</v>
      </c>
      <c r="J8" s="466"/>
      <c r="K8" s="100" t="s">
        <v>391</v>
      </c>
      <c r="L8" s="155">
        <v>16</v>
      </c>
      <c r="M8" s="155">
        <v>66.8</v>
      </c>
      <c r="N8" s="155">
        <v>16</v>
      </c>
      <c r="O8" s="155">
        <v>22.4</v>
      </c>
      <c r="Q8" s="443"/>
      <c r="R8" s="443"/>
      <c r="S8" s="443"/>
    </row>
    <row r="9" spans="1:19">
      <c r="A9" s="100" t="s">
        <v>392</v>
      </c>
      <c r="B9" s="186">
        <v>200</v>
      </c>
      <c r="C9" s="185">
        <f t="shared" si="0"/>
        <v>16.7</v>
      </c>
      <c r="D9" s="185">
        <f t="shared" si="1"/>
        <v>77.3</v>
      </c>
      <c r="E9" s="186">
        <v>50</v>
      </c>
      <c r="F9" s="98">
        <f t="shared" si="2"/>
        <v>16.7</v>
      </c>
      <c r="G9" s="98">
        <f t="shared" si="3"/>
        <v>21.7</v>
      </c>
      <c r="J9" s="466"/>
      <c r="K9" s="100" t="s">
        <v>392</v>
      </c>
      <c r="L9" s="155">
        <v>16.7</v>
      </c>
      <c r="M9" s="155">
        <v>77.3</v>
      </c>
      <c r="N9" s="155">
        <v>16.7</v>
      </c>
      <c r="O9" s="155">
        <v>21.7</v>
      </c>
      <c r="Q9" s="111" t="s">
        <v>393</v>
      </c>
    </row>
    <row r="10" spans="1:19" ht="14.25" customHeight="1">
      <c r="A10" s="100" t="s">
        <v>394</v>
      </c>
      <c r="B10" s="186">
        <v>200</v>
      </c>
      <c r="C10" s="185">
        <f t="shared" si="0"/>
        <v>13</v>
      </c>
      <c r="D10" s="185">
        <f t="shared" si="1"/>
        <v>158.19999999999999</v>
      </c>
      <c r="E10" s="186">
        <v>50</v>
      </c>
      <c r="F10" s="98">
        <f t="shared" si="2"/>
        <v>13</v>
      </c>
      <c r="G10" s="98">
        <f t="shared" si="3"/>
        <v>19.899999999999999</v>
      </c>
      <c r="J10" s="466"/>
      <c r="K10" s="100" t="s">
        <v>394</v>
      </c>
      <c r="L10" s="155">
        <v>13</v>
      </c>
      <c r="M10" s="155">
        <v>158.19999999999999</v>
      </c>
      <c r="N10" s="155">
        <v>13</v>
      </c>
      <c r="O10" s="155">
        <v>19.899999999999999</v>
      </c>
      <c r="Q10" s="450" t="s">
        <v>395</v>
      </c>
      <c r="R10" s="450"/>
      <c r="S10" s="450"/>
    </row>
    <row r="11" spans="1:19">
      <c r="A11" s="100" t="s">
        <v>396</v>
      </c>
      <c r="B11" s="186">
        <v>200</v>
      </c>
      <c r="C11" s="185">
        <f t="shared" si="0"/>
        <v>10.9</v>
      </c>
      <c r="D11" s="185">
        <f t="shared" si="1"/>
        <v>124.3</v>
      </c>
      <c r="E11" s="186">
        <v>50</v>
      </c>
      <c r="F11" s="98">
        <f t="shared" si="2"/>
        <v>10.9</v>
      </c>
      <c r="G11" s="98">
        <f t="shared" si="3"/>
        <v>19.899999999999999</v>
      </c>
      <c r="J11" s="466"/>
      <c r="K11" s="100" t="s">
        <v>396</v>
      </c>
      <c r="L11" s="155">
        <v>10.9</v>
      </c>
      <c r="M11" s="155">
        <v>124.3</v>
      </c>
      <c r="N11" s="155">
        <v>10.9</v>
      </c>
      <c r="O11" s="155">
        <v>19.899999999999999</v>
      </c>
      <c r="Q11" s="450"/>
      <c r="R11" s="450"/>
      <c r="S11" s="450"/>
    </row>
    <row r="12" spans="1:19">
      <c r="A12" s="100" t="s">
        <v>397</v>
      </c>
      <c r="B12" s="186">
        <v>200</v>
      </c>
      <c r="C12" s="185">
        <f t="shared" si="0"/>
        <v>20.399999999999999</v>
      </c>
      <c r="D12" s="185">
        <f t="shared" si="1"/>
        <v>119.6</v>
      </c>
      <c r="E12" s="186">
        <v>50</v>
      </c>
      <c r="F12" s="98">
        <f t="shared" si="2"/>
        <v>20.399999999999999</v>
      </c>
      <c r="G12" s="98">
        <f t="shared" si="3"/>
        <v>29.5</v>
      </c>
      <c r="J12" s="466"/>
      <c r="K12" s="100" t="s">
        <v>397</v>
      </c>
      <c r="L12" s="155">
        <v>20.399999999999999</v>
      </c>
      <c r="M12" s="155">
        <v>119.6</v>
      </c>
      <c r="N12" s="155">
        <v>20.399999999999999</v>
      </c>
      <c r="O12" s="155">
        <v>29.5</v>
      </c>
      <c r="Q12" s="450"/>
      <c r="R12" s="450"/>
      <c r="S12" s="450"/>
    </row>
    <row r="13" spans="1:19" ht="14.25" customHeight="1">
      <c r="A13" s="100" t="s">
        <v>398</v>
      </c>
      <c r="B13" s="186">
        <v>200</v>
      </c>
      <c r="C13" s="185">
        <f t="shared" si="0"/>
        <v>17</v>
      </c>
      <c r="D13" s="185">
        <f t="shared" si="1"/>
        <v>215</v>
      </c>
      <c r="E13" s="186">
        <v>50</v>
      </c>
      <c r="F13" s="98">
        <f t="shared" si="2"/>
        <v>17</v>
      </c>
      <c r="G13" s="98">
        <f t="shared" si="3"/>
        <v>40.1</v>
      </c>
      <c r="J13" s="466"/>
      <c r="K13" s="100" t="s">
        <v>398</v>
      </c>
      <c r="L13" s="155">
        <v>17</v>
      </c>
      <c r="M13" s="155">
        <v>215</v>
      </c>
      <c r="N13" s="155">
        <v>17</v>
      </c>
      <c r="O13" s="155">
        <v>40.1</v>
      </c>
      <c r="Q13" s="450" t="s">
        <v>399</v>
      </c>
      <c r="R13" s="450"/>
      <c r="S13" s="450"/>
    </row>
    <row r="14" spans="1:19">
      <c r="A14" s="100" t="s">
        <v>400</v>
      </c>
      <c r="B14" s="186">
        <v>200</v>
      </c>
      <c r="C14" s="185">
        <f t="shared" si="0"/>
        <v>15.4</v>
      </c>
      <c r="D14" s="185">
        <f t="shared" si="1"/>
        <v>108.2</v>
      </c>
      <c r="E14" s="186">
        <v>50</v>
      </c>
      <c r="F14" s="98">
        <f>N14</f>
        <v>15.4</v>
      </c>
      <c r="G14" s="98">
        <f t="shared" si="3"/>
        <v>25.3</v>
      </c>
      <c r="J14" s="466"/>
      <c r="K14" s="100" t="s">
        <v>400</v>
      </c>
      <c r="L14" s="155">
        <v>15.4</v>
      </c>
      <c r="M14" s="155">
        <v>108.2</v>
      </c>
      <c r="N14" s="155">
        <v>15.4</v>
      </c>
      <c r="O14" s="155">
        <v>25.3</v>
      </c>
      <c r="Q14" s="450"/>
      <c r="R14" s="450"/>
      <c r="S14" s="450"/>
    </row>
    <row r="15" spans="1:19">
      <c r="A15" s="100" t="s">
        <v>401</v>
      </c>
      <c r="B15" s="186">
        <v>200</v>
      </c>
      <c r="C15" s="185">
        <f t="shared" si="0"/>
        <v>7</v>
      </c>
      <c r="D15" s="185">
        <f t="shared" si="1"/>
        <v>130.1</v>
      </c>
      <c r="E15" s="186">
        <v>50</v>
      </c>
      <c r="F15" s="98">
        <f t="shared" si="2"/>
        <v>7</v>
      </c>
      <c r="G15" s="98">
        <f t="shared" si="3"/>
        <v>13</v>
      </c>
      <c r="J15" s="466"/>
      <c r="K15" s="100" t="s">
        <v>401</v>
      </c>
      <c r="L15" s="155">
        <v>7</v>
      </c>
      <c r="M15" s="155">
        <v>130.1</v>
      </c>
      <c r="N15" s="155">
        <v>7</v>
      </c>
      <c r="O15" s="155">
        <v>13</v>
      </c>
      <c r="Q15" s="450"/>
      <c r="R15" s="450"/>
      <c r="S15" s="450"/>
    </row>
    <row r="16" spans="1:19">
      <c r="A16" s="100" t="s">
        <v>402</v>
      </c>
      <c r="B16" s="186">
        <v>200</v>
      </c>
      <c r="C16" s="185">
        <f t="shared" si="0"/>
        <v>8.9</v>
      </c>
      <c r="D16" s="185">
        <f t="shared" si="1"/>
        <v>201.7</v>
      </c>
      <c r="E16" s="186">
        <v>50</v>
      </c>
      <c r="F16" s="98">
        <f t="shared" si="2"/>
        <v>8.9</v>
      </c>
      <c r="G16" s="98" t="str">
        <f t="shared" si="3"/>
        <v>15,3</v>
      </c>
      <c r="J16" s="466"/>
      <c r="K16" s="100" t="s">
        <v>402</v>
      </c>
      <c r="L16" s="155">
        <v>8.9</v>
      </c>
      <c r="M16" s="155">
        <v>201.7</v>
      </c>
      <c r="N16" s="155">
        <v>8.9</v>
      </c>
      <c r="O16" s="155" t="s">
        <v>409</v>
      </c>
      <c r="Q16" s="450"/>
      <c r="R16" s="450"/>
      <c r="S16" s="450"/>
    </row>
    <row r="17" spans="1:15">
      <c r="A17" s="100" t="s">
        <v>403</v>
      </c>
      <c r="B17" s="186">
        <v>200</v>
      </c>
      <c r="C17" s="185">
        <f t="shared" si="0"/>
        <v>9.4</v>
      </c>
      <c r="D17" s="185">
        <f t="shared" si="1"/>
        <v>83.1</v>
      </c>
      <c r="E17" s="186">
        <v>50</v>
      </c>
      <c r="F17" s="98">
        <f t="shared" si="2"/>
        <v>9.4</v>
      </c>
      <c r="G17" s="98">
        <f t="shared" si="3"/>
        <v>20.5</v>
      </c>
      <c r="J17" s="466"/>
      <c r="K17" s="100" t="s">
        <v>403</v>
      </c>
      <c r="L17" s="155">
        <v>9.4</v>
      </c>
      <c r="M17" s="155">
        <v>83.1</v>
      </c>
      <c r="N17" s="155">
        <v>9.4</v>
      </c>
      <c r="O17" s="155">
        <v>20.5</v>
      </c>
    </row>
    <row r="18" spans="1:15">
      <c r="A18" s="100" t="s">
        <v>404</v>
      </c>
      <c r="B18" s="186">
        <v>200</v>
      </c>
      <c r="C18" s="185">
        <f t="shared" si="0"/>
        <v>9</v>
      </c>
      <c r="D18" s="185">
        <f t="shared" si="1"/>
        <v>114.6</v>
      </c>
      <c r="E18" s="186">
        <v>50</v>
      </c>
      <c r="F18" s="98">
        <f t="shared" si="2"/>
        <v>9</v>
      </c>
      <c r="G18" s="98">
        <f t="shared" si="3"/>
        <v>15.1</v>
      </c>
      <c r="J18" s="466"/>
      <c r="K18" s="100" t="s">
        <v>404</v>
      </c>
      <c r="L18" s="155">
        <v>9</v>
      </c>
      <c r="M18" s="155">
        <v>114.6</v>
      </c>
      <c r="N18" s="155">
        <v>9</v>
      </c>
      <c r="O18" s="155">
        <v>15.1</v>
      </c>
    </row>
    <row r="19" spans="1:15">
      <c r="J19" s="466"/>
      <c r="K19" s="97" t="s">
        <v>405</v>
      </c>
      <c r="L19" s="161">
        <f>AVERAGE(L7:L18)</f>
        <v>12.9</v>
      </c>
      <c r="M19" s="161">
        <f>MAX(M7:M18)</f>
        <v>215</v>
      </c>
      <c r="N19" s="161">
        <f>AVERAGE(N7:N18)</f>
        <v>12.9</v>
      </c>
      <c r="O19" s="97">
        <f>MAX(O7:O18)</f>
        <v>40.1</v>
      </c>
    </row>
    <row r="21" spans="1:15">
      <c r="J21" s="135"/>
      <c r="K21" s="135"/>
      <c r="L21" s="134"/>
      <c r="M21" s="134"/>
      <c r="N21" s="134"/>
      <c r="O21" s="134"/>
    </row>
    <row r="22" spans="1:15">
      <c r="J22" s="467"/>
      <c r="K22" s="136"/>
      <c r="L22" s="132"/>
      <c r="M22" s="132"/>
      <c r="N22" s="132"/>
      <c r="O22" s="132"/>
    </row>
    <row r="23" spans="1:15">
      <c r="J23" s="467"/>
      <c r="K23" s="136"/>
      <c r="L23" s="132"/>
      <c r="M23" s="132"/>
      <c r="N23" s="132"/>
      <c r="O23" s="132"/>
    </row>
    <row r="24" spans="1:15">
      <c r="J24" s="467"/>
      <c r="K24" s="136"/>
      <c r="L24" s="132"/>
      <c r="M24" s="132"/>
      <c r="N24" s="132"/>
      <c r="O24" s="132"/>
    </row>
    <row r="25" spans="1:15">
      <c r="J25" s="467"/>
      <c r="K25" s="136"/>
      <c r="L25" s="132"/>
      <c r="M25" s="132"/>
      <c r="N25" s="132"/>
      <c r="O25" s="132"/>
    </row>
    <row r="26" spans="1:15">
      <c r="J26" s="467"/>
      <c r="K26" s="136"/>
      <c r="L26" s="132"/>
      <c r="M26" s="132"/>
      <c r="N26" s="132"/>
      <c r="O26" s="132"/>
    </row>
    <row r="27" spans="1:15">
      <c r="J27" s="467"/>
      <c r="K27" s="136"/>
      <c r="L27" s="132"/>
      <c r="M27" s="132"/>
      <c r="N27" s="132"/>
      <c r="O27" s="132"/>
    </row>
    <row r="28" spans="1:15">
      <c r="J28" s="467"/>
      <c r="K28" s="136"/>
      <c r="L28" s="132"/>
      <c r="M28" s="132"/>
      <c r="N28" s="132"/>
      <c r="O28" s="132"/>
    </row>
    <row r="29" spans="1:15">
      <c r="J29" s="467"/>
      <c r="K29" s="136"/>
      <c r="L29" s="132"/>
      <c r="M29" s="132"/>
      <c r="N29" s="132"/>
      <c r="O29" s="132"/>
    </row>
    <row r="30" spans="1:15">
      <c r="J30" s="467"/>
      <c r="K30" s="136"/>
      <c r="L30" s="132"/>
      <c r="M30" s="132"/>
      <c r="N30" s="132"/>
      <c r="O30" s="132"/>
    </row>
    <row r="31" spans="1:15">
      <c r="J31" s="467"/>
      <c r="K31" s="136"/>
      <c r="L31" s="132"/>
      <c r="M31" s="132"/>
      <c r="N31" s="132"/>
      <c r="O31" s="132"/>
    </row>
    <row r="32" spans="1:15">
      <c r="J32" s="467"/>
      <c r="K32" s="136"/>
      <c r="L32" s="132"/>
      <c r="M32" s="132"/>
      <c r="N32" s="132"/>
      <c r="O32" s="132"/>
    </row>
    <row r="33" spans="1:15">
      <c r="J33" s="467"/>
      <c r="K33" s="136"/>
      <c r="L33" s="132"/>
      <c r="M33" s="132"/>
      <c r="N33" s="132"/>
      <c r="O33" s="132"/>
    </row>
    <row r="34" spans="1:15">
      <c r="J34" s="467"/>
      <c r="K34" s="133"/>
      <c r="L34" s="133"/>
      <c r="M34" s="133"/>
      <c r="N34" s="133"/>
      <c r="O34" s="133"/>
    </row>
    <row r="35" spans="1:15">
      <c r="J35" s="133"/>
      <c r="K35" s="133"/>
      <c r="L35" s="133"/>
      <c r="M35" s="133"/>
      <c r="N35" s="133"/>
      <c r="O35" s="133"/>
    </row>
    <row r="36" spans="1:15">
      <c r="J36" s="135"/>
      <c r="K36" s="135"/>
      <c r="L36" s="134"/>
      <c r="M36" s="134"/>
      <c r="N36" s="134"/>
      <c r="O36" s="134"/>
    </row>
    <row r="37" spans="1:15">
      <c r="J37" s="467"/>
      <c r="K37" s="136"/>
      <c r="L37" s="137"/>
      <c r="M37" s="137"/>
      <c r="N37" s="137"/>
      <c r="O37" s="137"/>
    </row>
    <row r="38" spans="1:15">
      <c r="J38" s="467"/>
      <c r="K38" s="136"/>
      <c r="L38" s="137"/>
      <c r="M38" s="137"/>
      <c r="N38" s="137"/>
      <c r="O38" s="137"/>
    </row>
    <row r="39" spans="1:15">
      <c r="J39" s="467"/>
      <c r="K39" s="136"/>
      <c r="L39" s="137"/>
      <c r="M39" s="137"/>
      <c r="N39" s="137"/>
      <c r="O39" s="137"/>
    </row>
    <row r="40" spans="1:15">
      <c r="J40" s="467"/>
      <c r="K40" s="136"/>
      <c r="L40" s="137"/>
      <c r="M40" s="137"/>
      <c r="N40" s="137"/>
      <c r="O40" s="137"/>
    </row>
    <row r="41" spans="1:15">
      <c r="J41" s="467"/>
      <c r="K41" s="136"/>
      <c r="L41" s="137"/>
      <c r="M41" s="137"/>
      <c r="N41" s="137"/>
      <c r="O41" s="137"/>
    </row>
    <row r="42" spans="1:15">
      <c r="J42" s="467"/>
      <c r="K42" s="136"/>
      <c r="L42" s="137"/>
      <c r="M42" s="137"/>
      <c r="N42" s="137"/>
      <c r="O42" s="137"/>
    </row>
    <row r="43" spans="1:15">
      <c r="J43" s="467"/>
      <c r="K43" s="136"/>
      <c r="L43" s="137"/>
      <c r="M43" s="137"/>
      <c r="N43" s="137"/>
      <c r="O43" s="137"/>
    </row>
    <row r="44" spans="1:15">
      <c r="J44" s="467"/>
      <c r="K44" s="136"/>
      <c r="L44" s="137"/>
      <c r="M44" s="137"/>
      <c r="N44" s="137"/>
      <c r="O44" s="137"/>
    </row>
    <row r="45" spans="1:15">
      <c r="J45" s="467"/>
      <c r="K45" s="136"/>
      <c r="L45" s="137"/>
      <c r="M45" s="137"/>
      <c r="N45" s="137"/>
      <c r="O45" s="137"/>
    </row>
    <row r="46" spans="1:15">
      <c r="J46" s="467"/>
      <c r="K46" s="136"/>
      <c r="L46" s="137"/>
      <c r="M46" s="137"/>
      <c r="N46" s="137"/>
      <c r="O46" s="137"/>
    </row>
    <row r="47" spans="1:15">
      <c r="J47" s="467"/>
      <c r="K47" s="136"/>
      <c r="L47" s="137"/>
      <c r="M47" s="137"/>
      <c r="N47" s="137"/>
      <c r="O47" s="137"/>
    </row>
    <row r="48" spans="1:15">
      <c r="A48" s="463" t="s">
        <v>298</v>
      </c>
      <c r="B48" s="464"/>
      <c r="C48" s="464"/>
      <c r="D48" s="464"/>
      <c r="E48" s="464"/>
      <c r="F48" s="464"/>
      <c r="G48" s="465"/>
      <c r="J48" s="467"/>
      <c r="K48" s="136"/>
      <c r="L48" s="137"/>
      <c r="M48" s="137"/>
      <c r="N48" s="137"/>
      <c r="O48" s="137"/>
    </row>
    <row r="49" spans="1:15">
      <c r="A49" s="454"/>
      <c r="B49" s="455"/>
      <c r="C49" s="455"/>
      <c r="D49" s="455"/>
      <c r="E49" s="455"/>
      <c r="F49" s="455"/>
      <c r="G49" s="456"/>
      <c r="J49" s="467"/>
      <c r="K49" s="133"/>
      <c r="L49" s="133"/>
      <c r="M49" s="133"/>
      <c r="N49" s="133"/>
      <c r="O49" s="133"/>
    </row>
    <row r="50" spans="1:15">
      <c r="A50" s="457"/>
      <c r="B50" s="458"/>
      <c r="C50" s="458"/>
      <c r="D50" s="458"/>
      <c r="E50" s="458"/>
      <c r="F50" s="458"/>
      <c r="G50" s="459"/>
      <c r="J50" s="133"/>
      <c r="K50" s="133"/>
      <c r="L50" s="133"/>
      <c r="M50" s="133"/>
      <c r="N50" s="133"/>
      <c r="O50" s="133"/>
    </row>
    <row r="51" spans="1:15">
      <c r="A51" s="457"/>
      <c r="B51" s="458"/>
      <c r="C51" s="458"/>
      <c r="D51" s="458"/>
      <c r="E51" s="458"/>
      <c r="F51" s="458"/>
      <c r="G51" s="459"/>
      <c r="J51" s="135"/>
      <c r="K51" s="135"/>
      <c r="L51" s="134"/>
      <c r="M51" s="134"/>
      <c r="N51" s="134"/>
      <c r="O51" s="134"/>
    </row>
    <row r="52" spans="1:15">
      <c r="A52" s="460"/>
      <c r="B52" s="461"/>
      <c r="C52" s="461"/>
      <c r="D52" s="461"/>
      <c r="E52" s="461"/>
      <c r="F52" s="461"/>
      <c r="G52" s="462"/>
      <c r="J52" s="467"/>
      <c r="K52" s="136"/>
      <c r="L52" s="137"/>
      <c r="M52" s="137"/>
      <c r="N52" s="137"/>
      <c r="O52" s="137"/>
    </row>
    <row r="53" spans="1:15">
      <c r="J53" s="467"/>
      <c r="K53" s="136"/>
      <c r="L53" s="137"/>
      <c r="M53" s="137"/>
      <c r="N53" s="137"/>
      <c r="O53" s="137"/>
    </row>
    <row r="54" spans="1:15">
      <c r="J54" s="467"/>
      <c r="K54" s="136"/>
      <c r="L54" s="137"/>
      <c r="M54" s="137"/>
      <c r="N54" s="137"/>
      <c r="O54" s="137"/>
    </row>
    <row r="55" spans="1:15">
      <c r="J55" s="467"/>
      <c r="K55" s="136"/>
      <c r="L55" s="137"/>
      <c r="M55" s="137"/>
      <c r="N55" s="137"/>
      <c r="O55" s="137"/>
    </row>
    <row r="56" spans="1:15">
      <c r="J56" s="467"/>
      <c r="K56" s="136"/>
      <c r="L56" s="137"/>
      <c r="M56" s="137"/>
      <c r="N56" s="137"/>
      <c r="O56" s="137"/>
    </row>
    <row r="57" spans="1:15">
      <c r="J57" s="467"/>
      <c r="K57" s="136"/>
      <c r="L57" s="137"/>
      <c r="M57" s="137"/>
      <c r="N57" s="137"/>
      <c r="O57" s="137"/>
    </row>
    <row r="58" spans="1:15">
      <c r="J58" s="467"/>
      <c r="K58" s="136"/>
      <c r="L58" s="137"/>
      <c r="M58" s="137"/>
      <c r="N58" s="137"/>
      <c r="O58" s="137"/>
    </row>
    <row r="59" spans="1:15">
      <c r="J59" s="467"/>
      <c r="K59" s="136"/>
      <c r="L59" s="137"/>
      <c r="M59" s="137"/>
      <c r="N59" s="137"/>
      <c r="O59" s="137"/>
    </row>
    <row r="60" spans="1:15">
      <c r="J60" s="467"/>
      <c r="K60" s="136"/>
      <c r="L60" s="137"/>
      <c r="M60" s="137"/>
      <c r="N60" s="137"/>
      <c r="O60" s="137"/>
    </row>
    <row r="61" spans="1:15">
      <c r="J61" s="467"/>
      <c r="K61" s="136"/>
      <c r="L61" s="137"/>
      <c r="M61" s="137"/>
      <c r="N61" s="137"/>
      <c r="O61" s="137"/>
    </row>
    <row r="62" spans="1:15">
      <c r="J62" s="467"/>
      <c r="K62" s="136"/>
      <c r="L62" s="137"/>
      <c r="M62" s="137"/>
      <c r="N62" s="137"/>
      <c r="O62" s="137"/>
    </row>
    <row r="63" spans="1:15">
      <c r="J63" s="467"/>
      <c r="K63" s="136"/>
      <c r="L63" s="137"/>
      <c r="M63" s="137"/>
      <c r="N63" s="137"/>
      <c r="O63" s="137"/>
    </row>
    <row r="64" spans="1:15">
      <c r="J64" s="467"/>
      <c r="K64" s="133"/>
      <c r="L64" s="133"/>
      <c r="M64" s="133"/>
      <c r="N64" s="133"/>
      <c r="O64" s="133"/>
    </row>
    <row r="65" spans="10:15">
      <c r="J65" s="133"/>
      <c r="K65" s="133"/>
      <c r="L65" s="133"/>
      <c r="M65" s="133"/>
      <c r="N65" s="133"/>
      <c r="O65" s="133"/>
    </row>
    <row r="66" spans="10:15">
      <c r="J66" s="135"/>
      <c r="K66" s="135"/>
      <c r="L66" s="134"/>
      <c r="M66" s="134"/>
      <c r="N66" s="134"/>
      <c r="O66" s="134"/>
    </row>
    <row r="67" spans="10:15">
      <c r="J67" s="467"/>
      <c r="K67" s="136"/>
      <c r="L67" s="137"/>
      <c r="M67" s="137"/>
      <c r="N67" s="137"/>
      <c r="O67" s="137"/>
    </row>
    <row r="68" spans="10:15">
      <c r="J68" s="467"/>
      <c r="K68" s="136"/>
      <c r="L68" s="137"/>
      <c r="M68" s="137"/>
      <c r="N68" s="137"/>
      <c r="O68" s="137"/>
    </row>
    <row r="69" spans="10:15">
      <c r="J69" s="467"/>
      <c r="K69" s="136"/>
      <c r="L69" s="137"/>
      <c r="M69" s="137"/>
      <c r="N69" s="137"/>
      <c r="O69" s="137"/>
    </row>
    <row r="70" spans="10:15">
      <c r="J70" s="467"/>
      <c r="K70" s="136"/>
      <c r="L70" s="137"/>
      <c r="M70" s="137"/>
      <c r="N70" s="137"/>
      <c r="O70" s="137"/>
    </row>
    <row r="71" spans="10:15">
      <c r="J71" s="467"/>
      <c r="K71" s="136"/>
      <c r="L71" s="137"/>
      <c r="M71" s="137"/>
      <c r="N71" s="137"/>
      <c r="O71" s="137"/>
    </row>
    <row r="72" spans="10:15">
      <c r="J72" s="467"/>
      <c r="K72" s="136"/>
      <c r="L72" s="137"/>
      <c r="M72" s="137"/>
      <c r="N72" s="137"/>
      <c r="O72" s="137"/>
    </row>
    <row r="73" spans="10:15">
      <c r="J73" s="467"/>
      <c r="K73" s="136"/>
      <c r="L73" s="137"/>
      <c r="M73" s="137"/>
      <c r="N73" s="137"/>
      <c r="O73" s="137"/>
    </row>
    <row r="74" spans="10:15">
      <c r="J74" s="467"/>
      <c r="K74" s="136"/>
      <c r="L74" s="137"/>
      <c r="M74" s="137"/>
      <c r="N74" s="137"/>
      <c r="O74" s="137"/>
    </row>
    <row r="75" spans="10:15">
      <c r="J75" s="467"/>
      <c r="K75" s="136"/>
      <c r="L75" s="137"/>
      <c r="M75" s="137"/>
      <c r="N75" s="137"/>
      <c r="O75" s="137"/>
    </row>
    <row r="76" spans="10:15">
      <c r="J76" s="467"/>
      <c r="K76" s="136"/>
      <c r="L76" s="137"/>
      <c r="M76" s="137"/>
      <c r="N76" s="137"/>
      <c r="O76" s="137"/>
    </row>
    <row r="77" spans="10:15">
      <c r="J77" s="467"/>
      <c r="K77" s="136"/>
      <c r="L77" s="137"/>
      <c r="M77" s="137"/>
      <c r="N77" s="137"/>
      <c r="O77" s="137"/>
    </row>
    <row r="78" spans="10:15">
      <c r="J78" s="467"/>
      <c r="K78" s="136"/>
      <c r="L78" s="137"/>
      <c r="M78" s="137"/>
      <c r="N78" s="137"/>
      <c r="O78" s="137"/>
    </row>
    <row r="79" spans="10:15">
      <c r="J79" s="467"/>
      <c r="K79" s="133"/>
      <c r="L79" s="133"/>
      <c r="M79" s="133"/>
      <c r="N79" s="133"/>
      <c r="O79" s="133"/>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D1" zoomScale="90" zoomScaleNormal="90" workbookViewId="0">
      <selection activeCell="E18" sqref="B7:E18"/>
    </sheetView>
  </sheetViews>
  <sheetFormatPr defaultRowHeight="14.1"/>
  <cols>
    <col min="1" max="1" width="14" style="3" customWidth="1"/>
    <col min="2" max="4" width="17" style="61" customWidth="1"/>
    <col min="5" max="5" width="14.7109375" style="61" customWidth="1"/>
    <col min="6"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c r="F1" s="121"/>
    </row>
    <row r="3" spans="1:19" ht="14.45">
      <c r="A3" s="95" t="s">
        <v>410</v>
      </c>
      <c r="D3" s="109" t="s">
        <v>374</v>
      </c>
      <c r="G3" s="113" t="s">
        <v>375</v>
      </c>
      <c r="J3" s="9" t="str">
        <f>+A3</f>
        <v>Monitoring of Oxides of Nitrogen emissions</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411</v>
      </c>
      <c r="C6" s="89" t="s">
        <v>382</v>
      </c>
      <c r="D6" s="89" t="s">
        <v>383</v>
      </c>
      <c r="E6" s="89" t="s">
        <v>412</v>
      </c>
      <c r="F6" s="89" t="s">
        <v>385</v>
      </c>
      <c r="G6" s="89" t="s">
        <v>386</v>
      </c>
      <c r="H6" s="94"/>
      <c r="J6" s="96">
        <f>+A6</f>
        <v>2022</v>
      </c>
      <c r="K6" s="96" t="s">
        <v>387</v>
      </c>
      <c r="L6" s="101" t="s">
        <v>382</v>
      </c>
      <c r="M6" s="101" t="s">
        <v>388</v>
      </c>
      <c r="N6" s="101" t="s">
        <v>385</v>
      </c>
      <c r="O6" s="101" t="s">
        <v>389</v>
      </c>
      <c r="Q6" s="443"/>
      <c r="R6" s="443"/>
      <c r="S6" s="443"/>
    </row>
    <row r="7" spans="1:19">
      <c r="A7" s="100" t="s">
        <v>390</v>
      </c>
      <c r="B7" s="186">
        <v>400</v>
      </c>
      <c r="C7" s="185">
        <f>L7</f>
        <v>189.4</v>
      </c>
      <c r="D7" s="185">
        <f>M7</f>
        <v>230.7</v>
      </c>
      <c r="E7" s="186">
        <v>200</v>
      </c>
      <c r="F7" s="98">
        <f>N7</f>
        <v>189.4</v>
      </c>
      <c r="G7" s="98">
        <f>O7</f>
        <v>197.1</v>
      </c>
      <c r="J7" s="466" t="s">
        <v>183</v>
      </c>
      <c r="K7" s="100" t="s">
        <v>390</v>
      </c>
      <c r="L7" s="155">
        <v>189.4</v>
      </c>
      <c r="M7" s="155">
        <v>230.7</v>
      </c>
      <c r="N7" s="155">
        <v>189.4</v>
      </c>
      <c r="O7" s="155">
        <v>197.1</v>
      </c>
      <c r="Q7" s="443"/>
      <c r="R7" s="443"/>
      <c r="S7" s="443"/>
    </row>
    <row r="8" spans="1:19">
      <c r="A8" s="100" t="s">
        <v>391</v>
      </c>
      <c r="B8" s="186">
        <v>400</v>
      </c>
      <c r="C8" s="185">
        <f t="shared" ref="C8:C18" si="0">L8</f>
        <v>189.2</v>
      </c>
      <c r="D8" s="185">
        <f t="shared" ref="D8:D18" si="1">M8</f>
        <v>229</v>
      </c>
      <c r="E8" s="186">
        <v>200</v>
      </c>
      <c r="F8" s="98">
        <f t="shared" ref="F8:F18" si="2">N8</f>
        <v>189.2</v>
      </c>
      <c r="G8" s="98">
        <f t="shared" ref="G8:G18" si="3">O8</f>
        <v>198.5</v>
      </c>
      <c r="J8" s="466"/>
      <c r="K8" s="100" t="s">
        <v>391</v>
      </c>
      <c r="L8" s="155">
        <v>189.2</v>
      </c>
      <c r="M8" s="155">
        <v>229</v>
      </c>
      <c r="N8" s="155">
        <v>189.2</v>
      </c>
      <c r="O8" s="155">
        <v>198.5</v>
      </c>
      <c r="Q8" s="443"/>
      <c r="R8" s="443"/>
      <c r="S8" s="443"/>
    </row>
    <row r="9" spans="1:19">
      <c r="A9" s="100" t="s">
        <v>392</v>
      </c>
      <c r="B9" s="186">
        <v>400</v>
      </c>
      <c r="C9" s="185">
        <f t="shared" si="0"/>
        <v>182.9</v>
      </c>
      <c r="D9" s="185">
        <f t="shared" si="1"/>
        <v>217.9</v>
      </c>
      <c r="E9" s="186">
        <v>200</v>
      </c>
      <c r="F9" s="98">
        <f t="shared" si="2"/>
        <v>182.9</v>
      </c>
      <c r="G9" s="98">
        <f t="shared" si="3"/>
        <v>194.5</v>
      </c>
      <c r="J9" s="466"/>
      <c r="K9" s="100" t="s">
        <v>392</v>
      </c>
      <c r="L9" s="155">
        <v>182.9</v>
      </c>
      <c r="M9" s="155">
        <v>217.9</v>
      </c>
      <c r="N9" s="155">
        <v>182.9</v>
      </c>
      <c r="O9" s="155">
        <v>194.5</v>
      </c>
      <c r="Q9" s="111" t="s">
        <v>393</v>
      </c>
    </row>
    <row r="10" spans="1:19" ht="14.25" customHeight="1">
      <c r="A10" s="100" t="s">
        <v>394</v>
      </c>
      <c r="B10" s="186">
        <v>400</v>
      </c>
      <c r="C10" s="185">
        <f t="shared" si="0"/>
        <v>184.3</v>
      </c>
      <c r="D10" s="185">
        <f t="shared" si="1"/>
        <v>222.1</v>
      </c>
      <c r="E10" s="186">
        <v>200</v>
      </c>
      <c r="F10" s="98">
        <f t="shared" si="2"/>
        <v>184.3</v>
      </c>
      <c r="G10" s="98">
        <f t="shared" si="3"/>
        <v>197.1</v>
      </c>
      <c r="J10" s="466"/>
      <c r="K10" s="100" t="s">
        <v>394</v>
      </c>
      <c r="L10" s="155">
        <v>184.3</v>
      </c>
      <c r="M10" s="155">
        <v>222.1</v>
      </c>
      <c r="N10" s="155">
        <v>184.3</v>
      </c>
      <c r="O10" s="155">
        <v>197.1</v>
      </c>
      <c r="Q10" s="450" t="s">
        <v>395</v>
      </c>
      <c r="R10" s="450"/>
      <c r="S10" s="450"/>
    </row>
    <row r="11" spans="1:19">
      <c r="A11" s="100" t="s">
        <v>396</v>
      </c>
      <c r="B11" s="186">
        <v>400</v>
      </c>
      <c r="C11" s="185">
        <f t="shared" si="0"/>
        <v>185.2</v>
      </c>
      <c r="D11" s="185">
        <f t="shared" si="1"/>
        <v>249</v>
      </c>
      <c r="E11" s="186">
        <v>200</v>
      </c>
      <c r="F11" s="98">
        <f t="shared" si="2"/>
        <v>185.2</v>
      </c>
      <c r="G11" s="98">
        <f t="shared" si="3"/>
        <v>207.3</v>
      </c>
      <c r="J11" s="466"/>
      <c r="K11" s="100" t="s">
        <v>396</v>
      </c>
      <c r="L11" s="155">
        <v>185.2</v>
      </c>
      <c r="M11" s="155">
        <v>249</v>
      </c>
      <c r="N11" s="155">
        <v>185.2</v>
      </c>
      <c r="O11" s="155">
        <v>207.3</v>
      </c>
      <c r="Q11" s="450"/>
      <c r="R11" s="450"/>
      <c r="S11" s="450"/>
    </row>
    <row r="12" spans="1:19">
      <c r="A12" s="100" t="s">
        <v>397</v>
      </c>
      <c r="B12" s="186">
        <v>400</v>
      </c>
      <c r="C12" s="185">
        <f t="shared" si="0"/>
        <v>182</v>
      </c>
      <c r="D12" s="185">
        <f t="shared" si="1"/>
        <v>232.6</v>
      </c>
      <c r="E12" s="186">
        <v>200</v>
      </c>
      <c r="F12" s="98">
        <f t="shared" si="2"/>
        <v>182</v>
      </c>
      <c r="G12" s="98">
        <f t="shared" si="3"/>
        <v>200.6</v>
      </c>
      <c r="J12" s="466"/>
      <c r="K12" s="100" t="s">
        <v>397</v>
      </c>
      <c r="L12" s="155">
        <v>182</v>
      </c>
      <c r="M12" s="155">
        <v>232.6</v>
      </c>
      <c r="N12" s="155">
        <v>182</v>
      </c>
      <c r="O12" s="155">
        <v>200.6</v>
      </c>
      <c r="Q12" s="450"/>
      <c r="R12" s="450"/>
      <c r="S12" s="450"/>
    </row>
    <row r="13" spans="1:19" ht="14.25" customHeight="1">
      <c r="A13" s="100" t="s">
        <v>398</v>
      </c>
      <c r="B13" s="186">
        <v>400</v>
      </c>
      <c r="C13" s="185">
        <f t="shared" si="0"/>
        <v>154.69999999999999</v>
      </c>
      <c r="D13" s="185">
        <f t="shared" si="1"/>
        <v>199.8</v>
      </c>
      <c r="E13" s="186">
        <v>200</v>
      </c>
      <c r="F13" s="98">
        <f t="shared" si="2"/>
        <v>154.69999999999999</v>
      </c>
      <c r="G13" s="98">
        <f t="shared" si="3"/>
        <v>177.7</v>
      </c>
      <c r="J13" s="466"/>
      <c r="K13" s="100" t="s">
        <v>398</v>
      </c>
      <c r="L13" s="155">
        <v>154.69999999999999</v>
      </c>
      <c r="M13" s="155">
        <v>199.8</v>
      </c>
      <c r="N13" s="155">
        <v>154.69999999999999</v>
      </c>
      <c r="O13" s="155">
        <v>177.7</v>
      </c>
      <c r="Q13" s="450" t="s">
        <v>399</v>
      </c>
      <c r="R13" s="450"/>
      <c r="S13" s="450"/>
    </row>
    <row r="14" spans="1:19">
      <c r="A14" s="100" t="s">
        <v>400</v>
      </c>
      <c r="B14" s="186">
        <v>400</v>
      </c>
      <c r="C14" s="185">
        <f t="shared" si="0"/>
        <v>163.4</v>
      </c>
      <c r="D14" s="185">
        <f t="shared" si="1"/>
        <v>219.8</v>
      </c>
      <c r="E14" s="186">
        <v>200</v>
      </c>
      <c r="F14" s="98">
        <f t="shared" si="2"/>
        <v>163.4</v>
      </c>
      <c r="G14" s="98">
        <f t="shared" si="3"/>
        <v>175.4</v>
      </c>
      <c r="J14" s="466"/>
      <c r="K14" s="100" t="s">
        <v>400</v>
      </c>
      <c r="L14" s="155">
        <v>163.4</v>
      </c>
      <c r="M14" s="155">
        <v>219.8</v>
      </c>
      <c r="N14" s="155">
        <v>163.4</v>
      </c>
      <c r="O14" s="155">
        <v>175.4</v>
      </c>
      <c r="Q14" s="450"/>
      <c r="R14" s="450"/>
      <c r="S14" s="450"/>
    </row>
    <row r="15" spans="1:19">
      <c r="A15" s="100" t="s">
        <v>401</v>
      </c>
      <c r="B15" s="186">
        <v>400</v>
      </c>
      <c r="C15" s="185">
        <f t="shared" si="0"/>
        <v>160.5</v>
      </c>
      <c r="D15" s="185">
        <f t="shared" si="1"/>
        <v>214.2</v>
      </c>
      <c r="E15" s="186">
        <v>200</v>
      </c>
      <c r="F15" s="98">
        <f t="shared" si="2"/>
        <v>160.5</v>
      </c>
      <c r="G15" s="98">
        <f t="shared" si="3"/>
        <v>177.2</v>
      </c>
      <c r="J15" s="466"/>
      <c r="K15" s="100" t="s">
        <v>401</v>
      </c>
      <c r="L15" s="155">
        <v>160.5</v>
      </c>
      <c r="M15" s="155">
        <v>214.2</v>
      </c>
      <c r="N15" s="155">
        <v>160.5</v>
      </c>
      <c r="O15" s="155">
        <v>177.2</v>
      </c>
      <c r="Q15" s="450"/>
      <c r="R15" s="450"/>
      <c r="S15" s="450"/>
    </row>
    <row r="16" spans="1:19">
      <c r="A16" s="100" t="s">
        <v>402</v>
      </c>
      <c r="B16" s="186">
        <v>400</v>
      </c>
      <c r="C16" s="185">
        <f t="shared" si="0"/>
        <v>151.19999999999999</v>
      </c>
      <c r="D16" s="185">
        <f t="shared" si="1"/>
        <v>189.6</v>
      </c>
      <c r="E16" s="186">
        <v>200</v>
      </c>
      <c r="F16" s="98">
        <f t="shared" si="2"/>
        <v>151.19999999999999</v>
      </c>
      <c r="G16" s="98">
        <f t="shared" si="3"/>
        <v>159.1</v>
      </c>
      <c r="J16" s="466"/>
      <c r="K16" s="100" t="s">
        <v>402</v>
      </c>
      <c r="L16" s="155">
        <v>151.19999999999999</v>
      </c>
      <c r="M16" s="155">
        <v>189.6</v>
      </c>
      <c r="N16" s="155">
        <v>151.19999999999999</v>
      </c>
      <c r="O16" s="155">
        <v>159.1</v>
      </c>
      <c r="Q16" s="450"/>
      <c r="R16" s="450"/>
      <c r="S16" s="450"/>
    </row>
    <row r="17" spans="1:15">
      <c r="A17" s="100" t="s">
        <v>403</v>
      </c>
      <c r="B17" s="186">
        <v>400</v>
      </c>
      <c r="C17" s="185">
        <f t="shared" si="0"/>
        <v>146.30000000000001</v>
      </c>
      <c r="D17" s="185">
        <f t="shared" si="1"/>
        <v>187.9</v>
      </c>
      <c r="E17" s="186">
        <v>200</v>
      </c>
      <c r="F17" s="98">
        <f t="shared" si="2"/>
        <v>146.30000000000001</v>
      </c>
      <c r="G17" s="98">
        <f t="shared" si="3"/>
        <v>152.19999999999999</v>
      </c>
      <c r="J17" s="466"/>
      <c r="K17" s="100" t="s">
        <v>403</v>
      </c>
      <c r="L17" s="155">
        <v>146.30000000000001</v>
      </c>
      <c r="M17" s="155">
        <v>187.9</v>
      </c>
      <c r="N17" s="155">
        <v>146.30000000000001</v>
      </c>
      <c r="O17" s="155">
        <v>152.19999999999999</v>
      </c>
    </row>
    <row r="18" spans="1:15">
      <c r="A18" s="100" t="s">
        <v>404</v>
      </c>
      <c r="B18" s="186">
        <v>400</v>
      </c>
      <c r="C18" s="185">
        <f t="shared" si="0"/>
        <v>149.80000000000001</v>
      </c>
      <c r="D18" s="185">
        <f t="shared" si="1"/>
        <v>185.1</v>
      </c>
      <c r="E18" s="186">
        <v>200</v>
      </c>
      <c r="F18" s="98">
        <f t="shared" si="2"/>
        <v>149.80000000000001</v>
      </c>
      <c r="G18" s="98">
        <f t="shared" si="3"/>
        <v>156.6</v>
      </c>
      <c r="J18" s="466"/>
      <c r="K18" s="100" t="s">
        <v>404</v>
      </c>
      <c r="L18" s="155">
        <v>149.80000000000001</v>
      </c>
      <c r="M18" s="155">
        <v>185.1</v>
      </c>
      <c r="N18" s="155">
        <v>149.80000000000001</v>
      </c>
      <c r="O18" s="155">
        <v>156.6</v>
      </c>
    </row>
    <row r="19" spans="1:15">
      <c r="J19" s="466"/>
      <c r="K19" s="97" t="s">
        <v>405</v>
      </c>
      <c r="L19" s="161">
        <f>AVERAGE(L7:L18)</f>
        <v>169.90833333333333</v>
      </c>
      <c r="M19" s="161">
        <f>MAX(M7:M18)</f>
        <v>249</v>
      </c>
      <c r="N19" s="161">
        <f>AVERAGE(N7:N18)</f>
        <v>169.90833333333333</v>
      </c>
      <c r="O19" s="161">
        <f>MAX(O7:O18)</f>
        <v>207.3</v>
      </c>
    </row>
    <row r="21" spans="1:15">
      <c r="J21" s="135"/>
      <c r="K21" s="135"/>
      <c r="L21" s="134"/>
      <c r="M21" s="134"/>
      <c r="N21" s="134"/>
      <c r="O21" s="134"/>
    </row>
    <row r="22" spans="1:15">
      <c r="J22" s="467"/>
      <c r="K22" s="136"/>
      <c r="L22" s="137"/>
      <c r="M22" s="137"/>
      <c r="N22" s="137"/>
      <c r="O22" s="137"/>
    </row>
    <row r="23" spans="1:15">
      <c r="J23" s="467"/>
      <c r="K23" s="136"/>
      <c r="L23" s="137"/>
      <c r="M23" s="137"/>
      <c r="N23" s="137"/>
      <c r="O23" s="137"/>
    </row>
    <row r="24" spans="1:15">
      <c r="J24" s="467"/>
      <c r="K24" s="136"/>
      <c r="L24" s="137"/>
      <c r="M24" s="137"/>
      <c r="N24" s="137"/>
      <c r="O24" s="137"/>
    </row>
    <row r="25" spans="1:15">
      <c r="J25" s="467"/>
      <c r="K25" s="136"/>
      <c r="L25" s="137"/>
      <c r="M25" s="137"/>
      <c r="N25" s="137"/>
      <c r="O25" s="137"/>
    </row>
    <row r="26" spans="1:15">
      <c r="J26" s="467"/>
      <c r="K26" s="136"/>
      <c r="L26" s="137"/>
      <c r="M26" s="137"/>
      <c r="N26" s="137"/>
      <c r="O26" s="137"/>
    </row>
    <row r="27" spans="1:15">
      <c r="J27" s="467"/>
      <c r="K27" s="136"/>
      <c r="L27" s="137"/>
      <c r="M27" s="137"/>
      <c r="N27" s="137"/>
      <c r="O27" s="137"/>
    </row>
    <row r="28" spans="1:15">
      <c r="J28" s="467"/>
      <c r="K28" s="136"/>
      <c r="L28" s="137"/>
      <c r="M28" s="137"/>
      <c r="N28" s="137"/>
      <c r="O28" s="137"/>
    </row>
    <row r="29" spans="1:15">
      <c r="J29" s="467"/>
      <c r="K29" s="136"/>
      <c r="L29" s="137"/>
      <c r="M29" s="137"/>
      <c r="N29" s="137"/>
      <c r="O29" s="137"/>
    </row>
    <row r="30" spans="1:15">
      <c r="J30" s="467"/>
      <c r="K30" s="136"/>
      <c r="L30" s="137"/>
      <c r="M30" s="137"/>
      <c r="N30" s="137"/>
      <c r="O30" s="137"/>
    </row>
    <row r="31" spans="1:15">
      <c r="J31" s="467"/>
      <c r="K31" s="136"/>
      <c r="L31" s="137"/>
      <c r="M31" s="137"/>
      <c r="N31" s="137"/>
      <c r="O31" s="137"/>
    </row>
    <row r="32" spans="1:15">
      <c r="J32" s="467"/>
      <c r="K32" s="136"/>
      <c r="L32" s="137"/>
      <c r="M32" s="137"/>
      <c r="N32" s="137"/>
      <c r="O32" s="137"/>
    </row>
    <row r="33" spans="1:15">
      <c r="J33" s="467"/>
      <c r="K33" s="136"/>
      <c r="L33" s="137"/>
      <c r="M33" s="137"/>
      <c r="N33" s="137"/>
      <c r="O33" s="137"/>
    </row>
    <row r="34" spans="1:15">
      <c r="J34" s="467"/>
      <c r="K34" s="133"/>
      <c r="L34" s="133"/>
      <c r="M34" s="133"/>
      <c r="N34" s="133"/>
      <c r="O34" s="133"/>
    </row>
    <row r="35" spans="1:15">
      <c r="J35" s="133"/>
      <c r="K35" s="133"/>
      <c r="L35" s="133"/>
      <c r="M35" s="133"/>
      <c r="N35" s="133"/>
      <c r="O35" s="133"/>
    </row>
    <row r="36" spans="1:15">
      <c r="J36" s="135"/>
      <c r="K36" s="135"/>
      <c r="L36" s="134"/>
      <c r="M36" s="134"/>
      <c r="N36" s="134"/>
      <c r="O36" s="134"/>
    </row>
    <row r="37" spans="1:15">
      <c r="J37" s="467"/>
      <c r="K37" s="136"/>
      <c r="L37" s="137"/>
      <c r="M37" s="137"/>
      <c r="N37" s="137"/>
      <c r="O37" s="137"/>
    </row>
    <row r="38" spans="1:15">
      <c r="J38" s="467"/>
      <c r="K38" s="136"/>
      <c r="L38" s="137"/>
      <c r="M38" s="137"/>
      <c r="N38" s="137"/>
      <c r="O38" s="137"/>
    </row>
    <row r="39" spans="1:15">
      <c r="J39" s="467"/>
      <c r="K39" s="136"/>
      <c r="L39" s="137"/>
      <c r="M39" s="137"/>
      <c r="N39" s="137"/>
      <c r="O39" s="137"/>
    </row>
    <row r="40" spans="1:15">
      <c r="J40" s="467"/>
      <c r="K40" s="136"/>
      <c r="L40" s="137"/>
      <c r="M40" s="137"/>
      <c r="N40" s="137"/>
      <c r="O40" s="137"/>
    </row>
    <row r="41" spans="1:15">
      <c r="J41" s="467"/>
      <c r="K41" s="136"/>
      <c r="L41" s="137"/>
      <c r="M41" s="137"/>
      <c r="N41" s="137"/>
      <c r="O41" s="137"/>
    </row>
    <row r="42" spans="1:15">
      <c r="J42" s="467"/>
      <c r="K42" s="136"/>
      <c r="L42" s="137"/>
      <c r="M42" s="137"/>
      <c r="N42" s="137"/>
      <c r="O42" s="137"/>
    </row>
    <row r="43" spans="1:15">
      <c r="J43" s="467"/>
      <c r="K43" s="136"/>
      <c r="L43" s="137"/>
      <c r="M43" s="137"/>
      <c r="N43" s="137"/>
      <c r="O43" s="137"/>
    </row>
    <row r="44" spans="1:15">
      <c r="J44" s="467"/>
      <c r="K44" s="136"/>
      <c r="L44" s="137"/>
      <c r="M44" s="137"/>
      <c r="N44" s="137"/>
      <c r="O44" s="137"/>
    </row>
    <row r="45" spans="1:15">
      <c r="J45" s="467"/>
      <c r="K45" s="136"/>
      <c r="L45" s="137"/>
      <c r="M45" s="137"/>
      <c r="N45" s="137"/>
      <c r="O45" s="137"/>
    </row>
    <row r="46" spans="1:15">
      <c r="J46" s="467"/>
      <c r="K46" s="136"/>
      <c r="L46" s="137"/>
      <c r="M46" s="137"/>
      <c r="N46" s="137"/>
      <c r="O46" s="137"/>
    </row>
    <row r="47" spans="1:15">
      <c r="J47" s="467"/>
      <c r="K47" s="136"/>
      <c r="L47" s="137"/>
      <c r="M47" s="137"/>
      <c r="N47" s="137"/>
      <c r="O47" s="137"/>
    </row>
    <row r="48" spans="1:15">
      <c r="A48" s="463" t="s">
        <v>298</v>
      </c>
      <c r="B48" s="464"/>
      <c r="C48" s="464"/>
      <c r="D48" s="464"/>
      <c r="E48" s="464"/>
      <c r="F48" s="464"/>
      <c r="G48" s="465"/>
      <c r="J48" s="467"/>
      <c r="K48" s="136"/>
      <c r="L48" s="137"/>
      <c r="M48" s="137"/>
      <c r="N48" s="137"/>
      <c r="O48" s="137"/>
    </row>
    <row r="49" spans="1:15">
      <c r="A49" s="454"/>
      <c r="B49" s="455"/>
      <c r="C49" s="455"/>
      <c r="D49" s="455"/>
      <c r="E49" s="455"/>
      <c r="F49" s="455"/>
      <c r="G49" s="456"/>
      <c r="J49" s="467"/>
      <c r="K49" s="133"/>
      <c r="L49" s="133"/>
      <c r="M49" s="133"/>
      <c r="N49" s="133"/>
      <c r="O49" s="133"/>
    </row>
    <row r="50" spans="1:15">
      <c r="A50" s="457"/>
      <c r="B50" s="458"/>
      <c r="C50" s="458"/>
      <c r="D50" s="458"/>
      <c r="E50" s="458"/>
      <c r="F50" s="458"/>
      <c r="G50" s="459"/>
      <c r="J50" s="133"/>
      <c r="K50" s="133"/>
      <c r="L50" s="133"/>
      <c r="M50" s="133"/>
      <c r="N50" s="133"/>
      <c r="O50" s="133"/>
    </row>
    <row r="51" spans="1:15">
      <c r="A51" s="457"/>
      <c r="B51" s="458"/>
      <c r="C51" s="458"/>
      <c r="D51" s="458"/>
      <c r="E51" s="458"/>
      <c r="F51" s="458"/>
      <c r="G51" s="459"/>
      <c r="J51" s="135"/>
      <c r="K51" s="135"/>
      <c r="L51" s="134"/>
      <c r="M51" s="134"/>
      <c r="N51" s="134"/>
      <c r="O51" s="134"/>
    </row>
    <row r="52" spans="1:15">
      <c r="A52" s="460"/>
      <c r="B52" s="461"/>
      <c r="C52" s="461"/>
      <c r="D52" s="461"/>
      <c r="E52" s="461"/>
      <c r="F52" s="461"/>
      <c r="G52" s="462"/>
      <c r="J52" s="467"/>
      <c r="K52" s="136"/>
      <c r="L52" s="137"/>
      <c r="M52" s="137"/>
      <c r="N52" s="137"/>
      <c r="O52" s="137"/>
    </row>
    <row r="53" spans="1:15">
      <c r="J53" s="467"/>
      <c r="K53" s="136"/>
      <c r="L53" s="137"/>
      <c r="M53" s="137"/>
      <c r="N53" s="137"/>
      <c r="O53" s="137"/>
    </row>
    <row r="54" spans="1:15">
      <c r="J54" s="467"/>
      <c r="K54" s="136"/>
      <c r="L54" s="137"/>
      <c r="M54" s="137"/>
      <c r="N54" s="137"/>
      <c r="O54" s="137"/>
    </row>
    <row r="55" spans="1:15">
      <c r="J55" s="467"/>
      <c r="K55" s="136"/>
      <c r="L55" s="137"/>
      <c r="M55" s="137"/>
      <c r="N55" s="137"/>
      <c r="O55" s="137"/>
    </row>
    <row r="56" spans="1:15">
      <c r="J56" s="467"/>
      <c r="K56" s="136"/>
      <c r="L56" s="137"/>
      <c r="M56" s="137"/>
      <c r="N56" s="137"/>
      <c r="O56" s="137"/>
    </row>
    <row r="57" spans="1:15">
      <c r="J57" s="467"/>
      <c r="K57" s="136"/>
      <c r="L57" s="137"/>
      <c r="M57" s="137"/>
      <c r="N57" s="137"/>
      <c r="O57" s="137"/>
    </row>
    <row r="58" spans="1:15">
      <c r="J58" s="467"/>
      <c r="K58" s="136"/>
      <c r="L58" s="137"/>
      <c r="M58" s="137"/>
      <c r="N58" s="137"/>
      <c r="O58" s="137"/>
    </row>
    <row r="59" spans="1:15">
      <c r="J59" s="467"/>
      <c r="K59" s="136"/>
      <c r="L59" s="137"/>
      <c r="M59" s="137"/>
      <c r="N59" s="137"/>
      <c r="O59" s="137"/>
    </row>
    <row r="60" spans="1:15">
      <c r="J60" s="467"/>
      <c r="K60" s="136"/>
      <c r="L60" s="137"/>
      <c r="M60" s="137"/>
      <c r="N60" s="137"/>
      <c r="O60" s="137"/>
    </row>
    <row r="61" spans="1:15">
      <c r="J61" s="467"/>
      <c r="K61" s="136"/>
      <c r="L61" s="137"/>
      <c r="M61" s="137"/>
      <c r="N61" s="137"/>
      <c r="O61" s="137"/>
    </row>
    <row r="62" spans="1:15">
      <c r="J62" s="467"/>
      <c r="K62" s="136"/>
      <c r="L62" s="137"/>
      <c r="M62" s="137"/>
      <c r="N62" s="137"/>
      <c r="O62" s="137"/>
    </row>
    <row r="63" spans="1:15">
      <c r="J63" s="467"/>
      <c r="K63" s="136"/>
      <c r="L63" s="137"/>
      <c r="M63" s="137"/>
      <c r="N63" s="137"/>
      <c r="O63" s="137"/>
    </row>
    <row r="64" spans="1:15">
      <c r="J64" s="467"/>
      <c r="K64" s="133"/>
      <c r="L64" s="133"/>
      <c r="M64" s="133"/>
      <c r="N64" s="133"/>
      <c r="O64" s="133"/>
    </row>
    <row r="65" spans="10:15">
      <c r="J65" s="133"/>
      <c r="K65" s="133"/>
      <c r="L65" s="133"/>
      <c r="M65" s="133"/>
      <c r="N65" s="133"/>
      <c r="O65" s="133"/>
    </row>
    <row r="66" spans="10:15">
      <c r="J66" s="135"/>
      <c r="K66" s="135"/>
      <c r="L66" s="134"/>
      <c r="M66" s="134"/>
      <c r="N66" s="134"/>
      <c r="O66" s="134"/>
    </row>
    <row r="67" spans="10:15">
      <c r="J67" s="467"/>
      <c r="K67" s="136"/>
      <c r="L67" s="137"/>
      <c r="M67" s="137"/>
      <c r="N67" s="137"/>
      <c r="O67" s="137"/>
    </row>
    <row r="68" spans="10:15">
      <c r="J68" s="467"/>
      <c r="K68" s="136"/>
      <c r="L68" s="137"/>
      <c r="M68" s="137"/>
      <c r="N68" s="137"/>
      <c r="O68" s="137"/>
    </row>
    <row r="69" spans="10:15">
      <c r="J69" s="467"/>
      <c r="K69" s="136"/>
      <c r="L69" s="137"/>
      <c r="M69" s="137"/>
      <c r="N69" s="137"/>
      <c r="O69" s="137"/>
    </row>
    <row r="70" spans="10:15">
      <c r="J70" s="467"/>
      <c r="K70" s="136"/>
      <c r="L70" s="137"/>
      <c r="M70" s="137"/>
      <c r="N70" s="137"/>
      <c r="O70" s="137"/>
    </row>
    <row r="71" spans="10:15">
      <c r="J71" s="467"/>
      <c r="K71" s="136"/>
      <c r="L71" s="137"/>
      <c r="M71" s="137"/>
      <c r="N71" s="137"/>
      <c r="O71" s="137"/>
    </row>
    <row r="72" spans="10:15">
      <c r="J72" s="467"/>
      <c r="K72" s="136"/>
      <c r="L72" s="137"/>
      <c r="M72" s="137"/>
      <c r="N72" s="137"/>
      <c r="O72" s="137"/>
    </row>
    <row r="73" spans="10:15">
      <c r="J73" s="467"/>
      <c r="K73" s="136"/>
      <c r="L73" s="137"/>
      <c r="M73" s="137"/>
      <c r="N73" s="137"/>
      <c r="O73" s="137"/>
    </row>
    <row r="74" spans="10:15">
      <c r="J74" s="467"/>
      <c r="K74" s="136"/>
      <c r="L74" s="137"/>
      <c r="M74" s="137"/>
      <c r="N74" s="137"/>
      <c r="O74" s="137"/>
    </row>
    <row r="75" spans="10:15">
      <c r="J75" s="467"/>
      <c r="K75" s="136"/>
      <c r="L75" s="137"/>
      <c r="M75" s="137"/>
      <c r="N75" s="137"/>
      <c r="O75" s="137"/>
    </row>
    <row r="76" spans="10:15">
      <c r="J76" s="467"/>
      <c r="K76" s="136"/>
      <c r="L76" s="137"/>
      <c r="M76" s="137"/>
      <c r="N76" s="137"/>
      <c r="O76" s="137"/>
    </row>
    <row r="77" spans="10:15">
      <c r="J77" s="467"/>
      <c r="K77" s="136"/>
      <c r="L77" s="137"/>
      <c r="M77" s="137"/>
      <c r="N77" s="137"/>
      <c r="O77" s="137"/>
    </row>
    <row r="78" spans="10:15">
      <c r="J78" s="467"/>
      <c r="K78" s="136"/>
      <c r="L78" s="137"/>
      <c r="M78" s="137"/>
      <c r="N78" s="137"/>
      <c r="O78" s="137"/>
    </row>
    <row r="79" spans="10:15">
      <c r="J79" s="467"/>
      <c r="K79" s="133"/>
      <c r="L79" s="133"/>
      <c r="M79" s="133"/>
      <c r="N79" s="133"/>
      <c r="O79" s="133"/>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D1" zoomScale="90" zoomScaleNormal="90" workbookViewId="0">
      <selection activeCell="E18" sqref="B7:E18"/>
    </sheetView>
  </sheetViews>
  <sheetFormatPr defaultRowHeight="14.1"/>
  <cols>
    <col min="1" max="1" width="14" style="3" customWidth="1"/>
    <col min="2" max="4" width="17" style="61" customWidth="1"/>
    <col min="5" max="5" width="14.7109375" style="61" customWidth="1"/>
    <col min="6"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row>
    <row r="3" spans="1:19" ht="14.45">
      <c r="A3" s="95" t="s">
        <v>413</v>
      </c>
      <c r="D3" s="109" t="s">
        <v>374</v>
      </c>
      <c r="G3" s="113" t="s">
        <v>375</v>
      </c>
      <c r="J3" s="9" t="str">
        <f>+A3</f>
        <v>Monitoring of Total organic carbon emissions</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414</v>
      </c>
      <c r="C6" s="89" t="s">
        <v>382</v>
      </c>
      <c r="D6" s="89" t="s">
        <v>383</v>
      </c>
      <c r="E6" s="89" t="s">
        <v>415</v>
      </c>
      <c r="F6" s="89" t="s">
        <v>385</v>
      </c>
      <c r="G6" s="89" t="s">
        <v>386</v>
      </c>
      <c r="H6" s="94"/>
      <c r="J6" s="96">
        <f>+A6</f>
        <v>2022</v>
      </c>
      <c r="K6" s="96" t="s">
        <v>387</v>
      </c>
      <c r="L6" s="101" t="s">
        <v>382</v>
      </c>
      <c r="M6" s="101" t="s">
        <v>388</v>
      </c>
      <c r="N6" s="101" t="s">
        <v>385</v>
      </c>
      <c r="O6" s="101" t="s">
        <v>389</v>
      </c>
      <c r="Q6" s="443"/>
      <c r="R6" s="443"/>
      <c r="S6" s="443"/>
    </row>
    <row r="7" spans="1:19">
      <c r="A7" s="100" t="s">
        <v>390</v>
      </c>
      <c r="B7" s="186">
        <v>20</v>
      </c>
      <c r="C7" s="185">
        <f>L7</f>
        <v>1</v>
      </c>
      <c r="D7" s="185">
        <f>M7</f>
        <v>11.8</v>
      </c>
      <c r="E7" s="186">
        <v>10</v>
      </c>
      <c r="F7" s="98">
        <f>N7</f>
        <v>1</v>
      </c>
      <c r="G7" s="98">
        <f>O7</f>
        <v>2.2999999999999998</v>
      </c>
      <c r="J7" s="466" t="s">
        <v>183</v>
      </c>
      <c r="K7" s="100" t="s">
        <v>390</v>
      </c>
      <c r="L7" s="155">
        <v>1</v>
      </c>
      <c r="M7" s="155">
        <v>11.8</v>
      </c>
      <c r="N7" s="155">
        <v>1</v>
      </c>
      <c r="O7" s="155">
        <v>2.2999999999999998</v>
      </c>
      <c r="Q7" s="443"/>
      <c r="R7" s="443"/>
      <c r="S7" s="443"/>
    </row>
    <row r="8" spans="1:19">
      <c r="A8" s="100" t="s">
        <v>391</v>
      </c>
      <c r="B8" s="186">
        <v>20</v>
      </c>
      <c r="C8" s="185">
        <f t="shared" ref="C8:C18" si="0">L8</f>
        <v>0.8</v>
      </c>
      <c r="D8" s="185">
        <f t="shared" ref="D8:D18" si="1">M8</f>
        <v>8.1</v>
      </c>
      <c r="E8" s="186">
        <v>10</v>
      </c>
      <c r="F8" s="98">
        <f t="shared" ref="F8:F18" si="2">N8</f>
        <v>0.8</v>
      </c>
      <c r="G8" s="98">
        <f t="shared" ref="G8:G18" si="3">O8</f>
        <v>1</v>
      </c>
      <c r="J8" s="466"/>
      <c r="K8" s="100" t="s">
        <v>391</v>
      </c>
      <c r="L8" s="155">
        <v>0.8</v>
      </c>
      <c r="M8" s="155">
        <v>8.1</v>
      </c>
      <c r="N8" s="155">
        <v>0.8</v>
      </c>
      <c r="O8" s="155">
        <v>1</v>
      </c>
      <c r="Q8" s="443"/>
      <c r="R8" s="443"/>
      <c r="S8" s="443"/>
    </row>
    <row r="9" spans="1:19">
      <c r="A9" s="100" t="s">
        <v>392</v>
      </c>
      <c r="B9" s="186">
        <v>20</v>
      </c>
      <c r="C9" s="185">
        <f t="shared" si="0"/>
        <v>0.9</v>
      </c>
      <c r="D9" s="185">
        <f t="shared" si="1"/>
        <v>12.1</v>
      </c>
      <c r="E9" s="186">
        <v>10</v>
      </c>
      <c r="F9" s="98">
        <f t="shared" si="2"/>
        <v>0.9</v>
      </c>
      <c r="G9" s="98">
        <f t="shared" si="3"/>
        <v>1.4</v>
      </c>
      <c r="J9" s="466"/>
      <c r="K9" s="100" t="s">
        <v>392</v>
      </c>
      <c r="L9" s="155">
        <v>0.9</v>
      </c>
      <c r="M9" s="155">
        <v>12.1</v>
      </c>
      <c r="N9" s="155">
        <v>0.9</v>
      </c>
      <c r="O9" s="155">
        <v>1.4</v>
      </c>
      <c r="Q9" s="111" t="s">
        <v>393</v>
      </c>
    </row>
    <row r="10" spans="1:19" ht="14.25" customHeight="1">
      <c r="A10" s="100" t="s">
        <v>394</v>
      </c>
      <c r="B10" s="186">
        <v>20</v>
      </c>
      <c r="C10" s="185">
        <f t="shared" si="0"/>
        <v>0.8</v>
      </c>
      <c r="D10" s="185">
        <f t="shared" si="1"/>
        <v>5.2</v>
      </c>
      <c r="E10" s="186">
        <v>10</v>
      </c>
      <c r="F10" s="98">
        <f t="shared" si="2"/>
        <v>0.8</v>
      </c>
      <c r="G10" s="98">
        <f t="shared" si="3"/>
        <v>0.9</v>
      </c>
      <c r="J10" s="466"/>
      <c r="K10" s="100" t="s">
        <v>394</v>
      </c>
      <c r="L10" s="155">
        <v>0.8</v>
      </c>
      <c r="M10" s="155">
        <v>5.2</v>
      </c>
      <c r="N10" s="155">
        <v>0.8</v>
      </c>
      <c r="O10" s="155">
        <v>0.9</v>
      </c>
      <c r="Q10" s="450" t="s">
        <v>395</v>
      </c>
      <c r="R10" s="450"/>
      <c r="S10" s="450"/>
    </row>
    <row r="11" spans="1:19">
      <c r="A11" s="100" t="s">
        <v>396</v>
      </c>
      <c r="B11" s="186">
        <v>20</v>
      </c>
      <c r="C11" s="185">
        <f t="shared" si="0"/>
        <v>0.9</v>
      </c>
      <c r="D11" s="185">
        <f t="shared" si="1"/>
        <v>9.4</v>
      </c>
      <c r="E11" s="186">
        <v>10</v>
      </c>
      <c r="F11" s="98">
        <f t="shared" si="2"/>
        <v>0.9</v>
      </c>
      <c r="G11" s="98">
        <f t="shared" si="3"/>
        <v>1.4</v>
      </c>
      <c r="J11" s="466"/>
      <c r="K11" s="100" t="s">
        <v>396</v>
      </c>
      <c r="L11" s="155">
        <v>0.9</v>
      </c>
      <c r="M11" s="155">
        <v>9.4</v>
      </c>
      <c r="N11" s="155">
        <v>0.9</v>
      </c>
      <c r="O11" s="155">
        <v>1.4</v>
      </c>
      <c r="Q11" s="450"/>
      <c r="R11" s="450"/>
      <c r="S11" s="450"/>
    </row>
    <row r="12" spans="1:19">
      <c r="A12" s="100" t="s">
        <v>397</v>
      </c>
      <c r="B12" s="186">
        <v>20</v>
      </c>
      <c r="C12" s="185">
        <f t="shared" si="0"/>
        <v>1.3</v>
      </c>
      <c r="D12" s="185">
        <f t="shared" si="1"/>
        <v>14.8</v>
      </c>
      <c r="E12" s="186">
        <v>10</v>
      </c>
      <c r="F12" s="98">
        <f t="shared" si="2"/>
        <v>1.3</v>
      </c>
      <c r="G12" s="98">
        <f t="shared" si="3"/>
        <v>1.7</v>
      </c>
      <c r="J12" s="466"/>
      <c r="K12" s="100" t="s">
        <v>397</v>
      </c>
      <c r="L12" s="155">
        <v>1.3</v>
      </c>
      <c r="M12" s="155">
        <v>14.8</v>
      </c>
      <c r="N12" s="155">
        <v>1.3</v>
      </c>
      <c r="O12" s="155">
        <v>1.7</v>
      </c>
      <c r="Q12" s="450"/>
      <c r="R12" s="450"/>
      <c r="S12" s="450"/>
    </row>
    <row r="13" spans="1:19" ht="14.25" customHeight="1">
      <c r="A13" s="100" t="s">
        <v>398</v>
      </c>
      <c r="B13" s="186">
        <v>20</v>
      </c>
      <c r="C13" s="185">
        <f t="shared" si="0"/>
        <v>0.8</v>
      </c>
      <c r="D13" s="185">
        <f t="shared" si="1"/>
        <v>4.4000000000000004</v>
      </c>
      <c r="E13" s="186">
        <v>10</v>
      </c>
      <c r="F13" s="98">
        <f t="shared" si="2"/>
        <v>0.8</v>
      </c>
      <c r="G13" s="98">
        <f t="shared" si="3"/>
        <v>1.1000000000000001</v>
      </c>
      <c r="J13" s="466"/>
      <c r="K13" s="100" t="s">
        <v>398</v>
      </c>
      <c r="L13" s="155">
        <v>0.8</v>
      </c>
      <c r="M13" s="155">
        <v>4.4000000000000004</v>
      </c>
      <c r="N13" s="155">
        <v>0.8</v>
      </c>
      <c r="O13" s="155">
        <v>1.1000000000000001</v>
      </c>
      <c r="Q13" s="450" t="s">
        <v>399</v>
      </c>
      <c r="R13" s="450"/>
      <c r="S13" s="450"/>
    </row>
    <row r="14" spans="1:19">
      <c r="A14" s="100" t="s">
        <v>400</v>
      </c>
      <c r="B14" s="186">
        <v>20</v>
      </c>
      <c r="C14" s="185">
        <f t="shared" si="0"/>
        <v>0.9</v>
      </c>
      <c r="D14" s="185">
        <f t="shared" si="1"/>
        <v>5</v>
      </c>
      <c r="E14" s="186">
        <v>10</v>
      </c>
      <c r="F14" s="98">
        <f t="shared" si="2"/>
        <v>0.9</v>
      </c>
      <c r="G14" s="98">
        <f t="shared" si="3"/>
        <v>1.2</v>
      </c>
      <c r="J14" s="466"/>
      <c r="K14" s="100" t="s">
        <v>400</v>
      </c>
      <c r="L14" s="155">
        <v>0.9</v>
      </c>
      <c r="M14" s="155">
        <v>5</v>
      </c>
      <c r="N14" s="155">
        <v>0.9</v>
      </c>
      <c r="O14" s="155">
        <v>1.2</v>
      </c>
      <c r="Q14" s="450"/>
      <c r="R14" s="450"/>
      <c r="S14" s="450"/>
    </row>
    <row r="15" spans="1:19">
      <c r="A15" s="100" t="s">
        <v>401</v>
      </c>
      <c r="B15" s="186">
        <v>20</v>
      </c>
      <c r="C15" s="185">
        <f t="shared" si="0"/>
        <v>0.6</v>
      </c>
      <c r="D15" s="185">
        <f t="shared" si="1"/>
        <v>5.0999999999999996</v>
      </c>
      <c r="E15" s="186">
        <v>10</v>
      </c>
      <c r="F15" s="98">
        <f t="shared" si="2"/>
        <v>0.6</v>
      </c>
      <c r="G15" s="98">
        <f t="shared" si="3"/>
        <v>0.9</v>
      </c>
      <c r="J15" s="466"/>
      <c r="K15" s="100" t="s">
        <v>401</v>
      </c>
      <c r="L15" s="155">
        <v>0.6</v>
      </c>
      <c r="M15" s="155">
        <v>5.0999999999999996</v>
      </c>
      <c r="N15" s="155">
        <v>0.6</v>
      </c>
      <c r="O15" s="155">
        <v>0.9</v>
      </c>
      <c r="Q15" s="450"/>
      <c r="R15" s="450"/>
      <c r="S15" s="450"/>
    </row>
    <row r="16" spans="1:19">
      <c r="A16" s="100" t="s">
        <v>402</v>
      </c>
      <c r="B16" s="186">
        <v>20</v>
      </c>
      <c r="C16" s="185">
        <f t="shared" si="0"/>
        <v>0.6</v>
      </c>
      <c r="D16" s="185">
        <f t="shared" si="1"/>
        <v>11</v>
      </c>
      <c r="E16" s="186">
        <v>10</v>
      </c>
      <c r="F16" s="98">
        <f t="shared" si="2"/>
        <v>0.6</v>
      </c>
      <c r="G16" s="98">
        <f t="shared" si="3"/>
        <v>0.9</v>
      </c>
      <c r="J16" s="466"/>
      <c r="K16" s="100" t="s">
        <v>402</v>
      </c>
      <c r="L16" s="155">
        <v>0.6</v>
      </c>
      <c r="M16" s="155">
        <v>11</v>
      </c>
      <c r="N16" s="155">
        <v>0.6</v>
      </c>
      <c r="O16" s="155">
        <v>0.9</v>
      </c>
      <c r="Q16" s="450"/>
      <c r="R16" s="450"/>
      <c r="S16" s="450"/>
    </row>
    <row r="17" spans="1:15">
      <c r="A17" s="100" t="s">
        <v>403</v>
      </c>
      <c r="B17" s="186">
        <v>20</v>
      </c>
      <c r="C17" s="185">
        <f t="shared" si="0"/>
        <v>0.6</v>
      </c>
      <c r="D17" s="185">
        <f t="shared" si="1"/>
        <v>7.9</v>
      </c>
      <c r="E17" s="186">
        <v>10</v>
      </c>
      <c r="F17" s="98">
        <f t="shared" si="2"/>
        <v>0.6</v>
      </c>
      <c r="G17" s="98">
        <f t="shared" si="3"/>
        <v>0.8</v>
      </c>
      <c r="J17" s="466"/>
      <c r="K17" s="100" t="s">
        <v>403</v>
      </c>
      <c r="L17" s="155">
        <v>0.6</v>
      </c>
      <c r="M17" s="155">
        <v>7.9</v>
      </c>
      <c r="N17" s="155">
        <v>0.6</v>
      </c>
      <c r="O17" s="155">
        <v>0.8</v>
      </c>
    </row>
    <row r="18" spans="1:15">
      <c r="A18" s="100" t="s">
        <v>404</v>
      </c>
      <c r="B18" s="186">
        <v>20</v>
      </c>
      <c r="C18" s="185">
        <f t="shared" si="0"/>
        <v>0.6</v>
      </c>
      <c r="D18" s="185">
        <f t="shared" si="1"/>
        <v>8.6999999999999993</v>
      </c>
      <c r="E18" s="186">
        <v>10</v>
      </c>
      <c r="F18" s="98">
        <f t="shared" si="2"/>
        <v>0.6</v>
      </c>
      <c r="G18" s="98">
        <f t="shared" si="3"/>
        <v>0.7</v>
      </c>
      <c r="J18" s="466"/>
      <c r="K18" s="100" t="s">
        <v>404</v>
      </c>
      <c r="L18" s="155">
        <v>0.6</v>
      </c>
      <c r="M18" s="155">
        <v>8.6999999999999993</v>
      </c>
      <c r="N18" s="155">
        <v>0.6</v>
      </c>
      <c r="O18" s="155">
        <v>0.7</v>
      </c>
    </row>
    <row r="19" spans="1:15">
      <c r="J19" s="466"/>
      <c r="K19" s="97" t="s">
        <v>405</v>
      </c>
      <c r="L19" s="161">
        <f>AVERAGE(L7:L18)</f>
        <v>0.81666666666666654</v>
      </c>
      <c r="M19" s="161">
        <f>MAX(M7:M18)</f>
        <v>14.8</v>
      </c>
      <c r="N19" s="161">
        <f>AVERAGE(N7:N18)</f>
        <v>0.81666666666666654</v>
      </c>
      <c r="O19" s="161">
        <f>MAX(O7:O18)</f>
        <v>2.2999999999999998</v>
      </c>
    </row>
    <row r="21" spans="1:15">
      <c r="J21" s="135"/>
      <c r="K21" s="135"/>
      <c r="L21" s="134"/>
      <c r="M21" s="134"/>
      <c r="N21" s="134"/>
      <c r="O21" s="134"/>
    </row>
    <row r="22" spans="1:15">
      <c r="J22" s="467"/>
      <c r="K22" s="136"/>
      <c r="L22" s="137"/>
      <c r="M22" s="137"/>
      <c r="N22" s="137"/>
      <c r="O22" s="137"/>
    </row>
    <row r="23" spans="1:15">
      <c r="J23" s="467"/>
      <c r="K23" s="136"/>
      <c r="L23" s="137"/>
      <c r="M23" s="137"/>
      <c r="N23" s="137"/>
      <c r="O23" s="137"/>
    </row>
    <row r="24" spans="1:15">
      <c r="J24" s="467"/>
      <c r="K24" s="136"/>
      <c r="L24" s="137"/>
      <c r="M24" s="137"/>
      <c r="N24" s="137"/>
      <c r="O24" s="137"/>
    </row>
    <row r="25" spans="1:15">
      <c r="J25" s="467"/>
      <c r="K25" s="136"/>
      <c r="L25" s="137"/>
      <c r="M25" s="137"/>
      <c r="N25" s="137"/>
      <c r="O25" s="137"/>
    </row>
    <row r="26" spans="1:15">
      <c r="J26" s="467"/>
      <c r="K26" s="136"/>
      <c r="L26" s="137"/>
      <c r="M26" s="137"/>
      <c r="N26" s="137"/>
      <c r="O26" s="137"/>
    </row>
    <row r="27" spans="1:15">
      <c r="J27" s="467"/>
      <c r="K27" s="136"/>
      <c r="L27" s="137"/>
      <c r="M27" s="137"/>
      <c r="N27" s="137"/>
      <c r="O27" s="137"/>
    </row>
    <row r="28" spans="1:15">
      <c r="J28" s="467"/>
      <c r="K28" s="136"/>
      <c r="L28" s="137"/>
      <c r="M28" s="137"/>
      <c r="N28" s="137"/>
      <c r="O28" s="137"/>
    </row>
    <row r="29" spans="1:15">
      <c r="J29" s="467"/>
      <c r="K29" s="136"/>
      <c r="L29" s="137"/>
      <c r="M29" s="137"/>
      <c r="N29" s="137"/>
      <c r="O29" s="137"/>
    </row>
    <row r="30" spans="1:15">
      <c r="J30" s="467"/>
      <c r="K30" s="136"/>
      <c r="L30" s="137"/>
      <c r="M30" s="137"/>
      <c r="N30" s="137"/>
      <c r="O30" s="137"/>
    </row>
    <row r="31" spans="1:15">
      <c r="J31" s="467"/>
      <c r="K31" s="136"/>
      <c r="L31" s="137"/>
      <c r="M31" s="137"/>
      <c r="N31" s="137"/>
      <c r="O31" s="137"/>
    </row>
    <row r="32" spans="1:15">
      <c r="J32" s="467"/>
      <c r="K32" s="136"/>
      <c r="L32" s="137"/>
      <c r="M32" s="137"/>
      <c r="N32" s="137"/>
      <c r="O32" s="137"/>
    </row>
    <row r="33" spans="1:15">
      <c r="J33" s="467"/>
      <c r="K33" s="136"/>
      <c r="L33" s="137"/>
      <c r="M33" s="137"/>
      <c r="N33" s="137"/>
      <c r="O33" s="137"/>
    </row>
    <row r="34" spans="1:15">
      <c r="J34" s="467"/>
      <c r="K34" s="133"/>
      <c r="L34" s="133"/>
      <c r="M34" s="133"/>
      <c r="N34" s="133"/>
      <c r="O34" s="133"/>
    </row>
    <row r="35" spans="1:15">
      <c r="J35" s="133"/>
      <c r="K35" s="133"/>
      <c r="L35" s="133"/>
      <c r="M35" s="133"/>
      <c r="N35" s="133"/>
      <c r="O35" s="133"/>
    </row>
    <row r="36" spans="1:15">
      <c r="J36" s="135"/>
      <c r="K36" s="135"/>
      <c r="L36" s="134"/>
      <c r="M36" s="134"/>
      <c r="N36" s="134"/>
      <c r="O36" s="134"/>
    </row>
    <row r="37" spans="1:15">
      <c r="J37" s="467"/>
      <c r="K37" s="136"/>
      <c r="L37" s="137"/>
      <c r="M37" s="137"/>
      <c r="N37" s="137"/>
      <c r="O37" s="137"/>
    </row>
    <row r="38" spans="1:15">
      <c r="J38" s="467"/>
      <c r="K38" s="136"/>
      <c r="L38" s="137"/>
      <c r="M38" s="137"/>
      <c r="N38" s="137"/>
      <c r="O38" s="137"/>
    </row>
    <row r="39" spans="1:15">
      <c r="J39" s="467"/>
      <c r="K39" s="136"/>
      <c r="L39" s="137"/>
      <c r="M39" s="137"/>
      <c r="N39" s="137"/>
      <c r="O39" s="137"/>
    </row>
    <row r="40" spans="1:15">
      <c r="J40" s="467"/>
      <c r="K40" s="136"/>
      <c r="L40" s="137"/>
      <c r="M40" s="137"/>
      <c r="N40" s="137"/>
      <c r="O40" s="137"/>
    </row>
    <row r="41" spans="1:15">
      <c r="J41" s="467"/>
      <c r="K41" s="136"/>
      <c r="L41" s="137"/>
      <c r="M41" s="137"/>
      <c r="N41" s="137"/>
      <c r="O41" s="137"/>
    </row>
    <row r="42" spans="1:15">
      <c r="J42" s="467"/>
      <c r="K42" s="136"/>
      <c r="L42" s="137"/>
      <c r="M42" s="137"/>
      <c r="N42" s="137"/>
      <c r="O42" s="137"/>
    </row>
    <row r="43" spans="1:15">
      <c r="J43" s="467"/>
      <c r="K43" s="136"/>
      <c r="L43" s="137"/>
      <c r="M43" s="137"/>
      <c r="N43" s="137"/>
      <c r="O43" s="137"/>
    </row>
    <row r="44" spans="1:15">
      <c r="J44" s="467"/>
      <c r="K44" s="136"/>
      <c r="L44" s="137"/>
      <c r="M44" s="137"/>
      <c r="N44" s="137"/>
      <c r="O44" s="137"/>
    </row>
    <row r="45" spans="1:15">
      <c r="J45" s="467"/>
      <c r="K45" s="136"/>
      <c r="L45" s="137"/>
      <c r="M45" s="137"/>
      <c r="N45" s="137"/>
      <c r="O45" s="137"/>
    </row>
    <row r="46" spans="1:15">
      <c r="J46" s="467"/>
      <c r="K46" s="136"/>
      <c r="L46" s="137"/>
      <c r="M46" s="137"/>
      <c r="N46" s="137"/>
      <c r="O46" s="137"/>
    </row>
    <row r="47" spans="1:15">
      <c r="J47" s="467"/>
      <c r="K47" s="136"/>
      <c r="L47" s="137"/>
      <c r="M47" s="137"/>
      <c r="N47" s="137"/>
      <c r="O47" s="137"/>
    </row>
    <row r="48" spans="1:15">
      <c r="A48" s="463" t="s">
        <v>298</v>
      </c>
      <c r="B48" s="464"/>
      <c r="C48" s="464"/>
      <c r="D48" s="464"/>
      <c r="E48" s="464"/>
      <c r="F48" s="464"/>
      <c r="G48" s="465"/>
      <c r="J48" s="467"/>
      <c r="K48" s="136"/>
      <c r="L48" s="137"/>
      <c r="M48" s="137"/>
      <c r="N48" s="137"/>
      <c r="O48" s="137"/>
    </row>
    <row r="49" spans="1:15">
      <c r="A49" s="454"/>
      <c r="B49" s="455"/>
      <c r="C49" s="455"/>
      <c r="D49" s="455"/>
      <c r="E49" s="455"/>
      <c r="F49" s="455"/>
      <c r="G49" s="456"/>
      <c r="J49" s="467"/>
      <c r="K49" s="133"/>
      <c r="L49" s="133"/>
      <c r="M49" s="133"/>
      <c r="N49" s="133"/>
      <c r="O49" s="133"/>
    </row>
    <row r="50" spans="1:15">
      <c r="A50" s="457"/>
      <c r="B50" s="458"/>
      <c r="C50" s="458"/>
      <c r="D50" s="458"/>
      <c r="E50" s="458"/>
      <c r="F50" s="458"/>
      <c r="G50" s="459"/>
      <c r="J50" s="133"/>
      <c r="K50" s="133"/>
      <c r="L50" s="133"/>
      <c r="M50" s="133"/>
      <c r="N50" s="133"/>
      <c r="O50" s="133"/>
    </row>
    <row r="51" spans="1:15">
      <c r="A51" s="457"/>
      <c r="B51" s="458"/>
      <c r="C51" s="458"/>
      <c r="D51" s="458"/>
      <c r="E51" s="458"/>
      <c r="F51" s="458"/>
      <c r="G51" s="459"/>
      <c r="J51" s="135"/>
      <c r="K51" s="135"/>
      <c r="L51" s="134"/>
      <c r="M51" s="134"/>
      <c r="N51" s="134"/>
      <c r="O51" s="134"/>
    </row>
    <row r="52" spans="1:15">
      <c r="A52" s="460"/>
      <c r="B52" s="461"/>
      <c r="C52" s="461"/>
      <c r="D52" s="461"/>
      <c r="E52" s="461"/>
      <c r="F52" s="461"/>
      <c r="G52" s="462"/>
      <c r="J52" s="467"/>
      <c r="K52" s="136"/>
      <c r="L52" s="137"/>
      <c r="M52" s="137"/>
      <c r="N52" s="137"/>
      <c r="O52" s="137"/>
    </row>
    <row r="53" spans="1:15">
      <c r="J53" s="467"/>
      <c r="K53" s="136"/>
      <c r="L53" s="137"/>
      <c r="M53" s="137"/>
      <c r="N53" s="137"/>
      <c r="O53" s="137"/>
    </row>
    <row r="54" spans="1:15">
      <c r="J54" s="467"/>
      <c r="K54" s="136"/>
      <c r="L54" s="137"/>
      <c r="M54" s="137"/>
      <c r="N54" s="137"/>
      <c r="O54" s="137"/>
    </row>
    <row r="55" spans="1:15">
      <c r="J55" s="467"/>
      <c r="K55" s="136"/>
      <c r="L55" s="137"/>
      <c r="M55" s="137"/>
      <c r="N55" s="137"/>
      <c r="O55" s="137"/>
    </row>
    <row r="56" spans="1:15">
      <c r="J56" s="467"/>
      <c r="K56" s="136"/>
      <c r="L56" s="137"/>
      <c r="M56" s="137"/>
      <c r="N56" s="137"/>
      <c r="O56" s="137"/>
    </row>
    <row r="57" spans="1:15">
      <c r="J57" s="467"/>
      <c r="K57" s="136"/>
      <c r="L57" s="137"/>
      <c r="M57" s="137"/>
      <c r="N57" s="137"/>
      <c r="O57" s="137"/>
    </row>
    <row r="58" spans="1:15">
      <c r="J58" s="467"/>
      <c r="K58" s="136"/>
      <c r="L58" s="137"/>
      <c r="M58" s="137"/>
      <c r="N58" s="137"/>
      <c r="O58" s="137"/>
    </row>
    <row r="59" spans="1:15">
      <c r="J59" s="467"/>
      <c r="K59" s="136"/>
      <c r="L59" s="137"/>
      <c r="M59" s="137"/>
      <c r="N59" s="137"/>
      <c r="O59" s="137"/>
    </row>
    <row r="60" spans="1:15">
      <c r="J60" s="467"/>
      <c r="K60" s="136"/>
      <c r="L60" s="137"/>
      <c r="M60" s="137"/>
      <c r="N60" s="137"/>
      <c r="O60" s="137"/>
    </row>
    <row r="61" spans="1:15">
      <c r="J61" s="467"/>
      <c r="K61" s="136"/>
      <c r="L61" s="137"/>
      <c r="M61" s="137"/>
      <c r="N61" s="137"/>
      <c r="O61" s="137"/>
    </row>
    <row r="62" spans="1:15">
      <c r="J62" s="467"/>
      <c r="K62" s="136"/>
      <c r="L62" s="137"/>
      <c r="M62" s="137"/>
      <c r="N62" s="137"/>
      <c r="O62" s="137"/>
    </row>
    <row r="63" spans="1:15">
      <c r="J63" s="467"/>
      <c r="K63" s="136"/>
      <c r="L63" s="137"/>
      <c r="M63" s="137"/>
      <c r="N63" s="137"/>
      <c r="O63" s="137"/>
    </row>
    <row r="64" spans="1:15">
      <c r="J64" s="467"/>
      <c r="K64" s="133"/>
      <c r="L64" s="133"/>
      <c r="M64" s="133"/>
      <c r="N64" s="133"/>
      <c r="O64" s="133"/>
    </row>
    <row r="65" spans="10:15">
      <c r="J65" s="133"/>
      <c r="K65" s="133"/>
      <c r="L65" s="133"/>
      <c r="M65" s="133"/>
      <c r="N65" s="133"/>
      <c r="O65" s="133"/>
    </row>
    <row r="66" spans="10:15">
      <c r="J66" s="135"/>
      <c r="K66" s="135"/>
      <c r="L66" s="134"/>
      <c r="M66" s="134"/>
      <c r="N66" s="134"/>
      <c r="O66" s="134"/>
    </row>
    <row r="67" spans="10:15">
      <c r="J67" s="467"/>
      <c r="K67" s="136"/>
      <c r="L67" s="137"/>
      <c r="M67" s="137"/>
      <c r="N67" s="137"/>
      <c r="O67" s="137"/>
    </row>
    <row r="68" spans="10:15">
      <c r="J68" s="467"/>
      <c r="K68" s="136"/>
      <c r="L68" s="137"/>
      <c r="M68" s="137"/>
      <c r="N68" s="137"/>
      <c r="O68" s="137"/>
    </row>
    <row r="69" spans="10:15">
      <c r="J69" s="467"/>
      <c r="K69" s="136"/>
      <c r="L69" s="137"/>
      <c r="M69" s="137"/>
      <c r="N69" s="137"/>
      <c r="O69" s="137"/>
    </row>
    <row r="70" spans="10:15">
      <c r="J70" s="467"/>
      <c r="K70" s="136"/>
      <c r="L70" s="137"/>
      <c r="M70" s="137"/>
      <c r="N70" s="137"/>
      <c r="O70" s="137"/>
    </row>
    <row r="71" spans="10:15">
      <c r="J71" s="467"/>
      <c r="K71" s="136"/>
      <c r="L71" s="137"/>
      <c r="M71" s="137"/>
      <c r="N71" s="137"/>
      <c r="O71" s="137"/>
    </row>
    <row r="72" spans="10:15">
      <c r="J72" s="467"/>
      <c r="K72" s="136"/>
      <c r="L72" s="137"/>
      <c r="M72" s="137"/>
      <c r="N72" s="137"/>
      <c r="O72" s="137"/>
    </row>
    <row r="73" spans="10:15">
      <c r="J73" s="467"/>
      <c r="K73" s="136"/>
      <c r="L73" s="137"/>
      <c r="M73" s="137"/>
      <c r="N73" s="137"/>
      <c r="O73" s="137"/>
    </row>
    <row r="74" spans="10:15">
      <c r="J74" s="467"/>
      <c r="K74" s="136"/>
      <c r="L74" s="137"/>
      <c r="M74" s="137"/>
      <c r="N74" s="137"/>
      <c r="O74" s="137"/>
    </row>
    <row r="75" spans="10:15">
      <c r="J75" s="467"/>
      <c r="K75" s="136"/>
      <c r="L75" s="137"/>
      <c r="M75" s="137"/>
      <c r="N75" s="137"/>
      <c r="O75" s="137"/>
    </row>
    <row r="76" spans="10:15">
      <c r="J76" s="467"/>
      <c r="K76" s="136"/>
      <c r="L76" s="137"/>
      <c r="M76" s="137"/>
      <c r="N76" s="137"/>
      <c r="O76" s="137"/>
    </row>
    <row r="77" spans="10:15">
      <c r="J77" s="467"/>
      <c r="K77" s="136"/>
      <c r="L77" s="137"/>
      <c r="M77" s="137"/>
      <c r="N77" s="137"/>
      <c r="O77" s="137"/>
    </row>
    <row r="78" spans="10:15">
      <c r="J78" s="467"/>
      <c r="K78" s="136"/>
      <c r="L78" s="137"/>
      <c r="M78" s="137"/>
      <c r="N78" s="137"/>
      <c r="O78" s="137"/>
    </row>
    <row r="79" spans="10:15">
      <c r="J79" s="467"/>
      <c r="K79" s="133"/>
      <c r="L79" s="133"/>
      <c r="M79" s="133"/>
      <c r="N79" s="133"/>
      <c r="O79" s="133"/>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D2" zoomScale="90" zoomScaleNormal="90" workbookViewId="0">
      <selection activeCell="E18" sqref="B7:E18"/>
    </sheetView>
  </sheetViews>
  <sheetFormatPr defaultRowHeight="14.1"/>
  <cols>
    <col min="1" max="1" width="14" style="3" customWidth="1"/>
    <col min="2" max="4" width="17" style="61" customWidth="1"/>
    <col min="5" max="5" width="14.7109375" style="61" customWidth="1"/>
    <col min="6"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row>
    <row r="3" spans="1:19" ht="14.45">
      <c r="A3" s="95" t="s">
        <v>416</v>
      </c>
      <c r="D3" s="109" t="s">
        <v>374</v>
      </c>
      <c r="G3" s="113" t="s">
        <v>375</v>
      </c>
      <c r="J3" s="9" t="str">
        <f>+A3</f>
        <v>Monitoring of Particulate matter emissions</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417</v>
      </c>
      <c r="C6" s="89" t="s">
        <v>382</v>
      </c>
      <c r="D6" s="89" t="s">
        <v>383</v>
      </c>
      <c r="E6" s="89" t="s">
        <v>418</v>
      </c>
      <c r="F6" s="89" t="s">
        <v>385</v>
      </c>
      <c r="G6" s="89" t="s">
        <v>386</v>
      </c>
      <c r="H6" s="94"/>
      <c r="J6" s="96">
        <f>+A6</f>
        <v>2022</v>
      </c>
      <c r="K6" s="96" t="s">
        <v>387</v>
      </c>
      <c r="L6" s="101" t="s">
        <v>382</v>
      </c>
      <c r="M6" s="101" t="s">
        <v>388</v>
      </c>
      <c r="N6" s="101" t="s">
        <v>385</v>
      </c>
      <c r="O6" s="101" t="s">
        <v>389</v>
      </c>
      <c r="Q6" s="443"/>
      <c r="R6" s="443"/>
      <c r="S6" s="443"/>
    </row>
    <row r="7" spans="1:19">
      <c r="A7" s="100" t="s">
        <v>390</v>
      </c>
      <c r="B7" s="186">
        <v>30</v>
      </c>
      <c r="C7" s="185">
        <f>L7</f>
        <v>2.5</v>
      </c>
      <c r="D7" s="185">
        <f>M7</f>
        <v>32.5</v>
      </c>
      <c r="E7" s="186">
        <v>10</v>
      </c>
      <c r="F7" s="98">
        <f>N7</f>
        <v>2.5</v>
      </c>
      <c r="G7" s="98">
        <f>O7</f>
        <v>16.3</v>
      </c>
      <c r="J7" s="466" t="s">
        <v>183</v>
      </c>
      <c r="K7" s="100" t="s">
        <v>390</v>
      </c>
      <c r="L7" s="155">
        <v>2.5</v>
      </c>
      <c r="M7" s="155">
        <v>32.5</v>
      </c>
      <c r="N7" s="155">
        <v>2.5</v>
      </c>
      <c r="O7" s="155">
        <v>16.3</v>
      </c>
      <c r="Q7" s="443"/>
      <c r="R7" s="443"/>
      <c r="S7" s="443"/>
    </row>
    <row r="8" spans="1:19">
      <c r="A8" s="100" t="s">
        <v>391</v>
      </c>
      <c r="B8" s="186">
        <v>30</v>
      </c>
      <c r="C8" s="185">
        <f t="shared" ref="C8:C18" si="0">L8</f>
        <v>2</v>
      </c>
      <c r="D8" s="185">
        <f t="shared" ref="D8:D18" si="1">M8</f>
        <v>4.7</v>
      </c>
      <c r="E8" s="186">
        <v>10</v>
      </c>
      <c r="F8" s="98">
        <f t="shared" ref="F8:F18" si="2">N8</f>
        <v>2</v>
      </c>
      <c r="G8" s="98">
        <f t="shared" ref="G8:G18" si="3">O8</f>
        <v>2.7</v>
      </c>
      <c r="J8" s="466"/>
      <c r="K8" s="100" t="s">
        <v>391</v>
      </c>
      <c r="L8" s="155">
        <v>2</v>
      </c>
      <c r="M8" s="155">
        <v>4.7</v>
      </c>
      <c r="N8" s="155">
        <v>2</v>
      </c>
      <c r="O8" s="155">
        <v>2.7</v>
      </c>
      <c r="Q8" s="443"/>
      <c r="R8" s="443"/>
      <c r="S8" s="443"/>
    </row>
    <row r="9" spans="1:19">
      <c r="A9" s="100" t="s">
        <v>392</v>
      </c>
      <c r="B9" s="186">
        <v>30</v>
      </c>
      <c r="C9" s="185">
        <f t="shared" si="0"/>
        <v>4.5999999999999996</v>
      </c>
      <c r="D9" s="185">
        <f t="shared" si="1"/>
        <v>23.7</v>
      </c>
      <c r="E9" s="186">
        <v>10</v>
      </c>
      <c r="F9" s="98">
        <f t="shared" si="2"/>
        <v>4.5999999999999996</v>
      </c>
      <c r="G9" s="98">
        <f t="shared" si="3"/>
        <v>6.2</v>
      </c>
      <c r="J9" s="466"/>
      <c r="K9" s="100" t="s">
        <v>392</v>
      </c>
      <c r="L9" s="155">
        <v>4.5999999999999996</v>
      </c>
      <c r="M9" s="155">
        <v>23.7</v>
      </c>
      <c r="N9" s="155">
        <v>4.5999999999999996</v>
      </c>
      <c r="O9" s="155">
        <v>6.2</v>
      </c>
      <c r="Q9" s="111" t="s">
        <v>393</v>
      </c>
    </row>
    <row r="10" spans="1:19" ht="14.25" customHeight="1">
      <c r="A10" s="100" t="s">
        <v>394</v>
      </c>
      <c r="B10" s="186">
        <v>30</v>
      </c>
      <c r="C10" s="185">
        <f t="shared" si="0"/>
        <v>4.0999999999999996</v>
      </c>
      <c r="D10" s="185">
        <f t="shared" si="1"/>
        <v>24.3</v>
      </c>
      <c r="E10" s="186">
        <v>10</v>
      </c>
      <c r="F10" s="98">
        <f t="shared" si="2"/>
        <v>4.0999999999999996</v>
      </c>
      <c r="G10" s="98">
        <f t="shared" si="3"/>
        <v>6.1</v>
      </c>
      <c r="J10" s="466"/>
      <c r="K10" s="100" t="s">
        <v>394</v>
      </c>
      <c r="L10" s="155">
        <v>4.0999999999999996</v>
      </c>
      <c r="M10" s="155">
        <v>24.3</v>
      </c>
      <c r="N10" s="155">
        <v>4.0999999999999996</v>
      </c>
      <c r="O10" s="155">
        <v>6.1</v>
      </c>
      <c r="Q10" s="450" t="s">
        <v>395</v>
      </c>
      <c r="R10" s="450"/>
      <c r="S10" s="450"/>
    </row>
    <row r="11" spans="1:19">
      <c r="A11" s="100" t="s">
        <v>396</v>
      </c>
      <c r="B11" s="186">
        <v>30</v>
      </c>
      <c r="C11" s="185">
        <f t="shared" si="0"/>
        <v>4.4000000000000004</v>
      </c>
      <c r="D11" s="185">
        <f t="shared" si="1"/>
        <v>48.3</v>
      </c>
      <c r="E11" s="186">
        <v>10</v>
      </c>
      <c r="F11" s="98">
        <f t="shared" si="2"/>
        <v>4.4000000000000004</v>
      </c>
      <c r="G11" s="98">
        <f t="shared" si="3"/>
        <v>6.6</v>
      </c>
      <c r="J11" s="466"/>
      <c r="K11" s="100" t="s">
        <v>396</v>
      </c>
      <c r="L11" s="155">
        <v>4.4000000000000004</v>
      </c>
      <c r="M11" s="155">
        <v>48.3</v>
      </c>
      <c r="N11" s="155">
        <v>4.4000000000000004</v>
      </c>
      <c r="O11" s="155">
        <v>6.6</v>
      </c>
      <c r="Q11" s="450"/>
      <c r="R11" s="450"/>
      <c r="S11" s="450"/>
    </row>
    <row r="12" spans="1:19">
      <c r="A12" s="100" t="s">
        <v>397</v>
      </c>
      <c r="B12" s="186">
        <v>30</v>
      </c>
      <c r="C12" s="185">
        <f t="shared" si="0"/>
        <v>3.9</v>
      </c>
      <c r="D12" s="185">
        <f t="shared" si="1"/>
        <v>33</v>
      </c>
      <c r="E12" s="186">
        <v>10</v>
      </c>
      <c r="F12" s="98">
        <f t="shared" si="2"/>
        <v>3.9</v>
      </c>
      <c r="G12" s="98">
        <f t="shared" si="3"/>
        <v>6.1</v>
      </c>
      <c r="J12" s="466"/>
      <c r="K12" s="100" t="s">
        <v>397</v>
      </c>
      <c r="L12" s="155">
        <v>3.9</v>
      </c>
      <c r="M12" s="155">
        <v>33</v>
      </c>
      <c r="N12" s="155">
        <v>3.9</v>
      </c>
      <c r="O12" s="155">
        <v>6.1</v>
      </c>
      <c r="Q12" s="450"/>
      <c r="R12" s="450"/>
      <c r="S12" s="450"/>
    </row>
    <row r="13" spans="1:19" ht="14.25" customHeight="1">
      <c r="A13" s="100" t="s">
        <v>398</v>
      </c>
      <c r="B13" s="186">
        <v>30</v>
      </c>
      <c r="C13" s="185">
        <f t="shared" si="0"/>
        <v>1.1000000000000001</v>
      </c>
      <c r="D13" s="185">
        <f t="shared" si="1"/>
        <v>16.5</v>
      </c>
      <c r="E13" s="186">
        <v>10</v>
      </c>
      <c r="F13" s="98">
        <f t="shared" si="2"/>
        <v>1.1000000000000001</v>
      </c>
      <c r="G13" s="98">
        <f t="shared" si="3"/>
        <v>1.6</v>
      </c>
      <c r="J13" s="466"/>
      <c r="K13" s="100" t="s">
        <v>398</v>
      </c>
      <c r="L13" s="155">
        <v>1.1000000000000001</v>
      </c>
      <c r="M13" s="155">
        <v>16.5</v>
      </c>
      <c r="N13" s="155">
        <v>1.1000000000000001</v>
      </c>
      <c r="O13" s="155">
        <v>1.6</v>
      </c>
      <c r="Q13" s="450" t="s">
        <v>399</v>
      </c>
      <c r="R13" s="450"/>
      <c r="S13" s="450"/>
    </row>
    <row r="14" spans="1:19">
      <c r="A14" s="100" t="s">
        <v>400</v>
      </c>
      <c r="B14" s="186">
        <v>30</v>
      </c>
      <c r="C14" s="185">
        <f t="shared" si="0"/>
        <v>1.2</v>
      </c>
      <c r="D14" s="185">
        <f t="shared" si="1"/>
        <v>4.4000000000000004</v>
      </c>
      <c r="E14" s="186">
        <v>10</v>
      </c>
      <c r="F14" s="98">
        <f t="shared" si="2"/>
        <v>1.2</v>
      </c>
      <c r="G14" s="98">
        <f t="shared" si="3"/>
        <v>1.9</v>
      </c>
      <c r="J14" s="466"/>
      <c r="K14" s="100" t="s">
        <v>400</v>
      </c>
      <c r="L14" s="155">
        <v>1.2</v>
      </c>
      <c r="M14" s="155">
        <v>4.4000000000000004</v>
      </c>
      <c r="N14" s="155">
        <v>1.2</v>
      </c>
      <c r="O14" s="155">
        <v>1.9</v>
      </c>
      <c r="Q14" s="450"/>
      <c r="R14" s="450"/>
      <c r="S14" s="450"/>
    </row>
    <row r="15" spans="1:19">
      <c r="A15" s="100" t="s">
        <v>401</v>
      </c>
      <c r="B15" s="186">
        <v>30</v>
      </c>
      <c r="C15" s="185">
        <f t="shared" si="0"/>
        <v>0.3</v>
      </c>
      <c r="D15" s="185">
        <f t="shared" si="1"/>
        <v>17.899999999999999</v>
      </c>
      <c r="E15" s="186">
        <v>10</v>
      </c>
      <c r="F15" s="98">
        <f t="shared" si="2"/>
        <v>0.3</v>
      </c>
      <c r="G15" s="98">
        <f t="shared" si="3"/>
        <v>1.7</v>
      </c>
      <c r="J15" s="466"/>
      <c r="K15" s="100" t="s">
        <v>401</v>
      </c>
      <c r="L15" s="155">
        <v>0.3</v>
      </c>
      <c r="M15" s="155">
        <v>17.899999999999999</v>
      </c>
      <c r="N15" s="155">
        <v>0.3</v>
      </c>
      <c r="O15" s="155">
        <v>1.7</v>
      </c>
      <c r="Q15" s="450"/>
      <c r="R15" s="450"/>
      <c r="S15" s="450"/>
    </row>
    <row r="16" spans="1:19">
      <c r="A16" s="100" t="s">
        <v>402</v>
      </c>
      <c r="B16" s="186">
        <v>30</v>
      </c>
      <c r="C16" s="185">
        <f t="shared" si="0"/>
        <v>0.8</v>
      </c>
      <c r="D16" s="185">
        <f t="shared" si="1"/>
        <v>5.3</v>
      </c>
      <c r="E16" s="186">
        <v>10</v>
      </c>
      <c r="F16" s="98">
        <f t="shared" si="2"/>
        <v>0.8</v>
      </c>
      <c r="G16" s="98">
        <f t="shared" si="3"/>
        <v>1.6</v>
      </c>
      <c r="J16" s="466"/>
      <c r="K16" s="100" t="s">
        <v>402</v>
      </c>
      <c r="L16" s="155">
        <v>0.8</v>
      </c>
      <c r="M16" s="155">
        <v>5.3</v>
      </c>
      <c r="N16" s="155">
        <v>0.8</v>
      </c>
      <c r="O16" s="155">
        <v>1.6</v>
      </c>
      <c r="Q16" s="450"/>
      <c r="R16" s="450"/>
      <c r="S16" s="450"/>
    </row>
    <row r="17" spans="1:15">
      <c r="A17" s="100" t="s">
        <v>403</v>
      </c>
      <c r="B17" s="186">
        <v>30</v>
      </c>
      <c r="C17" s="185">
        <f t="shared" si="0"/>
        <v>1.2</v>
      </c>
      <c r="D17" s="185">
        <f t="shared" si="1"/>
        <v>6.1</v>
      </c>
      <c r="E17" s="186">
        <v>10</v>
      </c>
      <c r="F17" s="98">
        <f t="shared" si="2"/>
        <v>1.2</v>
      </c>
      <c r="G17" s="98">
        <f t="shared" si="3"/>
        <v>2.5</v>
      </c>
      <c r="J17" s="466"/>
      <c r="K17" s="100" t="s">
        <v>403</v>
      </c>
      <c r="L17" s="155">
        <v>1.2</v>
      </c>
      <c r="M17" s="155">
        <v>6.1</v>
      </c>
      <c r="N17" s="155">
        <v>1.2</v>
      </c>
      <c r="O17" s="155">
        <v>2.5</v>
      </c>
    </row>
    <row r="18" spans="1:15">
      <c r="A18" s="100" t="s">
        <v>404</v>
      </c>
      <c r="B18" s="186">
        <v>30</v>
      </c>
      <c r="C18" s="185">
        <f t="shared" si="0"/>
        <v>1.2</v>
      </c>
      <c r="D18" s="185">
        <f t="shared" si="1"/>
        <v>7.4</v>
      </c>
      <c r="E18" s="186">
        <v>10</v>
      </c>
      <c r="F18" s="98">
        <f t="shared" si="2"/>
        <v>1.2</v>
      </c>
      <c r="G18" s="98">
        <f t="shared" si="3"/>
        <v>3.4</v>
      </c>
      <c r="J18" s="466"/>
      <c r="K18" s="100" t="s">
        <v>404</v>
      </c>
      <c r="L18" s="155">
        <v>1.2</v>
      </c>
      <c r="M18" s="155">
        <v>7.4</v>
      </c>
      <c r="N18" s="155">
        <v>1.2</v>
      </c>
      <c r="O18" s="155">
        <v>3.4</v>
      </c>
    </row>
    <row r="19" spans="1:15">
      <c r="J19" s="466"/>
      <c r="K19" s="97" t="s">
        <v>405</v>
      </c>
      <c r="L19" s="161">
        <f>AVERAGE(L7:L18)</f>
        <v>2.2749999999999999</v>
      </c>
      <c r="M19" s="161">
        <f>MAX(M7:M18)</f>
        <v>48.3</v>
      </c>
      <c r="N19" s="161">
        <f>AVERAGE(N7:N18)</f>
        <v>2.2749999999999999</v>
      </c>
      <c r="O19" s="161">
        <v>6.2</v>
      </c>
    </row>
    <row r="21" spans="1:15">
      <c r="J21" s="135"/>
      <c r="K21" s="135"/>
      <c r="L21" s="134"/>
      <c r="M21" s="134"/>
      <c r="N21" s="134"/>
      <c r="O21" s="134"/>
    </row>
    <row r="22" spans="1:15">
      <c r="J22" s="467"/>
      <c r="K22" s="136"/>
      <c r="L22" s="137"/>
      <c r="M22" s="137"/>
      <c r="N22" s="137"/>
      <c r="O22" s="137"/>
    </row>
    <row r="23" spans="1:15">
      <c r="J23" s="467"/>
      <c r="K23" s="136"/>
      <c r="L23" s="137"/>
      <c r="M23" s="137"/>
      <c r="N23" s="137"/>
      <c r="O23" s="137"/>
    </row>
    <row r="24" spans="1:15">
      <c r="J24" s="467"/>
      <c r="K24" s="136"/>
      <c r="L24" s="137"/>
      <c r="M24" s="137"/>
      <c r="N24" s="137"/>
      <c r="O24" s="137"/>
    </row>
    <row r="25" spans="1:15">
      <c r="J25" s="467"/>
      <c r="K25" s="136"/>
      <c r="L25" s="137"/>
      <c r="M25" s="137"/>
      <c r="N25" s="137"/>
      <c r="O25" s="137"/>
    </row>
    <row r="26" spans="1:15">
      <c r="J26" s="467"/>
      <c r="K26" s="136"/>
      <c r="L26" s="137"/>
      <c r="M26" s="137"/>
      <c r="N26" s="137"/>
      <c r="O26" s="137"/>
    </row>
    <row r="27" spans="1:15">
      <c r="J27" s="467"/>
      <c r="K27" s="136"/>
      <c r="L27" s="137"/>
      <c r="M27" s="137"/>
      <c r="N27" s="137"/>
      <c r="O27" s="137"/>
    </row>
    <row r="28" spans="1:15">
      <c r="J28" s="467"/>
      <c r="K28" s="136"/>
      <c r="L28" s="137"/>
      <c r="M28" s="137"/>
      <c r="N28" s="137"/>
      <c r="O28" s="137"/>
    </row>
    <row r="29" spans="1:15">
      <c r="J29" s="467"/>
      <c r="K29" s="136"/>
      <c r="L29" s="137"/>
      <c r="M29" s="137"/>
      <c r="N29" s="137"/>
      <c r="O29" s="137"/>
    </row>
    <row r="30" spans="1:15">
      <c r="J30" s="467"/>
      <c r="K30" s="136"/>
      <c r="L30" s="137"/>
      <c r="M30" s="137"/>
      <c r="N30" s="137"/>
      <c r="O30" s="137"/>
    </row>
    <row r="31" spans="1:15">
      <c r="J31" s="467"/>
      <c r="K31" s="136"/>
      <c r="L31" s="137"/>
      <c r="M31" s="137"/>
      <c r="N31" s="137"/>
      <c r="O31" s="137"/>
    </row>
    <row r="32" spans="1:15">
      <c r="J32" s="467"/>
      <c r="K32" s="136"/>
      <c r="L32" s="137"/>
      <c r="M32" s="137"/>
      <c r="N32" s="137"/>
      <c r="O32" s="137"/>
    </row>
    <row r="33" spans="1:15">
      <c r="J33" s="467"/>
      <c r="K33" s="136"/>
      <c r="L33" s="137"/>
      <c r="M33" s="137"/>
      <c r="N33" s="137"/>
      <c r="O33" s="137"/>
    </row>
    <row r="34" spans="1:15">
      <c r="J34" s="467"/>
      <c r="K34" s="133"/>
      <c r="L34" s="133"/>
      <c r="M34" s="133"/>
      <c r="N34" s="133"/>
      <c r="O34" s="133"/>
    </row>
    <row r="35" spans="1:15">
      <c r="J35" s="133"/>
      <c r="K35" s="133"/>
      <c r="L35" s="133"/>
      <c r="M35" s="133"/>
      <c r="N35" s="133"/>
      <c r="O35" s="133"/>
    </row>
    <row r="36" spans="1:15">
      <c r="J36" s="135"/>
      <c r="K36" s="135"/>
      <c r="L36" s="134"/>
      <c r="M36" s="134"/>
      <c r="N36" s="134"/>
      <c r="O36" s="134"/>
    </row>
    <row r="37" spans="1:15">
      <c r="J37" s="467"/>
      <c r="K37" s="136"/>
      <c r="L37" s="137"/>
      <c r="M37" s="137"/>
      <c r="N37" s="137"/>
      <c r="O37" s="137"/>
    </row>
    <row r="38" spans="1:15">
      <c r="J38" s="467"/>
      <c r="K38" s="136"/>
      <c r="L38" s="137"/>
      <c r="M38" s="137"/>
      <c r="N38" s="137"/>
      <c r="O38" s="137"/>
    </row>
    <row r="39" spans="1:15">
      <c r="J39" s="467"/>
      <c r="K39" s="136"/>
      <c r="L39" s="137"/>
      <c r="M39" s="137"/>
      <c r="N39" s="137"/>
      <c r="O39" s="137"/>
    </row>
    <row r="40" spans="1:15">
      <c r="J40" s="467"/>
      <c r="K40" s="136"/>
      <c r="L40" s="137"/>
      <c r="M40" s="137"/>
      <c r="N40" s="137"/>
      <c r="O40" s="137"/>
    </row>
    <row r="41" spans="1:15">
      <c r="J41" s="467"/>
      <c r="K41" s="136"/>
      <c r="L41" s="137"/>
      <c r="M41" s="137"/>
      <c r="N41" s="137"/>
      <c r="O41" s="137"/>
    </row>
    <row r="42" spans="1:15">
      <c r="J42" s="467"/>
      <c r="K42" s="136"/>
      <c r="L42" s="137"/>
      <c r="M42" s="137"/>
      <c r="N42" s="137"/>
      <c r="O42" s="137"/>
    </row>
    <row r="43" spans="1:15">
      <c r="J43" s="467"/>
      <c r="K43" s="136"/>
      <c r="L43" s="137"/>
      <c r="M43" s="137"/>
      <c r="N43" s="137"/>
      <c r="O43" s="137"/>
    </row>
    <row r="44" spans="1:15">
      <c r="J44" s="467"/>
      <c r="K44" s="136"/>
      <c r="L44" s="137"/>
      <c r="M44" s="137"/>
      <c r="N44" s="137"/>
      <c r="O44" s="137"/>
    </row>
    <row r="45" spans="1:15">
      <c r="J45" s="467"/>
      <c r="K45" s="136"/>
      <c r="L45" s="137"/>
      <c r="M45" s="137"/>
      <c r="N45" s="137"/>
      <c r="O45" s="137"/>
    </row>
    <row r="46" spans="1:15">
      <c r="J46" s="467"/>
      <c r="K46" s="136"/>
      <c r="L46" s="137"/>
      <c r="M46" s="137"/>
      <c r="N46" s="137"/>
      <c r="O46" s="137"/>
    </row>
    <row r="47" spans="1:15">
      <c r="J47" s="467"/>
      <c r="K47" s="136"/>
      <c r="L47" s="137"/>
      <c r="M47" s="137"/>
      <c r="N47" s="137"/>
      <c r="O47" s="137"/>
    </row>
    <row r="48" spans="1:15">
      <c r="A48" s="463" t="s">
        <v>298</v>
      </c>
      <c r="B48" s="464"/>
      <c r="C48" s="464"/>
      <c r="D48" s="464"/>
      <c r="E48" s="464"/>
      <c r="F48" s="464"/>
      <c r="G48" s="465"/>
      <c r="J48" s="467"/>
      <c r="K48" s="136"/>
      <c r="L48" s="137"/>
      <c r="M48" s="137"/>
      <c r="N48" s="137"/>
      <c r="O48" s="137"/>
    </row>
    <row r="49" spans="1:15">
      <c r="A49" s="454"/>
      <c r="B49" s="455"/>
      <c r="C49" s="455"/>
      <c r="D49" s="455"/>
      <c r="E49" s="455"/>
      <c r="F49" s="455"/>
      <c r="G49" s="456"/>
      <c r="J49" s="467"/>
      <c r="K49" s="133"/>
      <c r="L49" s="133"/>
      <c r="M49" s="133"/>
      <c r="N49" s="133"/>
      <c r="O49" s="133"/>
    </row>
    <row r="50" spans="1:15">
      <c r="A50" s="457"/>
      <c r="B50" s="458"/>
      <c r="C50" s="458"/>
      <c r="D50" s="458"/>
      <c r="E50" s="458"/>
      <c r="F50" s="458"/>
      <c r="G50" s="459"/>
      <c r="J50" s="133"/>
      <c r="K50" s="133"/>
      <c r="L50" s="133"/>
      <c r="M50" s="133"/>
      <c r="N50" s="133"/>
      <c r="O50" s="133"/>
    </row>
    <row r="51" spans="1:15">
      <c r="A51" s="457"/>
      <c r="B51" s="458"/>
      <c r="C51" s="458"/>
      <c r="D51" s="458"/>
      <c r="E51" s="458"/>
      <c r="F51" s="458"/>
      <c r="G51" s="459"/>
      <c r="J51" s="135"/>
      <c r="K51" s="135"/>
      <c r="L51" s="134"/>
      <c r="M51" s="134"/>
      <c r="N51" s="134"/>
      <c r="O51" s="134"/>
    </row>
    <row r="52" spans="1:15">
      <c r="A52" s="460"/>
      <c r="B52" s="461"/>
      <c r="C52" s="461"/>
      <c r="D52" s="461"/>
      <c r="E52" s="461"/>
      <c r="F52" s="461"/>
      <c r="G52" s="462"/>
      <c r="J52" s="467"/>
      <c r="K52" s="136"/>
      <c r="L52" s="137"/>
      <c r="M52" s="137"/>
      <c r="N52" s="137"/>
      <c r="O52" s="137"/>
    </row>
    <row r="53" spans="1:15">
      <c r="J53" s="467"/>
      <c r="K53" s="136"/>
      <c r="L53" s="137"/>
      <c r="M53" s="137"/>
      <c r="N53" s="137"/>
      <c r="O53" s="137"/>
    </row>
    <row r="54" spans="1:15">
      <c r="J54" s="467"/>
      <c r="K54" s="136"/>
      <c r="L54" s="137"/>
      <c r="M54" s="137"/>
      <c r="N54" s="137"/>
      <c r="O54" s="137"/>
    </row>
    <row r="55" spans="1:15">
      <c r="J55" s="467"/>
      <c r="K55" s="136"/>
      <c r="L55" s="137"/>
      <c r="M55" s="137"/>
      <c r="N55" s="137"/>
      <c r="O55" s="137"/>
    </row>
    <row r="56" spans="1:15">
      <c r="J56" s="467"/>
      <c r="K56" s="136"/>
      <c r="L56" s="137"/>
      <c r="M56" s="137"/>
      <c r="N56" s="137"/>
      <c r="O56" s="137"/>
    </row>
    <row r="57" spans="1:15">
      <c r="J57" s="467"/>
      <c r="K57" s="136"/>
      <c r="L57" s="137"/>
      <c r="M57" s="137"/>
      <c r="N57" s="137"/>
      <c r="O57" s="137"/>
    </row>
    <row r="58" spans="1:15">
      <c r="J58" s="467"/>
      <c r="K58" s="136"/>
      <c r="L58" s="137"/>
      <c r="M58" s="137"/>
      <c r="N58" s="137"/>
      <c r="O58" s="137"/>
    </row>
    <row r="59" spans="1:15">
      <c r="J59" s="467"/>
      <c r="K59" s="136"/>
      <c r="L59" s="137"/>
      <c r="M59" s="137"/>
      <c r="N59" s="137"/>
      <c r="O59" s="137"/>
    </row>
    <row r="60" spans="1:15">
      <c r="J60" s="467"/>
      <c r="K60" s="136"/>
      <c r="L60" s="137"/>
      <c r="M60" s="137"/>
      <c r="N60" s="137"/>
      <c r="O60" s="137"/>
    </row>
    <row r="61" spans="1:15">
      <c r="J61" s="467"/>
      <c r="K61" s="136"/>
      <c r="L61" s="137"/>
      <c r="M61" s="137"/>
      <c r="N61" s="137"/>
      <c r="O61" s="137"/>
    </row>
    <row r="62" spans="1:15">
      <c r="J62" s="467"/>
      <c r="K62" s="136"/>
      <c r="L62" s="137"/>
      <c r="M62" s="137"/>
      <c r="N62" s="137"/>
      <c r="O62" s="137"/>
    </row>
    <row r="63" spans="1:15">
      <c r="J63" s="467"/>
      <c r="K63" s="136"/>
      <c r="L63" s="137"/>
      <c r="M63" s="137"/>
      <c r="N63" s="137"/>
      <c r="O63" s="137"/>
    </row>
    <row r="64" spans="1:15">
      <c r="J64" s="467"/>
      <c r="K64" s="133"/>
      <c r="L64" s="133"/>
      <c r="M64" s="133"/>
      <c r="N64" s="133"/>
      <c r="O64" s="133"/>
    </row>
    <row r="65" spans="10:15">
      <c r="J65" s="133"/>
      <c r="K65" s="133"/>
      <c r="L65" s="133"/>
      <c r="M65" s="133"/>
      <c r="N65" s="133"/>
      <c r="O65" s="133"/>
    </row>
    <row r="66" spans="10:15">
      <c r="J66" s="135"/>
      <c r="K66" s="135"/>
      <c r="L66" s="134"/>
      <c r="M66" s="134"/>
      <c r="N66" s="134"/>
      <c r="O66" s="134"/>
    </row>
    <row r="67" spans="10:15">
      <c r="J67" s="467"/>
      <c r="K67" s="136"/>
      <c r="L67" s="137"/>
      <c r="M67" s="137"/>
      <c r="N67" s="137"/>
      <c r="O67" s="137"/>
    </row>
    <row r="68" spans="10:15">
      <c r="J68" s="467"/>
      <c r="K68" s="136"/>
      <c r="L68" s="137"/>
      <c r="M68" s="137"/>
      <c r="N68" s="137"/>
      <c r="O68" s="137"/>
    </row>
    <row r="69" spans="10:15">
      <c r="J69" s="467"/>
      <c r="K69" s="136"/>
      <c r="L69" s="137"/>
      <c r="M69" s="137"/>
      <c r="N69" s="137"/>
      <c r="O69" s="137"/>
    </row>
    <row r="70" spans="10:15">
      <c r="J70" s="467"/>
      <c r="K70" s="136"/>
      <c r="L70" s="137"/>
      <c r="M70" s="137"/>
      <c r="N70" s="137"/>
      <c r="O70" s="137"/>
    </row>
    <row r="71" spans="10:15">
      <c r="J71" s="467"/>
      <c r="K71" s="136"/>
      <c r="L71" s="137"/>
      <c r="M71" s="137"/>
      <c r="N71" s="137"/>
      <c r="O71" s="137"/>
    </row>
    <row r="72" spans="10:15">
      <c r="J72" s="467"/>
      <c r="K72" s="136"/>
      <c r="L72" s="137"/>
      <c r="M72" s="137"/>
      <c r="N72" s="137"/>
      <c r="O72" s="137"/>
    </row>
    <row r="73" spans="10:15">
      <c r="J73" s="467"/>
      <c r="K73" s="136"/>
      <c r="L73" s="137"/>
      <c r="M73" s="137"/>
      <c r="N73" s="137"/>
      <c r="O73" s="137"/>
    </row>
    <row r="74" spans="10:15">
      <c r="J74" s="467"/>
      <c r="K74" s="136"/>
      <c r="L74" s="137"/>
      <c r="M74" s="137"/>
      <c r="N74" s="137"/>
      <c r="O74" s="137"/>
    </row>
    <row r="75" spans="10:15">
      <c r="J75" s="467"/>
      <c r="K75" s="136"/>
      <c r="L75" s="137"/>
      <c r="M75" s="137"/>
      <c r="N75" s="137"/>
      <c r="O75" s="137"/>
    </row>
    <row r="76" spans="10:15">
      <c r="J76" s="467"/>
      <c r="K76" s="136"/>
      <c r="L76" s="137"/>
      <c r="M76" s="137"/>
      <c r="N76" s="137"/>
      <c r="O76" s="137"/>
    </row>
    <row r="77" spans="10:15">
      <c r="J77" s="467"/>
      <c r="K77" s="136"/>
      <c r="L77" s="137"/>
      <c r="M77" s="137"/>
      <c r="N77" s="137"/>
      <c r="O77" s="137"/>
    </row>
    <row r="78" spans="10:15">
      <c r="J78" s="467"/>
      <c r="K78" s="136"/>
      <c r="L78" s="137"/>
      <c r="M78" s="137"/>
      <c r="N78" s="137"/>
      <c r="O78" s="137"/>
    </row>
    <row r="79" spans="10:15">
      <c r="J79" s="467"/>
      <c r="K79" s="133"/>
      <c r="L79" s="133"/>
      <c r="M79" s="133"/>
      <c r="N79" s="133"/>
      <c r="O79" s="133"/>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D1" zoomScale="90" zoomScaleNormal="90" workbookViewId="0">
      <selection activeCell="F18" sqref="B7:F18"/>
    </sheetView>
  </sheetViews>
  <sheetFormatPr defaultRowHeight="14.1"/>
  <cols>
    <col min="1" max="1" width="14" style="3" customWidth="1"/>
    <col min="2" max="2" width="12.7109375" style="61" customWidth="1"/>
    <col min="3" max="3" width="15.28515625" style="61" customWidth="1"/>
    <col min="4" max="4" width="17.7109375" style="61" customWidth="1"/>
    <col min="5" max="5" width="14.7109375" style="61" customWidth="1"/>
    <col min="6" max="6" width="11.5703125" style="61" customWidth="1"/>
    <col min="7" max="7" width="15" style="61" customWidth="1"/>
    <col min="8" max="8" width="14.7109375" style="61"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6">
      <c r="A1" s="121" t="str">
        <f>+'Cover Page'!$B$29</f>
        <v>Annual Performance Report 2022</v>
      </c>
      <c r="B1" s="121"/>
      <c r="C1" s="121"/>
      <c r="D1" s="121"/>
      <c r="E1" s="121" t="str">
        <f>+'Cover Page'!$B$33</f>
        <v>SUEZ R&amp;R Kirklees EfW</v>
      </c>
    </row>
    <row r="3" spans="1:21" ht="14.45">
      <c r="A3" s="95" t="s">
        <v>419</v>
      </c>
      <c r="E3" s="109" t="s">
        <v>374</v>
      </c>
      <c r="H3" s="113" t="s">
        <v>420</v>
      </c>
      <c r="J3" s="9" t="str">
        <f>+A3</f>
        <v>Monitoring of Carbon Monoxide (10-minute avg)</v>
      </c>
      <c r="L3" s="9"/>
      <c r="O3" s="9" t="s">
        <v>376</v>
      </c>
      <c r="Q3" s="110" t="s">
        <v>3</v>
      </c>
      <c r="S3" s="112" t="s">
        <v>3</v>
      </c>
      <c r="T3" s="106"/>
      <c r="U3" s="106"/>
    </row>
    <row r="4" spans="1:21" ht="13.9" customHeight="1">
      <c r="S4" s="443" t="s">
        <v>421</v>
      </c>
      <c r="T4" s="443"/>
      <c r="U4" s="443"/>
    </row>
    <row r="5" spans="1:21" ht="15.95">
      <c r="A5" s="102" t="s">
        <v>378</v>
      </c>
      <c r="B5" s="453" t="s">
        <v>422</v>
      </c>
      <c r="C5" s="453"/>
      <c r="D5" s="453"/>
      <c r="E5" s="453"/>
      <c r="F5" s="453" t="s">
        <v>380</v>
      </c>
      <c r="G5" s="453"/>
      <c r="H5" s="453"/>
      <c r="K5" s="452"/>
      <c r="L5" s="452"/>
      <c r="M5" s="452"/>
      <c r="N5" s="452"/>
      <c r="O5" s="452"/>
      <c r="P5" s="452"/>
      <c r="Q5" s="452"/>
      <c r="S5" s="443"/>
      <c r="T5" s="443"/>
      <c r="U5" s="443"/>
    </row>
    <row r="6" spans="1:21" s="93" customFormat="1" ht="42">
      <c r="A6" s="99">
        <f>+'Cover Page'!C39</f>
        <v>2022</v>
      </c>
      <c r="B6" s="89" t="s">
        <v>423</v>
      </c>
      <c r="C6" s="89" t="s">
        <v>424</v>
      </c>
      <c r="D6" s="89" t="s">
        <v>425</v>
      </c>
      <c r="E6" s="89" t="s">
        <v>426</v>
      </c>
      <c r="F6" s="89" t="s">
        <v>427</v>
      </c>
      <c r="G6" s="89" t="s">
        <v>385</v>
      </c>
      <c r="H6" s="89" t="s">
        <v>386</v>
      </c>
      <c r="I6" s="94"/>
      <c r="K6" s="96">
        <f>+A6</f>
        <v>2022</v>
      </c>
      <c r="L6" s="96" t="s">
        <v>387</v>
      </c>
      <c r="M6" s="89" t="s">
        <v>424</v>
      </c>
      <c r="N6" s="89" t="s">
        <v>425</v>
      </c>
      <c r="O6" s="123" t="s">
        <v>426</v>
      </c>
      <c r="P6" s="101" t="s">
        <v>385</v>
      </c>
      <c r="Q6" s="101" t="s">
        <v>389</v>
      </c>
      <c r="S6" s="443"/>
      <c r="T6" s="443"/>
      <c r="U6" s="443"/>
    </row>
    <row r="7" spans="1:21">
      <c r="A7" s="100" t="s">
        <v>390</v>
      </c>
      <c r="B7" s="185">
        <v>150</v>
      </c>
      <c r="C7" s="185">
        <f>M7</f>
        <v>92.9</v>
      </c>
      <c r="D7" s="185">
        <f>N7</f>
        <v>23.2</v>
      </c>
      <c r="E7" s="185" t="str">
        <f>O7</f>
        <v>o</v>
      </c>
      <c r="F7" s="185">
        <v>50</v>
      </c>
      <c r="G7" s="122">
        <f>P7</f>
        <v>23.2</v>
      </c>
      <c r="H7" s="98">
        <f>Q7</f>
        <v>34.200000000000003</v>
      </c>
      <c r="K7" s="466" t="s">
        <v>183</v>
      </c>
      <c r="L7" s="100" t="s">
        <v>390</v>
      </c>
      <c r="M7" s="155">
        <v>92.9</v>
      </c>
      <c r="N7" s="155">
        <v>23.2</v>
      </c>
      <c r="O7" s="155" t="s">
        <v>428</v>
      </c>
      <c r="P7" s="156">
        <v>23.2</v>
      </c>
      <c r="Q7" s="155">
        <v>34.200000000000003</v>
      </c>
      <c r="S7" s="443"/>
      <c r="T7" s="443"/>
      <c r="U7" s="443"/>
    </row>
    <row r="8" spans="1:21">
      <c r="A8" s="100" t="s">
        <v>391</v>
      </c>
      <c r="B8" s="186">
        <f>+B7</f>
        <v>150</v>
      </c>
      <c r="C8" s="185">
        <f t="shared" ref="C8:C18" si="0">M8</f>
        <v>75.900000000000006</v>
      </c>
      <c r="D8" s="185">
        <f t="shared" ref="D8:D18" si="1">N8</f>
        <v>24.5</v>
      </c>
      <c r="E8" s="185">
        <f t="shared" ref="E8:E18" si="2">O8</f>
        <v>365.6</v>
      </c>
      <c r="F8" s="186">
        <f>+F7</f>
        <v>50</v>
      </c>
      <c r="G8" s="122">
        <f t="shared" ref="G8:G18" si="3">P8</f>
        <v>24.5</v>
      </c>
      <c r="H8" s="98">
        <f t="shared" ref="H8:H18" si="4">Q8</f>
        <v>36.4</v>
      </c>
      <c r="K8" s="466"/>
      <c r="L8" s="100" t="s">
        <v>391</v>
      </c>
      <c r="M8" s="155">
        <v>75.900000000000006</v>
      </c>
      <c r="N8" s="155">
        <v>24.5</v>
      </c>
      <c r="O8" s="155">
        <v>365.6</v>
      </c>
      <c r="P8" s="155">
        <v>24.5</v>
      </c>
      <c r="Q8" s="155">
        <v>36.4</v>
      </c>
      <c r="S8" s="443"/>
      <c r="T8" s="443"/>
      <c r="U8" s="443"/>
    </row>
    <row r="9" spans="1:21">
      <c r="A9" s="100" t="s">
        <v>392</v>
      </c>
      <c r="B9" s="186">
        <f t="shared" ref="B9:B18" si="5">+B8</f>
        <v>150</v>
      </c>
      <c r="C9" s="185">
        <f t="shared" si="0"/>
        <v>56.9</v>
      </c>
      <c r="D9" s="185">
        <f t="shared" si="1"/>
        <v>15.6</v>
      </c>
      <c r="E9" s="185">
        <f t="shared" si="2"/>
        <v>321.10000000000002</v>
      </c>
      <c r="F9" s="186">
        <f t="shared" ref="F9:F18" si="6">+F8</f>
        <v>50</v>
      </c>
      <c r="G9" s="122">
        <f t="shared" si="3"/>
        <v>15.6</v>
      </c>
      <c r="H9" s="98">
        <f t="shared" si="4"/>
        <v>24.2</v>
      </c>
      <c r="K9" s="466"/>
      <c r="L9" s="100" t="s">
        <v>392</v>
      </c>
      <c r="M9" s="155">
        <v>56.9</v>
      </c>
      <c r="N9" s="155">
        <v>15.6</v>
      </c>
      <c r="O9" s="155">
        <v>321.10000000000002</v>
      </c>
      <c r="P9" s="155">
        <v>15.6</v>
      </c>
      <c r="Q9" s="155">
        <v>24.2</v>
      </c>
      <c r="S9" s="111" t="s">
        <v>429</v>
      </c>
    </row>
    <row r="10" spans="1:21">
      <c r="A10" s="100" t="s">
        <v>394</v>
      </c>
      <c r="B10" s="186">
        <f t="shared" si="5"/>
        <v>150</v>
      </c>
      <c r="C10" s="185">
        <f t="shared" si="0"/>
        <v>63.3</v>
      </c>
      <c r="D10" s="185">
        <f t="shared" si="1"/>
        <v>18.7</v>
      </c>
      <c r="E10" s="185">
        <f t="shared" si="2"/>
        <v>294.2</v>
      </c>
      <c r="F10" s="186">
        <f t="shared" si="6"/>
        <v>50</v>
      </c>
      <c r="G10" s="122">
        <f t="shared" si="3"/>
        <v>18.7</v>
      </c>
      <c r="H10" s="98">
        <f t="shared" si="4"/>
        <v>26.6</v>
      </c>
      <c r="K10" s="466"/>
      <c r="L10" s="100" t="s">
        <v>394</v>
      </c>
      <c r="M10" s="155">
        <v>63.3</v>
      </c>
      <c r="N10" s="155">
        <v>18.7</v>
      </c>
      <c r="O10" s="155">
        <v>294.2</v>
      </c>
      <c r="P10" s="155">
        <v>18.7</v>
      </c>
      <c r="Q10" s="155">
        <v>26.6</v>
      </c>
      <c r="S10" s="450" t="s">
        <v>430</v>
      </c>
      <c r="T10" s="450"/>
      <c r="U10" s="450"/>
    </row>
    <row r="11" spans="1:21">
      <c r="A11" s="100" t="s">
        <v>396</v>
      </c>
      <c r="B11" s="186">
        <f t="shared" si="5"/>
        <v>150</v>
      </c>
      <c r="C11" s="185">
        <f t="shared" si="0"/>
        <v>107.8</v>
      </c>
      <c r="D11" s="185">
        <f t="shared" si="1"/>
        <v>24.3</v>
      </c>
      <c r="E11" s="185">
        <f t="shared" si="2"/>
        <v>449</v>
      </c>
      <c r="F11" s="186">
        <f t="shared" si="6"/>
        <v>50</v>
      </c>
      <c r="G11" s="122">
        <f t="shared" si="3"/>
        <v>24.3</v>
      </c>
      <c r="H11" s="98">
        <f t="shared" si="4"/>
        <v>37.5</v>
      </c>
      <c r="K11" s="466"/>
      <c r="L11" s="100" t="s">
        <v>396</v>
      </c>
      <c r="M11" s="155">
        <v>107.8</v>
      </c>
      <c r="N11" s="155">
        <v>24.3</v>
      </c>
      <c r="O11" s="155">
        <v>449</v>
      </c>
      <c r="P11" s="155">
        <v>24.3</v>
      </c>
      <c r="Q11" s="155">
        <v>37.5</v>
      </c>
      <c r="S11" s="450"/>
      <c r="T11" s="450"/>
      <c r="U11" s="450"/>
    </row>
    <row r="12" spans="1:21">
      <c r="A12" s="100" t="s">
        <v>397</v>
      </c>
      <c r="B12" s="186">
        <f t="shared" si="5"/>
        <v>150</v>
      </c>
      <c r="C12" s="185">
        <f t="shared" si="0"/>
        <v>112.2</v>
      </c>
      <c r="D12" s="185">
        <f t="shared" si="1"/>
        <v>30.7</v>
      </c>
      <c r="E12" s="185">
        <f t="shared" si="2"/>
        <v>1338</v>
      </c>
      <c r="F12" s="186">
        <f t="shared" si="6"/>
        <v>50</v>
      </c>
      <c r="G12" s="122">
        <f t="shared" si="3"/>
        <v>30.7</v>
      </c>
      <c r="H12" s="98">
        <f t="shared" si="4"/>
        <v>38.200000000000003</v>
      </c>
      <c r="K12" s="466"/>
      <c r="L12" s="100" t="s">
        <v>397</v>
      </c>
      <c r="M12" s="155">
        <v>112.2</v>
      </c>
      <c r="N12" s="155">
        <v>30.7</v>
      </c>
      <c r="O12" s="155">
        <v>1338</v>
      </c>
      <c r="P12" s="156">
        <v>30.7</v>
      </c>
      <c r="Q12" s="155">
        <v>38.200000000000003</v>
      </c>
      <c r="S12" s="450"/>
      <c r="T12" s="450"/>
      <c r="U12" s="450"/>
    </row>
    <row r="13" spans="1:21">
      <c r="A13" s="100" t="s">
        <v>398</v>
      </c>
      <c r="B13" s="186">
        <f t="shared" si="5"/>
        <v>150</v>
      </c>
      <c r="C13" s="185">
        <f t="shared" si="0"/>
        <v>103.8</v>
      </c>
      <c r="D13" s="185">
        <f t="shared" si="1"/>
        <v>34.9</v>
      </c>
      <c r="E13" s="185">
        <f t="shared" si="2"/>
        <v>438.7</v>
      </c>
      <c r="F13" s="186">
        <f t="shared" si="6"/>
        <v>50</v>
      </c>
      <c r="G13" s="122">
        <f t="shared" si="3"/>
        <v>34.9</v>
      </c>
      <c r="H13" s="98">
        <f t="shared" si="4"/>
        <v>44.8</v>
      </c>
      <c r="K13" s="466"/>
      <c r="L13" s="100" t="s">
        <v>398</v>
      </c>
      <c r="M13" s="155">
        <v>103.8</v>
      </c>
      <c r="N13" s="155">
        <v>34.9</v>
      </c>
      <c r="O13" s="155">
        <v>438.7</v>
      </c>
      <c r="P13" s="156">
        <v>34.9</v>
      </c>
      <c r="Q13" s="155">
        <v>44.8</v>
      </c>
      <c r="S13" s="450" t="s">
        <v>431</v>
      </c>
      <c r="T13" s="450"/>
      <c r="U13" s="450"/>
    </row>
    <row r="14" spans="1:21">
      <c r="A14" s="100" t="s">
        <v>400</v>
      </c>
      <c r="B14" s="186">
        <f t="shared" si="5"/>
        <v>150</v>
      </c>
      <c r="C14" s="185">
        <f t="shared" si="0"/>
        <v>122.1</v>
      </c>
      <c r="D14" s="185">
        <f t="shared" si="1"/>
        <v>41.6</v>
      </c>
      <c r="E14" s="185">
        <f t="shared" si="2"/>
        <v>283.8</v>
      </c>
      <c r="F14" s="186">
        <f t="shared" si="6"/>
        <v>50</v>
      </c>
      <c r="G14" s="122">
        <f t="shared" si="3"/>
        <v>41.6</v>
      </c>
      <c r="H14" s="98">
        <f t="shared" si="4"/>
        <v>46.9</v>
      </c>
      <c r="K14" s="466"/>
      <c r="L14" s="100" t="s">
        <v>400</v>
      </c>
      <c r="M14" s="155">
        <v>122.1</v>
      </c>
      <c r="N14" s="155">
        <v>41.6</v>
      </c>
      <c r="O14" s="155">
        <v>283.8</v>
      </c>
      <c r="P14" s="156">
        <v>41.6</v>
      </c>
      <c r="Q14" s="155">
        <v>46.9</v>
      </c>
      <c r="S14" s="450"/>
      <c r="T14" s="450"/>
      <c r="U14" s="450"/>
    </row>
    <row r="15" spans="1:21">
      <c r="A15" s="100" t="s">
        <v>401</v>
      </c>
      <c r="B15" s="186">
        <f t="shared" si="5"/>
        <v>150</v>
      </c>
      <c r="C15" s="185">
        <f t="shared" si="0"/>
        <v>100</v>
      </c>
      <c r="D15" s="185">
        <f t="shared" si="1"/>
        <v>27</v>
      </c>
      <c r="E15" s="185">
        <f t="shared" si="2"/>
        <v>357.6</v>
      </c>
      <c r="F15" s="186">
        <f t="shared" si="6"/>
        <v>50</v>
      </c>
      <c r="G15" s="122">
        <f t="shared" si="3"/>
        <v>27</v>
      </c>
      <c r="H15" s="98">
        <f t="shared" si="4"/>
        <v>40.799999999999997</v>
      </c>
      <c r="K15" s="466"/>
      <c r="L15" s="100" t="s">
        <v>401</v>
      </c>
      <c r="M15" s="155">
        <v>100</v>
      </c>
      <c r="N15" s="155">
        <v>27</v>
      </c>
      <c r="O15" s="155">
        <v>357.6</v>
      </c>
      <c r="P15" s="156">
        <v>27</v>
      </c>
      <c r="Q15" s="155">
        <v>40.799999999999997</v>
      </c>
      <c r="S15" s="450"/>
      <c r="T15" s="450"/>
      <c r="U15" s="450"/>
    </row>
    <row r="16" spans="1:21">
      <c r="A16" s="100" t="s">
        <v>402</v>
      </c>
      <c r="B16" s="186">
        <f t="shared" si="5"/>
        <v>150</v>
      </c>
      <c r="C16" s="185">
        <f t="shared" si="0"/>
        <v>118.1</v>
      </c>
      <c r="D16" s="185">
        <f t="shared" si="1"/>
        <v>30</v>
      </c>
      <c r="E16" s="185">
        <f t="shared" si="2"/>
        <v>680.5</v>
      </c>
      <c r="F16" s="186">
        <f t="shared" si="6"/>
        <v>50</v>
      </c>
      <c r="G16" s="122">
        <f t="shared" si="3"/>
        <v>30</v>
      </c>
      <c r="H16" s="98">
        <f t="shared" si="4"/>
        <v>39.6</v>
      </c>
      <c r="K16" s="466"/>
      <c r="L16" s="100" t="s">
        <v>402</v>
      </c>
      <c r="M16" s="155">
        <v>118.1</v>
      </c>
      <c r="N16" s="155">
        <v>30</v>
      </c>
      <c r="O16" s="155">
        <v>680.5</v>
      </c>
      <c r="P16" s="156">
        <v>30</v>
      </c>
      <c r="Q16" s="155">
        <v>39.6</v>
      </c>
      <c r="S16" s="450"/>
      <c r="T16" s="450"/>
      <c r="U16" s="450"/>
    </row>
    <row r="17" spans="1:17">
      <c r="A17" s="100" t="s">
        <v>403</v>
      </c>
      <c r="B17" s="186">
        <f t="shared" si="5"/>
        <v>150</v>
      </c>
      <c r="C17" s="185">
        <f t="shared" si="0"/>
        <v>100.7</v>
      </c>
      <c r="D17" s="185">
        <f t="shared" si="1"/>
        <v>29.6</v>
      </c>
      <c r="E17" s="185">
        <f t="shared" si="2"/>
        <v>285.89999999999998</v>
      </c>
      <c r="F17" s="186">
        <f t="shared" si="6"/>
        <v>50</v>
      </c>
      <c r="G17" s="122">
        <f t="shared" si="3"/>
        <v>29.6</v>
      </c>
      <c r="H17" s="98">
        <f t="shared" si="4"/>
        <v>42.1</v>
      </c>
      <c r="K17" s="466"/>
      <c r="L17" s="100" t="s">
        <v>403</v>
      </c>
      <c r="M17" s="155">
        <v>100.7</v>
      </c>
      <c r="N17" s="155">
        <v>29.6</v>
      </c>
      <c r="O17" s="155">
        <v>285.89999999999998</v>
      </c>
      <c r="P17" s="156">
        <v>29.6</v>
      </c>
      <c r="Q17" s="155">
        <v>42.1</v>
      </c>
    </row>
    <row r="18" spans="1:17">
      <c r="A18" s="100" t="s">
        <v>404</v>
      </c>
      <c r="B18" s="186">
        <f t="shared" si="5"/>
        <v>150</v>
      </c>
      <c r="C18" s="185">
        <f t="shared" si="0"/>
        <v>98.6</v>
      </c>
      <c r="D18" s="185">
        <f t="shared" si="1"/>
        <v>34.6</v>
      </c>
      <c r="E18" s="185">
        <f t="shared" si="2"/>
        <v>1129</v>
      </c>
      <c r="F18" s="186">
        <f t="shared" si="6"/>
        <v>50</v>
      </c>
      <c r="G18" s="122">
        <f t="shared" si="3"/>
        <v>34.6</v>
      </c>
      <c r="H18" s="98">
        <f t="shared" si="4"/>
        <v>43</v>
      </c>
      <c r="K18" s="466"/>
      <c r="L18" s="100" t="s">
        <v>404</v>
      </c>
      <c r="M18" s="155">
        <v>98.6</v>
      </c>
      <c r="N18" s="155">
        <v>34.6</v>
      </c>
      <c r="O18" s="155">
        <v>1129</v>
      </c>
      <c r="P18" s="156">
        <v>34.6</v>
      </c>
      <c r="Q18" s="155">
        <v>43</v>
      </c>
    </row>
    <row r="19" spans="1:17">
      <c r="K19" s="466"/>
      <c r="L19" s="97" t="s">
        <v>405</v>
      </c>
      <c r="M19" s="161">
        <f>AVERAGE(M7:M18)</f>
        <v>96.024999999999991</v>
      </c>
      <c r="N19" s="161">
        <f>MIN(N7:N18)</f>
        <v>15.6</v>
      </c>
      <c r="O19" s="161">
        <f>MAX(O7:O18)</f>
        <v>1338</v>
      </c>
      <c r="P19" s="162">
        <f>AVERAGE(P7:P18)</f>
        <v>27.891666666666669</v>
      </c>
      <c r="Q19" s="161">
        <f>MAX(Q8:Q18)</f>
        <v>46.9</v>
      </c>
    </row>
    <row r="21" spans="1:17">
      <c r="K21" s="135"/>
      <c r="L21" s="135"/>
      <c r="M21" s="134"/>
      <c r="N21" s="134"/>
      <c r="O21" s="134"/>
      <c r="P21" s="134"/>
      <c r="Q21" s="134"/>
    </row>
    <row r="22" spans="1:17">
      <c r="K22" s="467"/>
      <c r="L22" s="136"/>
      <c r="M22" s="137"/>
      <c r="N22" s="137"/>
      <c r="O22" s="137"/>
      <c r="P22" s="137"/>
      <c r="Q22" s="137"/>
    </row>
    <row r="23" spans="1:17">
      <c r="K23" s="467"/>
      <c r="L23" s="136"/>
      <c r="M23" s="137"/>
      <c r="N23" s="137"/>
      <c r="O23" s="137"/>
      <c r="P23" s="137"/>
      <c r="Q23" s="137"/>
    </row>
    <row r="24" spans="1:17">
      <c r="K24" s="467"/>
      <c r="L24" s="136"/>
      <c r="M24" s="137"/>
      <c r="N24" s="137"/>
      <c r="O24" s="137"/>
      <c r="P24" s="137"/>
      <c r="Q24" s="137"/>
    </row>
    <row r="25" spans="1:17">
      <c r="K25" s="467"/>
      <c r="L25" s="136"/>
      <c r="M25" s="137"/>
      <c r="N25" s="137"/>
      <c r="O25" s="137"/>
      <c r="P25" s="137"/>
      <c r="Q25" s="137"/>
    </row>
    <row r="26" spans="1:17">
      <c r="K26" s="467"/>
      <c r="L26" s="136"/>
      <c r="M26" s="137"/>
      <c r="N26" s="137"/>
      <c r="O26" s="137"/>
      <c r="P26" s="137"/>
      <c r="Q26" s="137"/>
    </row>
    <row r="27" spans="1:17">
      <c r="K27" s="467"/>
      <c r="L27" s="136"/>
      <c r="M27" s="137"/>
      <c r="N27" s="137"/>
      <c r="O27" s="137"/>
      <c r="P27" s="137"/>
      <c r="Q27" s="137"/>
    </row>
    <row r="28" spans="1:17">
      <c r="K28" s="467"/>
      <c r="L28" s="136"/>
      <c r="M28" s="137"/>
      <c r="N28" s="137"/>
      <c r="O28" s="137"/>
      <c r="P28" s="137"/>
      <c r="Q28" s="137"/>
    </row>
    <row r="29" spans="1:17">
      <c r="K29" s="467"/>
      <c r="L29" s="136"/>
      <c r="M29" s="137"/>
      <c r="N29" s="137"/>
      <c r="O29" s="137"/>
      <c r="P29" s="137"/>
      <c r="Q29" s="137"/>
    </row>
    <row r="30" spans="1:17">
      <c r="K30" s="467"/>
      <c r="L30" s="136"/>
      <c r="M30" s="137"/>
      <c r="N30" s="137"/>
      <c r="O30" s="137"/>
      <c r="P30" s="137"/>
      <c r="Q30" s="137"/>
    </row>
    <row r="31" spans="1:17">
      <c r="K31" s="467"/>
      <c r="L31" s="136"/>
      <c r="M31" s="137"/>
      <c r="N31" s="137"/>
      <c r="O31" s="137"/>
      <c r="P31" s="137"/>
      <c r="Q31" s="137"/>
    </row>
    <row r="32" spans="1:17">
      <c r="K32" s="467"/>
      <c r="L32" s="136"/>
      <c r="M32" s="137"/>
      <c r="N32" s="137"/>
      <c r="O32" s="137"/>
      <c r="P32" s="137"/>
      <c r="Q32" s="137"/>
    </row>
    <row r="33" spans="1:17">
      <c r="K33" s="467"/>
      <c r="L33" s="136"/>
      <c r="M33" s="137"/>
      <c r="N33" s="137"/>
      <c r="O33" s="137"/>
      <c r="P33" s="137"/>
      <c r="Q33" s="137"/>
    </row>
    <row r="34" spans="1:17">
      <c r="K34" s="467"/>
      <c r="L34" s="133"/>
      <c r="M34" s="133"/>
      <c r="N34" s="133"/>
      <c r="O34" s="133"/>
      <c r="P34" s="133"/>
      <c r="Q34" s="133"/>
    </row>
    <row r="35" spans="1:17">
      <c r="K35" s="133"/>
      <c r="L35" s="133"/>
      <c r="M35" s="133"/>
      <c r="N35" s="133"/>
      <c r="O35" s="133"/>
      <c r="P35" s="133"/>
      <c r="Q35" s="133"/>
    </row>
    <row r="36" spans="1:17">
      <c r="K36" s="135"/>
      <c r="L36" s="135"/>
      <c r="M36" s="134"/>
      <c r="N36" s="134"/>
      <c r="O36" s="134"/>
      <c r="P36" s="134"/>
      <c r="Q36" s="134"/>
    </row>
    <row r="37" spans="1:17">
      <c r="K37" s="467"/>
      <c r="L37" s="136"/>
      <c r="M37" s="137"/>
      <c r="N37" s="137"/>
      <c r="O37" s="137"/>
      <c r="P37" s="137"/>
      <c r="Q37" s="137"/>
    </row>
    <row r="38" spans="1:17">
      <c r="K38" s="467"/>
      <c r="L38" s="136"/>
      <c r="M38" s="137"/>
      <c r="N38" s="137"/>
      <c r="O38" s="137"/>
      <c r="P38" s="137"/>
      <c r="Q38" s="137"/>
    </row>
    <row r="39" spans="1:17">
      <c r="K39" s="467"/>
      <c r="L39" s="136"/>
      <c r="M39" s="137"/>
      <c r="N39" s="137"/>
      <c r="O39" s="137"/>
      <c r="P39" s="137"/>
      <c r="Q39" s="137"/>
    </row>
    <row r="40" spans="1:17">
      <c r="K40" s="467"/>
      <c r="L40" s="136"/>
      <c r="M40" s="137"/>
      <c r="N40" s="137"/>
      <c r="O40" s="137"/>
      <c r="P40" s="137"/>
      <c r="Q40" s="137"/>
    </row>
    <row r="41" spans="1:17">
      <c r="K41" s="467"/>
      <c r="L41" s="136"/>
      <c r="M41" s="137"/>
      <c r="N41" s="137"/>
      <c r="O41" s="137"/>
      <c r="P41" s="137"/>
      <c r="Q41" s="137"/>
    </row>
    <row r="42" spans="1:17">
      <c r="K42" s="467"/>
      <c r="L42" s="136"/>
      <c r="M42" s="137"/>
      <c r="N42" s="137"/>
      <c r="O42" s="137"/>
      <c r="P42" s="137"/>
      <c r="Q42" s="137"/>
    </row>
    <row r="43" spans="1:17">
      <c r="K43" s="467"/>
      <c r="L43" s="136"/>
      <c r="M43" s="137"/>
      <c r="N43" s="137"/>
      <c r="O43" s="137"/>
      <c r="P43" s="137"/>
      <c r="Q43" s="137"/>
    </row>
    <row r="44" spans="1:17">
      <c r="K44" s="467"/>
      <c r="L44" s="136"/>
      <c r="M44" s="137"/>
      <c r="N44" s="137"/>
      <c r="O44" s="137"/>
      <c r="P44" s="137"/>
      <c r="Q44" s="137"/>
    </row>
    <row r="45" spans="1:17">
      <c r="K45" s="467"/>
      <c r="L45" s="136"/>
      <c r="M45" s="137"/>
      <c r="N45" s="137"/>
      <c r="O45" s="137"/>
      <c r="P45" s="137"/>
      <c r="Q45" s="137"/>
    </row>
    <row r="46" spans="1:17">
      <c r="K46" s="467"/>
      <c r="L46" s="136"/>
      <c r="M46" s="137"/>
      <c r="N46" s="137"/>
      <c r="O46" s="137"/>
      <c r="P46" s="137"/>
      <c r="Q46" s="137"/>
    </row>
    <row r="47" spans="1:17">
      <c r="K47" s="467"/>
      <c r="L47" s="136"/>
      <c r="M47" s="137"/>
      <c r="N47" s="137"/>
      <c r="O47" s="137"/>
      <c r="P47" s="137"/>
      <c r="Q47" s="137"/>
    </row>
    <row r="48" spans="1:17">
      <c r="A48" s="463" t="s">
        <v>298</v>
      </c>
      <c r="B48" s="464"/>
      <c r="C48" s="464"/>
      <c r="D48" s="464"/>
      <c r="E48" s="464"/>
      <c r="F48" s="464"/>
      <c r="G48" s="464"/>
      <c r="H48" s="465"/>
      <c r="K48" s="467"/>
      <c r="L48" s="136"/>
      <c r="M48" s="137"/>
      <c r="N48" s="137"/>
      <c r="O48" s="137"/>
      <c r="P48" s="137"/>
      <c r="Q48" s="137"/>
    </row>
    <row r="49" spans="1:17">
      <c r="A49" s="468" t="s">
        <v>432</v>
      </c>
      <c r="B49" s="469"/>
      <c r="C49" s="469"/>
      <c r="D49" s="469"/>
      <c r="E49" s="469"/>
      <c r="F49" s="469"/>
      <c r="G49" s="469"/>
      <c r="H49" s="470"/>
      <c r="K49" s="467"/>
      <c r="L49" s="133"/>
      <c r="M49" s="133"/>
      <c r="N49" s="133"/>
      <c r="O49" s="133"/>
      <c r="P49" s="133"/>
      <c r="Q49" s="133"/>
    </row>
    <row r="50" spans="1:17">
      <c r="A50" s="471"/>
      <c r="B50" s="472"/>
      <c r="C50" s="472"/>
      <c r="D50" s="472"/>
      <c r="E50" s="472"/>
      <c r="F50" s="472"/>
      <c r="G50" s="472"/>
      <c r="H50" s="473"/>
      <c r="K50" s="133"/>
      <c r="L50" s="133"/>
      <c r="M50" s="133"/>
      <c r="N50" s="133"/>
      <c r="O50" s="133"/>
      <c r="P50" s="133"/>
      <c r="Q50" s="133"/>
    </row>
    <row r="51" spans="1:17">
      <c r="A51" s="471"/>
      <c r="B51" s="472"/>
      <c r="C51" s="472"/>
      <c r="D51" s="472"/>
      <c r="E51" s="472"/>
      <c r="F51" s="472"/>
      <c r="G51" s="472"/>
      <c r="H51" s="473"/>
      <c r="K51" s="135"/>
      <c r="L51" s="135"/>
      <c r="M51" s="134"/>
      <c r="N51" s="134"/>
      <c r="O51" s="134"/>
      <c r="P51" s="134"/>
      <c r="Q51" s="134"/>
    </row>
    <row r="52" spans="1:17">
      <c r="A52" s="474"/>
      <c r="B52" s="475"/>
      <c r="C52" s="475"/>
      <c r="D52" s="475"/>
      <c r="E52" s="475"/>
      <c r="F52" s="475"/>
      <c r="G52" s="475"/>
      <c r="H52" s="476"/>
      <c r="K52" s="467"/>
      <c r="L52" s="136"/>
      <c r="M52" s="137"/>
      <c r="N52" s="137"/>
      <c r="O52" s="137"/>
      <c r="P52" s="137"/>
      <c r="Q52" s="137"/>
    </row>
    <row r="53" spans="1:17">
      <c r="K53" s="467"/>
      <c r="L53" s="136"/>
      <c r="M53" s="137"/>
      <c r="N53" s="137"/>
      <c r="O53" s="137"/>
      <c r="P53" s="137"/>
      <c r="Q53" s="137"/>
    </row>
    <row r="54" spans="1:17">
      <c r="K54" s="467"/>
      <c r="L54" s="136"/>
      <c r="M54" s="137"/>
      <c r="N54" s="137"/>
      <c r="O54" s="137"/>
      <c r="P54" s="137"/>
      <c r="Q54" s="137"/>
    </row>
    <row r="55" spans="1:17">
      <c r="K55" s="467"/>
      <c r="L55" s="136"/>
      <c r="M55" s="137"/>
      <c r="N55" s="137"/>
      <c r="O55" s="137"/>
      <c r="P55" s="137"/>
      <c r="Q55" s="137"/>
    </row>
    <row r="56" spans="1:17">
      <c r="K56" s="467"/>
      <c r="L56" s="136"/>
      <c r="M56" s="137"/>
      <c r="N56" s="137"/>
      <c r="O56" s="137"/>
      <c r="P56" s="137"/>
      <c r="Q56" s="137"/>
    </row>
    <row r="57" spans="1:17">
      <c r="K57" s="467"/>
      <c r="L57" s="136"/>
      <c r="M57" s="137"/>
      <c r="N57" s="137"/>
      <c r="O57" s="137"/>
      <c r="P57" s="137"/>
      <c r="Q57" s="137"/>
    </row>
    <row r="58" spans="1:17">
      <c r="K58" s="467"/>
      <c r="L58" s="136"/>
      <c r="M58" s="137"/>
      <c r="N58" s="137"/>
      <c r="O58" s="137"/>
      <c r="P58" s="137"/>
      <c r="Q58" s="137"/>
    </row>
    <row r="59" spans="1:17">
      <c r="K59" s="467"/>
      <c r="L59" s="136"/>
      <c r="M59" s="137"/>
      <c r="N59" s="137"/>
      <c r="O59" s="137"/>
      <c r="P59" s="137"/>
      <c r="Q59" s="137"/>
    </row>
    <row r="60" spans="1:17">
      <c r="K60" s="467"/>
      <c r="L60" s="136"/>
      <c r="M60" s="137"/>
      <c r="N60" s="137"/>
      <c r="O60" s="137"/>
      <c r="P60" s="137"/>
      <c r="Q60" s="137"/>
    </row>
    <row r="61" spans="1:17">
      <c r="K61" s="467"/>
      <c r="L61" s="136"/>
      <c r="M61" s="137"/>
      <c r="N61" s="137"/>
      <c r="O61" s="137"/>
      <c r="P61" s="137"/>
      <c r="Q61" s="137"/>
    </row>
    <row r="62" spans="1:17">
      <c r="K62" s="467"/>
      <c r="L62" s="136"/>
      <c r="M62" s="137"/>
      <c r="N62" s="137"/>
      <c r="O62" s="137"/>
      <c r="P62" s="137"/>
      <c r="Q62" s="137"/>
    </row>
    <row r="63" spans="1:17">
      <c r="K63" s="467"/>
      <c r="L63" s="136"/>
      <c r="M63" s="137"/>
      <c r="N63" s="137"/>
      <c r="O63" s="137"/>
      <c r="P63" s="137"/>
      <c r="Q63" s="137"/>
    </row>
    <row r="64" spans="1:17">
      <c r="K64" s="467"/>
      <c r="L64" s="133"/>
      <c r="M64" s="133"/>
      <c r="N64" s="133"/>
      <c r="O64" s="133"/>
      <c r="P64" s="133"/>
      <c r="Q64" s="133"/>
    </row>
    <row r="65" spans="11:17">
      <c r="K65" s="133"/>
      <c r="L65" s="133"/>
      <c r="M65" s="133"/>
      <c r="N65" s="133"/>
      <c r="O65" s="133"/>
      <c r="P65" s="133"/>
      <c r="Q65" s="133"/>
    </row>
    <row r="66" spans="11:17">
      <c r="K66" s="135"/>
      <c r="L66" s="135"/>
      <c r="M66" s="134"/>
      <c r="N66" s="134"/>
      <c r="O66" s="134"/>
      <c r="P66" s="134"/>
      <c r="Q66" s="134"/>
    </row>
    <row r="67" spans="11:17">
      <c r="K67" s="467"/>
      <c r="L67" s="136"/>
      <c r="M67" s="137"/>
      <c r="N67" s="137"/>
      <c r="O67" s="137"/>
      <c r="P67" s="137"/>
      <c r="Q67" s="137"/>
    </row>
    <row r="68" spans="11:17">
      <c r="K68" s="467"/>
      <c r="L68" s="136"/>
      <c r="M68" s="137"/>
      <c r="N68" s="137"/>
      <c r="O68" s="137"/>
      <c r="P68" s="137"/>
      <c r="Q68" s="137"/>
    </row>
    <row r="69" spans="11:17">
      <c r="K69" s="467"/>
      <c r="L69" s="136"/>
      <c r="M69" s="137"/>
      <c r="N69" s="137"/>
      <c r="O69" s="137"/>
      <c r="P69" s="137"/>
      <c r="Q69" s="137"/>
    </row>
    <row r="70" spans="11:17">
      <c r="K70" s="467"/>
      <c r="L70" s="136"/>
      <c r="M70" s="137"/>
      <c r="N70" s="137"/>
      <c r="O70" s="137"/>
      <c r="P70" s="137"/>
      <c r="Q70" s="137"/>
    </row>
    <row r="71" spans="11:17">
      <c r="K71" s="467"/>
      <c r="L71" s="136"/>
      <c r="M71" s="137"/>
      <c r="N71" s="137"/>
      <c r="O71" s="137"/>
      <c r="P71" s="137"/>
      <c r="Q71" s="137"/>
    </row>
    <row r="72" spans="11:17">
      <c r="K72" s="467"/>
      <c r="L72" s="136"/>
      <c r="M72" s="137"/>
      <c r="N72" s="137"/>
      <c r="O72" s="137"/>
      <c r="P72" s="137"/>
      <c r="Q72" s="137"/>
    </row>
    <row r="73" spans="11:17">
      <c r="K73" s="467"/>
      <c r="L73" s="136"/>
      <c r="M73" s="137"/>
      <c r="N73" s="137"/>
      <c r="O73" s="137"/>
      <c r="P73" s="137"/>
      <c r="Q73" s="137"/>
    </row>
    <row r="74" spans="11:17">
      <c r="K74" s="467"/>
      <c r="L74" s="136"/>
      <c r="M74" s="137"/>
      <c r="N74" s="137"/>
      <c r="O74" s="137"/>
      <c r="P74" s="137"/>
      <c r="Q74" s="137"/>
    </row>
    <row r="75" spans="11:17">
      <c r="K75" s="467"/>
      <c r="L75" s="136"/>
      <c r="M75" s="137"/>
      <c r="N75" s="137"/>
      <c r="O75" s="137"/>
      <c r="P75" s="137"/>
      <c r="Q75" s="137"/>
    </row>
    <row r="76" spans="11:17">
      <c r="K76" s="467"/>
      <c r="L76" s="136"/>
      <c r="M76" s="137"/>
      <c r="N76" s="137"/>
      <c r="O76" s="137"/>
      <c r="P76" s="137"/>
      <c r="Q76" s="137"/>
    </row>
    <row r="77" spans="11:17">
      <c r="K77" s="467"/>
      <c r="L77" s="136"/>
      <c r="M77" s="137"/>
      <c r="N77" s="137"/>
      <c r="O77" s="137"/>
      <c r="P77" s="137"/>
      <c r="Q77" s="137"/>
    </row>
    <row r="78" spans="11:17">
      <c r="K78" s="467"/>
      <c r="L78" s="136"/>
      <c r="M78" s="137"/>
      <c r="N78" s="137"/>
      <c r="O78" s="137"/>
      <c r="P78" s="137"/>
      <c r="Q78" s="137"/>
    </row>
    <row r="79" spans="11:17">
      <c r="K79" s="467"/>
      <c r="L79" s="133"/>
      <c r="M79" s="133"/>
      <c r="N79" s="133"/>
      <c r="O79" s="133"/>
      <c r="P79" s="133"/>
      <c r="Q79" s="133"/>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D1" zoomScale="70" zoomScaleNormal="70" workbookViewId="0">
      <selection activeCell="M16" sqref="M16"/>
    </sheetView>
  </sheetViews>
  <sheetFormatPr defaultRowHeight="14.1"/>
  <cols>
    <col min="1" max="1" width="14" style="3" customWidth="1"/>
    <col min="2" max="4" width="17" style="61" customWidth="1"/>
    <col min="5" max="5" width="14.7109375" style="61" customWidth="1"/>
    <col min="6" max="7" width="17" style="61"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6">
      <c r="A1" s="121" t="str">
        <f>+'Cover Page'!$B$29</f>
        <v>Annual Performance Report 2022</v>
      </c>
      <c r="B1" s="121"/>
      <c r="C1" s="121"/>
      <c r="D1" s="121"/>
      <c r="E1" s="121" t="str">
        <f>+'Cover Page'!$B$33</f>
        <v>SUEZ R&amp;R Kirklees EfW</v>
      </c>
    </row>
    <row r="3" spans="1:19" ht="14.45">
      <c r="A3" s="95" t="s">
        <v>433</v>
      </c>
      <c r="D3" s="109" t="s">
        <v>374</v>
      </c>
      <c r="G3" s="113" t="s">
        <v>375</v>
      </c>
      <c r="J3" s="9" t="str">
        <f>+A3</f>
        <v xml:space="preserve">Monitoring of Ammnonia emissions </v>
      </c>
      <c r="L3" s="9"/>
      <c r="N3" s="9" t="s">
        <v>376</v>
      </c>
      <c r="Q3" s="112" t="s">
        <v>3</v>
      </c>
      <c r="R3" s="106"/>
      <c r="S3" s="106"/>
    </row>
    <row r="4" spans="1:19" ht="13.9" customHeight="1">
      <c r="Q4" s="443" t="s">
        <v>377</v>
      </c>
      <c r="R4" s="443"/>
      <c r="S4" s="443"/>
    </row>
    <row r="5" spans="1:19" ht="15.95">
      <c r="A5" s="102" t="s">
        <v>378</v>
      </c>
      <c r="B5" s="453" t="s">
        <v>379</v>
      </c>
      <c r="C5" s="453"/>
      <c r="D5" s="453"/>
      <c r="E5" s="453" t="s">
        <v>380</v>
      </c>
      <c r="F5" s="453"/>
      <c r="G5" s="453"/>
      <c r="J5" s="452"/>
      <c r="K5" s="452"/>
      <c r="L5" s="452"/>
      <c r="M5" s="452"/>
      <c r="N5" s="452"/>
      <c r="O5" s="452"/>
      <c r="Q5" s="443"/>
      <c r="R5" s="443"/>
      <c r="S5" s="443"/>
    </row>
    <row r="6" spans="1:19" s="93" customFormat="1" ht="27.95">
      <c r="A6" s="99">
        <f>+'Cover Page'!C39</f>
        <v>2022</v>
      </c>
      <c r="B6" s="89" t="s">
        <v>434</v>
      </c>
      <c r="C6" s="89" t="s">
        <v>382</v>
      </c>
      <c r="D6" s="89" t="s">
        <v>383</v>
      </c>
      <c r="E6" s="89" t="s">
        <v>435</v>
      </c>
      <c r="F6" s="89" t="s">
        <v>385</v>
      </c>
      <c r="G6" s="89" t="s">
        <v>386</v>
      </c>
      <c r="H6" s="94"/>
      <c r="J6" s="96">
        <f>+A6</f>
        <v>2022</v>
      </c>
      <c r="K6" s="96" t="s">
        <v>387</v>
      </c>
      <c r="L6" s="101" t="s">
        <v>382</v>
      </c>
      <c r="M6" s="101" t="s">
        <v>388</v>
      </c>
      <c r="N6" s="101" t="s">
        <v>385</v>
      </c>
      <c r="O6" s="101" t="s">
        <v>389</v>
      </c>
      <c r="Q6" s="443"/>
      <c r="R6" s="443"/>
      <c r="S6" s="443"/>
    </row>
    <row r="7" spans="1:19">
      <c r="A7" s="100" t="s">
        <v>390</v>
      </c>
      <c r="B7" s="185">
        <v>0</v>
      </c>
      <c r="C7" s="185" t="str">
        <f>L7</f>
        <v>N/A</v>
      </c>
      <c r="D7" s="185" t="str">
        <f>M7</f>
        <v>N/A</v>
      </c>
      <c r="E7" s="185">
        <v>10</v>
      </c>
      <c r="F7" s="98" t="str">
        <f>N7</f>
        <v>N/A</v>
      </c>
      <c r="G7" s="98" t="str">
        <f>O7</f>
        <v>N/A</v>
      </c>
      <c r="J7" s="466" t="s">
        <v>183</v>
      </c>
      <c r="K7" s="100" t="s">
        <v>390</v>
      </c>
      <c r="L7" s="155" t="s">
        <v>234</v>
      </c>
      <c r="M7" s="155" t="s">
        <v>234</v>
      </c>
      <c r="N7" s="155" t="s">
        <v>234</v>
      </c>
      <c r="O7" s="155" t="s">
        <v>234</v>
      </c>
      <c r="Q7" s="443"/>
      <c r="R7" s="443"/>
      <c r="S7" s="443"/>
    </row>
    <row r="8" spans="1:19">
      <c r="A8" s="100" t="s">
        <v>391</v>
      </c>
      <c r="B8" s="186">
        <f>+B7</f>
        <v>0</v>
      </c>
      <c r="C8" s="185" t="str">
        <f t="shared" ref="C8:C18" si="0">L8</f>
        <v>N/A</v>
      </c>
      <c r="D8" s="185" t="str">
        <f t="shared" ref="D8:D18" si="1">M8</f>
        <v>N/A</v>
      </c>
      <c r="E8" s="186">
        <f>+E7</f>
        <v>10</v>
      </c>
      <c r="F8" s="98" t="str">
        <f t="shared" ref="F8:F18" si="2">N8</f>
        <v>N/A</v>
      </c>
      <c r="G8" s="98" t="str">
        <f t="shared" ref="G8:G18" si="3">O8</f>
        <v>N/A</v>
      </c>
      <c r="J8" s="466"/>
      <c r="K8" s="100" t="s">
        <v>391</v>
      </c>
      <c r="L8" s="155" t="s">
        <v>234</v>
      </c>
      <c r="M8" s="155" t="s">
        <v>234</v>
      </c>
      <c r="N8" s="155" t="s">
        <v>234</v>
      </c>
      <c r="O8" s="155" t="s">
        <v>234</v>
      </c>
      <c r="Q8" s="443"/>
      <c r="R8" s="443"/>
      <c r="S8" s="443"/>
    </row>
    <row r="9" spans="1:19">
      <c r="A9" s="100" t="s">
        <v>392</v>
      </c>
      <c r="B9" s="186">
        <f t="shared" ref="B9:B18" si="4">+B8</f>
        <v>0</v>
      </c>
      <c r="C9" s="185" t="str">
        <f t="shared" si="0"/>
        <v>N/A</v>
      </c>
      <c r="D9" s="185" t="str">
        <f t="shared" si="1"/>
        <v>N/A</v>
      </c>
      <c r="E9" s="186">
        <f t="shared" ref="E9:E18" si="5">+E8</f>
        <v>10</v>
      </c>
      <c r="F9" s="98" t="str">
        <f t="shared" si="2"/>
        <v>N/A</v>
      </c>
      <c r="G9" s="98" t="str">
        <f t="shared" si="3"/>
        <v>N/A</v>
      </c>
      <c r="J9" s="466"/>
      <c r="K9" s="100" t="s">
        <v>392</v>
      </c>
      <c r="L9" s="155" t="s">
        <v>234</v>
      </c>
      <c r="M9" s="155" t="s">
        <v>234</v>
      </c>
      <c r="N9" s="155" t="s">
        <v>234</v>
      </c>
      <c r="O9" s="155" t="s">
        <v>234</v>
      </c>
      <c r="Q9" s="111" t="s">
        <v>393</v>
      </c>
    </row>
    <row r="10" spans="1:19" ht="14.25" customHeight="1">
      <c r="A10" s="100" t="s">
        <v>394</v>
      </c>
      <c r="B10" s="186">
        <f t="shared" si="4"/>
        <v>0</v>
      </c>
      <c r="C10" s="185" t="str">
        <f t="shared" si="0"/>
        <v>N/A</v>
      </c>
      <c r="D10" s="185" t="str">
        <f t="shared" si="1"/>
        <v>N/A</v>
      </c>
      <c r="E10" s="186">
        <f t="shared" si="5"/>
        <v>10</v>
      </c>
      <c r="F10" s="98" t="str">
        <f t="shared" si="2"/>
        <v>N/A</v>
      </c>
      <c r="G10" s="98" t="str">
        <f t="shared" si="3"/>
        <v>N/A</v>
      </c>
      <c r="J10" s="466"/>
      <c r="K10" s="100" t="s">
        <v>394</v>
      </c>
      <c r="L10" s="155" t="s">
        <v>234</v>
      </c>
      <c r="M10" s="155" t="s">
        <v>234</v>
      </c>
      <c r="N10" s="155" t="s">
        <v>234</v>
      </c>
      <c r="O10" s="155" t="s">
        <v>234</v>
      </c>
      <c r="Q10" s="450" t="s">
        <v>395</v>
      </c>
      <c r="R10" s="450"/>
      <c r="S10" s="450"/>
    </row>
    <row r="11" spans="1:19">
      <c r="A11" s="100" t="s">
        <v>396</v>
      </c>
      <c r="B11" s="186">
        <f t="shared" si="4"/>
        <v>0</v>
      </c>
      <c r="C11" s="185" t="str">
        <f t="shared" si="0"/>
        <v>N/A</v>
      </c>
      <c r="D11" s="185" t="str">
        <f t="shared" si="1"/>
        <v>N/A</v>
      </c>
      <c r="E11" s="186">
        <f t="shared" si="5"/>
        <v>10</v>
      </c>
      <c r="F11" s="98" t="str">
        <f t="shared" si="2"/>
        <v>N/A</v>
      </c>
      <c r="G11" s="98" t="str">
        <f t="shared" si="3"/>
        <v>N/A</v>
      </c>
      <c r="J11" s="466"/>
      <c r="K11" s="100" t="s">
        <v>396</v>
      </c>
      <c r="L11" s="155" t="s">
        <v>234</v>
      </c>
      <c r="M11" s="155" t="s">
        <v>234</v>
      </c>
      <c r="N11" s="155" t="s">
        <v>234</v>
      </c>
      <c r="O11" s="155" t="s">
        <v>234</v>
      </c>
      <c r="Q11" s="450"/>
      <c r="R11" s="450"/>
      <c r="S11" s="450"/>
    </row>
    <row r="12" spans="1:19">
      <c r="A12" s="100" t="s">
        <v>397</v>
      </c>
      <c r="B12" s="186">
        <f t="shared" si="4"/>
        <v>0</v>
      </c>
      <c r="C12" s="185" t="str">
        <f t="shared" si="0"/>
        <v>N/A</v>
      </c>
      <c r="D12" s="185" t="str">
        <f t="shared" si="1"/>
        <v>N/A</v>
      </c>
      <c r="E12" s="186">
        <f t="shared" si="5"/>
        <v>10</v>
      </c>
      <c r="F12" s="98" t="str">
        <f t="shared" si="2"/>
        <v>N/A</v>
      </c>
      <c r="G12" s="98" t="str">
        <f t="shared" si="3"/>
        <v>N/A</v>
      </c>
      <c r="J12" s="466"/>
      <c r="K12" s="100" t="s">
        <v>397</v>
      </c>
      <c r="L12" s="155" t="s">
        <v>234</v>
      </c>
      <c r="M12" s="155" t="s">
        <v>234</v>
      </c>
      <c r="N12" s="155" t="s">
        <v>234</v>
      </c>
      <c r="O12" s="155" t="s">
        <v>234</v>
      </c>
      <c r="Q12" s="450"/>
      <c r="R12" s="450"/>
      <c r="S12" s="450"/>
    </row>
    <row r="13" spans="1:19" ht="14.25" customHeight="1">
      <c r="A13" s="100" t="s">
        <v>398</v>
      </c>
      <c r="B13" s="186">
        <f t="shared" si="4"/>
        <v>0</v>
      </c>
      <c r="C13" s="185" t="str">
        <f t="shared" si="0"/>
        <v>N/A</v>
      </c>
      <c r="D13" s="185" t="str">
        <f t="shared" si="1"/>
        <v>N/A</v>
      </c>
      <c r="E13" s="186">
        <f t="shared" si="5"/>
        <v>10</v>
      </c>
      <c r="F13" s="98" t="str">
        <f t="shared" si="2"/>
        <v>N/A</v>
      </c>
      <c r="G13" s="98" t="str">
        <f t="shared" si="3"/>
        <v>N/A</v>
      </c>
      <c r="J13" s="466"/>
      <c r="K13" s="100" t="s">
        <v>398</v>
      </c>
      <c r="L13" s="155" t="s">
        <v>234</v>
      </c>
      <c r="M13" s="155" t="s">
        <v>234</v>
      </c>
      <c r="N13" s="155" t="s">
        <v>234</v>
      </c>
      <c r="O13" s="155" t="s">
        <v>234</v>
      </c>
      <c r="Q13" s="450" t="s">
        <v>399</v>
      </c>
      <c r="R13" s="450"/>
      <c r="S13" s="450"/>
    </row>
    <row r="14" spans="1:19">
      <c r="A14" s="100" t="s">
        <v>400</v>
      </c>
      <c r="B14" s="186">
        <f t="shared" si="4"/>
        <v>0</v>
      </c>
      <c r="C14" s="185" t="str">
        <f t="shared" si="0"/>
        <v>N/A</v>
      </c>
      <c r="D14" s="185" t="str">
        <f t="shared" si="1"/>
        <v>N/A</v>
      </c>
      <c r="E14" s="186">
        <f t="shared" si="5"/>
        <v>10</v>
      </c>
      <c r="F14" s="98" t="str">
        <f t="shared" si="2"/>
        <v>N/A</v>
      </c>
      <c r="G14" s="98" t="str">
        <f t="shared" si="3"/>
        <v>N/A</v>
      </c>
      <c r="J14" s="466"/>
      <c r="K14" s="100" t="s">
        <v>400</v>
      </c>
      <c r="L14" s="155" t="s">
        <v>234</v>
      </c>
      <c r="M14" s="155" t="s">
        <v>234</v>
      </c>
      <c r="N14" s="155" t="s">
        <v>234</v>
      </c>
      <c r="O14" s="155" t="s">
        <v>234</v>
      </c>
      <c r="Q14" s="450"/>
      <c r="R14" s="450"/>
      <c r="S14" s="450"/>
    </row>
    <row r="15" spans="1:19">
      <c r="A15" s="100" t="s">
        <v>401</v>
      </c>
      <c r="B15" s="186">
        <f t="shared" si="4"/>
        <v>0</v>
      </c>
      <c r="C15" s="185" t="str">
        <f t="shared" si="0"/>
        <v>N/A</v>
      </c>
      <c r="D15" s="185" t="str">
        <f t="shared" si="1"/>
        <v>N/A</v>
      </c>
      <c r="E15" s="186">
        <f t="shared" si="5"/>
        <v>10</v>
      </c>
      <c r="F15" s="98" t="str">
        <f t="shared" si="2"/>
        <v>N/A</v>
      </c>
      <c r="G15" s="98" t="str">
        <f t="shared" si="3"/>
        <v>N/A</v>
      </c>
      <c r="J15" s="466"/>
      <c r="K15" s="100" t="s">
        <v>401</v>
      </c>
      <c r="L15" s="155" t="s">
        <v>234</v>
      </c>
      <c r="M15" s="155" t="s">
        <v>234</v>
      </c>
      <c r="N15" s="155" t="s">
        <v>234</v>
      </c>
      <c r="O15" s="155" t="s">
        <v>234</v>
      </c>
      <c r="Q15" s="450"/>
      <c r="R15" s="450"/>
      <c r="S15" s="450"/>
    </row>
    <row r="16" spans="1:19">
      <c r="A16" s="100" t="s">
        <v>402</v>
      </c>
      <c r="B16" s="186">
        <f t="shared" si="4"/>
        <v>0</v>
      </c>
      <c r="C16" s="185" t="str">
        <f t="shared" si="0"/>
        <v>N/A</v>
      </c>
      <c r="D16" s="185" t="str">
        <f t="shared" si="1"/>
        <v>N/A</v>
      </c>
      <c r="E16" s="186">
        <f t="shared" si="5"/>
        <v>10</v>
      </c>
      <c r="F16" s="98" t="str">
        <f t="shared" si="2"/>
        <v>N/A</v>
      </c>
      <c r="G16" s="98" t="str">
        <f t="shared" si="3"/>
        <v>N/A</v>
      </c>
      <c r="J16" s="466"/>
      <c r="K16" s="100" t="s">
        <v>402</v>
      </c>
      <c r="L16" s="155" t="s">
        <v>234</v>
      </c>
      <c r="M16" s="155" t="s">
        <v>234</v>
      </c>
      <c r="N16" s="155" t="s">
        <v>234</v>
      </c>
      <c r="O16" s="155" t="s">
        <v>234</v>
      </c>
      <c r="Q16" s="450"/>
      <c r="R16" s="450"/>
      <c r="S16" s="450"/>
    </row>
    <row r="17" spans="1:15">
      <c r="A17" s="100" t="s">
        <v>403</v>
      </c>
      <c r="B17" s="186">
        <f t="shared" si="4"/>
        <v>0</v>
      </c>
      <c r="C17" s="185">
        <f t="shared" si="0"/>
        <v>0.8</v>
      </c>
      <c r="D17" s="185">
        <f t="shared" si="1"/>
        <v>4.7</v>
      </c>
      <c r="E17" s="186">
        <f t="shared" si="5"/>
        <v>10</v>
      </c>
      <c r="F17" s="98">
        <f t="shared" si="2"/>
        <v>0.8</v>
      </c>
      <c r="G17" s="98">
        <f t="shared" si="3"/>
        <v>1</v>
      </c>
      <c r="J17" s="466"/>
      <c r="K17" s="100" t="s">
        <v>403</v>
      </c>
      <c r="L17" s="155">
        <v>0.8</v>
      </c>
      <c r="M17" s="155">
        <v>4.7</v>
      </c>
      <c r="N17" s="155">
        <v>0.8</v>
      </c>
      <c r="O17" s="155">
        <v>1</v>
      </c>
    </row>
    <row r="18" spans="1:15">
      <c r="A18" s="100" t="s">
        <v>404</v>
      </c>
      <c r="B18" s="186">
        <f t="shared" si="4"/>
        <v>0</v>
      </c>
      <c r="C18" s="185">
        <f t="shared" si="0"/>
        <v>0.8</v>
      </c>
      <c r="D18" s="185">
        <f t="shared" si="1"/>
        <v>5</v>
      </c>
      <c r="E18" s="186">
        <f t="shared" si="5"/>
        <v>10</v>
      </c>
      <c r="F18" s="98">
        <f t="shared" si="2"/>
        <v>0.8</v>
      </c>
      <c r="G18" s="98">
        <f t="shared" si="3"/>
        <v>1</v>
      </c>
      <c r="J18" s="466"/>
      <c r="K18" s="100" t="s">
        <v>404</v>
      </c>
      <c r="L18" s="155">
        <v>0.8</v>
      </c>
      <c r="M18" s="155">
        <v>5</v>
      </c>
      <c r="N18" s="155">
        <v>0.8</v>
      </c>
      <c r="O18" s="155">
        <v>1</v>
      </c>
    </row>
    <row r="19" spans="1:15">
      <c r="J19" s="466"/>
      <c r="K19" s="97" t="s">
        <v>405</v>
      </c>
      <c r="L19" s="97">
        <f>AVERAGE(L7:L18)</f>
        <v>0.8</v>
      </c>
      <c r="M19" s="97">
        <f>MAX(M7:M18)</f>
        <v>5</v>
      </c>
      <c r="N19" s="97">
        <f>AVERAGE(N7:N18)</f>
        <v>0.8</v>
      </c>
      <c r="O19" s="97">
        <f>MAX(O7:O18)</f>
        <v>1</v>
      </c>
    </row>
    <row r="21" spans="1:15" ht="27.95">
      <c r="J21" s="96">
        <f>+A6</f>
        <v>2022</v>
      </c>
      <c r="K21" s="96" t="s">
        <v>387</v>
      </c>
      <c r="L21" s="101" t="s">
        <v>382</v>
      </c>
      <c r="M21" s="101" t="s">
        <v>388</v>
      </c>
      <c r="N21" s="101" t="s">
        <v>385</v>
      </c>
      <c r="O21" s="101" t="s">
        <v>389</v>
      </c>
    </row>
    <row r="22" spans="1:15">
      <c r="J22" s="466" t="s">
        <v>184</v>
      </c>
      <c r="K22" s="100" t="s">
        <v>390</v>
      </c>
      <c r="L22" s="124">
        <v>0</v>
      </c>
      <c r="M22" s="124">
        <v>0</v>
      </c>
      <c r="N22" s="124">
        <v>0</v>
      </c>
      <c r="O22" s="124">
        <v>0</v>
      </c>
    </row>
    <row r="23" spans="1:15">
      <c r="J23" s="466"/>
      <c r="K23" s="100" t="s">
        <v>391</v>
      </c>
      <c r="L23" s="124">
        <v>0</v>
      </c>
      <c r="M23" s="124">
        <v>0</v>
      </c>
      <c r="N23" s="124">
        <v>0</v>
      </c>
      <c r="O23" s="124">
        <v>0</v>
      </c>
    </row>
    <row r="24" spans="1:15">
      <c r="J24" s="466"/>
      <c r="K24" s="100" t="s">
        <v>392</v>
      </c>
      <c r="L24" s="124">
        <v>0</v>
      </c>
      <c r="M24" s="124">
        <v>0</v>
      </c>
      <c r="N24" s="124">
        <v>0</v>
      </c>
      <c r="O24" s="124">
        <v>0</v>
      </c>
    </row>
    <row r="25" spans="1:15">
      <c r="J25" s="466"/>
      <c r="K25" s="100" t="s">
        <v>394</v>
      </c>
      <c r="L25" s="124">
        <v>0</v>
      </c>
      <c r="M25" s="124">
        <v>0</v>
      </c>
      <c r="N25" s="124">
        <v>0</v>
      </c>
      <c r="O25" s="124">
        <v>0</v>
      </c>
    </row>
    <row r="26" spans="1:15">
      <c r="J26" s="466"/>
      <c r="K26" s="100" t="s">
        <v>396</v>
      </c>
      <c r="L26" s="124">
        <v>0</v>
      </c>
      <c r="M26" s="124">
        <v>0</v>
      </c>
      <c r="N26" s="124">
        <v>0</v>
      </c>
      <c r="O26" s="124">
        <v>0</v>
      </c>
    </row>
    <row r="27" spans="1:15">
      <c r="J27" s="466"/>
      <c r="K27" s="100" t="s">
        <v>397</v>
      </c>
      <c r="L27" s="124">
        <v>0</v>
      </c>
      <c r="M27" s="124">
        <v>0</v>
      </c>
      <c r="N27" s="124">
        <v>0</v>
      </c>
      <c r="O27" s="124">
        <v>0</v>
      </c>
    </row>
    <row r="28" spans="1:15">
      <c r="J28" s="466"/>
      <c r="K28" s="100" t="s">
        <v>398</v>
      </c>
      <c r="L28" s="124">
        <v>0</v>
      </c>
      <c r="M28" s="124">
        <v>0</v>
      </c>
      <c r="N28" s="124">
        <v>0</v>
      </c>
      <c r="O28" s="124">
        <v>0</v>
      </c>
    </row>
    <row r="29" spans="1:15">
      <c r="J29" s="466"/>
      <c r="K29" s="100" t="s">
        <v>400</v>
      </c>
      <c r="L29" s="124">
        <v>0</v>
      </c>
      <c r="M29" s="124">
        <v>0</v>
      </c>
      <c r="N29" s="124">
        <v>0</v>
      </c>
      <c r="O29" s="124">
        <v>0</v>
      </c>
    </row>
    <row r="30" spans="1:15">
      <c r="J30" s="466"/>
      <c r="K30" s="100" t="s">
        <v>401</v>
      </c>
      <c r="L30" s="124">
        <v>0</v>
      </c>
      <c r="M30" s="124">
        <v>0</v>
      </c>
      <c r="N30" s="124">
        <v>0</v>
      </c>
      <c r="O30" s="124">
        <v>0</v>
      </c>
    </row>
    <row r="31" spans="1:15">
      <c r="J31" s="466"/>
      <c r="K31" s="100" t="s">
        <v>402</v>
      </c>
      <c r="L31" s="124">
        <v>0</v>
      </c>
      <c r="M31" s="124">
        <v>0</v>
      </c>
      <c r="N31" s="124">
        <v>0</v>
      </c>
      <c r="O31" s="124">
        <v>0</v>
      </c>
    </row>
    <row r="32" spans="1:15">
      <c r="J32" s="466"/>
      <c r="K32" s="100" t="s">
        <v>403</v>
      </c>
      <c r="L32" s="124">
        <v>0</v>
      </c>
      <c r="M32" s="124">
        <v>0</v>
      </c>
      <c r="N32" s="124">
        <v>0</v>
      </c>
      <c r="O32" s="124">
        <v>0</v>
      </c>
    </row>
    <row r="33" spans="1:15">
      <c r="J33" s="466"/>
      <c r="K33" s="100" t="s">
        <v>404</v>
      </c>
      <c r="L33" s="124">
        <v>0</v>
      </c>
      <c r="M33" s="124">
        <v>0</v>
      </c>
      <c r="N33" s="124">
        <v>0</v>
      </c>
      <c r="O33" s="124">
        <v>0</v>
      </c>
    </row>
    <row r="34" spans="1:15">
      <c r="J34" s="466"/>
      <c r="K34" s="97" t="s">
        <v>405</v>
      </c>
      <c r="L34" s="97">
        <f>AVERAGE(L22:L33)</f>
        <v>0</v>
      </c>
      <c r="M34" s="97">
        <f>MAX(M22:M33)</f>
        <v>0</v>
      </c>
      <c r="N34" s="97">
        <f>AVERAGE(N22:N33)</f>
        <v>0</v>
      </c>
      <c r="O34" s="97">
        <f>MAX(O22:O33)</f>
        <v>0</v>
      </c>
    </row>
    <row r="36" spans="1:15" ht="27.95">
      <c r="J36" s="96">
        <f>+A6</f>
        <v>2022</v>
      </c>
      <c r="K36" s="96" t="s">
        <v>387</v>
      </c>
      <c r="L36" s="101" t="s">
        <v>382</v>
      </c>
      <c r="M36" s="101" t="s">
        <v>388</v>
      </c>
      <c r="N36" s="101" t="s">
        <v>385</v>
      </c>
      <c r="O36" s="101" t="s">
        <v>389</v>
      </c>
    </row>
    <row r="37" spans="1:15">
      <c r="J37" s="466" t="s">
        <v>185</v>
      </c>
      <c r="K37" s="100" t="s">
        <v>390</v>
      </c>
      <c r="L37" s="124">
        <v>0</v>
      </c>
      <c r="M37" s="124">
        <v>0</v>
      </c>
      <c r="N37" s="124">
        <v>0</v>
      </c>
      <c r="O37" s="124">
        <v>0</v>
      </c>
    </row>
    <row r="38" spans="1:15">
      <c r="J38" s="466"/>
      <c r="K38" s="100" t="s">
        <v>391</v>
      </c>
      <c r="L38" s="124">
        <v>0</v>
      </c>
      <c r="M38" s="124">
        <v>0</v>
      </c>
      <c r="N38" s="124">
        <v>0</v>
      </c>
      <c r="O38" s="124">
        <v>0</v>
      </c>
    </row>
    <row r="39" spans="1:15">
      <c r="J39" s="466"/>
      <c r="K39" s="100" t="s">
        <v>392</v>
      </c>
      <c r="L39" s="124">
        <v>0</v>
      </c>
      <c r="M39" s="124">
        <v>0</v>
      </c>
      <c r="N39" s="124">
        <v>0</v>
      </c>
      <c r="O39" s="124">
        <v>0</v>
      </c>
    </row>
    <row r="40" spans="1:15">
      <c r="J40" s="466"/>
      <c r="K40" s="100" t="s">
        <v>394</v>
      </c>
      <c r="L40" s="124">
        <v>0</v>
      </c>
      <c r="M40" s="124">
        <v>0</v>
      </c>
      <c r="N40" s="124">
        <v>0</v>
      </c>
      <c r="O40" s="124">
        <v>0</v>
      </c>
    </row>
    <row r="41" spans="1:15">
      <c r="J41" s="466"/>
      <c r="K41" s="100" t="s">
        <v>396</v>
      </c>
      <c r="L41" s="124">
        <v>0</v>
      </c>
      <c r="M41" s="124">
        <v>0</v>
      </c>
      <c r="N41" s="124">
        <v>0</v>
      </c>
      <c r="O41" s="124">
        <v>0</v>
      </c>
    </row>
    <row r="42" spans="1:15">
      <c r="J42" s="466"/>
      <c r="K42" s="100" t="s">
        <v>397</v>
      </c>
      <c r="L42" s="124">
        <v>0</v>
      </c>
      <c r="M42" s="124">
        <v>0</v>
      </c>
      <c r="N42" s="124">
        <v>0</v>
      </c>
      <c r="O42" s="124">
        <v>0</v>
      </c>
    </row>
    <row r="43" spans="1:15">
      <c r="J43" s="466"/>
      <c r="K43" s="100" t="s">
        <v>398</v>
      </c>
      <c r="L43" s="124">
        <v>0</v>
      </c>
      <c r="M43" s="124">
        <v>0</v>
      </c>
      <c r="N43" s="124">
        <v>0</v>
      </c>
      <c r="O43" s="124">
        <v>0</v>
      </c>
    </row>
    <row r="44" spans="1:15">
      <c r="J44" s="466"/>
      <c r="K44" s="100" t="s">
        <v>400</v>
      </c>
      <c r="L44" s="124">
        <v>0</v>
      </c>
      <c r="M44" s="124">
        <v>0</v>
      </c>
      <c r="N44" s="124">
        <v>0</v>
      </c>
      <c r="O44" s="124">
        <v>0</v>
      </c>
    </row>
    <row r="45" spans="1:15">
      <c r="J45" s="466"/>
      <c r="K45" s="100" t="s">
        <v>401</v>
      </c>
      <c r="L45" s="124">
        <v>0</v>
      </c>
      <c r="M45" s="124">
        <v>0</v>
      </c>
      <c r="N45" s="124">
        <v>0</v>
      </c>
      <c r="O45" s="124">
        <v>0</v>
      </c>
    </row>
    <row r="46" spans="1:15">
      <c r="J46" s="466"/>
      <c r="K46" s="100" t="s">
        <v>402</v>
      </c>
      <c r="L46" s="124">
        <v>0</v>
      </c>
      <c r="M46" s="124">
        <v>0</v>
      </c>
      <c r="N46" s="124">
        <v>0</v>
      </c>
      <c r="O46" s="124">
        <v>0</v>
      </c>
    </row>
    <row r="47" spans="1:15">
      <c r="J47" s="466"/>
      <c r="K47" s="100" t="s">
        <v>403</v>
      </c>
      <c r="L47" s="124">
        <v>0</v>
      </c>
      <c r="M47" s="124">
        <v>0</v>
      </c>
      <c r="N47" s="124">
        <v>0</v>
      </c>
      <c r="O47" s="124">
        <v>0</v>
      </c>
    </row>
    <row r="48" spans="1:15">
      <c r="A48" s="463" t="s">
        <v>298</v>
      </c>
      <c r="B48" s="464"/>
      <c r="C48" s="464"/>
      <c r="D48" s="464"/>
      <c r="E48" s="464"/>
      <c r="F48" s="464"/>
      <c r="G48" s="465"/>
      <c r="J48" s="466"/>
      <c r="K48" s="100" t="s">
        <v>404</v>
      </c>
      <c r="L48" s="124">
        <v>0</v>
      </c>
      <c r="M48" s="124">
        <v>0</v>
      </c>
      <c r="N48" s="124">
        <v>0</v>
      </c>
      <c r="O48" s="124">
        <v>0</v>
      </c>
    </row>
    <row r="49" spans="1:15">
      <c r="A49" s="454" t="s">
        <v>436</v>
      </c>
      <c r="B49" s="455"/>
      <c r="C49" s="455"/>
      <c r="D49" s="455"/>
      <c r="E49" s="455"/>
      <c r="F49" s="455"/>
      <c r="G49" s="456"/>
      <c r="J49" s="466"/>
      <c r="K49" s="97" t="s">
        <v>405</v>
      </c>
      <c r="L49" s="97">
        <f>AVERAGE(L37:L48)</f>
        <v>0</v>
      </c>
      <c r="M49" s="97">
        <f>MAX(M37:M48)</f>
        <v>0</v>
      </c>
      <c r="N49" s="97">
        <f>AVERAGE(N37:N48)</f>
        <v>0</v>
      </c>
      <c r="O49" s="97">
        <f>MAX(O37:O48)</f>
        <v>0</v>
      </c>
    </row>
    <row r="50" spans="1:15">
      <c r="A50" s="457"/>
      <c r="B50" s="458"/>
      <c r="C50" s="458"/>
      <c r="D50" s="458"/>
      <c r="E50" s="458"/>
      <c r="F50" s="458"/>
      <c r="G50" s="459"/>
    </row>
    <row r="51" spans="1:15" ht="27.95">
      <c r="A51" s="457"/>
      <c r="B51" s="458"/>
      <c r="C51" s="458"/>
      <c r="D51" s="458"/>
      <c r="E51" s="458"/>
      <c r="F51" s="458"/>
      <c r="G51" s="459"/>
      <c r="J51" s="96">
        <f>+A6</f>
        <v>2022</v>
      </c>
      <c r="K51" s="96" t="s">
        <v>387</v>
      </c>
      <c r="L51" s="101" t="s">
        <v>382</v>
      </c>
      <c r="M51" s="101" t="s">
        <v>388</v>
      </c>
      <c r="N51" s="101" t="s">
        <v>385</v>
      </c>
      <c r="O51" s="101" t="s">
        <v>389</v>
      </c>
    </row>
    <row r="52" spans="1:15">
      <c r="A52" s="460"/>
      <c r="B52" s="461"/>
      <c r="C52" s="461"/>
      <c r="D52" s="461"/>
      <c r="E52" s="461"/>
      <c r="F52" s="461"/>
      <c r="G52" s="462"/>
      <c r="J52" s="466" t="s">
        <v>186</v>
      </c>
      <c r="K52" s="100" t="s">
        <v>390</v>
      </c>
      <c r="L52" s="124">
        <v>0</v>
      </c>
      <c r="M52" s="124">
        <v>0</v>
      </c>
      <c r="N52" s="124">
        <v>0</v>
      </c>
      <c r="O52" s="124">
        <v>0</v>
      </c>
    </row>
    <row r="53" spans="1:15">
      <c r="J53" s="466"/>
      <c r="K53" s="100" t="s">
        <v>391</v>
      </c>
      <c r="L53" s="124">
        <v>0</v>
      </c>
      <c r="M53" s="124">
        <v>0</v>
      </c>
      <c r="N53" s="124">
        <v>0</v>
      </c>
      <c r="O53" s="124">
        <v>0</v>
      </c>
    </row>
    <row r="54" spans="1:15">
      <c r="J54" s="466"/>
      <c r="K54" s="100" t="s">
        <v>392</v>
      </c>
      <c r="L54" s="124">
        <v>0</v>
      </c>
      <c r="M54" s="124">
        <v>0</v>
      </c>
      <c r="N54" s="124">
        <v>0</v>
      </c>
      <c r="O54" s="124">
        <v>0</v>
      </c>
    </row>
    <row r="55" spans="1:15">
      <c r="J55" s="466"/>
      <c r="K55" s="100" t="s">
        <v>394</v>
      </c>
      <c r="L55" s="124">
        <v>0</v>
      </c>
      <c r="M55" s="124">
        <v>0</v>
      </c>
      <c r="N55" s="124">
        <v>0</v>
      </c>
      <c r="O55" s="124">
        <v>0</v>
      </c>
    </row>
    <row r="56" spans="1:15">
      <c r="J56" s="466"/>
      <c r="K56" s="100" t="s">
        <v>396</v>
      </c>
      <c r="L56" s="124">
        <v>0</v>
      </c>
      <c r="M56" s="124">
        <v>0</v>
      </c>
      <c r="N56" s="124">
        <v>0</v>
      </c>
      <c r="O56" s="124">
        <v>0</v>
      </c>
    </row>
    <row r="57" spans="1:15">
      <c r="J57" s="466"/>
      <c r="K57" s="100" t="s">
        <v>397</v>
      </c>
      <c r="L57" s="124">
        <v>0</v>
      </c>
      <c r="M57" s="124">
        <v>0</v>
      </c>
      <c r="N57" s="124">
        <v>0</v>
      </c>
      <c r="O57" s="124">
        <v>0</v>
      </c>
    </row>
    <row r="58" spans="1:15">
      <c r="J58" s="466"/>
      <c r="K58" s="100" t="s">
        <v>398</v>
      </c>
      <c r="L58" s="124">
        <v>0</v>
      </c>
      <c r="M58" s="124">
        <v>0</v>
      </c>
      <c r="N58" s="124">
        <v>0</v>
      </c>
      <c r="O58" s="124">
        <v>0</v>
      </c>
    </row>
    <row r="59" spans="1:15">
      <c r="J59" s="466"/>
      <c r="K59" s="100" t="s">
        <v>400</v>
      </c>
      <c r="L59" s="124">
        <v>0</v>
      </c>
      <c r="M59" s="124">
        <v>0</v>
      </c>
      <c r="N59" s="124">
        <v>0</v>
      </c>
      <c r="O59" s="124">
        <v>0</v>
      </c>
    </row>
    <row r="60" spans="1:15">
      <c r="J60" s="466"/>
      <c r="K60" s="100" t="s">
        <v>401</v>
      </c>
      <c r="L60" s="124">
        <v>0</v>
      </c>
      <c r="M60" s="124">
        <v>0</v>
      </c>
      <c r="N60" s="124">
        <v>0</v>
      </c>
      <c r="O60" s="124">
        <v>0</v>
      </c>
    </row>
    <row r="61" spans="1:15">
      <c r="J61" s="466"/>
      <c r="K61" s="100" t="s">
        <v>402</v>
      </c>
      <c r="L61" s="124">
        <v>0</v>
      </c>
      <c r="M61" s="124">
        <v>0</v>
      </c>
      <c r="N61" s="124">
        <v>0</v>
      </c>
      <c r="O61" s="124">
        <v>0</v>
      </c>
    </row>
    <row r="62" spans="1:15">
      <c r="J62" s="466"/>
      <c r="K62" s="100" t="s">
        <v>403</v>
      </c>
      <c r="L62" s="124">
        <v>0</v>
      </c>
      <c r="M62" s="124">
        <v>0</v>
      </c>
      <c r="N62" s="124">
        <v>0</v>
      </c>
      <c r="O62" s="124">
        <v>0</v>
      </c>
    </row>
    <row r="63" spans="1:15">
      <c r="J63" s="466"/>
      <c r="K63" s="100" t="s">
        <v>404</v>
      </c>
      <c r="L63" s="124">
        <v>0</v>
      </c>
      <c r="M63" s="124">
        <v>0</v>
      </c>
      <c r="N63" s="124">
        <v>0</v>
      </c>
      <c r="O63" s="124">
        <v>0</v>
      </c>
    </row>
    <row r="64" spans="1:15">
      <c r="J64" s="466"/>
      <c r="K64" s="97" t="s">
        <v>405</v>
      </c>
      <c r="L64" s="97">
        <f>AVERAGE(L52:L63)</f>
        <v>0</v>
      </c>
      <c r="M64" s="97">
        <f>MAX(M52:M63)</f>
        <v>0</v>
      </c>
      <c r="N64" s="97">
        <f>AVERAGE(N52:N63)</f>
        <v>0</v>
      </c>
      <c r="O64" s="97">
        <f>MAX(O52:O63)</f>
        <v>0</v>
      </c>
    </row>
    <row r="66" spans="10:15" ht="27.95">
      <c r="J66" s="96">
        <f>+A6</f>
        <v>2022</v>
      </c>
      <c r="K66" s="96" t="s">
        <v>387</v>
      </c>
      <c r="L66" s="101" t="s">
        <v>382</v>
      </c>
      <c r="M66" s="101" t="s">
        <v>388</v>
      </c>
      <c r="N66" s="101" t="s">
        <v>385</v>
      </c>
      <c r="O66" s="101" t="s">
        <v>389</v>
      </c>
    </row>
    <row r="67" spans="10:15">
      <c r="J67" s="466" t="s">
        <v>187</v>
      </c>
      <c r="K67" s="100" t="s">
        <v>390</v>
      </c>
      <c r="L67" s="124">
        <v>0</v>
      </c>
      <c r="M67" s="124">
        <v>0</v>
      </c>
      <c r="N67" s="124">
        <v>0</v>
      </c>
      <c r="O67" s="124">
        <v>0</v>
      </c>
    </row>
    <row r="68" spans="10:15">
      <c r="J68" s="466"/>
      <c r="K68" s="100" t="s">
        <v>391</v>
      </c>
      <c r="L68" s="124">
        <v>0</v>
      </c>
      <c r="M68" s="124">
        <v>0</v>
      </c>
      <c r="N68" s="124">
        <v>0</v>
      </c>
      <c r="O68" s="124">
        <v>0</v>
      </c>
    </row>
    <row r="69" spans="10:15">
      <c r="J69" s="466"/>
      <c r="K69" s="100" t="s">
        <v>392</v>
      </c>
      <c r="L69" s="124">
        <v>0</v>
      </c>
      <c r="M69" s="124">
        <v>0</v>
      </c>
      <c r="N69" s="124">
        <v>0</v>
      </c>
      <c r="O69" s="124">
        <v>0</v>
      </c>
    </row>
    <row r="70" spans="10:15">
      <c r="J70" s="466"/>
      <c r="K70" s="100" t="s">
        <v>394</v>
      </c>
      <c r="L70" s="124">
        <v>0</v>
      </c>
      <c r="M70" s="124">
        <v>0</v>
      </c>
      <c r="N70" s="124">
        <v>0</v>
      </c>
      <c r="O70" s="124">
        <v>0</v>
      </c>
    </row>
    <row r="71" spans="10:15">
      <c r="J71" s="466"/>
      <c r="K71" s="100" t="s">
        <v>396</v>
      </c>
      <c r="L71" s="124">
        <v>0</v>
      </c>
      <c r="M71" s="124">
        <v>0</v>
      </c>
      <c r="N71" s="124">
        <v>0</v>
      </c>
      <c r="O71" s="124">
        <v>0</v>
      </c>
    </row>
    <row r="72" spans="10:15">
      <c r="J72" s="466"/>
      <c r="K72" s="100" t="s">
        <v>397</v>
      </c>
      <c r="L72" s="124">
        <v>0</v>
      </c>
      <c r="M72" s="124">
        <v>0</v>
      </c>
      <c r="N72" s="124">
        <v>0</v>
      </c>
      <c r="O72" s="124">
        <v>0</v>
      </c>
    </row>
    <row r="73" spans="10:15">
      <c r="J73" s="466"/>
      <c r="K73" s="100" t="s">
        <v>398</v>
      </c>
      <c r="L73" s="124">
        <v>0</v>
      </c>
      <c r="M73" s="124">
        <v>0</v>
      </c>
      <c r="N73" s="124">
        <v>0</v>
      </c>
      <c r="O73" s="124">
        <v>0</v>
      </c>
    </row>
    <row r="74" spans="10:15">
      <c r="J74" s="466"/>
      <c r="K74" s="100" t="s">
        <v>400</v>
      </c>
      <c r="L74" s="124">
        <v>0</v>
      </c>
      <c r="M74" s="124">
        <v>0</v>
      </c>
      <c r="N74" s="124">
        <v>0</v>
      </c>
      <c r="O74" s="124">
        <v>0</v>
      </c>
    </row>
    <row r="75" spans="10:15">
      <c r="J75" s="466"/>
      <c r="K75" s="100" t="s">
        <v>401</v>
      </c>
      <c r="L75" s="124">
        <v>0</v>
      </c>
      <c r="M75" s="124">
        <v>0</v>
      </c>
      <c r="N75" s="124">
        <v>0</v>
      </c>
      <c r="O75" s="124">
        <v>0</v>
      </c>
    </row>
    <row r="76" spans="10:15">
      <c r="J76" s="466"/>
      <c r="K76" s="100" t="s">
        <v>402</v>
      </c>
      <c r="L76" s="124">
        <v>0</v>
      </c>
      <c r="M76" s="124">
        <v>0</v>
      </c>
      <c r="N76" s="124">
        <v>0</v>
      </c>
      <c r="O76" s="124">
        <v>0</v>
      </c>
    </row>
    <row r="77" spans="10:15">
      <c r="J77" s="466"/>
      <c r="K77" s="100" t="s">
        <v>403</v>
      </c>
      <c r="L77" s="124">
        <v>0</v>
      </c>
      <c r="M77" s="124">
        <v>0</v>
      </c>
      <c r="N77" s="124">
        <v>0</v>
      </c>
      <c r="O77" s="124">
        <v>0</v>
      </c>
    </row>
    <row r="78" spans="10:15">
      <c r="J78" s="466"/>
      <c r="K78" s="100" t="s">
        <v>404</v>
      </c>
      <c r="L78" s="124">
        <v>0</v>
      </c>
      <c r="M78" s="124">
        <v>0</v>
      </c>
      <c r="N78" s="124">
        <v>0</v>
      </c>
      <c r="O78" s="124">
        <v>0</v>
      </c>
    </row>
    <row r="79" spans="10:15">
      <c r="J79" s="466"/>
      <c r="K79" s="97" t="s">
        <v>405</v>
      </c>
      <c r="L79" s="97">
        <f>AVERAGE(L67:L78)</f>
        <v>0</v>
      </c>
      <c r="M79" s="97">
        <f>MAX(M67:M78)</f>
        <v>0</v>
      </c>
      <c r="N79" s="97">
        <f>AVERAGE(N67:N78)</f>
        <v>0</v>
      </c>
      <c r="O79" s="97">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D23A71-729F-41C9-A926-2663B6463CE3}"/>
</file>

<file path=customXml/itemProps2.xml><?xml version="1.0" encoding="utf-8"?>
<ds:datastoreItem xmlns:ds="http://schemas.openxmlformats.org/officeDocument/2006/customXml" ds:itemID="{605DD130-C0FB-4FFA-9A24-9B494E193595}"/>
</file>

<file path=customXml/itemProps3.xml><?xml version="1.0" encoding="utf-8"?>
<ds:datastoreItem xmlns:ds="http://schemas.openxmlformats.org/officeDocument/2006/customXml" ds:itemID="{03A65312-EDD8-4ED5-85CD-21EC9D2BFEF5}"/>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Buchanan, Paul</cp:lastModifiedBy>
  <cp:revision/>
  <dcterms:created xsi:type="dcterms:W3CDTF">2019-04-02T06:44:55Z</dcterms:created>
  <dcterms:modified xsi:type="dcterms:W3CDTF">2023-04-26T11:57:00Z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