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0" codeName="{00000000-0000-0000-0000-000000000000}"/>
  <workbookPr codeName="ThisWorkbook" defaultThemeVersion="166925"/>
  <mc:AlternateContent xmlns:mc="http://schemas.openxmlformats.org/markup-compatibility/2006">
    <mc:Choice Requires="x15">
      <x15ac:absPath xmlns:x15ac="http://schemas.microsoft.com/office/spreadsheetml/2010/11/ac" url="L:\Environmental Management System &amp; associated Docs\PPC Permit - BK0825IU\Permit reporting\Annual Performance report\2022\"/>
    </mc:Choice>
  </mc:AlternateContent>
  <xr:revisionPtr revIDLastSave="0" documentId="13_ncr:1_{093724A9-3B42-4869-B7A0-158C8D77FF35}" xr6:coauthVersionLast="47" xr6:coauthVersionMax="47" xr10:uidLastSave="{00000000-0000-0000-0000-000000000000}"/>
  <bookViews>
    <workbookView xWindow="-108" yWindow="-108" windowWidth="23256" windowHeight="12576" xr2:uid="{EE2D8CE5-FD2F-4A7B-BE8C-E1048EF63C9C}"/>
  </bookViews>
  <sheets>
    <sheet name="Cover Page" sheetId="2" r:id="rId1"/>
    <sheet name="Contents" sheetId="3" r:id="rId2"/>
    <sheet name="Facility Info" sheetId="4" r:id="rId3"/>
    <sheet name="Operational Summary" sheetId="5" r:id="rId4"/>
    <sheet name="Operational Data" sheetId="6" r:id="rId5"/>
    <sheet name="Perf. Form 1" sheetId="7" r:id="rId6"/>
    <sheet name="Energy Form 1" sheetId="8" r:id="rId7"/>
    <sheet name="Permit Compliance" sheetId="9" r:id="rId8"/>
    <sheet name="Improvements" sheetId="10" r:id="rId9"/>
    <sheet name="Public Liasion" sheetId="11" r:id="rId10"/>
    <sheet name="CO2 N20"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CO 95% 10 min" sheetId="30" r:id="rId20"/>
    <sheet name="NH3" sheetId="31" r:id="rId21"/>
  </sheets>
  <definedNames>
    <definedName name="_xlnm.Print_Area" localSheetId="14">'Air (CEMS)'!$A$1:$I$28</definedName>
    <definedName name="_xlnm.Print_Area" localSheetId="13">'Air (periodic)'!$A$1:$H$41</definedName>
    <definedName name="_xlnm.Print_Area" localSheetId="19">'CO 95% 10 min'!$A$1:$H$52</definedName>
    <definedName name="_xlnm.Print_Area" localSheetId="10">'CO2 N20'!$A$1:$C$24</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0">'NH3'!$A$1:$G$52</definedName>
    <definedName name="_xlnm.Print_Area" localSheetId="17">NOx!$A$1:$G$52</definedName>
    <definedName name="_xlnm.Print_Area" localSheetId="4">'Operational Data'!$A$1:$H$63</definedName>
    <definedName name="_xlnm.Print_Area" localSheetId="3">'Operational Summary'!$A$1:$I$52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'!$A$1:$G$40</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 i="8" l="1"/>
  <c r="G60" i="6" l="1"/>
  <c r="F8" i="31"/>
  <c r="F9" i="31"/>
  <c r="F10" i="31"/>
  <c r="F11" i="31"/>
  <c r="F12" i="31"/>
  <c r="F13" i="31"/>
  <c r="F14" i="31"/>
  <c r="F15" i="31"/>
  <c r="F16" i="31"/>
  <c r="F17" i="31"/>
  <c r="F18" i="31"/>
  <c r="F7" i="31"/>
  <c r="C8" i="31"/>
  <c r="C9" i="31"/>
  <c r="C10" i="31"/>
  <c r="C11" i="31"/>
  <c r="C12" i="31"/>
  <c r="C13" i="31"/>
  <c r="C14" i="31"/>
  <c r="C15" i="31"/>
  <c r="C16" i="31"/>
  <c r="C17" i="31"/>
  <c r="C18" i="31"/>
  <c r="C7" i="31"/>
  <c r="G8" i="30"/>
  <c r="G9" i="30"/>
  <c r="G10" i="30"/>
  <c r="G11" i="30"/>
  <c r="G12" i="30"/>
  <c r="G13" i="30"/>
  <c r="G14" i="30"/>
  <c r="G15" i="30"/>
  <c r="G16" i="30"/>
  <c r="G17" i="30"/>
  <c r="G18" i="30"/>
  <c r="G7" i="30"/>
  <c r="D8" i="30"/>
  <c r="E8" i="30"/>
  <c r="D9" i="30"/>
  <c r="E9" i="30"/>
  <c r="D10" i="30"/>
  <c r="E10" i="30"/>
  <c r="D11" i="30"/>
  <c r="E11" i="30"/>
  <c r="D12" i="30"/>
  <c r="E12" i="30"/>
  <c r="D13" i="30"/>
  <c r="E13" i="30"/>
  <c r="D14" i="30"/>
  <c r="E14" i="30"/>
  <c r="D15" i="30"/>
  <c r="E15" i="30"/>
  <c r="D16" i="30"/>
  <c r="E16" i="30"/>
  <c r="D17" i="30"/>
  <c r="E17" i="30"/>
  <c r="D18" i="30"/>
  <c r="E18" i="30"/>
  <c r="D7" i="30"/>
  <c r="E7" i="30"/>
  <c r="C8" i="30"/>
  <c r="C9" i="30"/>
  <c r="C10" i="30"/>
  <c r="C11" i="30"/>
  <c r="C12" i="30"/>
  <c r="C13" i="30"/>
  <c r="C14" i="30"/>
  <c r="C15" i="30"/>
  <c r="C16" i="30"/>
  <c r="C17" i="30"/>
  <c r="C18" i="30"/>
  <c r="C7" i="30"/>
  <c r="F8" i="27"/>
  <c r="F9" i="27"/>
  <c r="F10" i="27"/>
  <c r="F11" i="27"/>
  <c r="F12" i="27"/>
  <c r="F13" i="27"/>
  <c r="F14" i="27"/>
  <c r="F15" i="27"/>
  <c r="F16" i="27"/>
  <c r="F17" i="27"/>
  <c r="F18" i="27"/>
  <c r="F7" i="27"/>
  <c r="C8" i="27"/>
  <c r="C9" i="27"/>
  <c r="C10" i="27"/>
  <c r="C11" i="27"/>
  <c r="C12" i="27"/>
  <c r="C13" i="27"/>
  <c r="C14" i="27"/>
  <c r="C15" i="27"/>
  <c r="C16" i="27"/>
  <c r="C17" i="27"/>
  <c r="C18" i="27"/>
  <c r="C7" i="27"/>
  <c r="F8" i="26"/>
  <c r="F9" i="26"/>
  <c r="F10" i="26"/>
  <c r="F11" i="26"/>
  <c r="F12" i="26"/>
  <c r="F13" i="26"/>
  <c r="F14" i="26"/>
  <c r="F15" i="26"/>
  <c r="F16" i="26"/>
  <c r="F17" i="26"/>
  <c r="F18" i="26"/>
  <c r="F7" i="26"/>
  <c r="C8" i="26"/>
  <c r="C9" i="26"/>
  <c r="C10" i="26"/>
  <c r="C11" i="26"/>
  <c r="C12" i="26"/>
  <c r="C13" i="26"/>
  <c r="C14" i="26"/>
  <c r="C15" i="26"/>
  <c r="C16" i="26"/>
  <c r="C17" i="26"/>
  <c r="C18" i="26"/>
  <c r="C7" i="26"/>
  <c r="F8" i="25"/>
  <c r="F9" i="25"/>
  <c r="F10" i="25"/>
  <c r="F11" i="25"/>
  <c r="F12" i="25"/>
  <c r="F13" i="25"/>
  <c r="F14" i="25"/>
  <c r="F15" i="25"/>
  <c r="F16" i="25"/>
  <c r="F17" i="25"/>
  <c r="F18" i="25"/>
  <c r="F7" i="25"/>
  <c r="C8" i="25"/>
  <c r="C9" i="25"/>
  <c r="C10" i="25"/>
  <c r="C11" i="25"/>
  <c r="C12" i="25"/>
  <c r="C13" i="25"/>
  <c r="C14" i="25"/>
  <c r="C15" i="25"/>
  <c r="C16" i="25"/>
  <c r="C17" i="25"/>
  <c r="C18" i="25"/>
  <c r="C7" i="25"/>
  <c r="F8" i="13"/>
  <c r="F9" i="13"/>
  <c r="F10" i="13"/>
  <c r="F11" i="13"/>
  <c r="F12" i="13"/>
  <c r="F13" i="13"/>
  <c r="F14" i="13"/>
  <c r="F15" i="13"/>
  <c r="F16" i="13"/>
  <c r="F17" i="13"/>
  <c r="F18" i="13"/>
  <c r="C8" i="13"/>
  <c r="C9" i="13"/>
  <c r="C10" i="13"/>
  <c r="C11" i="13"/>
  <c r="C12" i="13"/>
  <c r="C13" i="13"/>
  <c r="C14" i="13"/>
  <c r="C15" i="13"/>
  <c r="C16" i="13"/>
  <c r="C17" i="13"/>
  <c r="C18" i="13"/>
  <c r="C7" i="13"/>
  <c r="F7" i="13"/>
  <c r="N49" i="30"/>
  <c r="N34" i="30"/>
  <c r="N19" i="30"/>
  <c r="D27" i="6" l="1"/>
  <c r="E27" i="6"/>
  <c r="F27" i="6"/>
  <c r="C27" i="6"/>
  <c r="G15" i="6" l="1"/>
  <c r="G14" i="6"/>
  <c r="G21" i="6"/>
  <c r="E1" i="5" l="1"/>
  <c r="C1" i="32" l="1"/>
  <c r="A1" i="32"/>
  <c r="I19" i="7" l="1"/>
  <c r="I20" i="7"/>
  <c r="I21" i="7"/>
  <c r="I22" i="7"/>
  <c r="I12" i="7"/>
  <c r="I13" i="7"/>
  <c r="I14" i="7"/>
  <c r="C18" i="6" l="1"/>
  <c r="C22" i="6" s="1"/>
  <c r="H59" i="6" l="1"/>
  <c r="G13" i="6" l="1"/>
  <c r="H13" i="6" s="1"/>
  <c r="G46" i="6"/>
  <c r="H46" i="6" s="1"/>
  <c r="J3" i="31" l="1"/>
  <c r="J3" i="30"/>
  <c r="J3" i="27"/>
  <c r="J3" i="26"/>
  <c r="J3" i="25"/>
  <c r="J3" i="13"/>
  <c r="G19" i="6" l="1"/>
  <c r="G58" i="6" l="1"/>
  <c r="G63" i="6"/>
  <c r="G62" i="6"/>
  <c r="H62" i="6" s="1"/>
  <c r="G61" i="6"/>
  <c r="G59" i="6"/>
  <c r="G54" i="6"/>
  <c r="G55" i="6"/>
  <c r="G56" i="6"/>
  <c r="G57" i="6" l="1"/>
  <c r="D18" i="6"/>
  <c r="D22" i="6" s="1"/>
  <c r="E18" i="6"/>
  <c r="E22" i="6" s="1"/>
  <c r="F18" i="6"/>
  <c r="F22" i="6" s="1"/>
  <c r="E1" i="31" l="1"/>
  <c r="A1" i="31"/>
  <c r="E1" i="30"/>
  <c r="A1" i="30"/>
  <c r="E1" i="27"/>
  <c r="A1" i="27"/>
  <c r="E1" i="26"/>
  <c r="A1" i="26"/>
  <c r="E1" i="25"/>
  <c r="A1" i="25"/>
  <c r="E1" i="13"/>
  <c r="A1" i="13"/>
  <c r="F1" i="24"/>
  <c r="A1" i="24"/>
  <c r="E1" i="23"/>
  <c r="A1" i="23"/>
  <c r="E1" i="22"/>
  <c r="A1" i="22"/>
  <c r="E1" i="21"/>
  <c r="A1" i="21"/>
  <c r="E1" i="11"/>
  <c r="A1" i="11"/>
  <c r="E1" i="10"/>
  <c r="A1" i="10"/>
  <c r="E1" i="9"/>
  <c r="A1" i="9"/>
  <c r="E1" i="6"/>
  <c r="A1" i="6"/>
  <c r="A1" i="5"/>
  <c r="E1" i="4"/>
  <c r="A1" i="4"/>
  <c r="E1" i="3"/>
  <c r="A1" i="3"/>
  <c r="O49" i="31"/>
  <c r="N49" i="31"/>
  <c r="M49" i="31"/>
  <c r="L49" i="31"/>
  <c r="O34" i="31"/>
  <c r="N34" i="31"/>
  <c r="M34" i="31"/>
  <c r="L34" i="31"/>
  <c r="O19" i="31"/>
  <c r="N19" i="31"/>
  <c r="M19" i="31"/>
  <c r="L19" i="31"/>
  <c r="E8" i="31"/>
  <c r="E9"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O49" i="27"/>
  <c r="N49" i="27"/>
  <c r="M49" i="27"/>
  <c r="L49" i="27"/>
  <c r="O34" i="27"/>
  <c r="N34" i="27"/>
  <c r="M34" i="27"/>
  <c r="L34" i="27"/>
  <c r="O19" i="27"/>
  <c r="N19" i="27"/>
  <c r="M19" i="27"/>
  <c r="L19" i="27"/>
  <c r="A6" i="27"/>
  <c r="O49" i="26"/>
  <c r="N49" i="26"/>
  <c r="M49" i="26"/>
  <c r="L49" i="26"/>
  <c r="O34" i="26"/>
  <c r="N34" i="26"/>
  <c r="M34" i="26"/>
  <c r="L34" i="26"/>
  <c r="O19" i="26"/>
  <c r="N19" i="26"/>
  <c r="M19" i="26"/>
  <c r="L19" i="26"/>
  <c r="A6" i="26"/>
  <c r="O49" i="25"/>
  <c r="N49" i="25"/>
  <c r="M49" i="25"/>
  <c r="L49" i="25"/>
  <c r="O34" i="25"/>
  <c r="N34" i="25"/>
  <c r="M34" i="25"/>
  <c r="L34" i="25"/>
  <c r="O19" i="25"/>
  <c r="N19" i="25"/>
  <c r="M19" i="25"/>
  <c r="L19" i="25"/>
  <c r="A6" i="25"/>
  <c r="O49" i="13"/>
  <c r="N49" i="13"/>
  <c r="M49" i="13"/>
  <c r="L49" i="13"/>
  <c r="O34" i="13"/>
  <c r="N34" i="13"/>
  <c r="M34" i="13"/>
  <c r="L34" i="13"/>
  <c r="O19" i="13"/>
  <c r="N19" i="13"/>
  <c r="M19" i="13"/>
  <c r="L19" i="13"/>
  <c r="A6" i="13"/>
  <c r="J36" i="27" l="1"/>
  <c r="J21" i="27"/>
  <c r="J21" i="26"/>
  <c r="J21" i="25"/>
  <c r="J36" i="13"/>
  <c r="J21" i="13"/>
  <c r="J6" i="13"/>
  <c r="J21" i="31"/>
  <c r="J6" i="31"/>
  <c r="J36" i="31"/>
  <c r="K6" i="30"/>
  <c r="K36" i="30"/>
  <c r="K21" i="30"/>
  <c r="J6" i="27"/>
  <c r="J36" i="26"/>
  <c r="J6" i="26"/>
  <c r="J36" i="25"/>
  <c r="J6" i="25"/>
  <c r="D29" i="6"/>
  <c r="E29" i="6"/>
  <c r="F29" i="6"/>
  <c r="C29" i="6"/>
  <c r="G7" i="8"/>
  <c r="D7" i="8"/>
  <c r="B5" i="8"/>
  <c r="A3" i="8"/>
  <c r="A1" i="8"/>
  <c r="G23" i="7"/>
  <c r="E23" i="7"/>
  <c r="G15" i="7"/>
  <c r="E15" i="7"/>
  <c r="A3" i="7"/>
  <c r="A1" i="7"/>
  <c r="A8" i="7" s="1"/>
  <c r="H63" i="6"/>
  <c r="H61" i="6"/>
  <c r="G51" i="6"/>
  <c r="G50" i="6"/>
  <c r="G49" i="6"/>
  <c r="G48" i="6"/>
  <c r="G47" i="6"/>
  <c r="G45" i="6"/>
  <c r="G44" i="6"/>
  <c r="H44" i="6" s="1"/>
  <c r="G43" i="6"/>
  <c r="H43" i="6" s="1"/>
  <c r="G40" i="6"/>
  <c r="H40" i="6" s="1"/>
  <c r="G39" i="6"/>
  <c r="H39" i="6" s="1"/>
  <c r="G38" i="6"/>
  <c r="H38" i="6" s="1"/>
  <c r="G37" i="6"/>
  <c r="G36" i="6"/>
  <c r="G35" i="6"/>
  <c r="G31" i="6"/>
  <c r="G30" i="6"/>
  <c r="H30" i="6" s="1"/>
  <c r="G28" i="6"/>
  <c r="G27" i="6"/>
  <c r="G26" i="6"/>
  <c r="G25" i="6"/>
  <c r="G20" i="6"/>
  <c r="G12" i="6"/>
  <c r="H12" i="6" s="1"/>
  <c r="G11" i="6"/>
  <c r="G10" i="6"/>
  <c r="G9" i="6"/>
  <c r="G8" i="6"/>
  <c r="G18" i="6" s="1"/>
  <c r="G22" i="6" l="1"/>
  <c r="I11" i="7" s="1"/>
  <c r="D14" i="8"/>
  <c r="H31" i="6"/>
  <c r="G24" i="7"/>
  <c r="G29" i="6"/>
  <c r="E24" i="7"/>
  <c r="A31" i="7"/>
  <c r="A43" i="7" s="1"/>
  <c r="I24" i="7" l="1"/>
  <c r="I23" i="7"/>
  <c r="H36" i="7"/>
  <c r="H49" i="6"/>
  <c r="I15" i="7"/>
  <c r="H28" i="6"/>
  <c r="G11" i="8" s="1"/>
  <c r="H37" i="7"/>
  <c r="H35" i="7"/>
  <c r="H33" i="7"/>
  <c r="H37" i="6"/>
  <c r="H34" i="7"/>
  <c r="H26" i="6"/>
  <c r="H47" i="6"/>
  <c r="H45" i="6"/>
  <c r="H35" i="6"/>
  <c r="I18" i="7"/>
  <c r="H48" i="6"/>
  <c r="H36" i="6"/>
  <c r="H25" i="6"/>
  <c r="H27" i="6"/>
  <c r="H22" i="6"/>
  <c r="H15" i="6"/>
  <c r="H20" i="6"/>
  <c r="H8" i="6"/>
  <c r="H19" i="6"/>
  <c r="H10" i="6"/>
  <c r="G12" i="8"/>
  <c r="H14" i="6"/>
  <c r="G14" i="8"/>
  <c r="H11" i="6"/>
  <c r="H9" i="6"/>
</calcChain>
</file>

<file path=xl/sharedStrings.xml><?xml version="1.0" encoding="utf-8"?>
<sst xmlns="http://schemas.openxmlformats.org/spreadsheetml/2006/main" count="1088" uniqueCount="436">
  <si>
    <t>Add company logo</t>
  </si>
  <si>
    <t>Version 22.2</t>
  </si>
  <si>
    <t>Add photo</t>
  </si>
  <si>
    <t>Notes:</t>
  </si>
  <si>
    <t>This template may require adjustments by individual operators to meet specific reporting requirements as defined in the site Permit(s)</t>
  </si>
  <si>
    <t>Annual Performance Report 2022</t>
  </si>
  <si>
    <t>Permit EPR/BK0825UI</t>
  </si>
  <si>
    <t>Riverside Resource Recovery Facility</t>
  </si>
  <si>
    <t>Cory</t>
  </si>
  <si>
    <t>Year:</t>
  </si>
  <si>
    <t>Address:</t>
  </si>
  <si>
    <t>Norman Road, Belvedere, Bexley, DA17 6JY</t>
  </si>
  <si>
    <t xml:space="preserve">Tel: </t>
  </si>
  <si>
    <t>0208 320 3310</t>
  </si>
  <si>
    <t xml:space="preserve">Email: </t>
  </si>
  <si>
    <t>enquiries@corygroup.co.uk</t>
  </si>
  <si>
    <t>Prepared by:</t>
  </si>
  <si>
    <t>G. Jack</t>
  </si>
  <si>
    <t>Position:</t>
  </si>
  <si>
    <t>Process Engineer</t>
  </si>
  <si>
    <t>Approved by:</t>
  </si>
  <si>
    <t>S. Taynton</t>
  </si>
  <si>
    <t>Operations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</si>
  <si>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</si>
  <si>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</si>
  <si>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</si>
  <si>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</si>
  <si>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</si>
  <si>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</si>
  <si>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</si>
  <si>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</si>
  <si>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</si>
  <si>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</si>
  <si>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</si>
  <si>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</si>
  <si>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</si>
  <si>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</si>
  <si>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</si>
  <si>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</si>
  <si>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</si>
  <si>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Carbon Dioxide Emissions</t>
  </si>
  <si>
    <t>Emissions to Water</t>
  </si>
  <si>
    <t>Emissions to Air (periodically monitored)</t>
  </si>
  <si>
    <t>Emissions to Air (continuously monitored)</t>
  </si>
  <si>
    <t>Hydrogen Chloride emissions</t>
  </si>
  <si>
    <t>Sulphur Dioxdie emsissions</t>
  </si>
  <si>
    <t>Oxides of Notrigen emissions</t>
  </si>
  <si>
    <t>Total Organic Carbon emissions</t>
  </si>
  <si>
    <t>Carbon Monoxide emissions</t>
  </si>
  <si>
    <t>Ammonia emissions</t>
  </si>
  <si>
    <t>Version Control</t>
  </si>
  <si>
    <t>Information</t>
  </si>
  <si>
    <t>Date</t>
  </si>
  <si>
    <t>Distribution</t>
  </si>
  <si>
    <t>Copy</t>
  </si>
  <si>
    <t>Name, Role</t>
  </si>
  <si>
    <t>No.</t>
  </si>
  <si>
    <t>John Tollervey, Environment Agency Installations Officer</t>
  </si>
  <si>
    <t>Dougie Sutherland, CEO</t>
  </si>
  <si>
    <t>Mark Greenwood, Director Health, Safety, Environment &amp; Quality Assurance</t>
  </si>
  <si>
    <t>David Crawford, Plant Manager</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</si>
  <si>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</si>
  <si>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</si>
  <si>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The Riverside Resource Recovery Energy from "The Riverside Resource Recovery Energy from Waste facility at Belvedere in the London Borough of Bexley, uses the waste that would otherwise have gone to landfill as feedstock to generate electricity. As one of the largest operations of its kind in the UK, the facility generates c.580,000 MWh of electricity each year from processing up to 850,000 tonnes of waste through its three operating combustion lines. What’s more, we use the River Thames as a green highway to move the waste from the city to the facility on our fleet of tugs and barges, removing around 100,000 truck movements a year off our capital’s congested roads. By generating electricity from domestic and commercial residual waste, after recycling, we are improving resource efficiency, avoiding London’s use on landfill, and achieving greater sustainability as part of London’s circular economy.
With the Riverside Resource Recovery facility continuing to be fully operational, the Environment Agency has renewed the facility R1 certification; this means that the facility is classified as a recovery operation. The facility is permitted to process 850,000 tonnes of waste from across London and exports up to 610,000 Mega Watt hours of electricity to the National Grid. </t>
  </si>
  <si>
    <t xml:space="preserve">Include summary of plant design, design capacity, no. of combustion lines, electrical and heat capacity and any other general information that descibes the facility, its location and purpose </t>
  </si>
  <si>
    <t>Summary of Operational Processes and Procedures</t>
  </si>
  <si>
    <t>The Riverside Energy from Waste facility is a 24/7 operation which is operated from a continuously manned control room. The control room operator shall ensure that the site’s operations are performed to the facility design and to the strict requirements of the environmental permit.</t>
  </si>
  <si>
    <t>Include summary of key processes and procedures such as (but not limited to); waste reception, control rooms, grate, bed and bolier, energy &amp; heat  generation, cooling systems, residue management, emission controls, health and safety systems, maintenance</t>
  </si>
  <si>
    <t xml:space="preserve">The river operations are a key aspect of the process for Riverside, with over 85% of the waste being brought to the plant on barges along the River Thames. From the jetty, the waste containers are removed from the barges and are transported using dock tractors into the site tipping hall.     </t>
  </si>
  <si>
    <t xml:space="preserve">In the tipping hall the waste is tipped into one of 12 tipping bays. Each bay has a hydraulically operated door designed to minimise noise and odour during tipping. Lights on each tipping bay indicate to the drivers of the vehicles which bay is available to receive waste. The tipping bays open into a waste bunker 30m deep, 61m long and 16m wide. It can hold up to circa. 10,000 tonnes of waste, enough to fuel the plant at full capacity for five days. </t>
  </si>
  <si>
    <t xml:space="preserve">The plant runs three combustion lines. The waste cranes feed each combustion line ensuring that the boilers have the required feedstock for 24 hour operation. The waste travels down the feed chutes and onto a horizontal feeder table where hydraulically operated ram feeders push the waste onto the moving grate. The grate is made up of alternate rows of fixed and moving cast steel bars that are arranged on a slope. The forward movement of these bars tumbles the waste slowly down the burning waste bed. </t>
  </si>
  <si>
    <t xml:space="preserve">Primary heated combustion air is drawn from above the waste bunker and fed into the waste bed through orificies in each grate bar. This process dries the waste and provides the correct amount of air to allow good combustion of the waste. Secondary swirling air is introduced above the grate. This ensures that the gases given off by the burning waste are thoroughly mixed, resulting in a fully optimised combustion process and lower levels of toxicity in the gases leaving the combustion chamber. Ammonia is injected into the flue gas to reduce the level of Oxides of Nitrogen.    </t>
  </si>
  <si>
    <t xml:space="preserve">The resulting sub-product, from processing the waste, is known as Incinerator Bottom Ash (IBA) and this falls from the end of the grate into a quench bath. The IBA is collected in an ash bunker and loaded into containers by cranes and hoppers. Any oversized metal is removed and recycled and the remainder is transported on the river (circa 200,000 tonnes per annum) to our partner plant at Tilbury Docks for processing and recycling into aggregate that is primarily used within the construction industry.  </t>
  </si>
  <si>
    <t xml:space="preserve">The energy from the flue gases is utilised to convert water into steam via the steam drum. The steam is then further super-heated and drives the turbine/generator, producing electricity which is used to power the facility and exported to the National Grid.     </t>
  </si>
  <si>
    <t xml:space="preserve">Flue gases leave the boiler and pass through a reactor tower where hydrated lime, powdered activated carbon and water are injected into the swirling gas flow. These neutralise acids and capture heavy metals. </t>
  </si>
  <si>
    <t>Gases from the reactor tower are then drawn into the fabric filter baghouse. The clean gases pass through the filters and the Air Pollution Control residue (APCr) collects on the outer surface of the bags. The APCr is collected in silos.</t>
  </si>
  <si>
    <t xml:space="preserve">Flue Gas is drawn through the entire process by Induced Draft Fans. The clean hot gas from the Fabric Filter is passed through a heat exchanger that heats feed water to provide an efficient process. Cooled gas is emitted via an 85 metre stack where it is discharged into atmosphere. Continuous Emissions Monitoring (CEMS) equipment continually records emissions to air. </t>
  </si>
  <si>
    <t>The plant operates within a Health, Safety, Environmental and Quality Integrated Management System which is compliant with ISO 45001, ISO 14001 and ISO 9001 and is independently audited.</t>
  </si>
  <si>
    <t>Summary of Plant Operations and Maintenance during the reporting year</t>
  </si>
  <si>
    <t>Planned Plant Shutdowns:
During 2022, each of the three boilers have undergone major inspections together with a common plant outage which was undertaken in July of 2022. The major inspection scope of works included Grate Maintenance and rectification of defects, refractory refurbishment, Boiler cleaning and Fabric filter maintenance.  The driver for the common outage is to perform the required inspections under the Pressure Systems Safety Regulations 2000 (PSSR)  all items registered on the written scheme were inspected, tested, and witnessed by our competent body. 2022 improvements as follows:
The Boiler improvement project continued, now being in the 2nd year of the 3-year project to replace refractory tiles with Alloy 625 weld overlay. The modification provides benefits in condition monitoring as well as reducing the temperature of the flue gas around the superheater stages, thus reducing corrosion in the long term. Two thirds of each lines furnace have now been completed. Line 2 Fabric bags were fully changed out as part of the maintenance strategy for the Bag House. The 10-year LV board maintenance and testing was completed with no issues found. Stack gas flow monitors have been replaced, and the automation of the QAL3 calibrations has also been implemented on the CEMS equipment.</t>
  </si>
  <si>
    <t xml:space="preserve">Include summary of key operational and/or mainteanance activity undertaken in the year, such as any major component upgrades and/or replacements </t>
  </si>
  <si>
    <t>Summary of Residue Handling for the reporting year</t>
  </si>
  <si>
    <t xml:space="preserve">100% of the Incinerator Bottom Ash and Recovered Metals were transported via the River Thames to Blue Phoenix Ltd at their premises at Tilbury Docks.                                                         										
The Air Pollution Control residue (APCr) was sent to three main destinations throughout 2022:  												
1) OCO Ltd at Brandon, Suffolk where it was treated by Accelerated Carbonation Technology (ACT) to produce a stabilised product that is used as a component of breeze blocks.       											
2) Veolia Minosis in Cheshire where the APCr is stored in an underground storage facility within the Winsford salt mine. The unique geology in this area of Cheshire creates an impermeable cavity which is ideal for the storage of APCr.                                                                                                                3) Augean's in  East Northants Resource Management Facility (ENRMF) is based at Kings Cliffe near Peterborough which operates and is monitored under strict EPR permits to ensure full compliance with all current legislation.			</t>
  </si>
  <si>
    <t xml:space="preserve">Include in here a summary of residue handling regimes and destinations </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</si>
  <si>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</si>
  <si>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</si>
  <si>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</si>
  <si>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</si>
  <si>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</si>
  <si>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</si>
  <si>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</si>
  <si>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</si>
  <si>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</si>
  <si>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</si>
  <si>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</si>
  <si>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</si>
  <si>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</si>
  <si>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</si>
  <si>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</si>
  <si>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</si>
  <si>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</si>
  <si>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</si>
  <si>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</si>
  <si>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</si>
  <si>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</si>
  <si>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</si>
  <si>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</si>
  <si>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</si>
  <si>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</si>
  <si>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</si>
  <si>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River Storage annual start/end</t>
  </si>
  <si>
    <t>Other [Please specify]</t>
  </si>
  <si>
    <t>Total waste received</t>
  </si>
  <si>
    <t xml:space="preserve">Rejected Waste </t>
  </si>
  <si>
    <t>Unprocessed waste transferred out</t>
  </si>
  <si>
    <t>Storage bunker annual start/end balance</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</si>
  <si>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</si>
  <si>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</si>
  <si>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</si>
  <si>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</si>
  <si>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</si>
  <si>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</si>
  <si>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</si>
  <si>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</si>
  <si>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</si>
  <si>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</si>
  <si>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</si>
  <si>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</si>
  <si>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</si>
  <si>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</si>
  <si>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</si>
  <si>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</si>
  <si>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</si>
  <si>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</si>
  <si>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</si>
  <si>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</si>
  <si>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Mains Water</t>
  </si>
  <si>
    <t>ltrs</t>
  </si>
  <si>
    <t>Other Water</t>
  </si>
  <si>
    <t>Ammonia</t>
  </si>
  <si>
    <t>Urea</t>
  </si>
  <si>
    <t>kgs</t>
  </si>
  <si>
    <t>Activated Carbon</t>
  </si>
  <si>
    <t>Hydrated lime</t>
  </si>
  <si>
    <t>Fuel oil</t>
  </si>
  <si>
    <t>Gas</t>
  </si>
  <si>
    <t>cf</t>
  </si>
  <si>
    <t xml:space="preserve">Summary </t>
  </si>
  <si>
    <t>Line/Unit</t>
  </si>
  <si>
    <t xml:space="preserve">Hrs in year </t>
  </si>
  <si>
    <t>Availability of waste combustion by line, hrs</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</si>
  <si>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</si>
  <si>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</si>
  <si>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</si>
  <si>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</si>
  <si>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</si>
  <si>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</si>
  <si>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</si>
  <si>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</si>
  <si>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</si>
  <si>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</si>
  <si>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</si>
  <si>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</si>
  <si>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</si>
  <si>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</si>
  <si>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</si>
  <si>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</si>
  <si>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</si>
  <si>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</si>
  <si>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</si>
  <si>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</si>
  <si>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</si>
  <si>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</si>
  <si>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</si>
  <si>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</si>
  <si>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</si>
  <si>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</si>
  <si>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R05, D05</t>
  </si>
  <si>
    <t>IBA</t>
  </si>
  <si>
    <t>Total Hazardous Waste</t>
  </si>
  <si>
    <t>2) Non-Hazardous Wastes</t>
  </si>
  <si>
    <t>R04</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</si>
  <si>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</si>
  <si>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</si>
  <si>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</si>
  <si>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</si>
  <si>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</si>
  <si>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</si>
  <si>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</si>
  <si>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</si>
  <si>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</si>
  <si>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</si>
  <si>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</si>
  <si>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</si>
  <si>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</si>
  <si>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</si>
  <si>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</si>
  <si>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</si>
  <si>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</si>
  <si>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</si>
  <si>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</si>
  <si>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</si>
  <si>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</si>
  <si>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</si>
  <si>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</si>
  <si>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</si>
  <si>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</si>
  <si>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</si>
  <si>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</si>
  <si>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</si>
  <si>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</si>
  <si>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</si>
  <si>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</si>
  <si>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</si>
  <si>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</si>
  <si>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</si>
  <si>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</si>
  <si>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</si>
  <si>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</si>
  <si>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</si>
  <si>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</si>
  <si>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</si>
  <si>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</si>
  <si>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</si>
  <si>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</si>
  <si>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</si>
  <si>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</si>
  <si>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</si>
  <si>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</si>
  <si>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</si>
  <si>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</si>
  <si>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</si>
  <si>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</si>
  <si>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</si>
  <si>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</si>
  <si>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</si>
  <si>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 xml:space="preserve">
100% 95% of 10-min averages</t>
  </si>
  <si>
    <t>Total organic carbon</t>
  </si>
  <si>
    <t>Hydrogen chloride</t>
  </si>
  <si>
    <t>Summary of any notifications or non-compliances under the permit</t>
  </si>
  <si>
    <t>Summary of notification or non-compliance [including Line/Reference]</t>
  </si>
  <si>
    <t xml:space="preserve">Reason </t>
  </si>
  <si>
    <t>Measures taken to prevent reoccurrence</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</si>
  <si>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</si>
  <si>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</si>
  <si>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</si>
  <si>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</si>
  <si>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</si>
  <si>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</si>
  <si>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</si>
  <si>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</si>
  <si>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</si>
  <si>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</si>
  <si>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</si>
  <si>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</si>
  <si>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10th February</t>
  </si>
  <si>
    <t xml:space="preserve">Reading University Environmental Management Students - Presentation &amp; Site Tour </t>
  </si>
  <si>
    <t>25th - 29th October</t>
  </si>
  <si>
    <t>School/Collge Work Experience event.</t>
  </si>
  <si>
    <t>List of events planned for next year</t>
  </si>
  <si>
    <t>1st March</t>
  </si>
  <si>
    <t>Reading University Environmental Management Students - Presentation &amp; Site Tour</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</si>
  <si>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</si>
  <si>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</si>
  <si>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</si>
  <si>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</si>
  <si>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</si>
  <si>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</si>
  <si>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</si>
  <si>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</si>
  <si>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Where available, data from CO2 CEMS should be used; otherwise, a suitable emissions factor should be used based on the tonnage of waste burned e.g.0.992 tCO2/t waste as per Tolvik report 2021, or other justified emissions factor  - refer to adjacent Environment Agency guidance note or updated version for example descriptive text.</t>
  </si>
  <si>
    <r>
      <rPr>
        <b/>
        <sz val="12"/>
        <color theme="1"/>
        <rFont val="Arial"/>
        <family val="2"/>
      </rPr>
      <t>Nitrous oxide emissions</t>
    </r>
    <r>
      <rPr>
        <sz val="12"/>
        <color theme="1"/>
        <rFont val="Arial"/>
        <family val="2"/>
      </rPr>
      <t xml:space="preserve"> (only plants which use ammonia or urea to abate NOx emissions)</t>
    </r>
  </si>
  <si>
    <t>Total annual mass emissions of nitrous oxide</t>
  </si>
  <si>
    <t>Description of how annual nitrous oxide mass emission has been calculated</t>
  </si>
  <si>
    <t>Where available, data from N2O CEMS or periodic monitoring data should be used; otherwise, a suitable emissions factor should be used based on the tonnage of waste burned e.g. 0.0981 kgN20/t waste as per 2021 Pollution Inventory data for plants with urea-based SNCR - refer to adjacent Environment Agency guidance note or updated version for example descriptive text.</t>
  </si>
  <si>
    <r>
      <t xml:space="preserve">Total annual carbon dioxide and nitrous oxide emissions as carbon dioxide equivalent </t>
    </r>
    <r>
      <rPr>
        <sz val="10"/>
        <color theme="1"/>
        <rFont val="Arial"/>
        <family val="2"/>
      </rPr>
      <t>(whereby 1 kg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</si>
  <si>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</si>
  <si>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</si>
  <si>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mass</t>
  </si>
  <si>
    <t>Description of how biogenic percentage has been calculated</t>
  </si>
  <si>
    <t>Where available, data from waste sampling should be used; otherwise, an estimated figure with justification can be used, or a figure assumed on the basis of a national average e.g. 2017 WRAP data for residual waste of 51.8% biogenic energy content - refer to adjacent Environment Agency guidance note or updated version for example descriptive text.</t>
  </si>
  <si>
    <t>Percentage of total carbon dioxide emissions arising from biogenic waste</t>
  </si>
  <si>
    <t>x %</t>
  </si>
  <si>
    <t>Description of how percentage biogenic carbon dioxide emissions have been calculated</t>
  </si>
  <si>
    <t>Examples include direct measurement via C14 method, BIOMA software or other method based on measured or assumed waste biogenic content - refer to adjacent Environment Agency guidance note or updated version for example descriptive text.</t>
  </si>
  <si>
    <t>Comments:</t>
  </si>
  <si>
    <t>Residue Quality Monitoring Requirements</t>
  </si>
  <si>
    <t>Summary of monitoring undertaken and compliance</t>
  </si>
  <si>
    <t xml:space="preserve">In 2022, the Incinerator Bottom of Ash, of each line, was tested monthly for Total Organic Carbon (TOC) &amp; Quarterly for Heavy Metals suite, Dioxins/Furans and Dioxin-like PCBs in line with the site permit requirements.  </t>
  </si>
  <si>
    <t>In 2022, The Air Pollution Control residue (APCr) was tested for Heavy Metals suite, Dioxins/Furans and Dioxin-like PCBs in line with the site permit requirements.</t>
  </si>
  <si>
    <t>In 2022, the facility continued to adopt the the ESA Sampling &amp; Testing Protocol to Assess the Status of Incinerator Bottom Ash, for the hazard assessment of IBA. The IBA remained classified as non-hazardous throughout 2022.</t>
  </si>
  <si>
    <t>Commentary on any specific events</t>
  </si>
  <si>
    <t>Date &amp; Event</t>
  </si>
  <si>
    <t>Residue Quality Monitoring Results</t>
  </si>
  <si>
    <t xml:space="preserve">Parameter (unit) </t>
  </si>
  <si>
    <t>Limit</t>
  </si>
  <si>
    <t xml:space="preserve">Normal Operation </t>
  </si>
  <si>
    <t xml:space="preserve">Bottom ash  </t>
  </si>
  <si>
    <t>Total Organic Carbon (average %)</t>
  </si>
  <si>
    <t>&lt;3%</t>
  </si>
  <si>
    <t>No. of Assessments Undertaken</t>
  </si>
  <si>
    <t>---</t>
  </si>
  <si>
    <t>No. of Hazardous Results</t>
  </si>
  <si>
    <t>Comments :</t>
  </si>
  <si>
    <t>Monthly visual assessment for visible oil or grease at three emission points for uncontaminated roof and surface water. No visible signs of oil or grease seen throughout 2022.</t>
  </si>
  <si>
    <t>Emissions to Water / Sewer</t>
  </si>
  <si>
    <t>Monitoring Frequency</t>
  </si>
  <si>
    <t>Target</t>
  </si>
  <si>
    <t>Max.</t>
  </si>
  <si>
    <t>Average</t>
  </si>
  <si>
    <t>Summary of monitoring undertaken, standards used and compliance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</si>
  <si>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</si>
  <si>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</si>
  <si>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</si>
  <si>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</si>
  <si>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</si>
  <si>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Hydrogen fluoride</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</si>
  <si>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</si>
  <si>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</si>
  <si>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</si>
  <si>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</si>
  <si>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</si>
  <si>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</si>
  <si>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</si>
  <si>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</si>
  <si>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</si>
  <si>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</si>
  <si>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</si>
  <si>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</si>
  <si>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</si>
  <si>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</si>
  <si>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</si>
  <si>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</si>
  <si>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</si>
  <si>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</si>
  <si>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</si>
  <si>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</si>
  <si>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</si>
  <si>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</si>
  <si>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</si>
  <si>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</si>
  <si>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</si>
  <si>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</si>
  <si>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</si>
  <si>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</si>
  <si>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</si>
  <si>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</si>
  <si>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</si>
  <si>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</si>
  <si>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</si>
  <si>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</si>
  <si>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</si>
  <si>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</si>
  <si>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All substances listed below are continuously monitored in line with the requirements of the Environmental permit. Oxides of Nitrogen (ISO 10849), Particulate Matter (BS EN 13284-2), Total Organic Carbon (BS EN 12619), Hydrogen Chloride, Sulphur Dioxide (BS 6069-4.4)</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</si>
  <si>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</si>
  <si>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</si>
  <si>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</si>
  <si>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</si>
  <si>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</si>
  <si>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</si>
  <si>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</si>
  <si>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</si>
  <si>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</si>
  <si>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</si>
  <si>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</si>
  <si>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</si>
  <si>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</si>
  <si>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</si>
  <si>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</si>
  <si>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</si>
  <si>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</si>
  <si>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</si>
  <si>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</si>
  <si>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</si>
  <si>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</si>
  <si>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</si>
  <si>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Following EA guidance and approval in July 2015, RRRL now monitor particulate emissions qualitatively as opposed to quantitatively. The particulate data is now reported in mA (milliamps) and the reporting range of the instrument is 4mA to 20mA.</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</si>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</sst>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0_ ;\-#,##0.00\ "/>
    <numFmt numFmtId="170" formatCode="0.0"/>
  </numFmts>
  <fonts count="36">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5" fillId="0" borderId="0" applyNumberFormat="0" applyFill="0" applyBorder="0" applyAlignment="0" applyProtection="0"/>
  </cellStyleXfs>
  <cellXfs count="381">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0" fontId="1" fillId="2" borderId="2" xfId="0" applyFont="1" applyFill="1" applyBorder="1" applyAlignment="1">
      <alignment horizontal="center" vertical="top"/>
    </xf>
    <xf numFmtId="0" fontId="1" fillId="2" borderId="8" xfId="0" applyFont="1" applyFill="1" applyBorder="1" applyAlignment="1">
      <alignment horizontal="left" vertical="top"/>
    </xf>
    <xf numFmtId="0" fontId="1" fillId="2" borderId="11" xfId="0" applyFont="1" applyFill="1" applyBorder="1" applyAlignment="1">
      <alignment horizontal="left" vertical="top"/>
    </xf>
    <xf numFmtId="0" fontId="1" fillId="2" borderId="13" xfId="0" applyFont="1" applyFill="1" applyBorder="1" applyAlignment="1">
      <alignment horizontal="left" vertical="top"/>
    </xf>
    <xf numFmtId="0" fontId="1" fillId="7" borderId="9" xfId="0" applyFont="1" applyFill="1" applyBorder="1" applyAlignment="1">
      <alignment vertical="center"/>
    </xf>
    <xf numFmtId="169" fontId="1" fillId="2" borderId="12" xfId="0" applyNumberFormat="1" applyFont="1" applyFill="1" applyBorder="1"/>
    <xf numFmtId="0" fontId="1" fillId="0" borderId="0" xfId="0" applyFont="1" applyAlignment="1">
      <alignment horizontal="center" vertical="center"/>
    </xf>
    <xf numFmtId="0" fontId="1" fillId="2" borderId="6" xfId="0" applyFont="1" applyFill="1" applyBorder="1" applyAlignment="1">
      <alignment horizontal="left" vertical="top"/>
    </xf>
    <xf numFmtId="0" fontId="1" fillId="0" borderId="0" xfId="0" applyFont="1"/>
    <xf numFmtId="170" fontId="6" fillId="5" borderId="2" xfId="0" applyNumberFormat="1" applyFont="1" applyFill="1" applyBorder="1" applyAlignment="1">
      <alignment horizontal="center"/>
    </xf>
    <xf numFmtId="10" fontId="2" fillId="0" borderId="2" xfId="0" applyNumberFormat="1" applyFont="1" applyBorder="1" applyAlignment="1">
      <alignment horizontal="center" vertical="top"/>
    </xf>
    <xf numFmtId="169" fontId="10" fillId="0" borderId="0" xfId="1" applyNumberFormat="1" applyFont="1" applyAlignment="1">
      <alignment horizontal="center"/>
    </xf>
    <xf numFmtId="0" fontId="1" fillId="0" borderId="9" xfId="0" applyFont="1" applyBorder="1"/>
    <xf numFmtId="0" fontId="1" fillId="2" borderId="2" xfId="0" applyFont="1" applyFill="1" applyBorder="1" applyAlignment="1">
      <alignment horizontal="center" vertical="center" wrapText="1"/>
    </xf>
    <xf numFmtId="0" fontId="22" fillId="0" borderId="0" xfId="0" applyFont="1" applyAlignment="1">
      <alignment horizontal="left" wrapText="1"/>
    </xf>
    <xf numFmtId="0" fontId="8" fillId="2" borderId="0" xfId="0" applyFont="1" applyFill="1" applyAlignment="1">
      <alignment horizontal="center"/>
    </xf>
    <xf numFmtId="0" fontId="2" fillId="2" borderId="0" xfId="0" applyFont="1" applyFill="1" applyAlignment="1">
      <alignment horizontal="center"/>
    </xf>
    <xf numFmtId="0" fontId="35" fillId="2" borderId="0" xfId="3" applyFill="1" applyAlignment="1">
      <alignment horizontal="center"/>
    </xf>
    <xf numFmtId="0" fontId="6" fillId="3" borderId="2" xfId="0" applyFont="1" applyFill="1" applyBorder="1" applyAlignment="1">
      <alignment horizontal="left"/>
    </xf>
    <xf numFmtId="0" fontId="7" fillId="0" borderId="2" xfId="0" applyFont="1" applyBorder="1" applyAlignment="1">
      <alignment horizontal="left"/>
    </xf>
    <xf numFmtId="0" fontId="1"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0" fillId="0" borderId="2" xfId="0" applyFont="1" applyBorder="1" applyAlignment="1">
      <alignment horizontal="left" vertical="top"/>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12" fillId="0" borderId="0" xfId="0" applyFont="1" applyAlignment="1">
      <alignment horizontal="left" wrapText="1"/>
    </xf>
    <xf numFmtId="0" fontId="12" fillId="0" borderId="0" xfId="0" applyFont="1" applyAlignment="1">
      <alignment horizontal="left" vertical="top"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10" fillId="0" borderId="7" xfId="0" applyFont="1" applyBorder="1" applyAlignment="1">
      <alignment horizontal="center" wrapText="1"/>
    </xf>
    <xf numFmtId="0" fontId="7"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6" xfId="0" applyFont="1" applyFill="1" applyBorder="1" applyAlignment="1">
      <alignment horizontal="left" vertical="top"/>
    </xf>
    <xf numFmtId="0" fontId="34" fillId="0" borderId="2" xfId="0" applyFont="1" applyBorder="1" applyAlignment="1">
      <alignment vertical="top" wrapText="1"/>
    </xf>
    <xf numFmtId="0" fontId="0" fillId="0" borderId="2" xfId="0" applyBorder="1" applyAlignment="1">
      <alignment vertical="top" wrapText="1"/>
    </xf>
    <xf numFmtId="0" fontId="4" fillId="0" borderId="2" xfId="0" applyFont="1" applyBorder="1" applyAlignment="1">
      <alignment vertical="top" wrapText="1"/>
    </xf>
    <xf numFmtId="0" fontId="0" fillId="0" borderId="2" xfId="0" applyBorder="1" applyAlignment="1">
      <alignment vertical="top"/>
    </xf>
    <xf numFmtId="0" fontId="2" fillId="0" borderId="2" xfId="0" applyFont="1" applyBorder="1" applyAlignment="1">
      <alignment vertical="top" wrapText="1"/>
    </xf>
    <xf numFmtId="0" fontId="18" fillId="0" borderId="2" xfId="0" applyFont="1" applyBorder="1" applyAlignment="1">
      <alignment horizontal="left" vertical="center"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23" fillId="0" borderId="0" xfId="0" applyFont="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6" fillId="2" borderId="14" xfId="0" applyFont="1" applyFill="1" applyBorder="1" applyAlignment="1">
      <alignment horizontal="left" vertical="top" wrapText="1"/>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0" borderId="2" xfId="0" applyFont="1" applyBorder="1" applyAlignment="1">
      <alignment horizontal="center" vertical="center"/>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0" fontId="2" fillId="2" borderId="0" xfId="0" applyFont="1" applyFill="1" applyAlignment="1">
      <alignment horizontal="center" vertical="center"/>
    </xf>
    <xf numFmtId="17" fontId="2" fillId="0" borderId="0" xfId="0" applyNumberFormat="1" applyFont="1"/>
    <xf numFmtId="0" fontId="2" fillId="2" borderId="0" xfId="0" applyFont="1" applyFill="1"/>
    <xf numFmtId="0" fontId="2" fillId="0" borderId="0" xfId="0" applyFont="1" applyAlignment="1">
      <alignment horizontal="left"/>
    </xf>
    <xf numFmtId="14" fontId="2" fillId="2" borderId="0" xfId="0" applyNumberFormat="1" applyFont="1" applyFill="1" applyAlignment="1">
      <alignment horizontal="center"/>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left"/>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2" fillId="0" borderId="0" xfId="0" applyFont="1" applyAlignment="1">
      <alignment horizontal="left" vertical="top" wrapText="1"/>
    </xf>
    <xf numFmtId="0" fontId="1" fillId="0" borderId="0" xfId="0" applyFont="1" applyAlignment="1">
      <alignment horizontal="center"/>
    </xf>
    <xf numFmtId="164" fontId="6" fillId="2" borderId="7" xfId="1" applyNumberFormat="1" applyFont="1" applyFill="1" applyBorder="1" applyAlignment="1"/>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0" fontId="1" fillId="0" borderId="7" xfId="0" applyFont="1" applyBorder="1" applyAlignment="1">
      <alignment horizontal="center" vertical="center" textRotation="90"/>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0" fontId="1" fillId="0" borderId="0" xfId="0" applyFont="1" applyAlignment="1">
      <alignment horizontal="center" vertical="center" textRotation="90"/>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165" fontId="1" fillId="0" borderId="0" xfId="2" applyNumberFormat="1" applyFont="1" applyAlignment="1">
      <alignment horizontal="center" vertical="center"/>
    </xf>
    <xf numFmtId="0" fontId="1" fillId="0" borderId="0" xfId="0" applyFont="1" applyAlignment="1">
      <alignment horizontal="center" textRotation="90"/>
    </xf>
    <xf numFmtId="0" fontId="1" fillId="0" borderId="12" xfId="0" applyFont="1" applyBorder="1"/>
    <xf numFmtId="166" fontId="1" fillId="0" borderId="12"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169" fontId="1" fillId="2" borderId="0" xfId="1" applyNumberFormat="1" applyFont="1" applyFill="1" applyAlignment="1">
      <alignment horizontal="center"/>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2" xfId="0" applyFont="1" applyBorder="1" applyAlignment="1">
      <alignment horizontal="left"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165" fontId="1" fillId="0" borderId="2" xfId="2" applyNumberFormat="1" applyFont="1" applyBorder="1" applyAlignment="1">
      <alignment horizontal="center" vertical="center" wrapText="1"/>
    </xf>
    <xf numFmtId="0" fontId="1" fillId="0" borderId="0" xfId="0" applyFont="1" applyAlignment="1">
      <alignment vertical="center"/>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2" xfId="0" applyNumberFormat="1"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2" xfId="0" applyNumberFormat="1"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3" fontId="1" fillId="0" borderId="2" xfId="0" applyNumberFormat="1" applyFont="1" applyBorder="1" applyAlignment="1">
      <alignment horizontal="center" vertical="center" wrapText="1"/>
    </xf>
    <xf numFmtId="0" fontId="1" fillId="0" borderId="2" xfId="0"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0" fontId="1" fillId="5" borderId="2" xfId="0" applyFont="1" applyFill="1" applyBorder="1" applyAlignment="1">
      <alignment horizontal="center" vertical="center" wrapText="1"/>
    </xf>
    <xf numFmtId="0" fontId="1" fillId="0" borderId="2" xfId="0" applyFont="1" applyBorder="1" applyAlignment="1">
      <alignment horizontal="left"/>
    </xf>
    <xf numFmtId="0" fontId="1" fillId="2" borderId="2" xfId="0" applyFont="1" applyFill="1" applyBorder="1" applyAlignment="1">
      <alignment horizontal="left" vertical="top" wrapText="1"/>
    </xf>
    <xf numFmtId="9"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14" fontId="1"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2"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1" fillId="2" borderId="8" xfId="0" applyFont="1" applyFill="1" applyBorder="1" applyAlignment="1">
      <alignment horizontal="left"/>
    </xf>
    <xf numFmtId="0" fontId="1" fillId="2" borderId="9" xfId="0" applyFont="1" applyFill="1" applyBorder="1" applyAlignment="1">
      <alignment horizontal="left"/>
    </xf>
    <xf numFmtId="0" fontId="1" fillId="2" borderId="0" xfId="0" applyFont="1" applyFill="1" applyAlignment="1">
      <alignment horizontal="left"/>
    </xf>
    <xf numFmtId="0" fontId="1" fillId="2" borderId="10" xfId="0" applyFont="1" applyFill="1" applyBorder="1" applyAlignment="1">
      <alignment horizontal="left"/>
    </xf>
    <xf numFmtId="0" fontId="1" fillId="2" borderId="11" xfId="0" applyFont="1" applyFill="1" applyBorder="1" applyAlignment="1">
      <alignment horizontal="left"/>
    </xf>
    <xf numFmtId="0" fontId="1" fillId="2" borderId="12" xfId="0" applyFont="1" applyFill="1" applyBorder="1" applyAlignment="1">
      <alignment horizontal="left"/>
    </xf>
    <xf numFmtId="0" fontId="1" fillId="2" borderId="13" xfId="0" applyFont="1" applyFill="1" applyBorder="1" applyAlignment="1">
      <alignment horizontal="left"/>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2" xfId="0" applyFont="1" applyFill="1" applyBorder="1" applyAlignment="1">
      <alignment horizontal="center" vertical="center" wrapText="1"/>
    </xf>
    <xf numFmtId="0" fontId="1" fillId="5" borderId="2" xfId="0" applyFont="1" applyFill="1" applyBorder="1" applyAlignment="1">
      <alignment horizontal="left" vertical="center" wrapText="1"/>
    </xf>
    <xf numFmtId="0" fontId="1" fillId="0" borderId="2" xfId="0" applyFont="1" applyBorder="1" applyAlignment="1">
      <alignment horizontal="center"/>
    </xf>
    <xf numFmtId="0" fontId="1" fillId="0" borderId="2" xfId="0" applyFont="1" applyBorder="1" applyAlignment="1">
      <alignment horizontal="left" vertical="center" wrapText="1"/>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c:formatCode>
                <c:ptCount val="12"/>
                <c:pt idx="0">
                  <c:v>1.4666666666666668</c:v>
                </c:pt>
                <c:pt idx="1">
                  <c:v>1.5</c:v>
                </c:pt>
                <c:pt idx="2">
                  <c:v>1.5666666666666667</c:v>
                </c:pt>
                <c:pt idx="3">
                  <c:v>1</c:v>
                </c:pt>
                <c:pt idx="4">
                  <c:v>1</c:v>
                </c:pt>
                <c:pt idx="5">
                  <c:v>0.93333333333333324</c:v>
                </c:pt>
                <c:pt idx="6">
                  <c:v>0.9</c:v>
                </c:pt>
                <c:pt idx="7">
                  <c:v>1.3999999999999997</c:v>
                </c:pt>
                <c:pt idx="8">
                  <c:v>2.0333333333333332</c:v>
                </c:pt>
                <c:pt idx="9">
                  <c:v>1.3</c:v>
                </c:pt>
                <c:pt idx="10">
                  <c:v>1.6666666666666667</c:v>
                </c:pt>
                <c:pt idx="11">
                  <c:v>1.6333333333333335</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2.8</c:v>
                </c:pt>
                <c:pt idx="1">
                  <c:v>3.8</c:v>
                </c:pt>
                <c:pt idx="2">
                  <c:v>3.5</c:v>
                </c:pt>
                <c:pt idx="3">
                  <c:v>1.9</c:v>
                </c:pt>
                <c:pt idx="4">
                  <c:v>2.7</c:v>
                </c:pt>
                <c:pt idx="5">
                  <c:v>2.4</c:v>
                </c:pt>
                <c:pt idx="6">
                  <c:v>1.9</c:v>
                </c:pt>
                <c:pt idx="7">
                  <c:v>3.3</c:v>
                </c:pt>
                <c:pt idx="8">
                  <c:v>4.7</c:v>
                </c:pt>
                <c:pt idx="9">
                  <c:v>2.9</c:v>
                </c:pt>
                <c:pt idx="10">
                  <c:v>3.3</c:v>
                </c:pt>
                <c:pt idx="11">
                  <c:v>3.5</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c:formatCode>
                <c:ptCount val="12"/>
                <c:pt idx="0">
                  <c:v>1.5</c:v>
                </c:pt>
                <c:pt idx="1">
                  <c:v>1.5</c:v>
                </c:pt>
                <c:pt idx="2">
                  <c:v>1.5666666666666667</c:v>
                </c:pt>
                <c:pt idx="3">
                  <c:v>1</c:v>
                </c:pt>
                <c:pt idx="4">
                  <c:v>1</c:v>
                </c:pt>
                <c:pt idx="5">
                  <c:v>0.93333333333333324</c:v>
                </c:pt>
                <c:pt idx="6">
                  <c:v>0.9</c:v>
                </c:pt>
                <c:pt idx="7">
                  <c:v>1.3999999999999997</c:v>
                </c:pt>
                <c:pt idx="8">
                  <c:v>2.0333333333333332</c:v>
                </c:pt>
                <c:pt idx="9">
                  <c:v>1.3</c:v>
                </c:pt>
                <c:pt idx="10">
                  <c:v>1.6666666666666667</c:v>
                </c:pt>
                <c:pt idx="11">
                  <c:v>1.6333333333333335</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0.0</c:formatCode>
                <c:ptCount val="12"/>
                <c:pt idx="0">
                  <c:v>2.4</c:v>
                </c:pt>
                <c:pt idx="1">
                  <c:v>2.9</c:v>
                </c:pt>
                <c:pt idx="2">
                  <c:v>3.1</c:v>
                </c:pt>
                <c:pt idx="3">
                  <c:v>1.5</c:v>
                </c:pt>
                <c:pt idx="4">
                  <c:v>1.4</c:v>
                </c:pt>
                <c:pt idx="5">
                  <c:v>2</c:v>
                </c:pt>
                <c:pt idx="6">
                  <c:v>1.5</c:v>
                </c:pt>
                <c:pt idx="7">
                  <c:v>2.8</c:v>
                </c:pt>
                <c:pt idx="8">
                  <c:v>4</c:v>
                </c:pt>
                <c:pt idx="9">
                  <c:v>2.1</c:v>
                </c:pt>
                <c:pt idx="10">
                  <c:v>2.8</c:v>
                </c:pt>
                <c:pt idx="11" formatCode="General">
                  <c:v>2.4</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0.0</c:formatCode>
                <c:ptCount val="12"/>
                <c:pt idx="0">
                  <c:v>5.9333333333333336</c:v>
                </c:pt>
                <c:pt idx="1">
                  <c:v>6.1333333333333329</c:v>
                </c:pt>
                <c:pt idx="2">
                  <c:v>6.0999999999999988</c:v>
                </c:pt>
                <c:pt idx="3">
                  <c:v>6.0333333333333341</c:v>
                </c:pt>
                <c:pt idx="4">
                  <c:v>6.7333333333333334</c:v>
                </c:pt>
                <c:pt idx="5">
                  <c:v>7.333333333333333</c:v>
                </c:pt>
                <c:pt idx="6">
                  <c:v>6.9666666666666659</c:v>
                </c:pt>
                <c:pt idx="7">
                  <c:v>6.5999999999999988</c:v>
                </c:pt>
                <c:pt idx="8">
                  <c:v>5.7666666666666666</c:v>
                </c:pt>
                <c:pt idx="9">
                  <c:v>6.1333333333333329</c:v>
                </c:pt>
                <c:pt idx="10">
                  <c:v>5.833333333333333</c:v>
                </c:pt>
                <c:pt idx="11">
                  <c:v>5.6000000000000005</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0.0</c:formatCode>
                <c:ptCount val="12"/>
                <c:pt idx="0">
                  <c:v>24.8</c:v>
                </c:pt>
                <c:pt idx="1">
                  <c:v>27.5</c:v>
                </c:pt>
                <c:pt idx="2">
                  <c:v>44.3</c:v>
                </c:pt>
                <c:pt idx="3">
                  <c:v>20.3</c:v>
                </c:pt>
                <c:pt idx="4">
                  <c:v>40.1</c:v>
                </c:pt>
                <c:pt idx="5">
                  <c:v>48</c:v>
                </c:pt>
                <c:pt idx="6">
                  <c:v>38.6</c:v>
                </c:pt>
                <c:pt idx="7">
                  <c:v>73.400000000000006</c:v>
                </c:pt>
                <c:pt idx="8">
                  <c:v>23.2</c:v>
                </c:pt>
                <c:pt idx="9">
                  <c:v>50.7</c:v>
                </c:pt>
                <c:pt idx="10">
                  <c:v>18.7</c:v>
                </c:pt>
                <c:pt idx="11">
                  <c:v>27.3</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c:formatCode>
                <c:ptCount val="12"/>
                <c:pt idx="0">
                  <c:v>5.8999999999999995</c:v>
                </c:pt>
                <c:pt idx="1">
                  <c:v>6.1333333333333329</c:v>
                </c:pt>
                <c:pt idx="2">
                  <c:v>6.0999999999999988</c:v>
                </c:pt>
                <c:pt idx="3">
                  <c:v>6.0333333333333341</c:v>
                </c:pt>
                <c:pt idx="4">
                  <c:v>6.7333333333333334</c:v>
                </c:pt>
                <c:pt idx="5">
                  <c:v>7.333333333333333</c:v>
                </c:pt>
                <c:pt idx="6">
                  <c:v>6.9666666666666659</c:v>
                </c:pt>
                <c:pt idx="7">
                  <c:v>6.5999999999999988</c:v>
                </c:pt>
                <c:pt idx="8">
                  <c:v>5.7666666666666666</c:v>
                </c:pt>
                <c:pt idx="9">
                  <c:v>6.1333333333333329</c:v>
                </c:pt>
                <c:pt idx="10">
                  <c:v>5.833333333333333</c:v>
                </c:pt>
                <c:pt idx="11">
                  <c:v>5.6000000000000005</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0.0</c:formatCode>
                <c:ptCount val="12"/>
                <c:pt idx="0">
                  <c:v>10.4</c:v>
                </c:pt>
                <c:pt idx="1">
                  <c:v>10.5</c:v>
                </c:pt>
                <c:pt idx="2">
                  <c:v>10.5</c:v>
                </c:pt>
                <c:pt idx="3">
                  <c:v>10.7</c:v>
                </c:pt>
                <c:pt idx="4">
                  <c:v>12.5</c:v>
                </c:pt>
                <c:pt idx="5">
                  <c:v>12.6</c:v>
                </c:pt>
                <c:pt idx="6">
                  <c:v>10.9</c:v>
                </c:pt>
                <c:pt idx="7">
                  <c:v>10.5</c:v>
                </c:pt>
                <c:pt idx="8">
                  <c:v>8.9</c:v>
                </c:pt>
                <c:pt idx="9">
                  <c:v>11.3</c:v>
                </c:pt>
                <c:pt idx="10">
                  <c:v>9.3000000000000007</c:v>
                </c:pt>
                <c:pt idx="11">
                  <c:v>9.8000000000000007</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0.0</c:formatCode>
                <c:ptCount val="12"/>
                <c:pt idx="0">
                  <c:v>165.26666666666668</c:v>
                </c:pt>
                <c:pt idx="1">
                  <c:v>158.83333333333334</c:v>
                </c:pt>
                <c:pt idx="2">
                  <c:v>161.13333333333333</c:v>
                </c:pt>
                <c:pt idx="3">
                  <c:v>164.06666666666669</c:v>
                </c:pt>
                <c:pt idx="4">
                  <c:v>156.56666666666666</c:v>
                </c:pt>
                <c:pt idx="5">
                  <c:v>163.93333333333331</c:v>
                </c:pt>
                <c:pt idx="6">
                  <c:v>162</c:v>
                </c:pt>
                <c:pt idx="7">
                  <c:v>159.4</c:v>
                </c:pt>
                <c:pt idx="8">
                  <c:v>160.53333333333333</c:v>
                </c:pt>
                <c:pt idx="9">
                  <c:v>164.5</c:v>
                </c:pt>
                <c:pt idx="10">
                  <c:v>160.5</c:v>
                </c:pt>
                <c:pt idx="11">
                  <c:v>161.9</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0.0</c:formatCode>
                <c:ptCount val="12"/>
                <c:pt idx="0">
                  <c:v>212.4</c:v>
                </c:pt>
                <c:pt idx="1">
                  <c:v>206.5</c:v>
                </c:pt>
                <c:pt idx="2">
                  <c:v>227</c:v>
                </c:pt>
                <c:pt idx="3">
                  <c:v>213.7</c:v>
                </c:pt>
                <c:pt idx="4">
                  <c:v>216.9</c:v>
                </c:pt>
                <c:pt idx="5">
                  <c:v>210.7</c:v>
                </c:pt>
                <c:pt idx="6">
                  <c:v>206.2</c:v>
                </c:pt>
                <c:pt idx="7">
                  <c:v>207.2</c:v>
                </c:pt>
                <c:pt idx="8">
                  <c:v>199.5</c:v>
                </c:pt>
                <c:pt idx="9">
                  <c:v>206.1</c:v>
                </c:pt>
                <c:pt idx="10">
                  <c:v>218.1</c:v>
                </c:pt>
                <c:pt idx="11">
                  <c:v>196.7</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c:formatCode>
                <c:ptCount val="12"/>
                <c:pt idx="0">
                  <c:v>163.13333333333335</c:v>
                </c:pt>
                <c:pt idx="1">
                  <c:v>159.1</c:v>
                </c:pt>
                <c:pt idx="2">
                  <c:v>161.13333333333333</c:v>
                </c:pt>
                <c:pt idx="3">
                  <c:v>164.06666666666669</c:v>
                </c:pt>
                <c:pt idx="4">
                  <c:v>156.56666666666666</c:v>
                </c:pt>
                <c:pt idx="5">
                  <c:v>163.93333333333331</c:v>
                </c:pt>
                <c:pt idx="6">
                  <c:v>162</c:v>
                </c:pt>
                <c:pt idx="7">
                  <c:v>159.4</c:v>
                </c:pt>
                <c:pt idx="8">
                  <c:v>160.53333333333333</c:v>
                </c:pt>
                <c:pt idx="9">
                  <c:v>164.5</c:v>
                </c:pt>
                <c:pt idx="10">
                  <c:v>160.5</c:v>
                </c:pt>
                <c:pt idx="11">
                  <c:v>161.9</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0.0</c:formatCode>
                <c:ptCount val="12"/>
                <c:pt idx="0">
                  <c:v>170.5</c:v>
                </c:pt>
                <c:pt idx="1">
                  <c:v>171</c:v>
                </c:pt>
                <c:pt idx="2">
                  <c:v>173</c:v>
                </c:pt>
                <c:pt idx="3">
                  <c:v>171</c:v>
                </c:pt>
                <c:pt idx="4">
                  <c:v>71</c:v>
                </c:pt>
                <c:pt idx="5">
                  <c:v>170.7</c:v>
                </c:pt>
                <c:pt idx="6">
                  <c:v>170.7</c:v>
                </c:pt>
                <c:pt idx="7">
                  <c:v>171.8</c:v>
                </c:pt>
                <c:pt idx="8">
                  <c:v>170.9</c:v>
                </c:pt>
                <c:pt idx="9">
                  <c:v>170.6</c:v>
                </c:pt>
                <c:pt idx="10">
                  <c:v>175.5</c:v>
                </c:pt>
                <c:pt idx="11">
                  <c:v>170.8</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0.0</c:formatCode>
                <c:ptCount val="12"/>
                <c:pt idx="0">
                  <c:v>0.39999999999999997</c:v>
                </c:pt>
                <c:pt idx="1">
                  <c:v>0.39999999999999997</c:v>
                </c:pt>
                <c:pt idx="2">
                  <c:v>0.43333333333333335</c:v>
                </c:pt>
                <c:pt idx="3">
                  <c:v>0.39999999999999997</c:v>
                </c:pt>
                <c:pt idx="4">
                  <c:v>0.46666666666666662</c:v>
                </c:pt>
                <c:pt idx="5">
                  <c:v>0.39999999999999997</c:v>
                </c:pt>
                <c:pt idx="6">
                  <c:v>0.39999999999999997</c:v>
                </c:pt>
                <c:pt idx="7">
                  <c:v>0.43333333333333335</c:v>
                </c:pt>
                <c:pt idx="8">
                  <c:v>0.43333333333333335</c:v>
                </c:pt>
                <c:pt idx="9">
                  <c:v>0.39999999999999997</c:v>
                </c:pt>
                <c:pt idx="10">
                  <c:v>0.43333333333333335</c:v>
                </c:pt>
                <c:pt idx="11">
                  <c:v>0.46666666666666673</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0.0</c:formatCode>
                <c:ptCount val="12"/>
                <c:pt idx="0">
                  <c:v>8</c:v>
                </c:pt>
                <c:pt idx="1">
                  <c:v>10.3</c:v>
                </c:pt>
                <c:pt idx="2">
                  <c:v>8.1</c:v>
                </c:pt>
                <c:pt idx="3">
                  <c:v>10.3</c:v>
                </c:pt>
                <c:pt idx="4">
                  <c:v>10.7</c:v>
                </c:pt>
                <c:pt idx="5">
                  <c:v>9.6</c:v>
                </c:pt>
                <c:pt idx="6">
                  <c:v>12.6</c:v>
                </c:pt>
                <c:pt idx="7">
                  <c:v>11.9</c:v>
                </c:pt>
                <c:pt idx="8">
                  <c:v>9.5</c:v>
                </c:pt>
                <c:pt idx="9">
                  <c:v>9.6999999999999993</c:v>
                </c:pt>
                <c:pt idx="10">
                  <c:v>10.1</c:v>
                </c:pt>
                <c:pt idx="11">
                  <c:v>9.6999999999999993</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c:formatCode>
                <c:ptCount val="12"/>
                <c:pt idx="0">
                  <c:v>0.39999999999999997</c:v>
                </c:pt>
                <c:pt idx="1">
                  <c:v>0.39999999999999997</c:v>
                </c:pt>
                <c:pt idx="2">
                  <c:v>0.43333333333333335</c:v>
                </c:pt>
                <c:pt idx="3">
                  <c:v>0.39999999999999997</c:v>
                </c:pt>
                <c:pt idx="4">
                  <c:v>0.46666666666666662</c:v>
                </c:pt>
                <c:pt idx="5">
                  <c:v>0.39999999999999997</c:v>
                </c:pt>
                <c:pt idx="6">
                  <c:v>0.39999999999999997</c:v>
                </c:pt>
                <c:pt idx="7">
                  <c:v>0.43333333333333335</c:v>
                </c:pt>
                <c:pt idx="8">
                  <c:v>0.43333333333333335</c:v>
                </c:pt>
                <c:pt idx="9">
                  <c:v>0.39999999999999997</c:v>
                </c:pt>
                <c:pt idx="10">
                  <c:v>0.43333333333333335</c:v>
                </c:pt>
                <c:pt idx="11">
                  <c:v>0.46666666666666673</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0.0</c:formatCode>
                <c:ptCount val="12"/>
                <c:pt idx="0">
                  <c:v>0.9</c:v>
                </c:pt>
                <c:pt idx="1">
                  <c:v>1</c:v>
                </c:pt>
                <c:pt idx="2">
                  <c:v>1</c:v>
                </c:pt>
                <c:pt idx="3">
                  <c:v>1.4</c:v>
                </c:pt>
                <c:pt idx="4">
                  <c:v>1</c:v>
                </c:pt>
                <c:pt idx="5">
                  <c:v>0.9</c:v>
                </c:pt>
                <c:pt idx="6">
                  <c:v>1</c:v>
                </c:pt>
                <c:pt idx="7">
                  <c:v>1.3</c:v>
                </c:pt>
                <c:pt idx="8">
                  <c:v>1.1000000000000001</c:v>
                </c:pt>
                <c:pt idx="9">
                  <c:v>1.2</c:v>
                </c:pt>
                <c:pt idx="10">
                  <c:v>1.1000000000000001</c:v>
                </c:pt>
                <c:pt idx="11">
                  <c:v>1.1000000000000001</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0.0</c:formatCode>
                <c:ptCount val="12"/>
                <c:pt idx="0">
                  <c:v>37.633333333333333</c:v>
                </c:pt>
                <c:pt idx="1">
                  <c:v>50.29999999999999</c:v>
                </c:pt>
                <c:pt idx="2">
                  <c:v>65.066666666666663</c:v>
                </c:pt>
                <c:pt idx="3">
                  <c:v>79.3</c:v>
                </c:pt>
                <c:pt idx="4">
                  <c:v>79.36666666666666</c:v>
                </c:pt>
                <c:pt idx="5">
                  <c:v>44.133333333333326</c:v>
                </c:pt>
                <c:pt idx="6">
                  <c:v>41.300000000000004</c:v>
                </c:pt>
                <c:pt idx="7">
                  <c:v>59.633333333333326</c:v>
                </c:pt>
                <c:pt idx="8">
                  <c:v>64.266666666666666</c:v>
                </c:pt>
                <c:pt idx="9">
                  <c:v>59.533333333333331</c:v>
                </c:pt>
                <c:pt idx="10">
                  <c:v>47</c:v>
                </c:pt>
                <c:pt idx="11">
                  <c:v>57.6</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0.0</c:formatCode>
                <c:ptCount val="12"/>
                <c:pt idx="0">
                  <c:v>502.90000000000003</c:v>
                </c:pt>
                <c:pt idx="1">
                  <c:v>485.40000000000003</c:v>
                </c:pt>
                <c:pt idx="2">
                  <c:v>552.86666666666667</c:v>
                </c:pt>
                <c:pt idx="3">
                  <c:v>603.6</c:v>
                </c:pt>
                <c:pt idx="4">
                  <c:v>505.40000000000003</c:v>
                </c:pt>
                <c:pt idx="5">
                  <c:v>507.06666666666666</c:v>
                </c:pt>
                <c:pt idx="6">
                  <c:v>556.4666666666667</c:v>
                </c:pt>
                <c:pt idx="7">
                  <c:v>525.5</c:v>
                </c:pt>
                <c:pt idx="8">
                  <c:v>541.73333333333323</c:v>
                </c:pt>
                <c:pt idx="9">
                  <c:v>492.9666666666667</c:v>
                </c:pt>
                <c:pt idx="10">
                  <c:v>489.90000000000003</c:v>
                </c:pt>
                <c:pt idx="11">
                  <c:v>450.5333333333333</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0.0</c:formatCode>
                <c:ptCount val="12"/>
                <c:pt idx="0">
                  <c:v>8.4333333333333318</c:v>
                </c:pt>
                <c:pt idx="1">
                  <c:v>9.6666666666666661</c:v>
                </c:pt>
                <c:pt idx="2">
                  <c:v>10.4</c:v>
                </c:pt>
                <c:pt idx="3">
                  <c:v>11.566666666666668</c:v>
                </c:pt>
                <c:pt idx="4">
                  <c:v>10.566666666666666</c:v>
                </c:pt>
                <c:pt idx="5">
                  <c:v>9.4666666666666668</c:v>
                </c:pt>
                <c:pt idx="6">
                  <c:v>10.233333333333334</c:v>
                </c:pt>
                <c:pt idx="7">
                  <c:v>11.566666666666665</c:v>
                </c:pt>
                <c:pt idx="8">
                  <c:v>12.366666666666667</c:v>
                </c:pt>
                <c:pt idx="9">
                  <c:v>11.666666666666666</c:v>
                </c:pt>
                <c:pt idx="10">
                  <c:v>11.233333333333334</c:v>
                </c:pt>
                <c:pt idx="11">
                  <c:v>12.399999999999999</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0.0</c:formatCode>
                <c:ptCount val="12"/>
                <c:pt idx="0">
                  <c:v>15.1</c:v>
                </c:pt>
                <c:pt idx="1">
                  <c:v>18.5</c:v>
                </c:pt>
                <c:pt idx="2">
                  <c:v>19.100000000000001</c:v>
                </c:pt>
                <c:pt idx="3">
                  <c:v>29.4</c:v>
                </c:pt>
                <c:pt idx="4">
                  <c:v>19.8</c:v>
                </c:pt>
                <c:pt idx="5">
                  <c:v>21.2</c:v>
                </c:pt>
                <c:pt idx="6">
                  <c:v>16.899999999999999</c:v>
                </c:pt>
                <c:pt idx="7">
                  <c:v>21.1</c:v>
                </c:pt>
                <c:pt idx="8">
                  <c:v>25.6</c:v>
                </c:pt>
                <c:pt idx="9">
                  <c:v>23.1</c:v>
                </c:pt>
                <c:pt idx="10">
                  <c:v>19</c:v>
                </c:pt>
                <c:pt idx="11">
                  <c:v>20.3</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0.0</c:formatCode>
                <c:ptCount val="12"/>
                <c:pt idx="0">
                  <c:v>0.3666666666666667</c:v>
                </c:pt>
                <c:pt idx="1">
                  <c:v>0.3666666666666667</c:v>
                </c:pt>
                <c:pt idx="2">
                  <c:v>0.3666666666666667</c:v>
                </c:pt>
                <c:pt idx="3">
                  <c:v>0.39999999999999997</c:v>
                </c:pt>
                <c:pt idx="4">
                  <c:v>0.39999999999999997</c:v>
                </c:pt>
                <c:pt idx="5">
                  <c:v>0.43333333333333335</c:v>
                </c:pt>
                <c:pt idx="6">
                  <c:v>0.43333333333333335</c:v>
                </c:pt>
                <c:pt idx="7">
                  <c:v>0.5</c:v>
                </c:pt>
                <c:pt idx="8">
                  <c:v>0.43333333333333335</c:v>
                </c:pt>
                <c:pt idx="9">
                  <c:v>0.46666666666666662</c:v>
                </c:pt>
                <c:pt idx="10">
                  <c:v>0.46666666666666662</c:v>
                </c:pt>
                <c:pt idx="11">
                  <c:v>0.46666666666666662</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0.0</c:formatCode>
                <c:ptCount val="12"/>
                <c:pt idx="0">
                  <c:v>2.7</c:v>
                </c:pt>
                <c:pt idx="1">
                  <c:v>4</c:v>
                </c:pt>
                <c:pt idx="2">
                  <c:v>2.4</c:v>
                </c:pt>
                <c:pt idx="3">
                  <c:v>6.2</c:v>
                </c:pt>
                <c:pt idx="4">
                  <c:v>5.5</c:v>
                </c:pt>
                <c:pt idx="5">
                  <c:v>2.8</c:v>
                </c:pt>
                <c:pt idx="6">
                  <c:v>1.9</c:v>
                </c:pt>
                <c:pt idx="7">
                  <c:v>5.0999999999999996</c:v>
                </c:pt>
                <c:pt idx="8">
                  <c:v>2.4</c:v>
                </c:pt>
                <c:pt idx="9">
                  <c:v>5.2</c:v>
                </c:pt>
                <c:pt idx="10">
                  <c:v>2.2999999999999998</c:v>
                </c:pt>
                <c:pt idx="11">
                  <c:v>4.5999999999999996</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5.5</c:v>
                </c:pt>
                <c:pt idx="4">
                  <c:v>5.5</c:v>
                </c:pt>
                <c:pt idx="5">
                  <c:v>5.5</c:v>
                </c:pt>
                <c:pt idx="6">
                  <c:v>5.5</c:v>
                </c:pt>
                <c:pt idx="7">
                  <c:v>5.5</c:v>
                </c:pt>
                <c:pt idx="8">
                  <c:v>5.5</c:v>
                </c:pt>
                <c:pt idx="9">
                  <c:v>5.5</c:v>
                </c:pt>
                <c:pt idx="10">
                  <c:v>5.5</c:v>
                </c:pt>
                <c:pt idx="11">
                  <c:v>5.5</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0.0</c:formatCode>
                <c:ptCount val="12"/>
                <c:pt idx="0">
                  <c:v>0.3666666666666667</c:v>
                </c:pt>
                <c:pt idx="1">
                  <c:v>0.3666666666666667</c:v>
                </c:pt>
                <c:pt idx="2">
                  <c:v>0.3666666666666667</c:v>
                </c:pt>
                <c:pt idx="3">
                  <c:v>0.39999999999999997</c:v>
                </c:pt>
                <c:pt idx="4">
                  <c:v>0.39999999999999997</c:v>
                </c:pt>
                <c:pt idx="5">
                  <c:v>0.43333333333333335</c:v>
                </c:pt>
                <c:pt idx="6">
                  <c:v>0.43333333333333335</c:v>
                </c:pt>
                <c:pt idx="7">
                  <c:v>0.5</c:v>
                </c:pt>
                <c:pt idx="8">
                  <c:v>0.43333333333333335</c:v>
                </c:pt>
                <c:pt idx="9">
                  <c:v>0.46666666666666662</c:v>
                </c:pt>
                <c:pt idx="10">
                  <c:v>0.46666666666666662</c:v>
                </c:pt>
                <c:pt idx="11">
                  <c:v>0.46666666666666662</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0.0</c:formatCode>
                <c:ptCount val="12"/>
                <c:pt idx="0">
                  <c:v>0.6</c:v>
                </c:pt>
                <c:pt idx="1">
                  <c:v>0.6</c:v>
                </c:pt>
                <c:pt idx="2">
                  <c:v>0.5</c:v>
                </c:pt>
                <c:pt idx="3">
                  <c:v>0.6</c:v>
                </c:pt>
                <c:pt idx="4">
                  <c:v>0.7</c:v>
                </c:pt>
                <c:pt idx="5">
                  <c:v>0.6</c:v>
                </c:pt>
                <c:pt idx="6">
                  <c:v>0.9</c:v>
                </c:pt>
                <c:pt idx="7">
                  <c:v>0.9</c:v>
                </c:pt>
                <c:pt idx="8">
                  <c:v>0.6</c:v>
                </c:pt>
                <c:pt idx="9">
                  <c:v>0.9</c:v>
                </c:pt>
                <c:pt idx="10">
                  <c:v>0.7</c:v>
                </c:pt>
                <c:pt idx="11">
                  <c:v>0.6</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0</xdr:rowOff>
    </xdr:from>
    <xdr:to>
      <xdr:col>7</xdr:col>
      <xdr:colOff>123825</xdr:colOff>
      <xdr:row>6</xdr:row>
      <xdr:rowOff>21720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9800" y="0"/>
          <a:ext cx="2600325" cy="1164720"/>
        </a:xfrm>
        <a:prstGeom prst="rect">
          <a:avLst/>
        </a:prstGeom>
        <a:noFill/>
      </xdr:spPr>
    </xdr:pic>
    <xdr:clientData/>
  </xdr:twoCellAnchor>
  <xdr:twoCellAnchor editAs="oneCell">
    <xdr:from>
      <xdr:col>1</xdr:col>
      <xdr:colOff>0</xdr:colOff>
      <xdr:row>7</xdr:row>
      <xdr:rowOff>0</xdr:rowOff>
    </xdr:from>
    <xdr:to>
      <xdr:col>9</xdr:col>
      <xdr:colOff>419215</xdr:colOff>
      <xdr:row>22</xdr:row>
      <xdr:rowOff>187336</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619125" y="1333500"/>
          <a:ext cx="5724640" cy="30543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4</xdr:row>
          <xdr:rowOff>66675</xdr:rowOff>
        </xdr:from>
        <xdr:to>
          <xdr:col>6</xdr:col>
          <xdr:colOff>333375</xdr:colOff>
          <xdr:row>8</xdr:row>
          <xdr:rowOff>209550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enquiries@corygroup.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topLeftCell="A18" workbookViewId="0">
      <selection activeCell="L48" sqref="L48"/>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92"/>
      <c r="C1" s="92"/>
      <c r="D1" s="244" t="s">
        <v>0</v>
      </c>
      <c r="E1" s="244"/>
      <c r="F1" s="244"/>
      <c r="G1" s="244"/>
      <c r="H1" s="92"/>
      <c r="I1" s="92"/>
      <c r="J1" s="92"/>
      <c r="K1" s="92"/>
      <c r="L1" s="92"/>
      <c r="M1" s="92"/>
      <c r="N1" s="92"/>
      <c r="O1" s="92"/>
      <c r="P1" s="92"/>
    </row>
    <row r="2" spans="2:16">
      <c r="B2" s="92"/>
      <c r="C2" s="92"/>
      <c r="D2" s="244"/>
      <c r="E2" s="244"/>
      <c r="F2" s="244"/>
      <c r="G2" s="244"/>
      <c r="H2" s="92"/>
      <c r="I2" s="92"/>
      <c r="J2" s="92"/>
      <c r="K2" s="92"/>
      <c r="L2" s="92"/>
      <c r="M2" s="92"/>
      <c r="N2" s="92" t="s">
        <v>1</v>
      </c>
      <c r="O2" s="92"/>
      <c r="P2" s="245"/>
    </row>
    <row r="3" spans="2:16">
      <c r="B3" s="92"/>
      <c r="C3" s="92"/>
      <c r="D3" s="244"/>
      <c r="E3" s="244"/>
      <c r="F3" s="244"/>
      <c r="G3" s="244"/>
      <c r="H3" s="92"/>
      <c r="I3" s="92"/>
      <c r="J3" s="92"/>
      <c r="K3" s="92"/>
      <c r="L3" s="92"/>
      <c r="M3" s="92"/>
      <c r="N3" s="245"/>
      <c r="O3" s="92"/>
      <c r="P3" s="92"/>
    </row>
    <row r="4" spans="2:16">
      <c r="B4" s="92"/>
      <c r="C4" s="92"/>
      <c r="D4" s="244"/>
      <c r="E4" s="244"/>
      <c r="F4" s="244"/>
      <c r="G4" s="244"/>
      <c r="H4" s="92"/>
      <c r="I4" s="92"/>
      <c r="J4" s="92"/>
      <c r="K4" s="92"/>
      <c r="L4" s="92"/>
      <c r="M4" s="92"/>
      <c r="N4" s="92"/>
      <c r="O4" s="92"/>
      <c r="P4" s="92"/>
    </row>
    <row r="5" spans="2:16">
      <c r="B5" s="92"/>
      <c r="C5" s="92"/>
      <c r="D5" s="244"/>
      <c r="E5" s="244"/>
      <c r="F5" s="244"/>
      <c r="G5" s="244"/>
      <c r="H5" s="92"/>
      <c r="I5" s="92"/>
      <c r="J5" s="92"/>
      <c r="K5" s="92"/>
      <c r="L5" s="92"/>
      <c r="M5" s="92"/>
      <c r="N5" s="92"/>
      <c r="O5" s="92"/>
      <c r="P5" s="92"/>
    </row>
    <row r="6" spans="2:16">
      <c r="B6" s="92"/>
      <c r="C6" s="92"/>
      <c r="D6" s="244"/>
      <c r="E6" s="244"/>
      <c r="F6" s="244"/>
      <c r="G6" s="244"/>
      <c r="H6" s="92"/>
      <c r="I6" s="92"/>
      <c r="J6" s="92"/>
      <c r="K6" s="92"/>
      <c r="L6" s="92"/>
      <c r="M6" s="92"/>
      <c r="N6" s="92"/>
      <c r="O6" s="92"/>
      <c r="P6" s="92"/>
    </row>
    <row r="8" spans="2:16" ht="15.75" customHeight="1">
      <c r="B8" s="244" t="s">
        <v>2</v>
      </c>
      <c r="C8" s="244"/>
      <c r="D8" s="244"/>
      <c r="E8" s="244"/>
      <c r="F8" s="244"/>
      <c r="G8" s="244"/>
      <c r="H8" s="244"/>
      <c r="I8" s="244"/>
      <c r="J8" s="92"/>
      <c r="K8" s="92"/>
      <c r="L8" s="92"/>
      <c r="M8" s="92"/>
      <c r="N8" s="71"/>
      <c r="O8" s="92"/>
      <c r="P8" s="92"/>
    </row>
    <row r="9" spans="2:16">
      <c r="B9" s="244"/>
      <c r="C9" s="244"/>
      <c r="D9" s="244"/>
      <c r="E9" s="244"/>
      <c r="F9" s="244"/>
      <c r="G9" s="244"/>
      <c r="H9" s="244"/>
      <c r="I9" s="244"/>
      <c r="J9" s="92"/>
      <c r="K9" s="92"/>
      <c r="L9" s="92"/>
      <c r="M9" s="92"/>
      <c r="N9" s="92"/>
      <c r="O9" s="92"/>
      <c r="P9" s="92"/>
    </row>
    <row r="10" spans="2:16">
      <c r="B10" s="244"/>
      <c r="C10" s="244"/>
      <c r="D10" s="244"/>
      <c r="E10" s="244"/>
      <c r="F10" s="244"/>
      <c r="G10" s="244"/>
      <c r="H10" s="244"/>
      <c r="I10" s="244"/>
      <c r="J10" s="92"/>
      <c r="K10" s="92"/>
      <c r="L10" s="92"/>
      <c r="M10" s="92"/>
      <c r="N10" s="92"/>
      <c r="O10" s="92"/>
      <c r="P10" s="92"/>
    </row>
    <row r="11" spans="2:16">
      <c r="B11" s="244"/>
      <c r="C11" s="244"/>
      <c r="D11" s="244"/>
      <c r="E11" s="244"/>
      <c r="F11" s="244"/>
      <c r="G11" s="244"/>
      <c r="H11" s="244"/>
      <c r="I11" s="244"/>
      <c r="J11" s="92"/>
      <c r="K11" s="92"/>
      <c r="L11" s="92"/>
      <c r="M11" s="92"/>
      <c r="N11" s="92"/>
      <c r="O11" s="92"/>
      <c r="P11" s="92"/>
    </row>
    <row r="12" spans="2:16">
      <c r="B12" s="244"/>
      <c r="C12" s="244"/>
      <c r="D12" s="244"/>
      <c r="E12" s="244"/>
      <c r="F12" s="244"/>
      <c r="G12" s="244"/>
      <c r="H12" s="244"/>
      <c r="I12" s="244"/>
      <c r="J12" s="92"/>
      <c r="K12" s="92"/>
      <c r="L12" s="92"/>
      <c r="M12" s="92"/>
      <c r="N12" s="92"/>
      <c r="O12" s="92"/>
      <c r="P12" s="92"/>
    </row>
    <row r="13" spans="2:16">
      <c r="B13" s="244"/>
      <c r="C13" s="244"/>
      <c r="D13" s="244"/>
      <c r="E13" s="244"/>
      <c r="F13" s="244"/>
      <c r="G13" s="244"/>
      <c r="H13" s="244"/>
      <c r="I13" s="244"/>
      <c r="J13" s="92"/>
      <c r="K13" s="92"/>
      <c r="L13" s="92"/>
      <c r="M13" s="92"/>
      <c r="N13" s="75" t="s">
        <v>3</v>
      </c>
      <c r="O13" s="73"/>
      <c r="P13" s="73"/>
    </row>
    <row r="14" spans="2:16" ht="15.6" customHeight="1">
      <c r="B14" s="244"/>
      <c r="C14" s="244"/>
      <c r="D14" s="244"/>
      <c r="E14" s="244"/>
      <c r="F14" s="244"/>
      <c r="G14" s="244"/>
      <c r="H14" s="244"/>
      <c r="I14" s="244"/>
      <c r="J14" s="92"/>
      <c r="K14" s="92"/>
      <c r="L14" s="92"/>
      <c r="M14" s="92"/>
      <c r="N14" s="114" t="s">
        <v>4</v>
      </c>
      <c r="O14" s="114"/>
      <c r="P14" s="114"/>
    </row>
    <row r="15" spans="2:16">
      <c r="B15" s="244"/>
      <c r="C15" s="244"/>
      <c r="D15" s="244"/>
      <c r="E15" s="244"/>
      <c r="F15" s="244"/>
      <c r="G15" s="244"/>
      <c r="H15" s="244"/>
      <c r="I15" s="244"/>
      <c r="J15" s="92"/>
      <c r="K15" s="92"/>
      <c r="L15" s="92"/>
      <c r="M15" s="92"/>
      <c r="N15" s="114"/>
      <c r="O15" s="114"/>
      <c r="P15" s="114"/>
    </row>
    <row r="16" spans="2:16">
      <c r="B16" s="244"/>
      <c r="C16" s="244"/>
      <c r="D16" s="244"/>
      <c r="E16" s="244"/>
      <c r="F16" s="244"/>
      <c r="G16" s="244"/>
      <c r="H16" s="244"/>
      <c r="I16" s="244"/>
      <c r="J16" s="92"/>
      <c r="K16" s="92"/>
      <c r="L16" s="92"/>
      <c r="M16" s="92"/>
      <c r="N16" s="114"/>
      <c r="O16" s="114"/>
      <c r="P16" s="114"/>
    </row>
    <row r="17" spans="2:16">
      <c r="B17" s="244"/>
      <c r="C17" s="244"/>
      <c r="D17" s="244"/>
      <c r="E17" s="244"/>
      <c r="F17" s="244"/>
      <c r="G17" s="244"/>
      <c r="H17" s="244"/>
      <c r="I17" s="244"/>
      <c r="J17" s="92"/>
      <c r="K17" s="92"/>
      <c r="L17" s="92"/>
      <c r="M17" s="92"/>
      <c r="N17" s="114"/>
      <c r="O17" s="114"/>
      <c r="P17" s="114"/>
    </row>
    <row r="18" spans="2:16">
      <c r="B18" s="244"/>
      <c r="C18" s="244"/>
      <c r="D18" s="244"/>
      <c r="E18" s="244"/>
      <c r="F18" s="244"/>
      <c r="G18" s="244"/>
      <c r="H18" s="244"/>
      <c r="I18" s="244"/>
      <c r="J18" s="92"/>
      <c r="K18" s="92"/>
      <c r="L18" s="92"/>
      <c r="M18" s="92"/>
      <c r="N18" s="114"/>
      <c r="O18" s="114"/>
      <c r="P18" s="114"/>
    </row>
    <row r="19" spans="2:16">
      <c r="B19" s="244"/>
      <c r="C19" s="244"/>
      <c r="D19" s="244"/>
      <c r="E19" s="244"/>
      <c r="F19" s="244"/>
      <c r="G19" s="244"/>
      <c r="H19" s="244"/>
      <c r="I19" s="244"/>
      <c r="J19" s="92"/>
      <c r="K19" s="92"/>
      <c r="L19" s="92"/>
      <c r="M19" s="92"/>
      <c r="N19" s="114"/>
      <c r="O19" s="114"/>
      <c r="P19" s="114"/>
    </row>
    <row r="20" spans="2:16">
      <c r="B20" s="244"/>
      <c r="C20" s="244"/>
      <c r="D20" s="244"/>
      <c r="E20" s="244"/>
      <c r="F20" s="244"/>
      <c r="G20" s="244"/>
      <c r="H20" s="244"/>
      <c r="I20" s="244"/>
      <c r="J20" s="92"/>
      <c r="K20" s="92"/>
      <c r="L20" s="92"/>
      <c r="M20" s="92"/>
      <c r="N20" s="92"/>
      <c r="O20" s="92"/>
      <c r="P20" s="92"/>
    </row>
    <row r="21" spans="2:16">
      <c r="B21" s="244"/>
      <c r="C21" s="244"/>
      <c r="D21" s="244"/>
      <c r="E21" s="244"/>
      <c r="F21" s="244"/>
      <c r="G21" s="244"/>
      <c r="H21" s="244"/>
      <c r="I21" s="244"/>
      <c r="J21" s="92"/>
      <c r="K21" s="92"/>
      <c r="L21" s="92"/>
      <c r="M21" s="92"/>
      <c r="N21" s="92"/>
      <c r="O21" s="92"/>
      <c r="P21" s="92"/>
    </row>
    <row r="22" spans="2:16">
      <c r="B22" s="244"/>
      <c r="C22" s="244"/>
      <c r="D22" s="244"/>
      <c r="E22" s="244"/>
      <c r="F22" s="244"/>
      <c r="G22" s="244"/>
      <c r="H22" s="244"/>
      <c r="I22" s="244"/>
      <c r="J22" s="92"/>
      <c r="K22" s="92"/>
      <c r="L22" s="92"/>
      <c r="M22" s="92"/>
      <c r="N22" s="92"/>
      <c r="O22" s="92"/>
      <c r="P22" s="92"/>
    </row>
    <row r="23" spans="2:16">
      <c r="B23" s="244"/>
      <c r="C23" s="244"/>
      <c r="D23" s="244"/>
      <c r="E23" s="244"/>
      <c r="F23" s="244"/>
      <c r="G23" s="244"/>
      <c r="H23" s="244"/>
      <c r="I23" s="244"/>
      <c r="J23" s="92"/>
      <c r="K23" s="92"/>
      <c r="L23" s="92"/>
      <c r="M23" s="92"/>
      <c r="N23" s="92"/>
      <c r="O23" s="92"/>
      <c r="P23" s="92"/>
    </row>
    <row r="24" spans="2:16">
      <c r="B24" s="244"/>
      <c r="C24" s="244"/>
      <c r="D24" s="244"/>
      <c r="E24" s="244"/>
      <c r="F24" s="244"/>
      <c r="G24" s="244"/>
      <c r="H24" s="244"/>
      <c r="I24" s="244"/>
      <c r="J24" s="92"/>
      <c r="K24" s="92"/>
      <c r="L24" s="92"/>
      <c r="M24" s="92"/>
      <c r="N24" s="92"/>
      <c r="O24" s="92"/>
      <c r="P24" s="92"/>
    </row>
    <row r="29" spans="2:16" ht="18">
      <c r="B29" s="115" t="s">
        <v>5</v>
      </c>
      <c r="C29" s="115"/>
      <c r="D29" s="115"/>
      <c r="E29" s="115"/>
      <c r="F29" s="115"/>
      <c r="G29" s="115"/>
      <c r="H29" s="115"/>
      <c r="I29" s="115"/>
      <c r="J29" s="92"/>
      <c r="K29" s="92"/>
      <c r="L29" s="92"/>
      <c r="M29" s="92"/>
      <c r="N29" s="92"/>
      <c r="O29" s="92"/>
      <c r="P29" s="92"/>
    </row>
    <row r="30" spans="2:16" ht="18">
      <c r="B30" s="92"/>
      <c r="C30" s="7"/>
      <c r="D30" s="8"/>
      <c r="E30" s="8"/>
      <c r="F30" s="8"/>
      <c r="G30" s="8"/>
      <c r="H30" s="8"/>
      <c r="I30" s="8"/>
      <c r="J30" s="92"/>
      <c r="K30" s="92"/>
      <c r="L30" s="92"/>
      <c r="M30" s="92"/>
      <c r="N30" s="92"/>
      <c r="O30" s="92"/>
      <c r="P30" s="92"/>
    </row>
    <row r="31" spans="2:16" ht="18">
      <c r="B31" s="115" t="s">
        <v>6</v>
      </c>
      <c r="C31" s="115"/>
      <c r="D31" s="115"/>
      <c r="E31" s="115"/>
      <c r="F31" s="115"/>
      <c r="G31" s="115"/>
      <c r="H31" s="115"/>
      <c r="I31" s="115"/>
      <c r="J31" s="92"/>
      <c r="K31" s="92"/>
      <c r="L31" s="92"/>
      <c r="M31" s="92"/>
      <c r="N31" s="92"/>
      <c r="O31" s="92"/>
      <c r="P31" s="92"/>
    </row>
    <row r="32" spans="2:16" ht="18">
      <c r="B32" s="92"/>
      <c r="C32" s="7"/>
      <c r="D32" s="8"/>
      <c r="E32" s="8"/>
      <c r="F32" s="8"/>
      <c r="G32" s="8"/>
      <c r="H32" s="8"/>
      <c r="I32" s="8"/>
      <c r="J32" s="92"/>
      <c r="K32" s="92"/>
      <c r="L32" s="92"/>
      <c r="M32" s="92"/>
      <c r="N32" s="92"/>
      <c r="O32" s="92"/>
      <c r="P32" s="92"/>
    </row>
    <row r="33" spans="2:9" ht="18">
      <c r="B33" s="115" t="s">
        <v>7</v>
      </c>
      <c r="C33" s="115"/>
      <c r="D33" s="115"/>
      <c r="E33" s="115"/>
      <c r="F33" s="115"/>
      <c r="G33" s="115"/>
      <c r="H33" s="115"/>
      <c r="I33" s="115"/>
    </row>
    <row r="34" spans="2:9" ht="18">
      <c r="B34" s="92"/>
      <c r="C34" s="7"/>
      <c r="D34" s="8"/>
      <c r="E34" s="8"/>
      <c r="F34" s="8"/>
      <c r="G34" s="8"/>
      <c r="H34" s="8"/>
      <c r="I34" s="8"/>
    </row>
    <row r="35" spans="2:9" ht="18">
      <c r="B35" s="115"/>
      <c r="C35" s="115"/>
      <c r="D35" s="115"/>
      <c r="E35" s="115"/>
      <c r="F35" s="115"/>
      <c r="G35" s="115"/>
      <c r="H35" s="115"/>
      <c r="I35" s="115"/>
    </row>
    <row r="37" spans="2:9" ht="18">
      <c r="B37" s="115" t="s">
        <v>8</v>
      </c>
      <c r="C37" s="115"/>
      <c r="D37" s="115"/>
      <c r="E37" s="115"/>
      <c r="F37" s="115"/>
      <c r="G37" s="115"/>
      <c r="H37" s="115"/>
      <c r="I37" s="115"/>
    </row>
    <row r="39" spans="2:9">
      <c r="B39" s="92" t="s">
        <v>9</v>
      </c>
      <c r="C39" s="246">
        <v>2022</v>
      </c>
      <c r="D39" s="92"/>
      <c r="E39" s="92"/>
      <c r="F39" s="92"/>
      <c r="G39" s="92"/>
      <c r="H39" s="92"/>
      <c r="I39" s="92"/>
    </row>
    <row r="40" spans="2:9" ht="14.25" customHeight="1">
      <c r="B40" s="92"/>
      <c r="C40" s="92"/>
      <c r="D40" s="92"/>
      <c r="E40" s="92"/>
      <c r="F40" s="92"/>
      <c r="G40" s="92"/>
      <c r="H40" s="92"/>
      <c r="I40" s="92"/>
    </row>
    <row r="41" spans="2:9">
      <c r="B41" s="247" t="s">
        <v>10</v>
      </c>
      <c r="C41" s="116" t="s">
        <v>11</v>
      </c>
      <c r="D41" s="116"/>
      <c r="E41" s="116"/>
      <c r="F41" s="116"/>
      <c r="G41" s="116"/>
      <c r="H41" s="116"/>
      <c r="I41" s="116"/>
    </row>
    <row r="42" spans="2:9">
      <c r="B42" s="247"/>
      <c r="C42" s="92"/>
      <c r="D42" s="92"/>
      <c r="E42" s="92"/>
      <c r="F42" s="92"/>
      <c r="G42" s="92"/>
      <c r="H42" s="92"/>
      <c r="I42" s="92"/>
    </row>
    <row r="43" spans="2:9">
      <c r="B43" s="247" t="s">
        <v>12</v>
      </c>
      <c r="C43" s="116" t="s">
        <v>13</v>
      </c>
      <c r="D43" s="116"/>
      <c r="E43" s="116"/>
      <c r="F43" s="92"/>
      <c r="G43" s="92"/>
      <c r="H43" s="92"/>
      <c r="I43" s="92"/>
    </row>
    <row r="44" spans="2:9">
      <c r="B44" s="247"/>
      <c r="C44" s="92"/>
      <c r="D44" s="92"/>
      <c r="E44" s="92"/>
      <c r="F44" s="92"/>
      <c r="G44" s="92"/>
      <c r="H44" s="92"/>
      <c r="I44" s="92"/>
    </row>
    <row r="45" spans="2:9" ht="15.75">
      <c r="B45" s="247" t="s">
        <v>14</v>
      </c>
      <c r="C45" s="117" t="s">
        <v>15</v>
      </c>
      <c r="D45" s="116"/>
      <c r="E45" s="116"/>
      <c r="F45" s="92"/>
      <c r="G45" s="92"/>
      <c r="H45" s="92"/>
      <c r="I45" s="92"/>
    </row>
    <row r="46" spans="2:9">
      <c r="B46" s="247"/>
      <c r="C46" s="92"/>
      <c r="D46" s="92"/>
      <c r="E46" s="92"/>
      <c r="F46" s="92"/>
      <c r="G46" s="92"/>
      <c r="H46" s="92"/>
      <c r="I46" s="92"/>
    </row>
    <row r="47" spans="2:9">
      <c r="B47" s="247" t="s">
        <v>16</v>
      </c>
      <c r="C47" s="116" t="s">
        <v>17</v>
      </c>
      <c r="D47" s="116"/>
      <c r="E47" s="92"/>
      <c r="F47" s="92" t="s">
        <v>18</v>
      </c>
      <c r="G47" s="116" t="s">
        <v>19</v>
      </c>
      <c r="H47" s="116"/>
      <c r="I47" s="116"/>
    </row>
    <row r="48" spans="2:9">
      <c r="B48" s="247"/>
      <c r="C48" s="92"/>
      <c r="D48" s="92"/>
      <c r="E48" s="92"/>
      <c r="F48" s="92"/>
      <c r="G48" s="92"/>
      <c r="H48" s="92"/>
      <c r="I48" s="92"/>
    </row>
    <row r="49" spans="2:9">
      <c r="B49" s="247" t="s">
        <v>20</v>
      </c>
      <c r="C49" s="116" t="s">
        <v>21</v>
      </c>
      <c r="D49" s="116"/>
      <c r="E49" s="92"/>
      <c r="F49" s="92" t="s">
        <v>18</v>
      </c>
      <c r="G49" s="116" t="s">
        <v>22</v>
      </c>
      <c r="H49" s="116"/>
      <c r="I49" s="116"/>
    </row>
    <row r="50" spans="2:9">
      <c r="B50" s="247"/>
      <c r="C50" s="92"/>
      <c r="D50" s="92"/>
      <c r="E50" s="92"/>
      <c r="F50" s="92"/>
      <c r="G50" s="92"/>
      <c r="H50" s="92"/>
      <c r="I50" s="92"/>
    </row>
    <row r="51" spans="2:9">
      <c r="B51" s="247" t="s">
        <v>23</v>
      </c>
      <c r="C51" s="246">
        <v>1</v>
      </c>
      <c r="D51" s="92"/>
      <c r="E51" s="92"/>
      <c r="F51" s="92"/>
      <c r="G51" s="92"/>
      <c r="H51" s="92"/>
      <c r="I51" s="92"/>
    </row>
    <row r="52" spans="2:9">
      <c r="B52" s="247"/>
      <c r="C52" s="92"/>
      <c r="D52" s="92"/>
      <c r="E52" s="92"/>
      <c r="F52" s="92"/>
      <c r="G52" s="92"/>
      <c r="H52" s="92"/>
      <c r="I52" s="92"/>
    </row>
    <row r="53" spans="2:9">
      <c r="B53" s="247" t="s">
        <v>24</v>
      </c>
      <c r="C53" s="248">
        <v>44941</v>
      </c>
      <c r="D53" s="116"/>
      <c r="E53" s="92"/>
      <c r="F53" s="92"/>
      <c r="G53" s="92"/>
      <c r="H53" s="92"/>
      <c r="I53" s="92"/>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xr:uid="{EF792E9D-0F79-45E4-BB7B-59E72F033C48}"/>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447675</xdr:colOff>
                    <xdr:row>5</xdr:row>
                    <xdr:rowOff>104775</xdr:rowOff>
                  </from>
                  <to>
                    <xdr:col>15</xdr:col>
                    <xdr:colOff>295275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workbookViewId="0">
      <selection activeCell="H23" sqref="H23"/>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92" t="str">
        <f>+'Cover Page'!$B$29</f>
        <v>Annual Performance Report 2022</v>
      </c>
      <c r="B1" s="92"/>
      <c r="C1" s="92"/>
      <c r="D1" s="92"/>
      <c r="E1" s="92" t="str">
        <f>+'Cover Page'!$B$33</f>
        <v>Riverside Resource Recovery Facility</v>
      </c>
      <c r="F1" s="92"/>
      <c r="G1" s="92"/>
      <c r="H1" s="92"/>
      <c r="I1" s="92"/>
      <c r="J1" s="92"/>
      <c r="K1" s="92"/>
      <c r="L1" s="92"/>
      <c r="M1" s="92"/>
      <c r="N1" s="92"/>
      <c r="O1" s="92"/>
    </row>
    <row r="3" spans="1:15" ht="15.75">
      <c r="A3" s="53" t="s">
        <v>25</v>
      </c>
      <c r="B3" s="249"/>
      <c r="C3" s="249"/>
      <c r="D3" s="249"/>
      <c r="E3" s="249"/>
      <c r="F3" s="249"/>
      <c r="G3" s="249"/>
      <c r="H3" s="250"/>
      <c r="I3" s="92"/>
      <c r="J3" s="92"/>
      <c r="K3" s="75" t="s">
        <v>3</v>
      </c>
      <c r="L3" s="92"/>
      <c r="M3" s="92"/>
      <c r="N3" s="92"/>
      <c r="O3" s="92"/>
    </row>
    <row r="4" spans="1:15" ht="15.75">
      <c r="A4" s="5" t="s">
        <v>26</v>
      </c>
      <c r="B4" s="119" t="s">
        <v>27</v>
      </c>
      <c r="C4" s="119"/>
      <c r="D4" s="119"/>
      <c r="E4" s="119"/>
      <c r="F4" s="119"/>
      <c r="G4" s="119"/>
      <c r="H4" s="6" t="s">
        <v>28</v>
      </c>
      <c r="I4" s="92"/>
      <c r="J4" s="92"/>
      <c r="K4" s="73" t="s">
        <v>29</v>
      </c>
      <c r="L4" s="92"/>
      <c r="M4" s="92"/>
      <c r="N4" s="92"/>
      <c r="O4" s="92"/>
    </row>
    <row r="5" spans="1:15" ht="15.6" customHeight="1">
      <c r="A5" s="4"/>
      <c r="B5" s="118" t="s">
        <v>30</v>
      </c>
      <c r="C5" s="118"/>
      <c r="D5" s="118"/>
      <c r="E5" s="118"/>
      <c r="F5" s="118"/>
      <c r="G5" s="118"/>
      <c r="H5" s="4">
        <v>3</v>
      </c>
      <c r="I5" s="92"/>
      <c r="J5" s="92"/>
      <c r="K5" s="114" t="s">
        <v>31</v>
      </c>
      <c r="L5" s="114"/>
      <c r="M5" s="114"/>
      <c r="N5" s="114"/>
      <c r="O5" s="114"/>
    </row>
    <row r="6" spans="1:15">
      <c r="A6" s="4"/>
      <c r="B6" s="118" t="s">
        <v>32</v>
      </c>
      <c r="C6" s="118"/>
      <c r="D6" s="118"/>
      <c r="E6" s="118"/>
      <c r="F6" s="118"/>
      <c r="G6" s="118"/>
      <c r="H6" s="4">
        <v>4</v>
      </c>
      <c r="I6" s="92"/>
      <c r="J6" s="92"/>
      <c r="K6" s="114"/>
      <c r="L6" s="114"/>
      <c r="M6" s="114"/>
      <c r="N6" s="114"/>
      <c r="O6" s="114"/>
    </row>
    <row r="7" spans="1:15" ht="15.75" customHeight="1">
      <c r="A7" s="4"/>
      <c r="B7" s="118" t="s">
        <v>33</v>
      </c>
      <c r="C7" s="118"/>
      <c r="D7" s="118"/>
      <c r="E7" s="118"/>
      <c r="F7" s="118"/>
      <c r="G7" s="118"/>
      <c r="H7" s="4">
        <v>5</v>
      </c>
      <c r="I7" s="92"/>
      <c r="J7" s="92"/>
      <c r="K7" s="114"/>
      <c r="L7" s="114"/>
      <c r="M7" s="114"/>
      <c r="N7" s="114"/>
      <c r="O7" s="114"/>
    </row>
    <row r="8" spans="1:15">
      <c r="A8" s="4"/>
      <c r="B8" s="118" t="s">
        <v>34</v>
      </c>
      <c r="C8" s="118"/>
      <c r="D8" s="118"/>
      <c r="E8" s="118"/>
      <c r="F8" s="118"/>
      <c r="G8" s="118"/>
      <c r="H8" s="4">
        <v>6</v>
      </c>
      <c r="I8" s="92"/>
      <c r="J8" s="92"/>
      <c r="K8" s="114"/>
      <c r="L8" s="114"/>
      <c r="M8" s="114"/>
      <c r="N8" s="114"/>
      <c r="O8" s="114"/>
    </row>
    <row r="9" spans="1:15">
      <c r="A9" s="4"/>
      <c r="B9" s="118" t="s">
        <v>35</v>
      </c>
      <c r="C9" s="118"/>
      <c r="D9" s="118"/>
      <c r="E9" s="118"/>
      <c r="F9" s="118"/>
      <c r="G9" s="118"/>
      <c r="H9" s="4">
        <v>7</v>
      </c>
      <c r="I9" s="92"/>
      <c r="J9" s="92"/>
      <c r="K9" s="92"/>
      <c r="L9" s="92"/>
      <c r="M9" s="92"/>
      <c r="N9" s="92"/>
      <c r="O9" s="92"/>
    </row>
    <row r="10" spans="1:15">
      <c r="A10" s="4"/>
      <c r="B10" s="118" t="s">
        <v>36</v>
      </c>
      <c r="C10" s="118"/>
      <c r="D10" s="118"/>
      <c r="E10" s="118"/>
      <c r="F10" s="118"/>
      <c r="G10" s="118"/>
      <c r="H10" s="4">
        <v>8</v>
      </c>
      <c r="I10" s="92"/>
      <c r="J10" s="92"/>
      <c r="K10" s="92"/>
      <c r="L10" s="92"/>
      <c r="M10" s="92"/>
      <c r="N10" s="92"/>
      <c r="O10" s="92"/>
    </row>
    <row r="11" spans="1:15">
      <c r="A11" s="4"/>
      <c r="B11" s="118" t="s">
        <v>37</v>
      </c>
      <c r="C11" s="118"/>
      <c r="D11" s="118"/>
      <c r="E11" s="118"/>
      <c r="F11" s="118"/>
      <c r="G11" s="118"/>
      <c r="H11" s="4">
        <v>9</v>
      </c>
      <c r="I11" s="92"/>
      <c r="J11" s="92"/>
      <c r="K11" s="92"/>
      <c r="L11" s="92"/>
      <c r="M11" s="92"/>
      <c r="N11" s="92"/>
      <c r="O11" s="92"/>
    </row>
    <row r="12" spans="1:15">
      <c r="A12" s="4"/>
      <c r="B12" s="118" t="s">
        <v>38</v>
      </c>
      <c r="C12" s="118"/>
      <c r="D12" s="118"/>
      <c r="E12" s="118"/>
      <c r="F12" s="118"/>
      <c r="G12" s="118"/>
      <c r="H12" s="4">
        <v>10</v>
      </c>
      <c r="I12" s="92"/>
      <c r="J12" s="92"/>
      <c r="K12" s="92"/>
      <c r="L12" s="92"/>
      <c r="M12" s="92"/>
      <c r="N12" s="92"/>
      <c r="O12" s="92"/>
    </row>
    <row r="13" spans="1:15">
      <c r="A13" s="4"/>
      <c r="B13" s="118" t="s">
        <v>39</v>
      </c>
      <c r="C13" s="118"/>
      <c r="D13" s="118"/>
      <c r="E13" s="118"/>
      <c r="F13" s="118"/>
      <c r="G13" s="118"/>
      <c r="H13" s="4">
        <v>11</v>
      </c>
      <c r="I13" s="92"/>
      <c r="J13" s="92"/>
      <c r="K13" s="92"/>
      <c r="L13" s="92"/>
      <c r="M13" s="92"/>
      <c r="N13" s="92"/>
      <c r="O13" s="92"/>
    </row>
    <row r="14" spans="1:15">
      <c r="A14" s="4"/>
      <c r="B14" s="118" t="s">
        <v>40</v>
      </c>
      <c r="C14" s="118"/>
      <c r="D14" s="118"/>
      <c r="E14" s="118"/>
      <c r="F14" s="118"/>
      <c r="G14" s="118"/>
      <c r="H14" s="4">
        <v>12</v>
      </c>
      <c r="I14" s="92"/>
      <c r="J14" s="92"/>
      <c r="K14" s="92"/>
      <c r="L14" s="92"/>
      <c r="M14" s="92"/>
      <c r="N14" s="92"/>
      <c r="O14" s="92"/>
    </row>
    <row r="15" spans="1:15">
      <c r="A15" s="4"/>
      <c r="B15" s="118" t="s">
        <v>41</v>
      </c>
      <c r="C15" s="118"/>
      <c r="D15" s="118"/>
      <c r="E15" s="118"/>
      <c r="F15" s="118"/>
      <c r="G15" s="118"/>
      <c r="H15" s="4">
        <v>13</v>
      </c>
      <c r="I15" s="92"/>
      <c r="J15" s="92"/>
      <c r="K15" s="92"/>
      <c r="L15" s="92"/>
      <c r="M15" s="92"/>
      <c r="N15" s="92"/>
      <c r="O15" s="92"/>
    </row>
    <row r="16" spans="1:15">
      <c r="A16" s="4"/>
      <c r="B16" s="118" t="s">
        <v>42</v>
      </c>
      <c r="C16" s="118"/>
      <c r="D16" s="118"/>
      <c r="E16" s="118"/>
      <c r="F16" s="118"/>
      <c r="G16" s="118"/>
      <c r="H16" s="4">
        <v>14</v>
      </c>
      <c r="I16" s="92"/>
      <c r="J16" s="92"/>
      <c r="K16" s="92"/>
      <c r="L16" s="92"/>
      <c r="M16" s="92"/>
      <c r="N16" s="92"/>
      <c r="O16" s="92"/>
    </row>
    <row r="17" spans="1:8">
      <c r="A17" s="4"/>
      <c r="B17" s="118" t="s">
        <v>43</v>
      </c>
      <c r="C17" s="118"/>
      <c r="D17" s="118"/>
      <c r="E17" s="118"/>
      <c r="F17" s="118"/>
      <c r="G17" s="118"/>
      <c r="H17" s="4">
        <v>15</v>
      </c>
    </row>
    <row r="18" spans="1:8">
      <c r="A18" s="4"/>
      <c r="B18" s="118" t="s">
        <v>44</v>
      </c>
      <c r="C18" s="118"/>
      <c r="D18" s="118"/>
      <c r="E18" s="118"/>
      <c r="F18" s="118"/>
      <c r="G18" s="118"/>
      <c r="H18" s="4">
        <v>16</v>
      </c>
    </row>
    <row r="19" spans="1:8">
      <c r="A19" s="4"/>
      <c r="B19" s="118" t="s">
        <v>45</v>
      </c>
      <c r="C19" s="118"/>
      <c r="D19" s="118"/>
      <c r="E19" s="118"/>
      <c r="F19" s="118"/>
      <c r="G19" s="118"/>
      <c r="H19" s="4">
        <v>17</v>
      </c>
    </row>
    <row r="20" spans="1:8">
      <c r="A20" s="4"/>
      <c r="B20" s="118" t="s">
        <v>46</v>
      </c>
      <c r="C20" s="118"/>
      <c r="D20" s="118"/>
      <c r="E20" s="118"/>
      <c r="F20" s="118"/>
      <c r="G20" s="118"/>
      <c r="H20" s="4">
        <v>18</v>
      </c>
    </row>
    <row r="21" spans="1:8">
      <c r="A21" s="4"/>
      <c r="B21" s="118" t="s">
        <v>47</v>
      </c>
      <c r="C21" s="118"/>
      <c r="D21" s="118"/>
      <c r="E21" s="118"/>
      <c r="F21" s="118"/>
      <c r="G21" s="118"/>
      <c r="H21" s="4">
        <v>19</v>
      </c>
    </row>
    <row r="22" spans="1:8">
      <c r="A22" s="4"/>
      <c r="B22" s="121" t="s">
        <v>48</v>
      </c>
      <c r="C22" s="122"/>
      <c r="D22" s="122"/>
      <c r="E22" s="122"/>
      <c r="F22" s="122"/>
      <c r="G22" s="123"/>
      <c r="H22" s="4">
        <v>20</v>
      </c>
    </row>
    <row r="23" spans="1:8">
      <c r="A23" s="4"/>
      <c r="B23" s="121" t="s">
        <v>49</v>
      </c>
      <c r="C23" s="122"/>
      <c r="D23" s="122"/>
      <c r="E23" s="122"/>
      <c r="F23" s="122"/>
      <c r="G23" s="123"/>
      <c r="H23" s="4">
        <v>21</v>
      </c>
    </row>
    <row r="24" spans="1:8">
      <c r="A24" s="4"/>
      <c r="B24" s="124"/>
      <c r="C24" s="124"/>
      <c r="D24" s="124"/>
      <c r="E24" s="124"/>
      <c r="F24" s="124"/>
      <c r="G24" s="124"/>
      <c r="H24" s="4"/>
    </row>
    <row r="26" spans="1:8" ht="15.75">
      <c r="A26" s="52" t="s">
        <v>50</v>
      </c>
      <c r="B26" s="249"/>
      <c r="C26" s="249"/>
      <c r="D26" s="249"/>
      <c r="E26" s="249"/>
      <c r="F26" s="249"/>
      <c r="G26" s="249"/>
      <c r="H26" s="250"/>
    </row>
    <row r="27" spans="1:8">
      <c r="A27" s="10" t="s">
        <v>26</v>
      </c>
      <c r="B27" s="125" t="s">
        <v>51</v>
      </c>
      <c r="C27" s="125"/>
      <c r="D27" s="125"/>
      <c r="E27" s="125"/>
      <c r="F27" s="125"/>
      <c r="G27" s="125"/>
      <c r="H27" s="11" t="s">
        <v>52</v>
      </c>
    </row>
    <row r="28" spans="1:8">
      <c r="A28" s="251"/>
      <c r="B28" s="252"/>
      <c r="C28" s="252"/>
      <c r="D28" s="252"/>
      <c r="E28" s="252"/>
      <c r="F28" s="252"/>
      <c r="G28" s="252"/>
      <c r="H28" s="251"/>
    </row>
    <row r="29" spans="1:8">
      <c r="A29" s="251"/>
      <c r="B29" s="252"/>
      <c r="C29" s="252"/>
      <c r="D29" s="252"/>
      <c r="E29" s="252"/>
      <c r="F29" s="252"/>
      <c r="G29" s="252"/>
      <c r="H29" s="251"/>
    </row>
    <row r="30" spans="1:8">
      <c r="A30" s="251"/>
      <c r="B30" s="252"/>
      <c r="C30" s="252"/>
      <c r="D30" s="252"/>
      <c r="E30" s="252"/>
      <c r="F30" s="252"/>
      <c r="G30" s="252"/>
      <c r="H30" s="251"/>
    </row>
    <row r="31" spans="1:8">
      <c r="A31" s="251"/>
      <c r="B31" s="252"/>
      <c r="C31" s="252"/>
      <c r="D31" s="252"/>
      <c r="E31" s="252"/>
      <c r="F31" s="252"/>
      <c r="G31" s="252"/>
      <c r="H31" s="251"/>
    </row>
    <row r="32" spans="1:8">
      <c r="A32" s="251"/>
      <c r="B32" s="252"/>
      <c r="C32" s="252"/>
      <c r="D32" s="252"/>
      <c r="E32" s="252"/>
      <c r="F32" s="252"/>
      <c r="G32" s="252"/>
      <c r="H32" s="251"/>
    </row>
    <row r="34" spans="1:10" ht="14.25" customHeight="1">
      <c r="A34" s="52" t="s">
        <v>53</v>
      </c>
      <c r="B34" s="249"/>
      <c r="C34" s="249"/>
      <c r="D34" s="249"/>
      <c r="E34" s="249"/>
      <c r="F34" s="249"/>
      <c r="G34" s="249"/>
      <c r="H34" s="250"/>
      <c r="I34" s="92"/>
      <c r="J34" s="92"/>
    </row>
    <row r="35" spans="1:10">
      <c r="A35" s="13" t="s">
        <v>54</v>
      </c>
      <c r="B35" s="126" t="s">
        <v>55</v>
      </c>
      <c r="C35" s="126"/>
      <c r="D35" s="126"/>
      <c r="E35" s="126"/>
      <c r="F35" s="126"/>
      <c r="G35" s="126"/>
      <c r="H35" s="14" t="s">
        <v>56</v>
      </c>
      <c r="I35" s="92"/>
      <c r="J35" s="92"/>
    </row>
    <row r="36" spans="1:10">
      <c r="A36" s="100">
        <v>1</v>
      </c>
      <c r="B36" s="120" t="s">
        <v>57</v>
      </c>
      <c r="C36" s="120"/>
      <c r="D36" s="120"/>
      <c r="E36" s="120"/>
      <c r="F36" s="120"/>
      <c r="G36" s="120"/>
      <c r="H36" s="100"/>
      <c r="I36" s="92"/>
      <c r="J36" s="92"/>
    </row>
    <row r="37" spans="1:10">
      <c r="A37" s="100">
        <v>1</v>
      </c>
      <c r="B37" s="120" t="s">
        <v>58</v>
      </c>
      <c r="C37" s="120"/>
      <c r="D37" s="120"/>
      <c r="E37" s="120"/>
      <c r="F37" s="120"/>
      <c r="G37" s="120"/>
      <c r="H37" s="100"/>
      <c r="I37" s="92"/>
      <c r="J37" s="92"/>
    </row>
    <row r="38" spans="1:10">
      <c r="A38" s="100">
        <v>1</v>
      </c>
      <c r="B38" s="120" t="s">
        <v>59</v>
      </c>
      <c r="C38" s="120"/>
      <c r="D38" s="120"/>
      <c r="E38" s="120"/>
      <c r="F38" s="120"/>
      <c r="G38" s="120"/>
      <c r="H38" s="100"/>
      <c r="I38" s="92"/>
      <c r="J38" s="92"/>
    </row>
    <row r="39" spans="1:10">
      <c r="A39" s="100">
        <v>1</v>
      </c>
      <c r="B39" s="120" t="s">
        <v>60</v>
      </c>
      <c r="C39" s="120"/>
      <c r="D39" s="120"/>
      <c r="E39" s="120"/>
      <c r="F39" s="120"/>
      <c r="G39" s="120"/>
      <c r="H39" s="100"/>
      <c r="I39" s="92"/>
      <c r="J39" s="92"/>
    </row>
    <row r="40" spans="1:10">
      <c r="A40" s="100"/>
      <c r="B40" s="120"/>
      <c r="C40" s="120"/>
      <c r="D40" s="120"/>
      <c r="E40" s="120"/>
      <c r="F40" s="120"/>
      <c r="G40" s="120"/>
      <c r="H40" s="100"/>
      <c r="I40" s="92"/>
      <c r="J40" s="92"/>
    </row>
    <row r="41" spans="1:10">
      <c r="A41" s="100"/>
      <c r="B41" s="120"/>
      <c r="C41" s="120"/>
      <c r="D41" s="120"/>
      <c r="E41" s="120"/>
      <c r="F41" s="120"/>
      <c r="G41" s="120"/>
      <c r="H41" s="100"/>
      <c r="I41" s="92"/>
      <c r="J41" s="92"/>
    </row>
    <row r="42" spans="1:10">
      <c r="A42" s="100"/>
      <c r="B42" s="120"/>
      <c r="C42" s="120"/>
      <c r="D42" s="120"/>
      <c r="E42" s="120"/>
      <c r="F42" s="120"/>
      <c r="G42" s="120"/>
      <c r="H42" s="100"/>
      <c r="I42" s="92"/>
      <c r="J42" s="92"/>
    </row>
    <row r="44" spans="1:10">
      <c r="A44" s="253" t="s">
        <v>61</v>
      </c>
      <c r="B44" s="254"/>
      <c r="C44" s="254"/>
      <c r="D44" s="254"/>
      <c r="E44" s="254"/>
      <c r="F44" s="254"/>
      <c r="G44" s="254"/>
      <c r="H44" s="254"/>
      <c r="I44" s="254"/>
      <c r="J44" s="255"/>
    </row>
    <row r="45" spans="1:10">
      <c r="A45" s="256"/>
      <c r="B45" s="257"/>
      <c r="C45" s="257"/>
      <c r="D45" s="257"/>
      <c r="E45" s="257"/>
      <c r="F45" s="257"/>
      <c r="G45" s="257"/>
      <c r="H45" s="257"/>
      <c r="I45" s="257"/>
      <c r="J45" s="258"/>
    </row>
    <row r="46" spans="1:10">
      <c r="A46" s="256"/>
      <c r="B46" s="257"/>
      <c r="C46" s="257"/>
      <c r="D46" s="257"/>
      <c r="E46" s="257"/>
      <c r="F46" s="257"/>
      <c r="G46" s="257"/>
      <c r="H46" s="257"/>
      <c r="I46" s="257"/>
      <c r="J46" s="258"/>
    </row>
    <row r="47" spans="1:10">
      <c r="A47" s="259"/>
      <c r="B47" s="260"/>
      <c r="C47" s="260"/>
      <c r="D47" s="260"/>
      <c r="E47" s="260"/>
      <c r="F47" s="260"/>
      <c r="G47" s="260"/>
      <c r="H47" s="260"/>
      <c r="I47" s="260"/>
      <c r="J47" s="261"/>
    </row>
    <row r="65" spans="6:6">
      <c r="F65" s="3"/>
    </row>
  </sheetData>
  <mergeCells count="37">
    <mergeCell ref="A44:J47"/>
    <mergeCell ref="B37:G37"/>
    <mergeCell ref="B38:G38"/>
    <mergeCell ref="B39:G39"/>
    <mergeCell ref="B40:G40"/>
    <mergeCell ref="B41:G41"/>
    <mergeCell ref="B42:G42"/>
    <mergeCell ref="B12:G12"/>
    <mergeCell ref="B13:G13"/>
    <mergeCell ref="B15:G15"/>
    <mergeCell ref="B36:G36"/>
    <mergeCell ref="B22:G22"/>
    <mergeCell ref="B23:G23"/>
    <mergeCell ref="B24:G24"/>
    <mergeCell ref="B27:G27"/>
    <mergeCell ref="B28:G28"/>
    <mergeCell ref="B29:G29"/>
    <mergeCell ref="B30:G30"/>
    <mergeCell ref="B31:G31"/>
    <mergeCell ref="B32:G32"/>
    <mergeCell ref="B35:G35"/>
    <mergeCell ref="B21:G21"/>
    <mergeCell ref="B14:G14"/>
    <mergeCell ref="K5:O8"/>
    <mergeCell ref="B9:G9"/>
    <mergeCell ref="B4:G4"/>
    <mergeCell ref="B5:G5"/>
    <mergeCell ref="B6:G6"/>
    <mergeCell ref="B7:G7"/>
    <mergeCell ref="B8:G8"/>
    <mergeCell ref="B16:G16"/>
    <mergeCell ref="B17:G17"/>
    <mergeCell ref="B18:G18"/>
    <mergeCell ref="B19:G19"/>
    <mergeCell ref="B20:G20"/>
    <mergeCell ref="B10:G10"/>
    <mergeCell ref="B11:G11"/>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topLeftCell="A40" workbookViewId="0">
      <selection activeCell="A5" sqref="A5:I18"/>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Riverside Resource Recovery Facility</v>
      </c>
      <c r="F1" s="92"/>
      <c r="G1" s="92"/>
      <c r="H1" s="92"/>
      <c r="I1" s="92"/>
      <c r="J1" s="92"/>
      <c r="K1" s="92"/>
      <c r="L1" s="92"/>
      <c r="M1" s="92"/>
      <c r="N1" s="92"/>
    </row>
    <row r="3" spans="1:14" ht="15.75">
      <c r="A3" s="51" t="s">
        <v>62</v>
      </c>
      <c r="B3" s="262"/>
      <c r="C3" s="262"/>
      <c r="D3" s="262"/>
      <c r="E3" s="262"/>
      <c r="F3" s="262"/>
      <c r="G3" s="262"/>
      <c r="H3" s="262"/>
      <c r="I3" s="263"/>
      <c r="J3" s="92"/>
      <c r="K3" s="81" t="s">
        <v>3</v>
      </c>
      <c r="L3" s="92"/>
      <c r="M3" s="92"/>
      <c r="N3" s="92"/>
    </row>
    <row r="4" spans="1:14">
      <c r="A4" s="264"/>
      <c r="B4" s="265"/>
      <c r="C4" s="265"/>
      <c r="D4" s="265"/>
      <c r="E4" s="265"/>
      <c r="F4" s="265"/>
      <c r="G4" s="265"/>
      <c r="H4" s="265"/>
      <c r="I4" s="266"/>
      <c r="J4" s="92"/>
      <c r="K4" s="92"/>
      <c r="L4" s="92"/>
      <c r="M4" s="92"/>
      <c r="N4" s="92"/>
    </row>
    <row r="5" spans="1:14" ht="15.75" customHeight="1">
      <c r="A5" s="130" t="s">
        <v>63</v>
      </c>
      <c r="B5" s="131"/>
      <c r="C5" s="131"/>
      <c r="D5" s="131"/>
      <c r="E5" s="131"/>
      <c r="F5" s="131"/>
      <c r="G5" s="131"/>
      <c r="H5" s="131"/>
      <c r="I5" s="132"/>
      <c r="J5" s="92"/>
      <c r="K5" s="267" t="s">
        <v>64</v>
      </c>
      <c r="L5" s="267"/>
      <c r="M5" s="267"/>
      <c r="N5" s="267"/>
    </row>
    <row r="6" spans="1:14">
      <c r="A6" s="127"/>
      <c r="B6" s="128"/>
      <c r="C6" s="128"/>
      <c r="D6" s="128"/>
      <c r="E6" s="128"/>
      <c r="F6" s="128"/>
      <c r="G6" s="128"/>
      <c r="H6" s="128"/>
      <c r="I6" s="129"/>
      <c r="J6" s="92"/>
      <c r="K6" s="267"/>
      <c r="L6" s="267"/>
      <c r="M6" s="267"/>
      <c r="N6" s="267"/>
    </row>
    <row r="7" spans="1:14">
      <c r="A7" s="127"/>
      <c r="B7" s="128"/>
      <c r="C7" s="128"/>
      <c r="D7" s="128"/>
      <c r="E7" s="128"/>
      <c r="F7" s="128"/>
      <c r="G7" s="128"/>
      <c r="H7" s="128"/>
      <c r="I7" s="129"/>
      <c r="J7" s="92"/>
      <c r="K7" s="267"/>
      <c r="L7" s="267"/>
      <c r="M7" s="267"/>
      <c r="N7" s="267"/>
    </row>
    <row r="8" spans="1:14" ht="15.75" customHeight="1">
      <c r="A8" s="127"/>
      <c r="B8" s="128"/>
      <c r="C8" s="128"/>
      <c r="D8" s="128"/>
      <c r="E8" s="128"/>
      <c r="F8" s="128"/>
      <c r="G8" s="128"/>
      <c r="H8" s="128"/>
      <c r="I8" s="129"/>
      <c r="J8" s="92"/>
      <c r="K8" s="267"/>
      <c r="L8" s="267"/>
      <c r="M8" s="267"/>
      <c r="N8" s="267"/>
    </row>
    <row r="9" spans="1:14">
      <c r="A9" s="127"/>
      <c r="B9" s="128"/>
      <c r="C9" s="128"/>
      <c r="D9" s="128"/>
      <c r="E9" s="128"/>
      <c r="F9" s="128"/>
      <c r="G9" s="128"/>
      <c r="H9" s="128"/>
      <c r="I9" s="129"/>
      <c r="J9" s="92"/>
      <c r="K9" s="267"/>
      <c r="L9" s="267"/>
      <c r="M9" s="267"/>
      <c r="N9" s="267"/>
    </row>
    <row r="10" spans="1:14">
      <c r="A10" s="127"/>
      <c r="B10" s="128"/>
      <c r="C10" s="128"/>
      <c r="D10" s="128"/>
      <c r="E10" s="128"/>
      <c r="F10" s="128"/>
      <c r="G10" s="128"/>
      <c r="H10" s="128"/>
      <c r="I10" s="129"/>
      <c r="J10" s="92"/>
      <c r="K10" s="267"/>
      <c r="L10" s="267"/>
      <c r="M10" s="267"/>
      <c r="N10" s="267"/>
    </row>
    <row r="11" spans="1:14">
      <c r="A11" s="127"/>
      <c r="B11" s="128"/>
      <c r="C11" s="128"/>
      <c r="D11" s="128"/>
      <c r="E11" s="128"/>
      <c r="F11" s="128"/>
      <c r="G11" s="128"/>
      <c r="H11" s="128"/>
      <c r="I11" s="129"/>
      <c r="J11" s="92"/>
      <c r="K11" s="267"/>
      <c r="L11" s="267"/>
      <c r="M11" s="267"/>
      <c r="N11" s="267"/>
    </row>
    <row r="12" spans="1:14">
      <c r="A12" s="127"/>
      <c r="B12" s="128"/>
      <c r="C12" s="128"/>
      <c r="D12" s="128"/>
      <c r="E12" s="128"/>
      <c r="F12" s="128"/>
      <c r="G12" s="128"/>
      <c r="H12" s="128"/>
      <c r="I12" s="129"/>
      <c r="J12" s="92"/>
      <c r="K12" s="267"/>
      <c r="L12" s="267"/>
      <c r="M12" s="267"/>
      <c r="N12" s="267"/>
    </row>
    <row r="13" spans="1:14">
      <c r="A13" s="127"/>
      <c r="B13" s="128"/>
      <c r="C13" s="128"/>
      <c r="D13" s="128"/>
      <c r="E13" s="128"/>
      <c r="F13" s="128"/>
      <c r="G13" s="128"/>
      <c r="H13" s="128"/>
      <c r="I13" s="129"/>
      <c r="J13" s="92"/>
      <c r="K13" s="267"/>
      <c r="L13" s="267"/>
      <c r="M13" s="267"/>
      <c r="N13" s="267"/>
    </row>
    <row r="14" spans="1:14">
      <c r="A14" s="127"/>
      <c r="B14" s="128"/>
      <c r="C14" s="128"/>
      <c r="D14" s="128"/>
      <c r="E14" s="128"/>
      <c r="F14" s="128"/>
      <c r="G14" s="128"/>
      <c r="H14" s="128"/>
      <c r="I14" s="129"/>
      <c r="J14" s="92"/>
      <c r="K14" s="267"/>
      <c r="L14" s="267"/>
      <c r="M14" s="267"/>
      <c r="N14" s="267"/>
    </row>
    <row r="15" spans="1:14">
      <c r="A15" s="127"/>
      <c r="B15" s="128"/>
      <c r="C15" s="128"/>
      <c r="D15" s="128"/>
      <c r="E15" s="128"/>
      <c r="F15" s="128"/>
      <c r="G15" s="128"/>
      <c r="H15" s="128"/>
      <c r="I15" s="129"/>
      <c r="J15" s="92"/>
      <c r="K15" s="92"/>
      <c r="L15" s="92"/>
      <c r="M15" s="92"/>
      <c r="N15" s="92"/>
    </row>
    <row r="16" spans="1:14">
      <c r="A16" s="127"/>
      <c r="B16" s="128"/>
      <c r="C16" s="128"/>
      <c r="D16" s="128"/>
      <c r="E16" s="128"/>
      <c r="F16" s="128"/>
      <c r="G16" s="128"/>
      <c r="H16" s="128"/>
      <c r="I16" s="129"/>
      <c r="J16" s="92"/>
      <c r="K16" s="92"/>
      <c r="L16" s="92"/>
      <c r="M16" s="92"/>
      <c r="N16" s="92"/>
    </row>
    <row r="17" spans="1:14">
      <c r="A17" s="127"/>
      <c r="B17" s="128"/>
      <c r="C17" s="128"/>
      <c r="D17" s="128"/>
      <c r="E17" s="128"/>
      <c r="F17" s="128"/>
      <c r="G17" s="128"/>
      <c r="H17" s="128"/>
      <c r="I17" s="129"/>
      <c r="J17" s="92"/>
      <c r="K17" s="92"/>
      <c r="L17" s="92"/>
      <c r="M17" s="92"/>
      <c r="N17" s="92"/>
    </row>
    <row r="18" spans="1:14">
      <c r="A18" s="181"/>
      <c r="B18" s="182"/>
      <c r="C18" s="182"/>
      <c r="D18" s="182"/>
      <c r="E18" s="182"/>
      <c r="F18" s="182"/>
      <c r="G18" s="182"/>
      <c r="H18" s="182"/>
      <c r="I18" s="183"/>
      <c r="J18" s="92"/>
      <c r="K18" s="92"/>
      <c r="L18" s="92"/>
      <c r="M18" s="92"/>
      <c r="N18" s="92"/>
    </row>
    <row r="20" spans="1:14" ht="15.75">
      <c r="A20" s="51" t="s">
        <v>65</v>
      </c>
      <c r="B20" s="262"/>
      <c r="C20" s="262"/>
      <c r="D20" s="262"/>
      <c r="E20" s="262"/>
      <c r="F20" s="262"/>
      <c r="G20" s="262"/>
      <c r="H20" s="262"/>
      <c r="I20" s="263"/>
      <c r="J20" s="92"/>
      <c r="K20" s="92"/>
      <c r="L20" s="92"/>
      <c r="M20" s="92"/>
      <c r="N20" s="92"/>
    </row>
    <row r="21" spans="1:14">
      <c r="A21" s="264"/>
      <c r="B21" s="265"/>
      <c r="C21" s="265"/>
      <c r="D21" s="265"/>
      <c r="E21" s="265"/>
      <c r="F21" s="265"/>
      <c r="G21" s="265"/>
      <c r="H21" s="265"/>
      <c r="I21" s="266"/>
      <c r="J21" s="92"/>
      <c r="K21" s="92"/>
      <c r="L21" s="92"/>
      <c r="M21" s="92"/>
      <c r="N21" s="92"/>
    </row>
    <row r="22" spans="1:14" ht="15" customHeight="1">
      <c r="A22" s="130" t="s">
        <v>66</v>
      </c>
      <c r="B22" s="131"/>
      <c r="C22" s="131"/>
      <c r="D22" s="131"/>
      <c r="E22" s="131"/>
      <c r="F22" s="131"/>
      <c r="G22" s="131"/>
      <c r="H22" s="131"/>
      <c r="I22" s="132"/>
      <c r="J22" s="92"/>
      <c r="K22" s="267" t="s">
        <v>67</v>
      </c>
      <c r="L22" s="267"/>
      <c r="M22" s="267"/>
      <c r="N22" s="267"/>
    </row>
    <row r="23" spans="1:14">
      <c r="A23" s="127"/>
      <c r="B23" s="128"/>
      <c r="C23" s="128"/>
      <c r="D23" s="128"/>
      <c r="E23" s="128"/>
      <c r="F23" s="128"/>
      <c r="G23" s="128"/>
      <c r="H23" s="128"/>
      <c r="I23" s="129"/>
      <c r="J23" s="92"/>
      <c r="K23" s="267"/>
      <c r="L23" s="267"/>
      <c r="M23" s="267"/>
      <c r="N23" s="267"/>
    </row>
    <row r="24" spans="1:14">
      <c r="A24" s="127"/>
      <c r="B24" s="128"/>
      <c r="C24" s="128"/>
      <c r="D24" s="128"/>
      <c r="E24" s="128"/>
      <c r="F24" s="128"/>
      <c r="G24" s="128"/>
      <c r="H24" s="128"/>
      <c r="I24" s="129"/>
      <c r="J24" s="92"/>
      <c r="K24" s="267"/>
      <c r="L24" s="267"/>
      <c r="M24" s="267"/>
      <c r="N24" s="267"/>
    </row>
    <row r="25" spans="1:14" ht="15" customHeight="1">
      <c r="A25" s="127" t="s">
        <v>68</v>
      </c>
      <c r="B25" s="128"/>
      <c r="C25" s="128"/>
      <c r="D25" s="128"/>
      <c r="E25" s="128"/>
      <c r="F25" s="128"/>
      <c r="G25" s="128"/>
      <c r="H25" s="128"/>
      <c r="I25" s="129"/>
      <c r="J25" s="92"/>
      <c r="K25" s="267"/>
      <c r="L25" s="267"/>
      <c r="M25" s="267"/>
      <c r="N25" s="267"/>
    </row>
    <row r="26" spans="1:14">
      <c r="A26" s="127"/>
      <c r="B26" s="128"/>
      <c r="C26" s="128"/>
      <c r="D26" s="128"/>
      <c r="E26" s="128"/>
      <c r="F26" s="128"/>
      <c r="G26" s="128"/>
      <c r="H26" s="128"/>
      <c r="I26" s="129"/>
      <c r="J26" s="92"/>
      <c r="K26" s="267"/>
      <c r="L26" s="267"/>
      <c r="M26" s="267"/>
      <c r="N26" s="267"/>
    </row>
    <row r="27" spans="1:14">
      <c r="A27" s="127"/>
      <c r="B27" s="128"/>
      <c r="C27" s="128"/>
      <c r="D27" s="128"/>
      <c r="E27" s="128"/>
      <c r="F27" s="128"/>
      <c r="G27" s="128"/>
      <c r="H27" s="128"/>
      <c r="I27" s="129"/>
      <c r="J27" s="92"/>
      <c r="K27" s="267"/>
      <c r="L27" s="267"/>
      <c r="M27" s="267"/>
      <c r="N27" s="267"/>
    </row>
    <row r="28" spans="1:14" ht="15" customHeight="1">
      <c r="A28" s="127" t="s">
        <v>69</v>
      </c>
      <c r="B28" s="128"/>
      <c r="C28" s="128"/>
      <c r="D28" s="128"/>
      <c r="E28" s="128"/>
      <c r="F28" s="128"/>
      <c r="G28" s="128"/>
      <c r="H28" s="128"/>
      <c r="I28" s="129"/>
      <c r="J28" s="92"/>
      <c r="K28" s="267"/>
      <c r="L28" s="267"/>
      <c r="M28" s="267"/>
      <c r="N28" s="267"/>
    </row>
    <row r="29" spans="1:14">
      <c r="A29" s="127"/>
      <c r="B29" s="128"/>
      <c r="C29" s="128"/>
      <c r="D29" s="128"/>
      <c r="E29" s="128"/>
      <c r="F29" s="128"/>
      <c r="G29" s="128"/>
      <c r="H29" s="128"/>
      <c r="I29" s="129"/>
      <c r="J29" s="92"/>
      <c r="K29" s="267"/>
      <c r="L29" s="267"/>
      <c r="M29" s="267"/>
      <c r="N29" s="267"/>
    </row>
    <row r="30" spans="1:14">
      <c r="A30" s="127"/>
      <c r="B30" s="128"/>
      <c r="C30" s="128"/>
      <c r="D30" s="128"/>
      <c r="E30" s="128"/>
      <c r="F30" s="128"/>
      <c r="G30" s="128"/>
      <c r="H30" s="128"/>
      <c r="I30" s="129"/>
      <c r="J30" s="92"/>
      <c r="K30" s="267"/>
      <c r="L30" s="267"/>
      <c r="M30" s="267"/>
      <c r="N30" s="267"/>
    </row>
    <row r="31" spans="1:14">
      <c r="A31" s="127"/>
      <c r="B31" s="128"/>
      <c r="C31" s="128"/>
      <c r="D31" s="128"/>
      <c r="E31" s="128"/>
      <c r="F31" s="128"/>
      <c r="G31" s="128"/>
      <c r="H31" s="128"/>
      <c r="I31" s="129"/>
      <c r="J31" s="92"/>
      <c r="K31" s="267"/>
      <c r="L31" s="267"/>
      <c r="M31" s="267"/>
      <c r="N31" s="267"/>
    </row>
    <row r="32" spans="1:14">
      <c r="A32" s="127"/>
      <c r="B32" s="128"/>
      <c r="C32" s="128"/>
      <c r="D32" s="128"/>
      <c r="E32" s="128"/>
      <c r="F32" s="128"/>
      <c r="G32" s="128"/>
      <c r="H32" s="128"/>
      <c r="I32" s="129"/>
      <c r="J32" s="92"/>
      <c r="K32" s="92"/>
      <c r="L32" s="92"/>
      <c r="M32" s="92"/>
      <c r="N32" s="92"/>
    </row>
    <row r="33" spans="1:9" ht="15" customHeight="1">
      <c r="A33" s="127" t="s">
        <v>70</v>
      </c>
      <c r="B33" s="128"/>
      <c r="C33" s="128"/>
      <c r="D33" s="128"/>
      <c r="E33" s="128"/>
      <c r="F33" s="128"/>
      <c r="G33" s="128"/>
      <c r="H33" s="128"/>
      <c r="I33" s="129"/>
    </row>
    <row r="34" spans="1:9">
      <c r="A34" s="127"/>
      <c r="B34" s="128"/>
      <c r="C34" s="128"/>
      <c r="D34" s="128"/>
      <c r="E34" s="128"/>
      <c r="F34" s="128"/>
      <c r="G34" s="128"/>
      <c r="H34" s="128"/>
      <c r="I34" s="129"/>
    </row>
    <row r="35" spans="1:9">
      <c r="A35" s="127"/>
      <c r="B35" s="128"/>
      <c r="C35" s="128"/>
      <c r="D35" s="128"/>
      <c r="E35" s="128"/>
      <c r="F35" s="128"/>
      <c r="G35" s="128"/>
      <c r="H35" s="128"/>
      <c r="I35" s="129"/>
    </row>
    <row r="36" spans="1:9">
      <c r="A36" s="127"/>
      <c r="B36" s="128"/>
      <c r="C36" s="128"/>
      <c r="D36" s="128"/>
      <c r="E36" s="128"/>
      <c r="F36" s="128"/>
      <c r="G36" s="128"/>
      <c r="H36" s="128"/>
      <c r="I36" s="129"/>
    </row>
    <row r="37" spans="1:9">
      <c r="A37" s="127"/>
      <c r="B37" s="128"/>
      <c r="C37" s="128"/>
      <c r="D37" s="128"/>
      <c r="E37" s="128"/>
      <c r="F37" s="128"/>
      <c r="G37" s="128"/>
      <c r="H37" s="128"/>
      <c r="I37" s="129"/>
    </row>
    <row r="38" spans="1:9" ht="15" customHeight="1">
      <c r="A38" s="127" t="s">
        <v>71</v>
      </c>
      <c r="B38" s="128"/>
      <c r="C38" s="128"/>
      <c r="D38" s="128"/>
      <c r="E38" s="128"/>
      <c r="F38" s="128"/>
      <c r="G38" s="128"/>
      <c r="H38" s="128"/>
      <c r="I38" s="129"/>
    </row>
    <row r="39" spans="1:9">
      <c r="A39" s="127"/>
      <c r="B39" s="128"/>
      <c r="C39" s="128"/>
      <c r="D39" s="128"/>
      <c r="E39" s="128"/>
      <c r="F39" s="128"/>
      <c r="G39" s="128"/>
      <c r="H39" s="128"/>
      <c r="I39" s="129"/>
    </row>
    <row r="40" spans="1:9" ht="14.25" customHeight="1">
      <c r="A40" s="127"/>
      <c r="B40" s="128"/>
      <c r="C40" s="128"/>
      <c r="D40" s="128"/>
      <c r="E40" s="128"/>
      <c r="F40" s="128"/>
      <c r="G40" s="128"/>
      <c r="H40" s="128"/>
      <c r="I40" s="129"/>
    </row>
    <row r="41" spans="1:9">
      <c r="A41" s="127"/>
      <c r="B41" s="128"/>
      <c r="C41" s="128"/>
      <c r="D41" s="128"/>
      <c r="E41" s="128"/>
      <c r="F41" s="128"/>
      <c r="G41" s="128"/>
      <c r="H41" s="128"/>
      <c r="I41" s="129"/>
    </row>
    <row r="42" spans="1:9">
      <c r="A42" s="127"/>
      <c r="B42" s="128"/>
      <c r="C42" s="128"/>
      <c r="D42" s="128"/>
      <c r="E42" s="128"/>
      <c r="F42" s="128"/>
      <c r="G42" s="128"/>
      <c r="H42" s="128"/>
      <c r="I42" s="129"/>
    </row>
    <row r="43" spans="1:9">
      <c r="A43" s="127"/>
      <c r="B43" s="128"/>
      <c r="C43" s="128"/>
      <c r="D43" s="128"/>
      <c r="E43" s="128"/>
      <c r="F43" s="128"/>
      <c r="G43" s="128"/>
      <c r="H43" s="128"/>
      <c r="I43" s="129"/>
    </row>
    <row r="44" spans="1:9" ht="15" customHeight="1">
      <c r="A44" s="127" t="s">
        <v>72</v>
      </c>
      <c r="B44" s="128"/>
      <c r="C44" s="128"/>
      <c r="D44" s="128"/>
      <c r="E44" s="128"/>
      <c r="F44" s="128"/>
      <c r="G44" s="128"/>
      <c r="H44" s="128"/>
      <c r="I44" s="129"/>
    </row>
    <row r="45" spans="1:9">
      <c r="A45" s="127"/>
      <c r="B45" s="128"/>
      <c r="C45" s="128"/>
      <c r="D45" s="128"/>
      <c r="E45" s="128"/>
      <c r="F45" s="128"/>
      <c r="G45" s="128"/>
      <c r="H45" s="128"/>
      <c r="I45" s="129"/>
    </row>
    <row r="46" spans="1:9">
      <c r="A46" s="127"/>
      <c r="B46" s="128"/>
      <c r="C46" s="128"/>
      <c r="D46" s="128"/>
      <c r="E46" s="128"/>
      <c r="F46" s="128"/>
      <c r="G46" s="128"/>
      <c r="H46" s="128"/>
      <c r="I46" s="129"/>
    </row>
    <row r="47" spans="1:9">
      <c r="A47" s="127"/>
      <c r="B47" s="128"/>
      <c r="C47" s="128"/>
      <c r="D47" s="128"/>
      <c r="E47" s="128"/>
      <c r="F47" s="128"/>
      <c r="G47" s="128"/>
      <c r="H47" s="128"/>
      <c r="I47" s="129"/>
    </row>
    <row r="48" spans="1:9">
      <c r="A48" s="127"/>
      <c r="B48" s="128"/>
      <c r="C48" s="128"/>
      <c r="D48" s="128"/>
      <c r="E48" s="128"/>
      <c r="F48" s="128"/>
      <c r="G48" s="128"/>
      <c r="H48" s="128"/>
      <c r="I48" s="129"/>
    </row>
    <row r="49" spans="1:9" ht="15" customHeight="1">
      <c r="A49" s="127" t="s">
        <v>73</v>
      </c>
      <c r="B49" s="128"/>
      <c r="C49" s="128"/>
      <c r="D49" s="128"/>
      <c r="E49" s="128"/>
      <c r="F49" s="128"/>
      <c r="G49" s="128"/>
      <c r="H49" s="128"/>
      <c r="I49" s="129"/>
    </row>
    <row r="50" spans="1:9">
      <c r="A50" s="127"/>
      <c r="B50" s="128"/>
      <c r="C50" s="128"/>
      <c r="D50" s="128"/>
      <c r="E50" s="128"/>
      <c r="F50" s="128"/>
      <c r="G50" s="128"/>
      <c r="H50" s="128"/>
      <c r="I50" s="129"/>
    </row>
    <row r="51" spans="1:9">
      <c r="A51" s="127"/>
      <c r="B51" s="128"/>
      <c r="C51" s="128"/>
      <c r="D51" s="128"/>
      <c r="E51" s="128"/>
      <c r="F51" s="128"/>
      <c r="G51" s="128"/>
      <c r="H51" s="128"/>
      <c r="I51" s="129"/>
    </row>
    <row r="52" spans="1:9" ht="15" customHeight="1">
      <c r="A52" s="127" t="s">
        <v>74</v>
      </c>
      <c r="B52" s="128"/>
      <c r="C52" s="128"/>
      <c r="D52" s="128"/>
      <c r="E52" s="128"/>
      <c r="F52" s="128"/>
      <c r="G52" s="128"/>
      <c r="H52" s="128"/>
      <c r="I52" s="129"/>
    </row>
    <row r="53" spans="1:9">
      <c r="A53" s="127"/>
      <c r="B53" s="128"/>
      <c r="C53" s="128"/>
      <c r="D53" s="128"/>
      <c r="E53" s="128"/>
      <c r="F53" s="128"/>
      <c r="G53" s="128"/>
      <c r="H53" s="128"/>
      <c r="I53" s="129"/>
    </row>
    <row r="54" spans="1:9" ht="15" customHeight="1">
      <c r="A54" s="127" t="s">
        <v>75</v>
      </c>
      <c r="B54" s="128"/>
      <c r="C54" s="128"/>
      <c r="D54" s="128"/>
      <c r="E54" s="128"/>
      <c r="F54" s="128"/>
      <c r="G54" s="128"/>
      <c r="H54" s="128"/>
      <c r="I54" s="129"/>
    </row>
    <row r="55" spans="1:9">
      <c r="A55" s="127"/>
      <c r="B55" s="128"/>
      <c r="C55" s="128"/>
      <c r="D55" s="128"/>
      <c r="E55" s="128"/>
      <c r="F55" s="128"/>
      <c r="G55" s="128"/>
      <c r="H55" s="128"/>
      <c r="I55" s="129"/>
    </row>
    <row r="56" spans="1:9">
      <c r="A56" s="127"/>
      <c r="B56" s="128"/>
      <c r="C56" s="128"/>
      <c r="D56" s="128"/>
      <c r="E56" s="128"/>
      <c r="F56" s="128"/>
      <c r="G56" s="128"/>
      <c r="H56" s="128"/>
      <c r="I56" s="129"/>
    </row>
    <row r="57" spans="1:9">
      <c r="A57" s="127" t="s">
        <v>76</v>
      </c>
      <c r="B57" s="128"/>
      <c r="C57" s="128"/>
      <c r="D57" s="128"/>
      <c r="E57" s="128"/>
      <c r="F57" s="128"/>
      <c r="G57" s="128"/>
      <c r="H57" s="128"/>
      <c r="I57" s="129"/>
    </row>
    <row r="58" spans="1:9">
      <c r="A58" s="127"/>
      <c r="B58" s="128"/>
      <c r="C58" s="128"/>
      <c r="D58" s="128"/>
      <c r="E58" s="128"/>
      <c r="F58" s="128"/>
      <c r="G58" s="128"/>
      <c r="H58" s="128"/>
      <c r="I58" s="129"/>
    </row>
    <row r="59" spans="1:9">
      <c r="A59" s="127"/>
      <c r="B59" s="128"/>
      <c r="C59" s="128"/>
      <c r="D59" s="128"/>
      <c r="E59" s="128"/>
      <c r="F59" s="128"/>
      <c r="G59" s="128"/>
      <c r="H59" s="128"/>
      <c r="I59" s="129"/>
    </row>
    <row r="60" spans="1:9">
      <c r="A60" s="127"/>
      <c r="B60" s="128"/>
      <c r="C60" s="128"/>
      <c r="D60" s="128"/>
      <c r="E60" s="128"/>
      <c r="F60" s="128"/>
      <c r="G60" s="128"/>
      <c r="H60" s="128"/>
      <c r="I60" s="129"/>
    </row>
    <row r="61" spans="1:9">
      <c r="A61" s="127" t="s">
        <v>77</v>
      </c>
      <c r="B61" s="128"/>
      <c r="C61" s="128"/>
      <c r="D61" s="128"/>
      <c r="E61" s="128"/>
      <c r="F61" s="128"/>
      <c r="G61" s="128"/>
      <c r="H61" s="128"/>
      <c r="I61" s="129"/>
    </row>
    <row r="62" spans="1:9">
      <c r="A62" s="127"/>
      <c r="B62" s="128"/>
      <c r="C62" s="128"/>
      <c r="D62" s="128"/>
      <c r="E62" s="128"/>
      <c r="F62" s="128"/>
      <c r="G62" s="128"/>
      <c r="H62" s="128"/>
      <c r="I62" s="129"/>
    </row>
    <row r="66" spans="6:6">
      <c r="F66" s="3"/>
    </row>
  </sheetData>
  <mergeCells count="14">
    <mergeCell ref="A57:I60"/>
    <mergeCell ref="A61:I62"/>
    <mergeCell ref="A5:I18"/>
    <mergeCell ref="K5:N14"/>
    <mergeCell ref="K22:N31"/>
    <mergeCell ref="A22:I24"/>
    <mergeCell ref="A25:I27"/>
    <mergeCell ref="A28:I32"/>
    <mergeCell ref="A33:I37"/>
    <mergeCell ref="A38:I43"/>
    <mergeCell ref="A44:I48"/>
    <mergeCell ref="A49:I51"/>
    <mergeCell ref="A52:I53"/>
    <mergeCell ref="A54:I56"/>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topLeftCell="A13" workbookViewId="0">
      <selection activeCell="S24" sqref="S24"/>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2" t="str">
        <f>+'Cover Page'!$B$29</f>
        <v>Annual Performance Report 2022</v>
      </c>
      <c r="B1" s="92"/>
      <c r="C1" s="92"/>
      <c r="D1" s="92"/>
      <c r="E1" s="92" t="str">
        <f>+'Cover Page'!$B$33</f>
        <v>Riverside Resource Recovery Facility</v>
      </c>
      <c r="F1" s="92"/>
      <c r="G1" s="92"/>
      <c r="H1" s="92"/>
      <c r="I1" s="92"/>
      <c r="J1" s="92"/>
      <c r="K1" s="92"/>
      <c r="L1" s="92"/>
      <c r="M1" s="92"/>
      <c r="N1" s="92"/>
    </row>
    <row r="3" spans="1:14" ht="15.75">
      <c r="A3" s="51" t="s">
        <v>78</v>
      </c>
      <c r="B3" s="262"/>
      <c r="C3" s="262"/>
      <c r="D3" s="262"/>
      <c r="E3" s="262"/>
      <c r="F3" s="262"/>
      <c r="G3" s="262"/>
      <c r="H3" s="262"/>
      <c r="I3" s="263"/>
      <c r="J3" s="92"/>
      <c r="K3" s="81" t="s">
        <v>3</v>
      </c>
      <c r="L3" s="92"/>
      <c r="M3" s="92"/>
      <c r="N3" s="92"/>
    </row>
    <row r="4" spans="1:14">
      <c r="A4" s="264"/>
      <c r="B4" s="265"/>
      <c r="C4" s="265"/>
      <c r="D4" s="265"/>
      <c r="E4" s="265"/>
      <c r="F4" s="265"/>
      <c r="G4" s="265"/>
      <c r="H4" s="265"/>
      <c r="I4" s="266"/>
      <c r="J4" s="92"/>
      <c r="K4" s="92"/>
      <c r="L4" s="92"/>
      <c r="M4" s="92"/>
      <c r="N4" s="92"/>
    </row>
    <row r="5" spans="1:14" ht="15.75" customHeight="1">
      <c r="A5" s="130" t="s">
        <v>79</v>
      </c>
      <c r="B5" s="131"/>
      <c r="C5" s="131"/>
      <c r="D5" s="131"/>
      <c r="E5" s="131"/>
      <c r="F5" s="131"/>
      <c r="G5" s="131"/>
      <c r="H5" s="131"/>
      <c r="I5" s="132"/>
      <c r="J5" s="92"/>
      <c r="K5" s="267" t="s">
        <v>80</v>
      </c>
      <c r="L5" s="267"/>
      <c r="M5" s="267"/>
      <c r="N5" s="267"/>
    </row>
    <row r="6" spans="1:14">
      <c r="A6" s="127"/>
      <c r="B6" s="128"/>
      <c r="C6" s="128"/>
      <c r="D6" s="128"/>
      <c r="E6" s="128"/>
      <c r="F6" s="128"/>
      <c r="G6" s="128"/>
      <c r="H6" s="128"/>
      <c r="I6" s="129"/>
      <c r="J6" s="92"/>
      <c r="K6" s="267"/>
      <c r="L6" s="267"/>
      <c r="M6" s="267"/>
      <c r="N6" s="267"/>
    </row>
    <row r="7" spans="1:14">
      <c r="A7" s="127"/>
      <c r="B7" s="128"/>
      <c r="C7" s="128"/>
      <c r="D7" s="128"/>
      <c r="E7" s="128"/>
      <c r="F7" s="128"/>
      <c r="G7" s="128"/>
      <c r="H7" s="128"/>
      <c r="I7" s="129"/>
      <c r="J7" s="92"/>
      <c r="K7" s="267"/>
      <c r="L7" s="267"/>
      <c r="M7" s="267"/>
      <c r="N7" s="267"/>
    </row>
    <row r="8" spans="1:14" ht="15.75" customHeight="1">
      <c r="A8" s="127"/>
      <c r="B8" s="128"/>
      <c r="C8" s="128"/>
      <c r="D8" s="128"/>
      <c r="E8" s="128"/>
      <c r="F8" s="128"/>
      <c r="G8" s="128"/>
      <c r="H8" s="128"/>
      <c r="I8" s="129"/>
      <c r="J8" s="92"/>
      <c r="K8" s="267"/>
      <c r="L8" s="267"/>
      <c r="M8" s="267"/>
      <c r="N8" s="267"/>
    </row>
    <row r="9" spans="1:14" ht="15.75" customHeight="1">
      <c r="A9" s="127"/>
      <c r="B9" s="128"/>
      <c r="C9" s="128"/>
      <c r="D9" s="128"/>
      <c r="E9" s="128"/>
      <c r="F9" s="128"/>
      <c r="G9" s="128"/>
      <c r="H9" s="128"/>
      <c r="I9" s="129"/>
      <c r="J9" s="92"/>
      <c r="K9" s="267"/>
      <c r="L9" s="267"/>
      <c r="M9" s="267"/>
      <c r="N9" s="267"/>
    </row>
    <row r="10" spans="1:14" ht="15.75" customHeight="1">
      <c r="A10" s="127"/>
      <c r="B10" s="128"/>
      <c r="C10" s="128"/>
      <c r="D10" s="128"/>
      <c r="E10" s="128"/>
      <c r="F10" s="128"/>
      <c r="G10" s="128"/>
      <c r="H10" s="128"/>
      <c r="I10" s="129"/>
      <c r="J10" s="92"/>
      <c r="K10" s="267"/>
      <c r="L10" s="267"/>
      <c r="M10" s="267"/>
      <c r="N10" s="267"/>
    </row>
    <row r="11" spans="1:14" ht="15.75" customHeight="1">
      <c r="A11" s="127"/>
      <c r="B11" s="128"/>
      <c r="C11" s="128"/>
      <c r="D11" s="128"/>
      <c r="E11" s="128"/>
      <c r="F11" s="128"/>
      <c r="G11" s="128"/>
      <c r="H11" s="128"/>
      <c r="I11" s="129"/>
      <c r="J11" s="92"/>
      <c r="K11" s="267"/>
      <c r="L11" s="267"/>
      <c r="M11" s="267"/>
      <c r="N11" s="267"/>
    </row>
    <row r="12" spans="1:14" ht="15.75" customHeight="1">
      <c r="A12" s="127"/>
      <c r="B12" s="128"/>
      <c r="C12" s="128"/>
      <c r="D12" s="128"/>
      <c r="E12" s="128"/>
      <c r="F12" s="128"/>
      <c r="G12" s="128"/>
      <c r="H12" s="128"/>
      <c r="I12" s="129"/>
      <c r="J12" s="92"/>
      <c r="K12" s="267"/>
      <c r="L12" s="267"/>
      <c r="M12" s="267"/>
      <c r="N12" s="267"/>
    </row>
    <row r="13" spans="1:14" ht="15.75" customHeight="1">
      <c r="A13" s="127"/>
      <c r="B13" s="128"/>
      <c r="C13" s="128"/>
      <c r="D13" s="128"/>
      <c r="E13" s="128"/>
      <c r="F13" s="128"/>
      <c r="G13" s="128"/>
      <c r="H13" s="128"/>
      <c r="I13" s="129"/>
      <c r="J13" s="92"/>
      <c r="K13" s="267"/>
      <c r="L13" s="267"/>
      <c r="M13" s="267"/>
      <c r="N13" s="267"/>
    </row>
    <row r="14" spans="1:14" ht="15.75" customHeight="1">
      <c r="A14" s="127"/>
      <c r="B14" s="128"/>
      <c r="C14" s="128"/>
      <c r="D14" s="128"/>
      <c r="E14" s="128"/>
      <c r="F14" s="128"/>
      <c r="G14" s="128"/>
      <c r="H14" s="128"/>
      <c r="I14" s="129"/>
      <c r="J14" s="92"/>
      <c r="K14" s="267"/>
      <c r="L14" s="267"/>
      <c r="M14" s="267"/>
      <c r="N14" s="267"/>
    </row>
    <row r="15" spans="1:14" ht="15.75" customHeight="1">
      <c r="A15" s="127"/>
      <c r="B15" s="128"/>
      <c r="C15" s="128"/>
      <c r="D15" s="128"/>
      <c r="E15" s="128"/>
      <c r="F15" s="128"/>
      <c r="G15" s="128"/>
      <c r="H15" s="128"/>
      <c r="I15" s="129"/>
      <c r="J15" s="92"/>
      <c r="K15" s="92"/>
      <c r="L15" s="92"/>
      <c r="M15" s="92"/>
      <c r="N15" s="92"/>
    </row>
    <row r="16" spans="1:14" ht="15.75" customHeight="1">
      <c r="A16" s="127"/>
      <c r="B16" s="128"/>
      <c r="C16" s="128"/>
      <c r="D16" s="128"/>
      <c r="E16" s="128"/>
      <c r="F16" s="128"/>
      <c r="G16" s="128"/>
      <c r="H16" s="128"/>
      <c r="I16" s="129"/>
      <c r="J16" s="92"/>
      <c r="K16" s="92"/>
      <c r="L16" s="92"/>
      <c r="M16" s="92"/>
      <c r="N16" s="92"/>
    </row>
    <row r="17" spans="1:14" ht="15.75" customHeight="1">
      <c r="A17" s="127"/>
      <c r="B17" s="128"/>
      <c r="C17" s="128"/>
      <c r="D17" s="128"/>
      <c r="E17" s="128"/>
      <c r="F17" s="128"/>
      <c r="G17" s="128"/>
      <c r="H17" s="128"/>
      <c r="I17" s="129"/>
      <c r="J17" s="92"/>
      <c r="K17" s="92"/>
      <c r="L17" s="92"/>
      <c r="M17" s="92"/>
      <c r="N17" s="92"/>
    </row>
    <row r="18" spans="1:14">
      <c r="A18" s="127"/>
      <c r="B18" s="128"/>
      <c r="C18" s="128"/>
      <c r="D18" s="128"/>
      <c r="E18" s="128"/>
      <c r="F18" s="128"/>
      <c r="G18" s="128"/>
      <c r="H18" s="128"/>
      <c r="I18" s="129"/>
      <c r="J18" s="92"/>
      <c r="K18" s="92"/>
      <c r="L18" s="92"/>
      <c r="M18" s="92"/>
      <c r="N18" s="92"/>
    </row>
    <row r="19" spans="1:14">
      <c r="A19" s="127"/>
      <c r="B19" s="128"/>
      <c r="C19" s="128"/>
      <c r="D19" s="128"/>
      <c r="E19" s="128"/>
      <c r="F19" s="128"/>
      <c r="G19" s="128"/>
      <c r="H19" s="128"/>
      <c r="I19" s="129"/>
      <c r="J19" s="92"/>
      <c r="K19" s="92"/>
      <c r="L19" s="92"/>
      <c r="M19" s="92"/>
      <c r="N19" s="92"/>
    </row>
    <row r="20" spans="1:14">
      <c r="A20" s="127"/>
      <c r="B20" s="128"/>
      <c r="C20" s="128"/>
      <c r="D20" s="128"/>
      <c r="E20" s="128"/>
      <c r="F20" s="128"/>
      <c r="G20" s="128"/>
      <c r="H20" s="128"/>
      <c r="I20" s="129"/>
      <c r="J20" s="92"/>
      <c r="K20" s="92"/>
      <c r="L20" s="92"/>
      <c r="M20" s="92"/>
      <c r="N20" s="92"/>
    </row>
    <row r="21" spans="1:14">
      <c r="A21" s="127"/>
      <c r="B21" s="128"/>
      <c r="C21" s="128"/>
      <c r="D21" s="128"/>
      <c r="E21" s="128"/>
      <c r="F21" s="128"/>
      <c r="G21" s="128"/>
      <c r="H21" s="128"/>
      <c r="I21" s="129"/>
      <c r="J21" s="92"/>
      <c r="K21" s="92"/>
      <c r="L21" s="92"/>
      <c r="M21" s="92"/>
      <c r="N21" s="92"/>
    </row>
    <row r="22" spans="1:14" ht="15.4" customHeight="1">
      <c r="A22" s="127"/>
      <c r="B22" s="128"/>
      <c r="C22" s="128"/>
      <c r="D22" s="128"/>
      <c r="E22" s="128"/>
      <c r="F22" s="128"/>
      <c r="G22" s="128"/>
      <c r="H22" s="128"/>
      <c r="I22" s="129"/>
      <c r="J22" s="92"/>
      <c r="K22" s="94"/>
      <c r="L22" s="94"/>
      <c r="M22" s="94"/>
      <c r="N22" s="94"/>
    </row>
    <row r="23" spans="1:14">
      <c r="A23" s="127"/>
      <c r="B23" s="128"/>
      <c r="C23" s="128"/>
      <c r="D23" s="128"/>
      <c r="E23" s="128"/>
      <c r="F23" s="128"/>
      <c r="G23" s="128"/>
      <c r="H23" s="128"/>
      <c r="I23" s="129"/>
      <c r="J23" s="92"/>
      <c r="K23" s="94"/>
      <c r="L23" s="94"/>
      <c r="M23" s="94"/>
      <c r="N23" s="94"/>
    </row>
    <row r="24" spans="1:14">
      <c r="A24" s="127"/>
      <c r="B24" s="128"/>
      <c r="C24" s="128"/>
      <c r="D24" s="128"/>
      <c r="E24" s="128"/>
      <c r="F24" s="128"/>
      <c r="G24" s="128"/>
      <c r="H24" s="128"/>
      <c r="I24" s="129"/>
      <c r="J24" s="92"/>
      <c r="K24" s="94"/>
      <c r="L24" s="94"/>
      <c r="M24" s="94"/>
      <c r="N24" s="94"/>
    </row>
    <row r="25" spans="1:14">
      <c r="A25" s="127"/>
      <c r="B25" s="128"/>
      <c r="C25" s="128"/>
      <c r="D25" s="128"/>
      <c r="E25" s="128"/>
      <c r="F25" s="128"/>
      <c r="G25" s="128"/>
      <c r="H25" s="128"/>
      <c r="I25" s="129"/>
      <c r="J25" s="92"/>
      <c r="K25" s="94"/>
      <c r="L25" s="94"/>
      <c r="M25" s="94"/>
      <c r="N25" s="94"/>
    </row>
    <row r="26" spans="1:14">
      <c r="A26" s="127"/>
      <c r="B26" s="128"/>
      <c r="C26" s="128"/>
      <c r="D26" s="128"/>
      <c r="E26" s="128"/>
      <c r="F26" s="128"/>
      <c r="G26" s="128"/>
      <c r="H26" s="128"/>
      <c r="I26" s="129"/>
      <c r="J26" s="92"/>
      <c r="K26" s="94"/>
      <c r="L26" s="94"/>
      <c r="M26" s="94"/>
      <c r="N26" s="94"/>
    </row>
    <row r="27" spans="1:14">
      <c r="A27" s="181"/>
      <c r="B27" s="182"/>
      <c r="C27" s="182"/>
      <c r="D27" s="182"/>
      <c r="E27" s="182"/>
      <c r="F27" s="182"/>
      <c r="G27" s="182"/>
      <c r="H27" s="182"/>
      <c r="I27" s="183"/>
      <c r="J27" s="92"/>
      <c r="K27" s="94"/>
      <c r="L27" s="94"/>
      <c r="M27" s="94"/>
      <c r="N27" s="94"/>
    </row>
    <row r="28" spans="1:14">
      <c r="A28" s="92"/>
      <c r="B28" s="92"/>
      <c r="C28" s="92"/>
      <c r="D28" s="92"/>
      <c r="E28" s="92"/>
      <c r="F28" s="92"/>
      <c r="G28" s="92"/>
      <c r="H28" s="92"/>
      <c r="I28" s="92"/>
      <c r="J28" s="92"/>
      <c r="K28" s="94"/>
      <c r="L28" s="94"/>
      <c r="M28" s="94"/>
      <c r="N28" s="94"/>
    </row>
    <row r="29" spans="1:14" ht="15.75">
      <c r="A29" s="51" t="s">
        <v>81</v>
      </c>
      <c r="B29" s="262"/>
      <c r="C29" s="262"/>
      <c r="D29" s="262"/>
      <c r="E29" s="262"/>
      <c r="F29" s="262"/>
      <c r="G29" s="262"/>
      <c r="H29" s="262"/>
      <c r="I29" s="263"/>
      <c r="J29" s="92"/>
      <c r="K29" s="94"/>
      <c r="L29" s="94"/>
      <c r="M29" s="94"/>
      <c r="N29" s="94"/>
    </row>
    <row r="30" spans="1:14">
      <c r="A30" s="264"/>
      <c r="B30" s="265"/>
      <c r="C30" s="265"/>
      <c r="D30" s="265"/>
      <c r="E30" s="265"/>
      <c r="F30" s="265"/>
      <c r="G30" s="265"/>
      <c r="H30" s="265"/>
      <c r="I30" s="266"/>
      <c r="J30" s="92"/>
      <c r="K30" s="94"/>
      <c r="L30" s="94"/>
      <c r="M30" s="94"/>
      <c r="N30" s="94"/>
    </row>
    <row r="31" spans="1:14" ht="15" customHeight="1">
      <c r="A31" s="130" t="s">
        <v>82</v>
      </c>
      <c r="B31" s="133"/>
      <c r="C31" s="133"/>
      <c r="D31" s="133"/>
      <c r="E31" s="133"/>
      <c r="F31" s="133"/>
      <c r="G31" s="133"/>
      <c r="H31" s="133"/>
      <c r="I31" s="134"/>
      <c r="J31" s="92"/>
      <c r="K31" s="267" t="s">
        <v>83</v>
      </c>
      <c r="L31" s="267"/>
      <c r="M31" s="267"/>
      <c r="N31" s="267"/>
    </row>
    <row r="32" spans="1:14">
      <c r="A32" s="135"/>
      <c r="B32" s="136"/>
      <c r="C32" s="136"/>
      <c r="D32" s="136"/>
      <c r="E32" s="136"/>
      <c r="F32" s="136"/>
      <c r="G32" s="136"/>
      <c r="H32" s="136"/>
      <c r="I32" s="137"/>
      <c r="J32" s="92"/>
      <c r="K32" s="267"/>
      <c r="L32" s="267"/>
      <c r="M32" s="267"/>
      <c r="N32" s="267"/>
    </row>
    <row r="33" spans="1:14">
      <c r="A33" s="135"/>
      <c r="B33" s="136"/>
      <c r="C33" s="136"/>
      <c r="D33" s="136"/>
      <c r="E33" s="136"/>
      <c r="F33" s="136"/>
      <c r="G33" s="136"/>
      <c r="H33" s="136"/>
      <c r="I33" s="137"/>
      <c r="J33" s="92"/>
      <c r="K33" s="267"/>
      <c r="L33" s="267"/>
      <c r="M33" s="267"/>
      <c r="N33" s="267"/>
    </row>
    <row r="34" spans="1:14">
      <c r="A34" s="135"/>
      <c r="B34" s="136"/>
      <c r="C34" s="136"/>
      <c r="D34" s="136"/>
      <c r="E34" s="136"/>
      <c r="F34" s="136"/>
      <c r="G34" s="136"/>
      <c r="H34" s="136"/>
      <c r="I34" s="137"/>
      <c r="J34" s="92"/>
      <c r="K34" s="267"/>
      <c r="L34" s="267"/>
      <c r="M34" s="267"/>
      <c r="N34" s="267"/>
    </row>
    <row r="35" spans="1:14">
      <c r="A35" s="135"/>
      <c r="B35" s="136"/>
      <c r="C35" s="136"/>
      <c r="D35" s="136"/>
      <c r="E35" s="136"/>
      <c r="F35" s="136"/>
      <c r="G35" s="136"/>
      <c r="H35" s="136"/>
      <c r="I35" s="137"/>
      <c r="J35" s="92"/>
      <c r="K35" s="267"/>
      <c r="L35" s="267"/>
      <c r="M35" s="267"/>
      <c r="N35" s="267"/>
    </row>
    <row r="36" spans="1:14">
      <c r="A36" s="135"/>
      <c r="B36" s="136"/>
      <c r="C36" s="136"/>
      <c r="D36" s="136"/>
      <c r="E36" s="136"/>
      <c r="F36" s="136"/>
      <c r="G36" s="136"/>
      <c r="H36" s="136"/>
      <c r="I36" s="137"/>
      <c r="J36" s="92"/>
      <c r="K36" s="267"/>
      <c r="L36" s="267"/>
      <c r="M36" s="267"/>
      <c r="N36" s="267"/>
    </row>
    <row r="37" spans="1:14">
      <c r="A37" s="135"/>
      <c r="B37" s="136"/>
      <c r="C37" s="136"/>
      <c r="D37" s="136"/>
      <c r="E37" s="136"/>
      <c r="F37" s="136"/>
      <c r="G37" s="136"/>
      <c r="H37" s="136"/>
      <c r="I37" s="137"/>
      <c r="J37" s="92"/>
      <c r="K37" s="267"/>
      <c r="L37" s="267"/>
      <c r="M37" s="267"/>
      <c r="N37" s="267"/>
    </row>
    <row r="38" spans="1:14" ht="14.25" customHeight="1">
      <c r="A38" s="135"/>
      <c r="B38" s="136"/>
      <c r="C38" s="136"/>
      <c r="D38" s="136"/>
      <c r="E38" s="136"/>
      <c r="F38" s="136"/>
      <c r="G38" s="136"/>
      <c r="H38" s="136"/>
      <c r="I38" s="137"/>
      <c r="J38" s="92"/>
      <c r="K38" s="267"/>
      <c r="L38" s="267"/>
      <c r="M38" s="267"/>
      <c r="N38" s="267"/>
    </row>
    <row r="39" spans="1:14">
      <c r="A39" s="135"/>
      <c r="B39" s="136"/>
      <c r="C39" s="136"/>
      <c r="D39" s="136"/>
      <c r="E39" s="136"/>
      <c r="F39" s="136"/>
      <c r="G39" s="136"/>
      <c r="H39" s="136"/>
      <c r="I39" s="137"/>
      <c r="J39" s="92"/>
      <c r="K39" s="267"/>
      <c r="L39" s="267"/>
      <c r="M39" s="267"/>
      <c r="N39" s="267"/>
    </row>
    <row r="40" spans="1:14">
      <c r="A40" s="135"/>
      <c r="B40" s="136"/>
      <c r="C40" s="136"/>
      <c r="D40" s="136"/>
      <c r="E40" s="136"/>
      <c r="F40" s="136"/>
      <c r="G40" s="136"/>
      <c r="H40" s="136"/>
      <c r="I40" s="137"/>
      <c r="J40" s="92"/>
      <c r="K40" s="267"/>
      <c r="L40" s="267"/>
      <c r="M40" s="267"/>
      <c r="N40" s="267"/>
    </row>
    <row r="41" spans="1:14">
      <c r="A41" s="135"/>
      <c r="B41" s="136"/>
      <c r="C41" s="136"/>
      <c r="D41" s="136"/>
      <c r="E41" s="136"/>
      <c r="F41" s="136"/>
      <c r="G41" s="136"/>
      <c r="H41" s="136"/>
      <c r="I41" s="137"/>
      <c r="J41" s="92"/>
      <c r="K41" s="92"/>
      <c r="L41" s="92"/>
      <c r="M41" s="92"/>
      <c r="N41" s="92"/>
    </row>
    <row r="42" spans="1:14">
      <c r="A42" s="135"/>
      <c r="B42" s="136"/>
      <c r="C42" s="136"/>
      <c r="D42" s="136"/>
      <c r="E42" s="136"/>
      <c r="F42" s="136"/>
      <c r="G42" s="136"/>
      <c r="H42" s="136"/>
      <c r="I42" s="137"/>
      <c r="J42" s="92"/>
      <c r="K42" s="92"/>
      <c r="L42" s="92"/>
      <c r="M42" s="92"/>
      <c r="N42" s="92"/>
    </row>
    <row r="43" spans="1:14">
      <c r="A43" s="135"/>
      <c r="B43" s="136"/>
      <c r="C43" s="136"/>
      <c r="D43" s="136"/>
      <c r="E43" s="136"/>
      <c r="F43" s="136"/>
      <c r="G43" s="136"/>
      <c r="H43" s="136"/>
      <c r="I43" s="137"/>
      <c r="J43" s="92"/>
      <c r="K43" s="92"/>
      <c r="L43" s="92"/>
      <c r="M43" s="92"/>
      <c r="N43" s="92"/>
    </row>
    <row r="44" spans="1:14">
      <c r="A44" s="135"/>
      <c r="B44" s="136"/>
      <c r="C44" s="136"/>
      <c r="D44" s="136"/>
      <c r="E44" s="136"/>
      <c r="F44" s="136"/>
      <c r="G44" s="136"/>
      <c r="H44" s="136"/>
      <c r="I44" s="137"/>
      <c r="J44" s="92"/>
      <c r="K44" s="92"/>
      <c r="L44" s="92"/>
      <c r="M44" s="92"/>
      <c r="N44" s="92"/>
    </row>
    <row r="45" spans="1:14">
      <c r="A45" s="135"/>
      <c r="B45" s="136"/>
      <c r="C45" s="136"/>
      <c r="D45" s="136"/>
      <c r="E45" s="136"/>
      <c r="F45" s="136"/>
      <c r="G45" s="136"/>
      <c r="H45" s="136"/>
      <c r="I45" s="137"/>
      <c r="J45" s="92"/>
      <c r="K45" s="92"/>
      <c r="L45" s="92"/>
      <c r="M45" s="92"/>
      <c r="N45" s="92"/>
    </row>
    <row r="46" spans="1:14">
      <c r="A46" s="135"/>
      <c r="B46" s="136"/>
      <c r="C46" s="136"/>
      <c r="D46" s="136"/>
      <c r="E46" s="136"/>
      <c r="F46" s="136"/>
      <c r="G46" s="136"/>
      <c r="H46" s="136"/>
      <c r="I46" s="137"/>
      <c r="J46" s="92"/>
      <c r="K46" s="92"/>
      <c r="L46" s="92"/>
      <c r="M46" s="92"/>
      <c r="N46" s="92"/>
    </row>
    <row r="47" spans="1:14">
      <c r="A47" s="135"/>
      <c r="B47" s="136"/>
      <c r="C47" s="136"/>
      <c r="D47" s="136"/>
      <c r="E47" s="136"/>
      <c r="F47" s="136"/>
      <c r="G47" s="136"/>
      <c r="H47" s="136"/>
      <c r="I47" s="137"/>
      <c r="J47" s="92"/>
      <c r="K47" s="92"/>
      <c r="L47" s="92"/>
      <c r="M47" s="92"/>
      <c r="N47" s="92"/>
    </row>
    <row r="48" spans="1:14">
      <c r="A48" s="135"/>
      <c r="B48" s="136"/>
      <c r="C48" s="136"/>
      <c r="D48" s="136"/>
      <c r="E48" s="136"/>
      <c r="F48" s="136"/>
      <c r="G48" s="136"/>
      <c r="H48" s="136"/>
      <c r="I48" s="137"/>
      <c r="J48" s="92"/>
      <c r="K48" s="92"/>
      <c r="L48" s="92"/>
      <c r="M48" s="92"/>
      <c r="N48" s="92"/>
    </row>
    <row r="49" spans="1:9">
      <c r="A49" s="135"/>
      <c r="B49" s="136"/>
      <c r="C49" s="136"/>
      <c r="D49" s="136"/>
      <c r="E49" s="136"/>
      <c r="F49" s="136"/>
      <c r="G49" s="136"/>
      <c r="H49" s="136"/>
      <c r="I49" s="137"/>
    </row>
    <row r="50" spans="1:9">
      <c r="A50" s="135"/>
      <c r="B50" s="136"/>
      <c r="C50" s="136"/>
      <c r="D50" s="136"/>
      <c r="E50" s="136"/>
      <c r="F50" s="136"/>
      <c r="G50" s="136"/>
      <c r="H50" s="136"/>
      <c r="I50" s="137"/>
    </row>
    <row r="51" spans="1:9">
      <c r="A51" s="135"/>
      <c r="B51" s="136"/>
      <c r="C51" s="136"/>
      <c r="D51" s="136"/>
      <c r="E51" s="136"/>
      <c r="F51" s="136"/>
      <c r="G51" s="136"/>
      <c r="H51" s="136"/>
      <c r="I51" s="137"/>
    </row>
    <row r="52" spans="1:9">
      <c r="A52" s="138"/>
      <c r="B52" s="139"/>
      <c r="C52" s="139"/>
      <c r="D52" s="139"/>
      <c r="E52" s="139"/>
      <c r="F52" s="139"/>
      <c r="G52" s="139"/>
      <c r="H52" s="139"/>
      <c r="I52" s="140"/>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6"/>
  <sheetViews>
    <sheetView topLeftCell="A49" workbookViewId="0">
      <selection activeCell="H57" sqref="H57"/>
    </sheetView>
  </sheetViews>
  <sheetFormatPr defaultColWidth="9.28515625" defaultRowHeight="15"/>
  <cols>
    <col min="1" max="1" width="28.42578125" style="2" customWidth="1"/>
    <col min="2" max="2" width="9.42578125" style="12" customWidth="1"/>
    <col min="3" max="3" width="12.140625" style="12" customWidth="1"/>
    <col min="4" max="4" width="15.85546875" style="12" bestFit="1" customWidth="1"/>
    <col min="5" max="5" width="12.28515625" style="12" customWidth="1"/>
    <col min="6" max="6" width="12.140625" style="12" customWidth="1"/>
    <col min="7" max="7" width="13" style="15" customWidth="1"/>
    <col min="8" max="8" width="11.5703125" style="16" customWidth="1"/>
    <col min="9" max="10" width="9.28515625" style="2"/>
    <col min="11" max="11" width="38.42578125" style="2" customWidth="1"/>
    <col min="12" max="16384" width="9.28515625" style="2"/>
  </cols>
  <sheetData>
    <row r="1" spans="1:11">
      <c r="A1" s="92" t="str">
        <f>+'Cover Page'!$B$29</f>
        <v>Annual Performance Report 2022</v>
      </c>
      <c r="B1" s="92"/>
      <c r="C1" s="92"/>
      <c r="D1" s="92"/>
      <c r="E1" s="92" t="str">
        <f>+'Cover Page'!$B$33</f>
        <v>Riverside Resource Recovery Facility</v>
      </c>
      <c r="F1" s="92"/>
      <c r="G1" s="92"/>
      <c r="H1" s="92"/>
      <c r="I1" s="92"/>
      <c r="J1" s="92"/>
      <c r="K1" s="92"/>
    </row>
    <row r="3" spans="1:11" ht="15.75">
      <c r="A3" s="1" t="s">
        <v>33</v>
      </c>
      <c r="B3" s="108"/>
      <c r="C3" s="108"/>
      <c r="D3" s="108"/>
      <c r="E3" s="108"/>
      <c r="F3" s="108"/>
      <c r="H3" s="268"/>
      <c r="I3" s="92"/>
      <c r="J3" s="92"/>
      <c r="K3" s="81" t="s">
        <v>3</v>
      </c>
    </row>
    <row r="4" spans="1:11">
      <c r="A4" s="18" t="s">
        <v>84</v>
      </c>
      <c r="B4" s="269">
        <v>850000</v>
      </c>
      <c r="C4" s="269"/>
      <c r="D4" s="20" t="s">
        <v>85</v>
      </c>
      <c r="E4" s="19">
        <v>270</v>
      </c>
      <c r="F4" s="20" t="s">
        <v>86</v>
      </c>
      <c r="G4" s="19">
        <v>85</v>
      </c>
      <c r="H4" s="70" t="s">
        <v>87</v>
      </c>
      <c r="I4" s="92"/>
      <c r="J4" s="92"/>
      <c r="K4" s="17" t="s">
        <v>88</v>
      </c>
    </row>
    <row r="5" spans="1:11" ht="15.75">
      <c r="A5" s="21" t="s">
        <v>89</v>
      </c>
      <c r="B5" s="22">
        <v>3</v>
      </c>
      <c r="C5" s="23"/>
      <c r="D5" s="23" t="s">
        <v>90</v>
      </c>
      <c r="E5" s="23"/>
      <c r="F5" s="24">
        <v>1</v>
      </c>
      <c r="G5" s="25"/>
      <c r="H5" s="26"/>
      <c r="I5" s="92"/>
      <c r="J5" s="92"/>
      <c r="K5" s="17" t="s">
        <v>91</v>
      </c>
    </row>
    <row r="6" spans="1:11">
      <c r="A6" s="3"/>
      <c r="B6" s="108"/>
      <c r="C6" s="108"/>
      <c r="D6" s="108"/>
      <c r="E6" s="108"/>
      <c r="F6" s="108"/>
      <c r="H6" s="268"/>
      <c r="I6" s="92"/>
      <c r="J6" s="92"/>
      <c r="K6" s="141" t="s">
        <v>92</v>
      </c>
    </row>
    <row r="7" spans="1:11" ht="15.75">
      <c r="A7" s="9" t="s">
        <v>93</v>
      </c>
      <c r="B7" s="270" t="s">
        <v>94</v>
      </c>
      <c r="C7" s="271" t="s">
        <v>95</v>
      </c>
      <c r="D7" s="271" t="s">
        <v>96</v>
      </c>
      <c r="E7" s="271" t="s">
        <v>97</v>
      </c>
      <c r="F7" s="271" t="s">
        <v>98</v>
      </c>
      <c r="G7" s="27" t="s">
        <v>99</v>
      </c>
      <c r="H7" s="272" t="s">
        <v>100</v>
      </c>
      <c r="I7" s="92"/>
      <c r="J7" s="92"/>
      <c r="K7" s="141"/>
    </row>
    <row r="8" spans="1:11" ht="15.75" customHeight="1">
      <c r="A8" s="273" t="s">
        <v>101</v>
      </c>
      <c r="B8" s="274" t="s">
        <v>102</v>
      </c>
      <c r="C8" s="275">
        <v>100057.62</v>
      </c>
      <c r="D8" s="275">
        <v>103026.36</v>
      </c>
      <c r="E8" s="275">
        <v>103154.15</v>
      </c>
      <c r="F8" s="275">
        <v>103947.08</v>
      </c>
      <c r="G8" s="28">
        <f>SUM(C8:F8)</f>
        <v>410185.21</v>
      </c>
      <c r="H8" s="276">
        <f t="shared" ref="H8:H15" si="0">IF(G8&gt;0,G8/$G$18,"-")</f>
        <v>0.51095137706298921</v>
      </c>
      <c r="I8" s="92"/>
      <c r="J8" s="92"/>
      <c r="K8" s="142" t="s">
        <v>103</v>
      </c>
    </row>
    <row r="9" spans="1:11">
      <c r="A9" s="277" t="s">
        <v>104</v>
      </c>
      <c r="B9" s="278"/>
      <c r="C9" s="279">
        <v>109193.63</v>
      </c>
      <c r="D9" s="279">
        <v>88958.53</v>
      </c>
      <c r="E9" s="279">
        <v>99221.32</v>
      </c>
      <c r="F9" s="279">
        <v>95228.479999999996</v>
      </c>
      <c r="G9" s="88">
        <f t="shared" ref="G9:G12" si="1">SUM(C9:F9)</f>
        <v>392601.95999999996</v>
      </c>
      <c r="H9" s="280">
        <f t="shared" si="0"/>
        <v>0.48904862293701079</v>
      </c>
      <c r="I9" s="92"/>
      <c r="J9" s="92"/>
      <c r="K9" s="142"/>
    </row>
    <row r="10" spans="1:11">
      <c r="A10" s="277" t="s">
        <v>105</v>
      </c>
      <c r="B10" s="278"/>
      <c r="C10" s="279"/>
      <c r="D10" s="279"/>
      <c r="E10" s="279"/>
      <c r="F10" s="279"/>
      <c r="G10" s="88">
        <f t="shared" si="1"/>
        <v>0</v>
      </c>
      <c r="H10" s="280" t="str">
        <f t="shared" si="0"/>
        <v>-</v>
      </c>
      <c r="I10" s="92"/>
      <c r="J10" s="92"/>
      <c r="K10" s="142"/>
    </row>
    <row r="11" spans="1:11">
      <c r="A11" s="277" t="s">
        <v>106</v>
      </c>
      <c r="B11" s="278"/>
      <c r="C11" s="279"/>
      <c r="D11" s="279"/>
      <c r="E11" s="279"/>
      <c r="F11" s="279"/>
      <c r="G11" s="88">
        <f t="shared" si="1"/>
        <v>0</v>
      </c>
      <c r="H11" s="280" t="str">
        <f t="shared" si="0"/>
        <v>-</v>
      </c>
      <c r="I11" s="92"/>
      <c r="J11" s="92"/>
      <c r="K11" s="142"/>
    </row>
    <row r="12" spans="1:11">
      <c r="A12" s="277" t="s">
        <v>107</v>
      </c>
      <c r="B12" s="278"/>
      <c r="C12" s="279"/>
      <c r="D12" s="279"/>
      <c r="E12" s="279"/>
      <c r="F12" s="279"/>
      <c r="G12" s="88">
        <f t="shared" si="1"/>
        <v>0</v>
      </c>
      <c r="H12" s="280" t="str">
        <f t="shared" si="0"/>
        <v>-</v>
      </c>
      <c r="I12" s="92"/>
      <c r="J12" s="92"/>
      <c r="K12" s="142"/>
    </row>
    <row r="13" spans="1:11">
      <c r="A13" s="277" t="s">
        <v>108</v>
      </c>
      <c r="B13" s="278"/>
      <c r="C13" s="279"/>
      <c r="D13" s="279"/>
      <c r="E13" s="279"/>
      <c r="F13" s="279"/>
      <c r="G13" s="88">
        <f t="shared" ref="G13" si="2">SUM(C13:F13)</f>
        <v>0</v>
      </c>
      <c r="H13" s="280" t="str">
        <f t="shared" si="0"/>
        <v>-</v>
      </c>
      <c r="I13" s="92"/>
      <c r="J13" s="92"/>
      <c r="K13" s="142"/>
    </row>
    <row r="14" spans="1:11">
      <c r="A14" s="277" t="s">
        <v>109</v>
      </c>
      <c r="B14" s="278"/>
      <c r="C14" s="279"/>
      <c r="D14" s="279"/>
      <c r="E14" s="279"/>
      <c r="F14" s="279"/>
      <c r="G14" s="88">
        <f>SUM(C14:F14)</f>
        <v>0</v>
      </c>
      <c r="H14" s="280" t="str">
        <f t="shared" si="0"/>
        <v>-</v>
      </c>
      <c r="I14" s="92"/>
      <c r="J14" s="92"/>
      <c r="K14" s="142"/>
    </row>
    <row r="15" spans="1:11">
      <c r="A15" s="104" t="s">
        <v>110</v>
      </c>
      <c r="B15" s="278"/>
      <c r="C15" s="279">
        <v>485</v>
      </c>
      <c r="D15" s="279"/>
      <c r="E15" s="279"/>
      <c r="F15" s="279">
        <v>237</v>
      </c>
      <c r="G15" s="88">
        <f>SUM(C15-F15)</f>
        <v>248</v>
      </c>
      <c r="H15" s="280">
        <f t="shared" si="0"/>
        <v>3.0892372133949276E-4</v>
      </c>
      <c r="I15" s="92"/>
      <c r="J15" s="92"/>
      <c r="K15" s="142"/>
    </row>
    <row r="16" spans="1:11">
      <c r="A16" s="104" t="s">
        <v>111</v>
      </c>
      <c r="B16" s="278"/>
      <c r="C16" s="279"/>
      <c r="D16" s="279"/>
      <c r="E16" s="279"/>
      <c r="F16" s="279"/>
      <c r="G16" s="88"/>
      <c r="H16" s="280"/>
      <c r="I16" s="92"/>
      <c r="J16" s="92"/>
      <c r="K16" s="142"/>
    </row>
    <row r="17" spans="1:12">
      <c r="A17" s="104" t="s">
        <v>111</v>
      </c>
      <c r="B17" s="278"/>
      <c r="C17" s="279"/>
      <c r="D17" s="279"/>
      <c r="E17" s="279"/>
      <c r="F17" s="279"/>
      <c r="G17" s="88"/>
      <c r="H17" s="280"/>
      <c r="I17" s="92"/>
      <c r="J17" s="92"/>
      <c r="K17" s="142"/>
      <c r="L17" s="92"/>
    </row>
    <row r="18" spans="1:12">
      <c r="A18" s="90" t="s">
        <v>112</v>
      </c>
      <c r="B18" s="278"/>
      <c r="C18" s="88">
        <f>SUM(C8:C17)</f>
        <v>209736.25</v>
      </c>
      <c r="D18" s="88">
        <f>SUM(D8:D17)</f>
        <v>191984.89</v>
      </c>
      <c r="E18" s="88">
        <f>SUM(E8:E17)</f>
        <v>202375.47</v>
      </c>
      <c r="F18" s="88">
        <f>SUM(F8:F17)</f>
        <v>199412.56</v>
      </c>
      <c r="G18" s="88">
        <f>SUM(G8:G9)</f>
        <v>802787.16999999993</v>
      </c>
      <c r="H18" s="281">
        <v>1</v>
      </c>
      <c r="I18" s="92"/>
      <c r="J18" s="92"/>
      <c r="K18" s="142"/>
      <c r="L18" s="92"/>
    </row>
    <row r="19" spans="1:12">
      <c r="A19" s="277" t="s">
        <v>113</v>
      </c>
      <c r="B19" s="278"/>
      <c r="C19" s="279"/>
      <c r="D19" s="279"/>
      <c r="E19" s="279"/>
      <c r="F19" s="279"/>
      <c r="G19" s="88">
        <f t="shared" ref="G19" si="3">SUM(C19:F19)</f>
        <v>0</v>
      </c>
      <c r="H19" s="280" t="str">
        <f t="shared" ref="H19" si="4">IF(G19&gt;0,G19/$G$18,"-")</f>
        <v>-</v>
      </c>
      <c r="I19" s="92"/>
      <c r="J19" s="92"/>
      <c r="K19" s="142"/>
      <c r="L19" s="92"/>
    </row>
    <row r="20" spans="1:12">
      <c r="A20" s="277" t="s">
        <v>114</v>
      </c>
      <c r="B20" s="278"/>
      <c r="C20" s="279"/>
      <c r="D20" s="279">
        <v>9967.1</v>
      </c>
      <c r="E20" s="279">
        <v>6762.52</v>
      </c>
      <c r="F20" s="279">
        <v>790.68</v>
      </c>
      <c r="G20" s="88">
        <f t="shared" ref="G20" si="5">SUM(C20:F20)</f>
        <v>17520.300000000003</v>
      </c>
      <c r="H20" s="280">
        <f>IF(G20&gt;0,G20/$G$18,"-")</f>
        <v>2.1824339818485146E-2</v>
      </c>
      <c r="I20" s="92"/>
      <c r="J20" s="92"/>
      <c r="K20" s="92"/>
      <c r="L20" s="92"/>
    </row>
    <row r="21" spans="1:12">
      <c r="A21" s="277" t="s">
        <v>115</v>
      </c>
      <c r="B21" s="278"/>
      <c r="C21" s="279">
        <v>10780</v>
      </c>
      <c r="D21" s="279"/>
      <c r="E21" s="279"/>
      <c r="F21" s="279">
        <v>7000</v>
      </c>
      <c r="G21" s="88">
        <f>SUM(F21-C21)</f>
        <v>-3780</v>
      </c>
      <c r="H21" s="280"/>
      <c r="I21" s="92"/>
      <c r="J21" s="92"/>
      <c r="K21" s="92"/>
      <c r="L21" s="92"/>
    </row>
    <row r="22" spans="1:12">
      <c r="A22" s="91" t="s">
        <v>116</v>
      </c>
      <c r="B22" s="282"/>
      <c r="C22" s="89">
        <f>C18-SUM(C19:C20)</f>
        <v>209736.25</v>
      </c>
      <c r="D22" s="89">
        <f>D18-SUM(D19:D20)</f>
        <v>182017.79</v>
      </c>
      <c r="E22" s="89">
        <f>E18-SUM(E19:E20)</f>
        <v>195612.95</v>
      </c>
      <c r="F22" s="89">
        <f>F18-SUM(F19:F20)</f>
        <v>198621.88</v>
      </c>
      <c r="G22" s="30">
        <f>SUM(G18-G20)-G21+G15</f>
        <v>789294.86999999988</v>
      </c>
      <c r="H22" s="283">
        <f>IF(G22&gt;0,G22/$G$18,"-")</f>
        <v>0.98319317933294814</v>
      </c>
      <c r="I22" s="92"/>
      <c r="J22" s="92"/>
      <c r="K22" s="92"/>
      <c r="L22" s="92"/>
    </row>
    <row r="23" spans="1:12">
      <c r="A23" s="3"/>
      <c r="B23" s="108"/>
      <c r="C23" s="268"/>
      <c r="D23" s="268"/>
      <c r="E23" s="268"/>
      <c r="F23" s="268"/>
      <c r="G23" s="31"/>
      <c r="H23" s="268"/>
      <c r="I23" s="92"/>
      <c r="J23" s="92"/>
      <c r="K23" s="92"/>
      <c r="L23" s="92"/>
    </row>
    <row r="24" spans="1:12" ht="15.75">
      <c r="A24" s="9" t="s">
        <v>117</v>
      </c>
      <c r="B24" s="270" t="s">
        <v>94</v>
      </c>
      <c r="C24" s="284" t="s">
        <v>95</v>
      </c>
      <c r="D24" s="284" t="s">
        <v>96</v>
      </c>
      <c r="E24" s="284" t="s">
        <v>97</v>
      </c>
      <c r="F24" s="284" t="s">
        <v>98</v>
      </c>
      <c r="G24" s="32" t="s">
        <v>99</v>
      </c>
      <c r="H24" s="285" t="s">
        <v>118</v>
      </c>
      <c r="I24" s="92"/>
      <c r="J24" s="92"/>
      <c r="K24" s="92"/>
      <c r="L24" s="92"/>
    </row>
    <row r="25" spans="1:12" ht="15" customHeight="1">
      <c r="A25" s="286" t="s">
        <v>119</v>
      </c>
      <c r="B25" s="274" t="s">
        <v>120</v>
      </c>
      <c r="C25" s="275">
        <v>170745.51</v>
      </c>
      <c r="D25" s="275">
        <v>141622.70000000001</v>
      </c>
      <c r="E25" s="275">
        <v>153396.76</v>
      </c>
      <c r="F25" s="275">
        <v>163612</v>
      </c>
      <c r="G25" s="28">
        <f t="shared" ref="G25:G28" si="6">SUM(C25:F25)</f>
        <v>629376.97</v>
      </c>
      <c r="H25" s="287">
        <f>IF(G25&gt;0,G25*1000/$G$22,"-")</f>
        <v>797.39143623219047</v>
      </c>
      <c r="I25" s="92"/>
      <c r="J25" s="92"/>
      <c r="K25" s="92"/>
      <c r="L25" s="92"/>
    </row>
    <row r="26" spans="1:12">
      <c r="A26" s="112" t="s">
        <v>121</v>
      </c>
      <c r="B26" s="278"/>
      <c r="C26" s="288">
        <v>154096.89000000001</v>
      </c>
      <c r="D26" s="288">
        <v>126445</v>
      </c>
      <c r="E26" s="288">
        <v>137429</v>
      </c>
      <c r="F26" s="288">
        <v>146969.70000000001</v>
      </c>
      <c r="G26" s="29">
        <f>SUM(C26:F26)</f>
        <v>564940.59000000008</v>
      </c>
      <c r="H26" s="289">
        <f>IF(G26&gt;0,G26*1000/$G$22,"-")</f>
        <v>715.75353074320651</v>
      </c>
      <c r="I26" s="92"/>
      <c r="J26" s="92"/>
      <c r="K26" s="92"/>
      <c r="L26" s="92"/>
    </row>
    <row r="27" spans="1:12">
      <c r="A27" s="112" t="s">
        <v>122</v>
      </c>
      <c r="B27" s="278"/>
      <c r="C27" s="288">
        <f>SUM(C25-C26)</f>
        <v>16648.619999999995</v>
      </c>
      <c r="D27" s="288">
        <f t="shared" ref="D27:F27" si="7">SUM(D25-D26)</f>
        <v>15177.700000000012</v>
      </c>
      <c r="E27" s="288">
        <f t="shared" si="7"/>
        <v>15967.760000000009</v>
      </c>
      <c r="F27" s="288">
        <f t="shared" si="7"/>
        <v>16642.299999999988</v>
      </c>
      <c r="G27" s="29">
        <f>SUM(C27:F27)</f>
        <v>64436.380000000005</v>
      </c>
      <c r="H27" s="289">
        <f>IF(G27&gt;0,G27*1000/$G$22,"-")</f>
        <v>81.637905488984131</v>
      </c>
      <c r="I27" s="92"/>
      <c r="J27" s="92"/>
      <c r="K27" s="92"/>
      <c r="L27" s="92"/>
    </row>
    <row r="28" spans="1:12">
      <c r="A28" s="112" t="s">
        <v>123</v>
      </c>
      <c r="B28" s="278"/>
      <c r="C28" s="288"/>
      <c r="D28" s="288">
        <v>28.51</v>
      </c>
      <c r="E28" s="288">
        <v>203.37</v>
      </c>
      <c r="F28" s="288">
        <v>66.900000000000006</v>
      </c>
      <c r="G28" s="29">
        <f t="shared" si="6"/>
        <v>298.77999999999997</v>
      </c>
      <c r="H28" s="289">
        <f>IF(G28&gt;0,G28*1000/$G$22,"-")</f>
        <v>0.37854040531138894</v>
      </c>
      <c r="I28" s="92"/>
      <c r="J28" s="92"/>
      <c r="K28" s="92"/>
      <c r="L28" s="92"/>
    </row>
    <row r="29" spans="1:12">
      <c r="A29" s="112" t="s">
        <v>124</v>
      </c>
      <c r="B29" s="106" t="s">
        <v>100</v>
      </c>
      <c r="C29" s="290">
        <f>IF(C25&gt;0,1-C26/(C25+C28),"-")</f>
        <v>9.7505462954779909E-2</v>
      </c>
      <c r="D29" s="290">
        <f>IF(D25&gt;0,1-D26/(D25+D28),"-")</f>
        <v>0.10734966542114266</v>
      </c>
      <c r="E29" s="290">
        <f>IF(E25&gt;0,1-E26/(E25+E28),"-")</f>
        <v>0.10528070516606991</v>
      </c>
      <c r="F29" s="290">
        <f>IF(F25&gt;0,1-F26/(F25+F28),"-")</f>
        <v>0.10208524128644547</v>
      </c>
      <c r="G29" s="290">
        <f>IF(G25&gt;0,1-G26/(G25+G28),"-")</f>
        <v>0.10280713525969498</v>
      </c>
      <c r="H29" s="289"/>
      <c r="I29" s="92"/>
      <c r="J29" s="92"/>
      <c r="K29" s="92"/>
      <c r="L29" s="92"/>
    </row>
    <row r="30" spans="1:12">
      <c r="A30" s="112" t="s">
        <v>125</v>
      </c>
      <c r="B30" s="291" t="s">
        <v>120</v>
      </c>
      <c r="C30" s="288"/>
      <c r="D30" s="288"/>
      <c r="E30" s="288"/>
      <c r="F30" s="288"/>
      <c r="G30" s="29">
        <f t="shared" ref="G30:G31" si="8">SUM(C30:F30)</f>
        <v>0</v>
      </c>
      <c r="H30" s="289" t="str">
        <f>IF(G30&gt;0,G30*1000/$G$22,"-")</f>
        <v>-</v>
      </c>
      <c r="I30" s="92"/>
      <c r="J30" s="92"/>
      <c r="K30" s="92"/>
      <c r="L30" s="92"/>
    </row>
    <row r="31" spans="1:12">
      <c r="A31" s="112" t="s">
        <v>126</v>
      </c>
      <c r="B31" s="291"/>
      <c r="C31" s="288"/>
      <c r="D31" s="288"/>
      <c r="E31" s="288"/>
      <c r="F31" s="288"/>
      <c r="G31" s="29">
        <f t="shared" si="8"/>
        <v>0</v>
      </c>
      <c r="H31" s="289" t="str">
        <f>IF(G31&gt;0,G31*1000/$G$22,"-")</f>
        <v>-</v>
      </c>
      <c r="I31" s="92"/>
      <c r="J31" s="92"/>
      <c r="K31" s="17"/>
      <c r="L31" s="17"/>
    </row>
    <row r="32" spans="1:12">
      <c r="A32" s="99" t="s">
        <v>127</v>
      </c>
      <c r="B32" s="292"/>
      <c r="C32" s="105"/>
      <c r="D32" s="105"/>
      <c r="E32" s="105"/>
      <c r="F32" s="105"/>
      <c r="G32" s="293"/>
      <c r="H32" s="105">
        <v>0.77</v>
      </c>
      <c r="I32" s="92"/>
      <c r="J32" s="92"/>
      <c r="K32" s="92"/>
      <c r="L32" s="17"/>
    </row>
    <row r="33" spans="1:12">
      <c r="A33" s="3"/>
      <c r="B33" s="108"/>
      <c r="C33" s="268"/>
      <c r="D33" s="268"/>
      <c r="E33" s="268"/>
      <c r="F33" s="268"/>
      <c r="G33" s="31"/>
      <c r="H33" s="268"/>
      <c r="I33" s="92"/>
      <c r="J33" s="92"/>
      <c r="K33" s="92"/>
      <c r="L33" s="17"/>
    </row>
    <row r="34" spans="1:12" ht="15.75">
      <c r="A34" s="9" t="s">
        <v>128</v>
      </c>
      <c r="B34" s="294" t="s">
        <v>94</v>
      </c>
      <c r="C34" s="284" t="s">
        <v>95</v>
      </c>
      <c r="D34" s="284" t="s">
        <v>96</v>
      </c>
      <c r="E34" s="284" t="s">
        <v>97</v>
      </c>
      <c r="F34" s="284" t="s">
        <v>98</v>
      </c>
      <c r="G34" s="32" t="s">
        <v>99</v>
      </c>
      <c r="H34" s="295" t="s">
        <v>129</v>
      </c>
      <c r="I34" s="92"/>
      <c r="J34" s="92"/>
      <c r="K34" s="92"/>
      <c r="L34" s="17"/>
    </row>
    <row r="35" spans="1:12" ht="15" customHeight="1">
      <c r="A35" s="286" t="s">
        <v>130</v>
      </c>
      <c r="B35" s="274" t="s">
        <v>102</v>
      </c>
      <c r="C35" s="275">
        <v>4529.3599999999997</v>
      </c>
      <c r="D35" s="275">
        <v>4134.88</v>
      </c>
      <c r="E35" s="275">
        <v>4345.8599999999997</v>
      </c>
      <c r="F35" s="275">
        <v>4591.5200000000004</v>
      </c>
      <c r="G35" s="28">
        <f t="shared" ref="G35:G36" si="9">SUM(C35:F35)</f>
        <v>17601.62</v>
      </c>
      <c r="H35" s="276">
        <f>IF(G35&gt;0,G35/$G$22,"-")</f>
        <v>2.2300436337562922E-2</v>
      </c>
      <c r="I35" s="92"/>
      <c r="J35" s="92"/>
      <c r="K35" s="17"/>
      <c r="L35" s="17"/>
    </row>
    <row r="36" spans="1:12" ht="15" customHeight="1">
      <c r="A36" s="112" t="s">
        <v>131</v>
      </c>
      <c r="B36" s="278"/>
      <c r="C36" s="288">
        <v>43393.68</v>
      </c>
      <c r="D36" s="288">
        <v>39593.410000000003</v>
      </c>
      <c r="E36" s="288">
        <v>41674.42</v>
      </c>
      <c r="F36" s="288">
        <v>44399.15</v>
      </c>
      <c r="G36" s="29">
        <f t="shared" si="9"/>
        <v>169060.66</v>
      </c>
      <c r="H36" s="280">
        <f t="shared" ref="H36:H40" si="10">IF(G36&gt;0,G36/$G$22,"-")</f>
        <v>0.21419201673007204</v>
      </c>
      <c r="I36" s="92"/>
      <c r="J36" s="92"/>
      <c r="K36" s="17"/>
      <c r="L36" s="17"/>
    </row>
    <row r="37" spans="1:12" ht="15" customHeight="1">
      <c r="A37" s="112" t="s">
        <v>132</v>
      </c>
      <c r="B37" s="278"/>
      <c r="C37" s="288">
        <v>167.04</v>
      </c>
      <c r="D37" s="288">
        <v>145.78</v>
      </c>
      <c r="E37" s="288">
        <v>158.19999999999999</v>
      </c>
      <c r="F37" s="288">
        <v>192.12</v>
      </c>
      <c r="G37" s="29">
        <f t="shared" ref="G37:G40" si="11">SUM(C37:F37)</f>
        <v>663.14</v>
      </c>
      <c r="H37" s="280">
        <f t="shared" si="10"/>
        <v>8.4016762962110737E-4</v>
      </c>
      <c r="I37" s="92"/>
      <c r="J37" s="92"/>
      <c r="K37" s="92"/>
      <c r="L37" s="92"/>
    </row>
    <row r="38" spans="1:12">
      <c r="A38" s="296" t="s">
        <v>133</v>
      </c>
      <c r="B38" s="278"/>
      <c r="C38" s="288">
        <v>0</v>
      </c>
      <c r="D38" s="288">
        <v>0</v>
      </c>
      <c r="E38" s="288">
        <v>0</v>
      </c>
      <c r="F38" s="288">
        <v>0</v>
      </c>
      <c r="G38" s="29">
        <f t="shared" ref="G38" si="12">SUM(C38:F38)</f>
        <v>0</v>
      </c>
      <c r="H38" s="280" t="str">
        <f t="shared" si="10"/>
        <v>-</v>
      </c>
      <c r="I38" s="92"/>
      <c r="J38" s="92"/>
      <c r="K38" s="92"/>
      <c r="L38" s="92"/>
    </row>
    <row r="39" spans="1:12">
      <c r="A39" s="296" t="s">
        <v>133</v>
      </c>
      <c r="B39" s="278"/>
      <c r="C39" s="288">
        <v>0</v>
      </c>
      <c r="D39" s="288">
        <v>0</v>
      </c>
      <c r="E39" s="288">
        <v>0</v>
      </c>
      <c r="F39" s="288">
        <v>0</v>
      </c>
      <c r="G39" s="29">
        <f t="shared" si="11"/>
        <v>0</v>
      </c>
      <c r="H39" s="280" t="str">
        <f t="shared" si="10"/>
        <v>-</v>
      </c>
      <c r="I39" s="92"/>
      <c r="J39" s="92"/>
      <c r="K39" s="92"/>
      <c r="L39" s="92"/>
    </row>
    <row r="40" spans="1:12">
      <c r="A40" s="297" t="s">
        <v>133</v>
      </c>
      <c r="B40" s="282"/>
      <c r="C40" s="298">
        <v>0</v>
      </c>
      <c r="D40" s="298">
        <v>0</v>
      </c>
      <c r="E40" s="298">
        <v>0</v>
      </c>
      <c r="F40" s="298">
        <v>0</v>
      </c>
      <c r="G40" s="30">
        <f t="shared" si="11"/>
        <v>0</v>
      </c>
      <c r="H40" s="283" t="str">
        <f t="shared" si="10"/>
        <v>-</v>
      </c>
      <c r="I40" s="92"/>
      <c r="J40" s="92"/>
      <c r="K40" s="92"/>
      <c r="L40" s="92"/>
    </row>
    <row r="41" spans="1:12">
      <c r="A41" s="108"/>
      <c r="B41" s="108"/>
      <c r="C41" s="268"/>
      <c r="D41" s="268"/>
      <c r="E41" s="268"/>
      <c r="F41" s="268"/>
      <c r="G41" s="31"/>
      <c r="H41" s="268"/>
      <c r="I41" s="92"/>
      <c r="J41" s="92"/>
      <c r="K41" s="92"/>
      <c r="L41" s="92"/>
    </row>
    <row r="42" spans="1:12" ht="15.75">
      <c r="A42" s="9" t="s">
        <v>134</v>
      </c>
      <c r="B42" s="299" t="s">
        <v>94</v>
      </c>
      <c r="C42" s="271" t="s">
        <v>95</v>
      </c>
      <c r="D42" s="271" t="s">
        <v>96</v>
      </c>
      <c r="E42" s="271" t="s">
        <v>97</v>
      </c>
      <c r="F42" s="271" t="s">
        <v>98</v>
      </c>
      <c r="G42" s="27" t="s">
        <v>99</v>
      </c>
      <c r="H42" s="272" t="s">
        <v>135</v>
      </c>
      <c r="I42" s="92"/>
      <c r="J42" s="92"/>
      <c r="K42" s="92"/>
      <c r="L42" s="92"/>
    </row>
    <row r="43" spans="1:12" ht="15.6" customHeight="1">
      <c r="A43" s="286" t="s">
        <v>136</v>
      </c>
      <c r="B43" s="106" t="s">
        <v>137</v>
      </c>
      <c r="C43" s="275">
        <v>20360000</v>
      </c>
      <c r="D43" s="275">
        <v>45040000</v>
      </c>
      <c r="E43" s="275">
        <v>37800000</v>
      </c>
      <c r="F43" s="275">
        <v>33860000</v>
      </c>
      <c r="G43" s="28">
        <f t="shared" ref="G43:G51" si="13">SUM(C43:F43)</f>
        <v>137060000</v>
      </c>
      <c r="H43" s="300">
        <f>IF(G43&gt;0,G43/$G$22,"-")</f>
        <v>173.64866440852455</v>
      </c>
      <c r="I43" s="92"/>
      <c r="J43" s="92"/>
      <c r="K43" s="92"/>
      <c r="L43" s="92"/>
    </row>
    <row r="44" spans="1:12">
      <c r="A44" s="112" t="s">
        <v>138</v>
      </c>
      <c r="B44" s="106" t="s">
        <v>137</v>
      </c>
      <c r="C44" s="288"/>
      <c r="D44" s="288"/>
      <c r="E44" s="288"/>
      <c r="F44" s="288"/>
      <c r="G44" s="29">
        <f t="shared" si="13"/>
        <v>0</v>
      </c>
      <c r="H44" s="300" t="str">
        <f t="shared" ref="H44:H49" si="14">IF(G44&gt;0,G44/$G$22,"-")</f>
        <v>-</v>
      </c>
      <c r="I44" s="92"/>
      <c r="J44" s="92"/>
      <c r="K44" s="92"/>
      <c r="L44" s="92"/>
    </row>
    <row r="45" spans="1:12" ht="15.6" customHeight="1">
      <c r="A45" s="112" t="s">
        <v>139</v>
      </c>
      <c r="B45" s="106" t="s">
        <v>137</v>
      </c>
      <c r="C45" s="288">
        <v>98235.62</v>
      </c>
      <c r="D45" s="288">
        <v>68892.320000000007</v>
      </c>
      <c r="E45" s="288">
        <v>104670.86</v>
      </c>
      <c r="F45" s="288">
        <v>125379.1</v>
      </c>
      <c r="G45" s="29">
        <f t="shared" si="13"/>
        <v>397177.9</v>
      </c>
      <c r="H45" s="300">
        <f t="shared" si="14"/>
        <v>0.50320598181513598</v>
      </c>
      <c r="I45" s="92"/>
      <c r="J45" s="92"/>
      <c r="K45" s="92"/>
      <c r="L45" s="92"/>
    </row>
    <row r="46" spans="1:12" ht="15.6" customHeight="1">
      <c r="A46" s="112" t="s">
        <v>140</v>
      </c>
      <c r="B46" s="106" t="s">
        <v>141</v>
      </c>
      <c r="C46" s="288"/>
      <c r="D46" s="288"/>
      <c r="E46" s="288"/>
      <c r="F46" s="288"/>
      <c r="G46" s="29">
        <f t="shared" ref="G46" si="15">SUM(C46:F46)</f>
        <v>0</v>
      </c>
      <c r="H46" s="300" t="str">
        <f t="shared" si="14"/>
        <v>-</v>
      </c>
      <c r="I46" s="92"/>
      <c r="J46" s="92"/>
      <c r="K46" s="92"/>
      <c r="L46" s="92"/>
    </row>
    <row r="47" spans="1:12">
      <c r="A47" s="112" t="s">
        <v>142</v>
      </c>
      <c r="B47" s="106" t="s">
        <v>141</v>
      </c>
      <c r="C47" s="288">
        <v>104860</v>
      </c>
      <c r="D47" s="288">
        <v>104460</v>
      </c>
      <c r="E47" s="288">
        <v>102740</v>
      </c>
      <c r="F47" s="288">
        <v>113820</v>
      </c>
      <c r="G47" s="29">
        <f t="shared" si="13"/>
        <v>425880</v>
      </c>
      <c r="H47" s="300">
        <f t="shared" si="14"/>
        <v>0.53957021157378116</v>
      </c>
      <c r="I47" s="92"/>
      <c r="J47" s="92"/>
      <c r="K47" s="92"/>
      <c r="L47" s="92"/>
    </row>
    <row r="48" spans="1:12">
      <c r="A48" s="112" t="s">
        <v>143</v>
      </c>
      <c r="B48" s="106" t="s">
        <v>141</v>
      </c>
      <c r="C48" s="288">
        <v>2034840</v>
      </c>
      <c r="D48" s="288">
        <v>1765360</v>
      </c>
      <c r="E48" s="288">
        <v>1837340</v>
      </c>
      <c r="F48" s="288">
        <v>1797640</v>
      </c>
      <c r="G48" s="29">
        <f t="shared" si="13"/>
        <v>7435180</v>
      </c>
      <c r="H48" s="300">
        <f t="shared" si="14"/>
        <v>9.4200282842329894</v>
      </c>
      <c r="I48" s="92"/>
      <c r="J48" s="92"/>
      <c r="K48" s="92"/>
      <c r="L48" s="92"/>
    </row>
    <row r="49" spans="1:10">
      <c r="A49" s="112" t="s">
        <v>144</v>
      </c>
      <c r="B49" s="106" t="s">
        <v>137</v>
      </c>
      <c r="C49" s="288">
        <v>215311.45</v>
      </c>
      <c r="D49" s="288">
        <v>413488.05</v>
      </c>
      <c r="E49" s="288">
        <v>332444.05</v>
      </c>
      <c r="F49" s="288">
        <v>291704.75</v>
      </c>
      <c r="G49" s="29">
        <f t="shared" si="13"/>
        <v>1252948.3</v>
      </c>
      <c r="H49" s="300">
        <f t="shared" si="14"/>
        <v>1.5874273957969602</v>
      </c>
      <c r="I49" s="92"/>
      <c r="J49" s="92"/>
    </row>
    <row r="50" spans="1:10">
      <c r="A50" s="112" t="s">
        <v>145</v>
      </c>
      <c r="B50" s="106" t="s">
        <v>146</v>
      </c>
      <c r="C50" s="288">
        <v>0</v>
      </c>
      <c r="D50" s="288">
        <v>0</v>
      </c>
      <c r="E50" s="288">
        <v>0</v>
      </c>
      <c r="F50" s="288">
        <v>0</v>
      </c>
      <c r="G50" s="29">
        <f t="shared" si="13"/>
        <v>0</v>
      </c>
      <c r="H50" s="301"/>
      <c r="I50" s="92"/>
      <c r="J50" s="92"/>
    </row>
    <row r="51" spans="1:10">
      <c r="A51" s="99" t="s">
        <v>133</v>
      </c>
      <c r="B51" s="302"/>
      <c r="C51" s="298">
        <v>0</v>
      </c>
      <c r="D51" s="298">
        <v>0</v>
      </c>
      <c r="E51" s="298">
        <v>0</v>
      </c>
      <c r="F51" s="298">
        <v>0</v>
      </c>
      <c r="G51" s="30">
        <f t="shared" si="13"/>
        <v>0</v>
      </c>
      <c r="H51" s="303"/>
      <c r="I51" s="92"/>
      <c r="J51" s="92"/>
    </row>
    <row r="52" spans="1:10">
      <c r="A52" s="108"/>
      <c r="B52" s="108"/>
      <c r="C52" s="268"/>
      <c r="D52" s="268"/>
      <c r="E52" s="268"/>
      <c r="F52" s="268"/>
      <c r="G52" s="31"/>
      <c r="H52" s="268"/>
      <c r="I52" s="92"/>
      <c r="J52" s="92"/>
    </row>
    <row r="53" spans="1:10" ht="15.75">
      <c r="A53" s="9" t="s">
        <v>147</v>
      </c>
      <c r="B53" s="304" t="s">
        <v>148</v>
      </c>
      <c r="C53" s="284" t="s">
        <v>95</v>
      </c>
      <c r="D53" s="284" t="s">
        <v>96</v>
      </c>
      <c r="E53" s="284" t="s">
        <v>97</v>
      </c>
      <c r="F53" s="284" t="s">
        <v>98</v>
      </c>
      <c r="G53" s="32" t="s">
        <v>99</v>
      </c>
      <c r="H53" s="285"/>
      <c r="I53" s="92"/>
      <c r="J53" s="85" t="s">
        <v>149</v>
      </c>
    </row>
    <row r="54" spans="1:10" ht="14.25" customHeight="1">
      <c r="A54" s="305" t="s">
        <v>150</v>
      </c>
      <c r="B54" s="284">
        <v>1</v>
      </c>
      <c r="C54" s="275">
        <v>1986</v>
      </c>
      <c r="D54" s="275">
        <v>2057</v>
      </c>
      <c r="E54" s="275">
        <v>1701</v>
      </c>
      <c r="F54" s="275">
        <v>1840</v>
      </c>
      <c r="G54" s="28">
        <f t="shared" ref="G54:G63" si="16">SUM(C54:F54)</f>
        <v>7584</v>
      </c>
      <c r="H54" s="276">
        <v>0.87</v>
      </c>
      <c r="I54" s="92"/>
      <c r="J54" s="87">
        <v>8760</v>
      </c>
    </row>
    <row r="55" spans="1:10" ht="14.25" customHeight="1">
      <c r="A55" s="306"/>
      <c r="B55" s="268">
        <v>2</v>
      </c>
      <c r="C55" s="279">
        <v>2152</v>
      </c>
      <c r="D55" s="279">
        <v>1728</v>
      </c>
      <c r="E55" s="279">
        <v>2005.5</v>
      </c>
      <c r="F55" s="279">
        <v>2201</v>
      </c>
      <c r="G55" s="29">
        <f t="shared" si="16"/>
        <v>8086.5</v>
      </c>
      <c r="H55" s="280">
        <v>0.92</v>
      </c>
      <c r="I55" s="92"/>
      <c r="J55" s="92"/>
    </row>
    <row r="56" spans="1:10" ht="14.25" customHeight="1">
      <c r="A56" s="306"/>
      <c r="B56" s="268">
        <v>3</v>
      </c>
      <c r="C56" s="279">
        <v>2119</v>
      </c>
      <c r="D56" s="279">
        <v>1635</v>
      </c>
      <c r="E56" s="279">
        <v>2093</v>
      </c>
      <c r="F56" s="279">
        <v>2096</v>
      </c>
      <c r="G56" s="29">
        <f t="shared" si="16"/>
        <v>7943</v>
      </c>
      <c r="H56" s="280">
        <v>0.91</v>
      </c>
      <c r="I56" s="92"/>
      <c r="J56" s="92"/>
    </row>
    <row r="57" spans="1:10" ht="14.25" customHeight="1">
      <c r="A57" s="112" t="s">
        <v>151</v>
      </c>
      <c r="B57" s="268"/>
      <c r="C57" s="279">
        <v>2086</v>
      </c>
      <c r="D57" s="279">
        <v>1808</v>
      </c>
      <c r="E57" s="279">
        <v>1937</v>
      </c>
      <c r="F57" s="279">
        <v>2057</v>
      </c>
      <c r="G57" s="29">
        <f>AVERAGE(G54:G56)</f>
        <v>7871.166666666667</v>
      </c>
      <c r="H57" s="86">
        <v>0.9</v>
      </c>
      <c r="I57" s="92"/>
      <c r="J57" s="92"/>
    </row>
    <row r="58" spans="1:10" ht="14.25" customHeight="1">
      <c r="A58" s="112" t="s">
        <v>152</v>
      </c>
      <c r="B58" s="268">
        <v>1</v>
      </c>
      <c r="C58" s="279">
        <v>2160</v>
      </c>
      <c r="D58" s="279">
        <v>2181</v>
      </c>
      <c r="E58" s="279">
        <v>2093</v>
      </c>
      <c r="F58" s="279">
        <v>2196</v>
      </c>
      <c r="G58" s="29">
        <f t="shared" si="16"/>
        <v>8630</v>
      </c>
      <c r="H58" s="280">
        <v>0.98499999999999999</v>
      </c>
      <c r="I58" s="92"/>
      <c r="J58" s="92"/>
    </row>
    <row r="59" spans="1:10">
      <c r="A59" s="112" t="s">
        <v>153</v>
      </c>
      <c r="B59" s="268"/>
      <c r="C59" s="288">
        <v>0</v>
      </c>
      <c r="D59" s="288">
        <v>0</v>
      </c>
      <c r="E59" s="288">
        <v>0</v>
      </c>
      <c r="F59" s="288">
        <v>0</v>
      </c>
      <c r="G59" s="29">
        <f t="shared" si="16"/>
        <v>0</v>
      </c>
      <c r="H59" s="280" t="str">
        <f>IF(B59&gt;0,#REF!/J54,"n/a")</f>
        <v>n/a</v>
      </c>
      <c r="I59" s="92"/>
      <c r="J59" s="92"/>
    </row>
    <row r="60" spans="1:10">
      <c r="A60" s="112" t="s">
        <v>154</v>
      </c>
      <c r="B60" s="268" t="s">
        <v>155</v>
      </c>
      <c r="C60" s="307">
        <v>9.57</v>
      </c>
      <c r="D60" s="307">
        <v>9.4499999999999993</v>
      </c>
      <c r="E60" s="307">
        <v>9.66</v>
      </c>
      <c r="F60" s="307">
        <v>9.4499999999999993</v>
      </c>
      <c r="G60" s="111">
        <f>SUM(C60:F60)/4</f>
        <v>9.5324999999999989</v>
      </c>
      <c r="H60" s="308" t="s">
        <v>156</v>
      </c>
      <c r="I60" s="92"/>
      <c r="J60" s="92"/>
    </row>
    <row r="61" spans="1:10">
      <c r="A61" s="112" t="s">
        <v>157</v>
      </c>
      <c r="B61" s="268" t="s">
        <v>158</v>
      </c>
      <c r="C61" s="288">
        <v>0</v>
      </c>
      <c r="D61" s="288">
        <v>0</v>
      </c>
      <c r="E61" s="288">
        <v>0</v>
      </c>
      <c r="F61" s="288">
        <v>0</v>
      </c>
      <c r="G61" s="29">
        <f t="shared" si="16"/>
        <v>0</v>
      </c>
      <c r="H61" s="289" t="str">
        <f>IF(G61&gt;0,"yes","no")</f>
        <v>no</v>
      </c>
      <c r="I61" s="92"/>
      <c r="J61" s="92"/>
    </row>
    <row r="62" spans="1:10">
      <c r="A62" s="112" t="s">
        <v>159</v>
      </c>
      <c r="B62" s="268" t="s">
        <v>160</v>
      </c>
      <c r="C62" s="288">
        <v>0</v>
      </c>
      <c r="D62" s="288">
        <v>0</v>
      </c>
      <c r="E62" s="288">
        <v>0</v>
      </c>
      <c r="F62" s="288">
        <v>0</v>
      </c>
      <c r="G62" s="29">
        <f t="shared" si="16"/>
        <v>0</v>
      </c>
      <c r="H62" s="309">
        <f>+(G62)/J54</f>
        <v>0</v>
      </c>
      <c r="I62" s="92"/>
      <c r="J62" s="92"/>
    </row>
    <row r="63" spans="1:10">
      <c r="A63" s="99" t="s">
        <v>161</v>
      </c>
      <c r="B63" s="310" t="s">
        <v>158</v>
      </c>
      <c r="C63" s="298">
        <v>0</v>
      </c>
      <c r="D63" s="298">
        <v>0</v>
      </c>
      <c r="E63" s="298">
        <v>0</v>
      </c>
      <c r="F63" s="298">
        <v>0</v>
      </c>
      <c r="G63" s="30">
        <f t="shared" si="16"/>
        <v>0</v>
      </c>
      <c r="H63" s="311" t="str">
        <f>IF(G63&gt;0,"yes","no")</f>
        <v>no</v>
      </c>
      <c r="I63" s="92"/>
      <c r="J63" s="92"/>
    </row>
    <row r="76" spans="6:6">
      <c r="F76" s="3"/>
    </row>
  </sheetData>
  <mergeCells count="8">
    <mergeCell ref="A54:A56"/>
    <mergeCell ref="K6:K7"/>
    <mergeCell ref="K8:K19"/>
    <mergeCell ref="B35:B40"/>
    <mergeCell ref="B4:C4"/>
    <mergeCell ref="B25:B28"/>
    <mergeCell ref="B30:B31"/>
    <mergeCell ref="B8:B22"/>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1" max="16383" man="1"/>
  </rowBreaks>
  <ignoredErrors>
    <ignoredError sqref="G58 G55:G56"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topLeftCell="A4" workbookViewId="0">
      <selection activeCell="E33" sqref="E33:F33"/>
    </sheetView>
  </sheetViews>
  <sheetFormatPr defaultColWidth="9.28515625" defaultRowHeight="15"/>
  <cols>
    <col min="1" max="16384" width="9.28515625" style="2"/>
  </cols>
  <sheetData>
    <row r="1" spans="1:10" ht="15.75">
      <c r="A1" s="33">
        <f>+'Cover Page'!C39</f>
        <v>2022</v>
      </c>
      <c r="B1" s="34" t="s">
        <v>162</v>
      </c>
      <c r="C1" s="34"/>
      <c r="D1" s="34"/>
      <c r="E1" s="34"/>
      <c r="F1" s="34"/>
      <c r="G1" s="34"/>
      <c r="H1" s="34"/>
      <c r="I1" s="34"/>
      <c r="J1" s="34"/>
    </row>
    <row r="2" spans="1:10" ht="8.25" customHeight="1">
      <c r="A2" s="92"/>
      <c r="B2" s="92"/>
      <c r="C2" s="92"/>
      <c r="D2" s="92"/>
      <c r="E2" s="92"/>
      <c r="F2" s="92"/>
      <c r="G2" s="92"/>
      <c r="H2" s="92"/>
      <c r="I2" s="92"/>
      <c r="J2" s="92"/>
    </row>
    <row r="3" spans="1:10" s="3" customFormat="1" ht="14.25">
      <c r="A3" s="143" t="str">
        <f>+'Cover Page'!B31</f>
        <v>Permit EPR/BK0825UI</v>
      </c>
      <c r="B3" s="143"/>
      <c r="C3" s="143"/>
      <c r="D3" s="143"/>
      <c r="E3" s="143"/>
      <c r="F3" s="3" t="s">
        <v>163</v>
      </c>
      <c r="G3" s="144" t="s">
        <v>8</v>
      </c>
      <c r="H3" s="144"/>
      <c r="I3" s="144"/>
    </row>
    <row r="4" spans="1:10" s="3" customFormat="1" ht="14.25">
      <c r="A4" s="3" t="s">
        <v>164</v>
      </c>
      <c r="B4" s="143" t="s">
        <v>7</v>
      </c>
      <c r="C4" s="143"/>
      <c r="D4" s="143"/>
      <c r="E4" s="143"/>
      <c r="F4" s="3" t="s">
        <v>165</v>
      </c>
      <c r="G4" s="3" t="s">
        <v>166</v>
      </c>
    </row>
    <row r="5" spans="1:10" s="3" customFormat="1" ht="6.75" customHeight="1"/>
    <row r="6" spans="1:10" s="3" customFormat="1" ht="15.75" customHeight="1">
      <c r="A6" s="3" t="s">
        <v>167</v>
      </c>
      <c r="D6" s="145">
        <v>44562</v>
      </c>
      <c r="E6" s="145"/>
      <c r="F6" s="35" t="s">
        <v>168</v>
      </c>
      <c r="G6" s="145">
        <v>44926</v>
      </c>
      <c r="H6" s="145"/>
    </row>
    <row r="7" spans="1:10" s="3" customFormat="1" ht="7.5" customHeight="1"/>
    <row r="8" spans="1:10" s="3" customFormat="1" ht="15.75">
      <c r="A8" s="9">
        <f>+A1</f>
        <v>2022</v>
      </c>
      <c r="B8" s="34" t="s">
        <v>169</v>
      </c>
      <c r="C8"/>
      <c r="D8"/>
      <c r="E8"/>
      <c r="F8"/>
      <c r="G8"/>
    </row>
    <row r="9" spans="1:10" s="3" customFormat="1" ht="28.5" customHeight="1">
      <c r="A9" s="146" t="s">
        <v>170</v>
      </c>
      <c r="B9" s="146"/>
      <c r="C9" s="146" t="s">
        <v>171</v>
      </c>
      <c r="D9" s="146"/>
      <c r="E9" s="146" t="s">
        <v>172</v>
      </c>
      <c r="F9" s="146"/>
      <c r="G9" s="146" t="s">
        <v>173</v>
      </c>
      <c r="H9" s="146"/>
      <c r="I9" s="146" t="s">
        <v>174</v>
      </c>
      <c r="J9" s="146"/>
    </row>
    <row r="10" spans="1:10" s="3" customFormat="1" ht="14.25" customHeight="1">
      <c r="A10" s="312" t="s">
        <v>175</v>
      </c>
      <c r="B10" s="312"/>
      <c r="C10" s="312"/>
      <c r="D10" s="312"/>
      <c r="E10" s="312"/>
      <c r="F10" s="312"/>
      <c r="G10" s="312"/>
      <c r="H10" s="312"/>
      <c r="I10" s="312"/>
      <c r="J10" s="312"/>
    </row>
    <row r="11" spans="1:10" s="3" customFormat="1" ht="14.25" customHeight="1">
      <c r="A11" s="312" t="s">
        <v>176</v>
      </c>
      <c r="B11" s="312"/>
      <c r="C11" s="161" t="s">
        <v>177</v>
      </c>
      <c r="D11" s="161"/>
      <c r="E11" s="313">
        <v>7479.12</v>
      </c>
      <c r="F11" s="313"/>
      <c r="G11" s="313">
        <v>10139.540000000001</v>
      </c>
      <c r="H11" s="313"/>
      <c r="I11" s="314">
        <f>IF((E11+G11)&gt;0,(E11+G11)/'Operational Data'!$G$22, "-")</f>
        <v>2.2322025227403293E-2</v>
      </c>
      <c r="J11" s="314"/>
    </row>
    <row r="12" spans="1:10" s="3" customFormat="1" ht="14.25" customHeight="1">
      <c r="A12" s="312" t="s">
        <v>178</v>
      </c>
      <c r="B12" s="312"/>
      <c r="C12" s="161"/>
      <c r="D12" s="161"/>
      <c r="E12" s="313"/>
      <c r="F12" s="313"/>
      <c r="G12" s="313"/>
      <c r="H12" s="313"/>
      <c r="I12" s="314" t="str">
        <f>IF((E12+G12)&gt;0,(E12+G12)/'Operational Data'!$G$22, "-")</f>
        <v>-</v>
      </c>
      <c r="J12" s="314"/>
    </row>
    <row r="13" spans="1:10" s="3" customFormat="1" ht="14.25" customHeight="1">
      <c r="A13" s="315"/>
      <c r="B13" s="315"/>
      <c r="C13" s="161"/>
      <c r="D13" s="161"/>
      <c r="E13" s="313"/>
      <c r="F13" s="313"/>
      <c r="G13" s="313"/>
      <c r="H13" s="313"/>
      <c r="I13" s="314" t="str">
        <f>IF((E13+G13)&gt;0,(E13+G13)/'Operational Data'!$G$22, "-")</f>
        <v>-</v>
      </c>
      <c r="J13" s="314"/>
    </row>
    <row r="14" spans="1:10" s="3" customFormat="1" ht="14.25" customHeight="1">
      <c r="A14" s="315"/>
      <c r="B14" s="315"/>
      <c r="C14" s="161"/>
      <c r="D14" s="161"/>
      <c r="E14" s="313"/>
      <c r="F14" s="313"/>
      <c r="G14" s="313"/>
      <c r="H14" s="313"/>
      <c r="I14" s="314" t="str">
        <f>IF((E14+G14)&gt;0,(E14+G14)/'Operational Data'!$G$22, "-")</f>
        <v>-</v>
      </c>
      <c r="J14" s="314"/>
    </row>
    <row r="15" spans="1:10" s="3" customFormat="1" ht="14.25" customHeight="1">
      <c r="A15" s="316" t="s">
        <v>179</v>
      </c>
      <c r="B15" s="316"/>
      <c r="C15" s="316"/>
      <c r="D15" s="316"/>
      <c r="E15" s="317">
        <f>SUM(E11:F14)</f>
        <v>7479.12</v>
      </c>
      <c r="F15" s="317"/>
      <c r="G15" s="317">
        <f>SUM(G11:H14)</f>
        <v>10139.540000000001</v>
      </c>
      <c r="H15" s="317"/>
      <c r="I15" s="314">
        <f>IF((E15+G15)&gt;0,(E15+G15)/'Operational Data'!$G$22, "-")</f>
        <v>2.2322025227403293E-2</v>
      </c>
      <c r="J15" s="314"/>
    </row>
    <row r="16" spans="1:10" s="3" customFormat="1" ht="14.25" customHeight="1">
      <c r="A16" s="318"/>
      <c r="B16" s="319"/>
      <c r="C16" s="319"/>
      <c r="D16" s="319"/>
      <c r="E16" s="320"/>
      <c r="F16" s="320"/>
      <c r="G16" s="320"/>
      <c r="H16" s="320"/>
      <c r="I16" s="321"/>
      <c r="J16" s="322"/>
    </row>
    <row r="17" spans="1:10" s="3" customFormat="1" ht="14.25" customHeight="1">
      <c r="A17" s="323" t="s">
        <v>180</v>
      </c>
      <c r="B17" s="323"/>
      <c r="C17" s="323"/>
      <c r="D17" s="323"/>
      <c r="E17" s="323"/>
      <c r="F17" s="323"/>
      <c r="G17" s="323"/>
      <c r="H17" s="323"/>
      <c r="I17" s="323"/>
      <c r="J17" s="323"/>
    </row>
    <row r="18" spans="1:10" ht="14.25" customHeight="1">
      <c r="A18" s="312" t="s">
        <v>178</v>
      </c>
      <c r="B18" s="312"/>
      <c r="C18" s="161" t="s">
        <v>181</v>
      </c>
      <c r="D18" s="161"/>
      <c r="E18" s="313"/>
      <c r="F18" s="313"/>
      <c r="G18" s="313">
        <v>169612.66</v>
      </c>
      <c r="H18" s="313"/>
      <c r="I18" s="314">
        <f>IF((E18+G18)&gt;0,(E18+G18)/'Operational Data'!$G$22, "-")</f>
        <v>0.21489137513335166</v>
      </c>
      <c r="J18" s="314"/>
    </row>
    <row r="19" spans="1:10" s="3" customFormat="1" ht="14.25" customHeight="1">
      <c r="A19" s="312" t="s">
        <v>182</v>
      </c>
      <c r="B19" s="312"/>
      <c r="C19" s="161"/>
      <c r="D19" s="161"/>
      <c r="E19" s="313"/>
      <c r="F19" s="313"/>
      <c r="G19" s="313"/>
      <c r="H19" s="313"/>
      <c r="I19" s="314" t="str">
        <f>IF((E19+G19)&gt;0,(E19+G19)/'Operational Data'!$G$22, "-")</f>
        <v>-</v>
      </c>
      <c r="J19" s="314"/>
    </row>
    <row r="20" spans="1:10" s="3" customFormat="1" ht="14.25" customHeight="1">
      <c r="A20" s="312" t="s">
        <v>183</v>
      </c>
      <c r="B20" s="312"/>
      <c r="C20" s="161"/>
      <c r="D20" s="161"/>
      <c r="E20" s="313"/>
      <c r="F20" s="313"/>
      <c r="G20" s="313"/>
      <c r="H20" s="313"/>
      <c r="I20" s="314" t="str">
        <f>IF((E20+G20)&gt;0,(E20+G20)/'Operational Data'!$G$22, "-")</f>
        <v>-</v>
      </c>
      <c r="J20" s="314"/>
    </row>
    <row r="21" spans="1:10" s="3" customFormat="1" ht="14.25" customHeight="1">
      <c r="A21" s="324"/>
      <c r="B21" s="324"/>
      <c r="C21" s="161"/>
      <c r="D21" s="161"/>
      <c r="E21" s="313"/>
      <c r="F21" s="313"/>
      <c r="G21" s="313"/>
      <c r="H21" s="313"/>
      <c r="I21" s="314" t="str">
        <f>IF((E21+G21)&gt;0,(E21+G21)/'Operational Data'!$G$22, "-")</f>
        <v>-</v>
      </c>
      <c r="J21" s="314"/>
    </row>
    <row r="22" spans="1:10" s="3" customFormat="1" ht="14.25" customHeight="1">
      <c r="A22" s="324"/>
      <c r="B22" s="324"/>
      <c r="C22" s="161"/>
      <c r="D22" s="161"/>
      <c r="E22" s="313"/>
      <c r="F22" s="313"/>
      <c r="G22" s="313"/>
      <c r="H22" s="313"/>
      <c r="I22" s="314" t="str">
        <f>IF((E22+G22)&gt;0,(E22+G22)/'Operational Data'!$G$22, "-")</f>
        <v>-</v>
      </c>
      <c r="J22" s="314"/>
    </row>
    <row r="23" spans="1:10" s="3" customFormat="1" ht="14.25" customHeight="1">
      <c r="A23" s="325" t="s">
        <v>184</v>
      </c>
      <c r="B23" s="325"/>
      <c r="C23" s="325"/>
      <c r="D23" s="325"/>
      <c r="E23" s="317">
        <f>SUM(E18:F22)</f>
        <v>0</v>
      </c>
      <c r="F23" s="317"/>
      <c r="G23" s="317">
        <f>SUM(G18:H22)</f>
        <v>169612.66</v>
      </c>
      <c r="H23" s="317"/>
      <c r="I23" s="314">
        <f>IF((E23+G23)&gt;0,(E23+G23)/'Operational Data'!$G$22, "-")</f>
        <v>0.21489137513335166</v>
      </c>
      <c r="J23" s="314"/>
    </row>
    <row r="24" spans="1:10" s="3" customFormat="1" ht="14.25" customHeight="1">
      <c r="A24" s="152" t="s">
        <v>185</v>
      </c>
      <c r="B24" s="152"/>
      <c r="C24" s="152"/>
      <c r="D24" s="152"/>
      <c r="E24" s="153">
        <f>+E23+E15</f>
        <v>7479.12</v>
      </c>
      <c r="F24" s="153"/>
      <c r="G24" s="153">
        <f>+G23+G15</f>
        <v>179752.2</v>
      </c>
      <c r="H24" s="153"/>
      <c r="I24" s="326">
        <f>IF((E24+G24)&gt;0,(E24+G24)/'Operational Data'!$G$22, "-")</f>
        <v>0.23721340036075494</v>
      </c>
      <c r="J24" s="326"/>
    </row>
    <row r="25" spans="1:10" s="3" customFormat="1" ht="8.25" customHeight="1">
      <c r="A25" s="327"/>
      <c r="B25"/>
      <c r="C25"/>
      <c r="D25"/>
      <c r="E25"/>
      <c r="F25"/>
      <c r="G25"/>
    </row>
    <row r="26" spans="1:10" s="3" customFormat="1" ht="14.25" customHeight="1">
      <c r="A26" s="154" t="s">
        <v>186</v>
      </c>
      <c r="B26" s="154"/>
      <c r="C26" s="154"/>
      <c r="D26" s="154"/>
      <c r="E26" s="154"/>
      <c r="F26" s="154"/>
      <c r="G26" s="154"/>
      <c r="H26" s="154"/>
      <c r="I26" s="154"/>
      <c r="J26" s="154"/>
    </row>
    <row r="27" spans="1:10" s="3" customFormat="1" ht="14.25" customHeight="1">
      <c r="A27" s="155"/>
      <c r="B27" s="155"/>
      <c r="C27" s="155"/>
      <c r="D27" s="155"/>
      <c r="E27" s="155"/>
      <c r="F27" s="155"/>
      <c r="G27" s="155"/>
      <c r="H27" s="155"/>
      <c r="I27" s="155"/>
      <c r="J27" s="155"/>
    </row>
    <row r="28" spans="1:10" s="3" customFormat="1" ht="14.25" customHeight="1">
      <c r="A28" s="155"/>
      <c r="B28" s="155"/>
      <c r="C28" s="155"/>
      <c r="D28" s="155"/>
      <c r="E28" s="155"/>
      <c r="F28" s="155"/>
      <c r="G28" s="155"/>
      <c r="H28" s="155"/>
      <c r="I28" s="155"/>
      <c r="J28" s="155"/>
    </row>
    <row r="29" spans="1:10" s="3" customFormat="1" ht="14.25" customHeight="1">
      <c r="A29" s="155"/>
      <c r="B29" s="155"/>
      <c r="C29" s="155"/>
      <c r="D29" s="155"/>
      <c r="E29" s="155"/>
      <c r="F29" s="155"/>
      <c r="G29" s="155"/>
      <c r="H29" s="155"/>
      <c r="I29" s="155"/>
      <c r="J29" s="155"/>
    </row>
    <row r="30" spans="1:10" s="3" customFormat="1" ht="14.25" customHeight="1">
      <c r="A30" s="327"/>
      <c r="B30"/>
      <c r="C30"/>
      <c r="D30"/>
      <c r="E30"/>
      <c r="F30"/>
      <c r="G30"/>
    </row>
    <row r="31" spans="1:10" s="3" customFormat="1" ht="14.25" customHeight="1">
      <c r="A31" s="1">
        <f>+A1</f>
        <v>2022</v>
      </c>
      <c r="B31" s="34" t="s">
        <v>187</v>
      </c>
      <c r="C31" s="34"/>
      <c r="D31" s="34"/>
      <c r="E31" s="34"/>
      <c r="F31" s="34"/>
    </row>
    <row r="32" spans="1:10" s="3" customFormat="1" ht="24.75" customHeight="1">
      <c r="A32" s="147" t="s">
        <v>188</v>
      </c>
      <c r="B32" s="148"/>
      <c r="C32" s="148"/>
      <c r="D32" s="149"/>
      <c r="E32" s="38" t="s">
        <v>189</v>
      </c>
      <c r="F32" s="39"/>
      <c r="G32" s="40" t="s">
        <v>94</v>
      </c>
      <c r="H32" s="150" t="s">
        <v>190</v>
      </c>
      <c r="I32" s="151"/>
      <c r="J32" s="41" t="s">
        <v>94</v>
      </c>
    </row>
    <row r="33" spans="1:10" s="3" customFormat="1" ht="14.25" customHeight="1">
      <c r="A33" s="318" t="s">
        <v>136</v>
      </c>
      <c r="B33" s="319"/>
      <c r="C33" s="319"/>
      <c r="D33" s="328"/>
      <c r="E33" s="329">
        <v>137060</v>
      </c>
      <c r="F33" s="322"/>
      <c r="G33" s="330" t="s">
        <v>191</v>
      </c>
      <c r="H33" s="331">
        <f>IF(E33&gt;0,E33/'Operational Data'!$G$22,"-")</f>
        <v>0.17364866440852456</v>
      </c>
      <c r="I33" s="332"/>
      <c r="J33" s="330" t="s">
        <v>192</v>
      </c>
    </row>
    <row r="34" spans="1:10" s="3" customFormat="1" ht="14.25" customHeight="1">
      <c r="A34" s="318" t="s">
        <v>193</v>
      </c>
      <c r="B34" s="319"/>
      <c r="C34" s="319"/>
      <c r="D34" s="328"/>
      <c r="E34" s="329">
        <v>137060</v>
      </c>
      <c r="F34" s="322"/>
      <c r="G34" s="330" t="s">
        <v>191</v>
      </c>
      <c r="H34" s="331">
        <f>IF(E34&gt;0,E34/'Operational Data'!$G$22,"-")</f>
        <v>0.17364866440852456</v>
      </c>
      <c r="I34" s="332"/>
      <c r="J34" s="330" t="s">
        <v>192</v>
      </c>
    </row>
    <row r="35" spans="1:10" s="3" customFormat="1" ht="14.25" customHeight="1">
      <c r="A35" s="318" t="s">
        <v>194</v>
      </c>
      <c r="B35" s="319"/>
      <c r="C35" s="319"/>
      <c r="D35" s="328"/>
      <c r="E35" s="329">
        <v>397180</v>
      </c>
      <c r="F35" s="322"/>
      <c r="G35" s="330" t="s">
        <v>195</v>
      </c>
      <c r="H35" s="331">
        <f>IF(E35&gt;0,E35/'Operational Data'!$G$22,"-")</f>
        <v>0.50320864241775709</v>
      </c>
      <c r="I35" s="332"/>
      <c r="J35" s="330" t="s">
        <v>196</v>
      </c>
    </row>
    <row r="36" spans="1:10" s="3" customFormat="1" ht="14.25" customHeight="1">
      <c r="A36" s="318" t="s">
        <v>142</v>
      </c>
      <c r="B36" s="319"/>
      <c r="C36" s="319"/>
      <c r="D36" s="328"/>
      <c r="E36" s="329">
        <v>425880</v>
      </c>
      <c r="F36" s="322"/>
      <c r="G36" s="330" t="s">
        <v>195</v>
      </c>
      <c r="H36" s="331">
        <f>IF(E36&gt;0,E36/'Operational Data'!$G$22,"-")</f>
        <v>0.53957021157378116</v>
      </c>
      <c r="I36" s="332"/>
      <c r="J36" s="330" t="s">
        <v>196</v>
      </c>
    </row>
    <row r="37" spans="1:10" s="3" customFormat="1" ht="14.25" customHeight="1">
      <c r="A37" s="318" t="s">
        <v>197</v>
      </c>
      <c r="B37" s="319"/>
      <c r="C37" s="319"/>
      <c r="D37" s="328"/>
      <c r="E37" s="329">
        <v>7435180</v>
      </c>
      <c r="F37" s="322"/>
      <c r="G37" s="330" t="s">
        <v>195</v>
      </c>
      <c r="H37" s="331">
        <f>IF(E37&gt;0,E37/'Operational Data'!$G$22,"-")</f>
        <v>9.4200282842329894</v>
      </c>
      <c r="I37" s="332"/>
      <c r="J37" s="330" t="s">
        <v>196</v>
      </c>
    </row>
    <row r="38" spans="1:10" s="3" customFormat="1" ht="14.25" customHeight="1">
      <c r="A38" s="333"/>
      <c r="B38" s="334"/>
      <c r="C38" s="334"/>
      <c r="D38" s="335"/>
      <c r="E38" s="336"/>
      <c r="F38" s="337"/>
      <c r="G38" s="338"/>
      <c r="H38" s="339"/>
      <c r="I38" s="340"/>
      <c r="J38" s="338"/>
    </row>
    <row r="39" spans="1:10" s="3" customFormat="1" ht="14.25" customHeight="1">
      <c r="A39" s="154" t="s">
        <v>186</v>
      </c>
      <c r="B39" s="154"/>
      <c r="C39" s="154"/>
      <c r="D39" s="154"/>
      <c r="E39" s="154"/>
      <c r="F39" s="154"/>
      <c r="G39" s="154"/>
      <c r="H39" s="154"/>
      <c r="I39" s="154"/>
      <c r="J39" s="154"/>
    </row>
    <row r="40" spans="1:10" s="3" customFormat="1" ht="14.25" customHeight="1">
      <c r="A40" s="155"/>
      <c r="B40" s="155"/>
      <c r="C40" s="155"/>
      <c r="D40" s="155"/>
      <c r="E40" s="155"/>
      <c r="F40" s="155"/>
      <c r="G40" s="155"/>
      <c r="H40" s="155"/>
      <c r="I40" s="155"/>
      <c r="J40" s="155"/>
    </row>
    <row r="41" spans="1:10" s="3" customFormat="1" ht="14.25" customHeight="1">
      <c r="A41" s="155"/>
      <c r="B41" s="155"/>
      <c r="C41" s="155"/>
      <c r="D41" s="155"/>
      <c r="E41" s="155"/>
      <c r="F41" s="155"/>
      <c r="G41" s="155"/>
      <c r="H41" s="155"/>
      <c r="I41" s="155"/>
      <c r="J41" s="155"/>
    </row>
    <row r="42" spans="1:10" s="3" customFormat="1" ht="14.25" customHeight="1">
      <c r="A42" s="42"/>
      <c r="B42" s="42"/>
      <c r="C42" s="42"/>
      <c r="D42" s="42"/>
      <c r="E42" s="42"/>
      <c r="F42" s="42"/>
      <c r="G42" s="42"/>
      <c r="H42" s="42"/>
      <c r="I42" s="42"/>
      <c r="J42" s="42"/>
    </row>
    <row r="43" spans="1:10" s="3" customFormat="1" ht="14.25" customHeight="1">
      <c r="A43" s="34">
        <f>+A31</f>
        <v>2022</v>
      </c>
      <c r="B43" s="34" t="s">
        <v>198</v>
      </c>
      <c r="C43" s="34"/>
      <c r="D43" s="34"/>
      <c r="E43" s="34"/>
      <c r="F43" s="34"/>
      <c r="G43" s="92"/>
    </row>
    <row r="44" spans="1:10" ht="14.25" customHeight="1">
      <c r="A44" s="156" t="s">
        <v>199</v>
      </c>
      <c r="B44" s="156"/>
      <c r="C44" s="156" t="s">
        <v>200</v>
      </c>
      <c r="D44" s="156"/>
      <c r="E44" s="156"/>
      <c r="F44" s="156"/>
      <c r="G44" s="156"/>
      <c r="H44" s="156"/>
      <c r="I44" s="156"/>
      <c r="J44" s="156"/>
    </row>
    <row r="45" spans="1:10" ht="14.25" customHeight="1">
      <c r="A45" s="43"/>
      <c r="B45" s="43"/>
      <c r="C45" s="36" t="s">
        <v>201</v>
      </c>
      <c r="D45" s="36" t="s">
        <v>202</v>
      </c>
      <c r="E45" s="36" t="s">
        <v>203</v>
      </c>
      <c r="F45" s="36" t="s">
        <v>204</v>
      </c>
      <c r="G45" s="36" t="s">
        <v>205</v>
      </c>
      <c r="H45" s="36"/>
      <c r="I45" s="36" t="s">
        <v>206</v>
      </c>
      <c r="J45" s="36" t="s">
        <v>207</v>
      </c>
    </row>
    <row r="46" spans="1:10" ht="31.5" customHeight="1">
      <c r="A46" s="312" t="s">
        <v>208</v>
      </c>
      <c r="B46" s="312"/>
      <c r="C46" s="341">
        <v>7624</v>
      </c>
      <c r="D46" s="341">
        <v>8088.5</v>
      </c>
      <c r="E46" s="341">
        <v>7949.5</v>
      </c>
      <c r="F46" s="342"/>
      <c r="G46" s="342"/>
      <c r="H46" s="342"/>
      <c r="I46" s="342"/>
      <c r="J46" s="342"/>
    </row>
    <row r="47" spans="1:10" ht="43.5" customHeight="1">
      <c r="A47" s="312" t="s">
        <v>209</v>
      </c>
      <c r="B47" s="312"/>
      <c r="C47" s="341">
        <v>0</v>
      </c>
      <c r="D47" s="341">
        <v>0</v>
      </c>
      <c r="E47" s="341">
        <v>0</v>
      </c>
      <c r="F47" s="342"/>
      <c r="G47" s="342"/>
      <c r="H47" s="342"/>
      <c r="I47" s="342"/>
      <c r="J47" s="342"/>
    </row>
    <row r="48" spans="1:10" ht="42.75" customHeight="1">
      <c r="A48" s="312" t="s">
        <v>210</v>
      </c>
      <c r="B48" s="312"/>
      <c r="C48" s="341">
        <v>0</v>
      </c>
      <c r="D48" s="341">
        <v>0</v>
      </c>
      <c r="E48" s="341">
        <v>0</v>
      </c>
      <c r="F48" s="342"/>
      <c r="G48" s="342"/>
      <c r="H48" s="342"/>
      <c r="I48" s="342"/>
      <c r="J48" s="342"/>
    </row>
    <row r="49" spans="1:10" ht="8.25" customHeight="1">
      <c r="A49" s="92"/>
      <c r="B49" s="92"/>
      <c r="C49" s="92"/>
      <c r="D49" s="92"/>
      <c r="E49" s="92"/>
      <c r="F49" s="92"/>
      <c r="G49" s="92"/>
      <c r="H49" s="92"/>
      <c r="I49" s="92"/>
      <c r="J49" s="92"/>
    </row>
    <row r="50" spans="1:10">
      <c r="A50" s="154" t="s">
        <v>186</v>
      </c>
      <c r="B50" s="154"/>
      <c r="C50" s="154"/>
      <c r="D50" s="154"/>
      <c r="E50" s="154"/>
      <c r="F50" s="154"/>
      <c r="G50" s="154"/>
      <c r="H50" s="154"/>
      <c r="I50" s="154"/>
      <c r="J50" s="154"/>
    </row>
    <row r="51" spans="1:10">
      <c r="A51" s="155"/>
      <c r="B51" s="155"/>
      <c r="C51" s="155"/>
      <c r="D51" s="155"/>
      <c r="E51" s="155"/>
      <c r="F51" s="155"/>
      <c r="G51" s="155"/>
      <c r="H51" s="155"/>
      <c r="I51" s="155"/>
      <c r="J51" s="155"/>
    </row>
    <row r="52" spans="1:10">
      <c r="A52" s="155"/>
      <c r="B52" s="155"/>
      <c r="C52" s="155"/>
      <c r="D52" s="155"/>
      <c r="E52" s="155"/>
      <c r="F52" s="155"/>
      <c r="G52" s="155"/>
      <c r="H52" s="155"/>
      <c r="I52" s="155"/>
      <c r="J52" s="155"/>
    </row>
    <row r="54" spans="1:10">
      <c r="A54" s="3" t="s">
        <v>211</v>
      </c>
      <c r="B54" s="44"/>
      <c r="C54" s="44"/>
      <c r="D54" s="44"/>
      <c r="E54" s="44"/>
      <c r="F54" s="3"/>
      <c r="G54" s="3" t="s">
        <v>212</v>
      </c>
      <c r="H54" s="44"/>
      <c r="I54" s="44"/>
      <c r="J54" s="92"/>
    </row>
    <row r="62" spans="1:10">
      <c r="A62" s="92"/>
      <c r="B62" s="92"/>
      <c r="C62" s="92"/>
      <c r="D62" s="92"/>
      <c r="E62" s="92"/>
      <c r="F62" s="3"/>
      <c r="G62" s="92"/>
      <c r="H62" s="92"/>
      <c r="I62" s="92"/>
      <c r="J62" s="92"/>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A19" sqref="A19:I25"/>
    </sheetView>
  </sheetViews>
  <sheetFormatPr defaultColWidth="9.28515625" defaultRowHeight="15"/>
  <cols>
    <col min="1" max="1" width="9.42578125" style="2" bestFit="1" customWidth="1"/>
    <col min="2" max="16384" width="9.28515625" style="2"/>
  </cols>
  <sheetData>
    <row r="1" spans="1:10" ht="15.75">
      <c r="A1" s="33">
        <f>+'Cover Page'!C39</f>
        <v>2022</v>
      </c>
      <c r="B1" s="34" t="s">
        <v>213</v>
      </c>
      <c r="C1" s="34"/>
      <c r="D1" s="34"/>
      <c r="E1" s="34"/>
      <c r="F1" s="34"/>
      <c r="G1" s="34"/>
      <c r="H1" s="34"/>
      <c r="I1" s="34"/>
      <c r="J1" s="34"/>
    </row>
    <row r="3" spans="1:10" s="3" customFormat="1" ht="15" customHeight="1">
      <c r="A3" s="3" t="str">
        <f>+'Cover Page'!B31</f>
        <v>Permit EPR/BK0825UI</v>
      </c>
      <c r="F3" s="3" t="s">
        <v>163</v>
      </c>
      <c r="G3" s="157" t="s">
        <v>8</v>
      </c>
      <c r="H3" s="157"/>
      <c r="I3" s="157"/>
    </row>
    <row r="4" spans="1:10" s="3" customFormat="1" ht="14.25"/>
    <row r="5" spans="1:10" s="3" customFormat="1" ht="14.25">
      <c r="A5" s="3" t="s">
        <v>164</v>
      </c>
      <c r="B5" s="143" t="str">
        <f>+'Cover Page'!B33:I33</f>
        <v>Riverside Resource Recovery Facility</v>
      </c>
      <c r="C5" s="143"/>
      <c r="D5" s="143"/>
      <c r="E5" s="143"/>
      <c r="F5" s="3" t="s">
        <v>165</v>
      </c>
      <c r="G5" s="3" t="s">
        <v>214</v>
      </c>
    </row>
    <row r="6" spans="1:10" s="3" customFormat="1" ht="14.25"/>
    <row r="7" spans="1:10" s="3" customFormat="1" ht="15.75" customHeight="1">
      <c r="A7" s="3" t="s">
        <v>167</v>
      </c>
      <c r="D7" s="158">
        <f>+'Perf. Form 1'!D6:E6</f>
        <v>44562</v>
      </c>
      <c r="E7" s="158"/>
      <c r="F7" s="35" t="s">
        <v>168</v>
      </c>
      <c r="G7" s="158">
        <f>+'Perf. Form 1'!G6:H6</f>
        <v>44926</v>
      </c>
      <c r="H7" s="158"/>
    </row>
    <row r="8" spans="1:10" s="3" customFormat="1">
      <c r="B8"/>
      <c r="C8"/>
      <c r="D8"/>
    </row>
    <row r="9" spans="1:10" s="3" customFormat="1" ht="37.5" customHeight="1">
      <c r="A9" s="156" t="s">
        <v>215</v>
      </c>
      <c r="B9" s="156"/>
      <c r="C9" s="156"/>
      <c r="D9" s="146" t="s">
        <v>216</v>
      </c>
      <c r="E9" s="146"/>
      <c r="F9" s="36" t="s">
        <v>94</v>
      </c>
      <c r="G9" s="156" t="s">
        <v>217</v>
      </c>
      <c r="H9" s="156"/>
      <c r="I9" s="156"/>
    </row>
    <row r="10" spans="1:10" s="3" customFormat="1" ht="24.75" customHeight="1">
      <c r="A10" s="312" t="s">
        <v>218</v>
      </c>
      <c r="B10" s="312"/>
      <c r="C10" s="312"/>
      <c r="D10" s="343">
        <v>629443</v>
      </c>
      <c r="E10" s="343"/>
      <c r="F10" s="344" t="s">
        <v>120</v>
      </c>
      <c r="G10" s="345">
        <f>+'Operational Data'!H25</f>
        <v>797.39143623219047</v>
      </c>
      <c r="H10" s="345"/>
      <c r="I10" s="345"/>
    </row>
    <row r="11" spans="1:10" s="3" customFormat="1" ht="24.75" customHeight="1">
      <c r="A11" s="312" t="s">
        <v>219</v>
      </c>
      <c r="B11" s="312"/>
      <c r="C11" s="312"/>
      <c r="D11" s="346">
        <v>298.77999999999997</v>
      </c>
      <c r="E11" s="346"/>
      <c r="F11" s="344" t="s">
        <v>120</v>
      </c>
      <c r="G11" s="345">
        <f>+'Operational Data'!H28</f>
        <v>0.37854040531138894</v>
      </c>
      <c r="H11" s="345"/>
      <c r="I11" s="345"/>
    </row>
    <row r="12" spans="1:10" s="3" customFormat="1" ht="24.75" customHeight="1">
      <c r="A12" s="312" t="s">
        <v>220</v>
      </c>
      <c r="B12" s="312"/>
      <c r="C12" s="312"/>
      <c r="D12" s="343">
        <v>564940.69999999995</v>
      </c>
      <c r="E12" s="343"/>
      <c r="F12" s="344" t="s">
        <v>120</v>
      </c>
      <c r="G12" s="345">
        <f>+'Operational Data'!H26</f>
        <v>715.75353074320651</v>
      </c>
      <c r="H12" s="345"/>
      <c r="I12" s="345"/>
    </row>
    <row r="13" spans="1:10" s="3" customFormat="1" ht="24.75" customHeight="1">
      <c r="A13" s="312" t="s">
        <v>221</v>
      </c>
      <c r="B13" s="312"/>
      <c r="C13" s="312"/>
      <c r="D13" s="347">
        <v>1087.5</v>
      </c>
      <c r="E13" s="347"/>
      <c r="F13" s="344" t="s">
        <v>102</v>
      </c>
      <c r="G13" s="348"/>
      <c r="H13" s="348"/>
      <c r="I13" s="348"/>
    </row>
    <row r="14" spans="1:10" s="3" customFormat="1" ht="24.75" customHeight="1">
      <c r="A14" s="312" t="s">
        <v>222</v>
      </c>
      <c r="B14" s="312"/>
      <c r="C14" s="312"/>
      <c r="D14" s="343">
        <f>+'Operational Data'!G31</f>
        <v>0</v>
      </c>
      <c r="E14" s="343"/>
      <c r="F14" s="344" t="s">
        <v>223</v>
      </c>
      <c r="G14" s="345" t="str">
        <f>+'Operational Data'!H31</f>
        <v>-</v>
      </c>
      <c r="H14" s="345"/>
      <c r="I14" s="345"/>
    </row>
    <row r="15" spans="1:10" s="3" customFormat="1" ht="24.75" customHeight="1">
      <c r="A15" s="315"/>
      <c r="B15" s="315"/>
      <c r="C15" s="315"/>
      <c r="D15" s="315"/>
      <c r="E15" s="315"/>
      <c r="F15" s="113"/>
      <c r="G15" s="252"/>
      <c r="H15" s="252"/>
      <c r="I15" s="252"/>
    </row>
    <row r="16" spans="1:10" s="3" customFormat="1" ht="24.75" customHeight="1">
      <c r="A16" s="315"/>
      <c r="B16" s="315"/>
      <c r="C16" s="315"/>
      <c r="D16" s="315"/>
      <c r="E16" s="315"/>
      <c r="F16" s="113"/>
      <c r="G16" s="252"/>
      <c r="H16" s="252"/>
      <c r="I16" s="252"/>
    </row>
    <row r="17" spans="1:9" s="3" customFormat="1">
      <c r="A17" s="45"/>
      <c r="B17"/>
      <c r="C17"/>
      <c r="D17"/>
    </row>
    <row r="18" spans="1:9" s="3" customFormat="1" ht="24" customHeight="1">
      <c r="A18" s="154" t="s">
        <v>186</v>
      </c>
      <c r="B18" s="154"/>
      <c r="C18" s="154"/>
      <c r="D18" s="154"/>
      <c r="E18" s="154"/>
      <c r="F18" s="154"/>
      <c r="G18" s="154"/>
      <c r="H18" s="154"/>
      <c r="I18" s="154"/>
    </row>
    <row r="19" spans="1:9" s="3" customFormat="1" ht="14.25">
      <c r="A19" s="349"/>
      <c r="B19" s="349"/>
      <c r="C19" s="349"/>
      <c r="D19" s="349"/>
      <c r="E19" s="349"/>
      <c r="F19" s="349"/>
      <c r="G19" s="349"/>
      <c r="H19" s="349"/>
      <c r="I19" s="349"/>
    </row>
    <row r="20" spans="1:9" s="3" customFormat="1" ht="14.25">
      <c r="A20" s="349"/>
      <c r="B20" s="349"/>
      <c r="C20" s="349"/>
      <c r="D20" s="349"/>
      <c r="E20" s="349"/>
      <c r="F20" s="349"/>
      <c r="G20" s="349"/>
      <c r="H20" s="349"/>
      <c r="I20" s="349"/>
    </row>
    <row r="21" spans="1:9" s="3" customFormat="1" ht="14.25">
      <c r="A21" s="349"/>
      <c r="B21" s="349"/>
      <c r="C21" s="349"/>
      <c r="D21" s="349"/>
      <c r="E21" s="349"/>
      <c r="F21" s="349"/>
      <c r="G21" s="349"/>
      <c r="H21" s="349"/>
      <c r="I21" s="349"/>
    </row>
    <row r="22" spans="1:9" s="3" customFormat="1" ht="14.25">
      <c r="A22" s="349"/>
      <c r="B22" s="349"/>
      <c r="C22" s="349"/>
      <c r="D22" s="349"/>
      <c r="E22" s="349"/>
      <c r="F22" s="349"/>
      <c r="G22" s="349"/>
      <c r="H22" s="349"/>
      <c r="I22" s="349"/>
    </row>
    <row r="23" spans="1:9" s="3" customFormat="1" ht="14.25">
      <c r="A23" s="349"/>
      <c r="B23" s="349"/>
      <c r="C23" s="349"/>
      <c r="D23" s="349"/>
      <c r="E23" s="349"/>
      <c r="F23" s="349"/>
      <c r="G23" s="349"/>
      <c r="H23" s="349"/>
      <c r="I23" s="349"/>
    </row>
    <row r="24" spans="1:9" s="3" customFormat="1" ht="14.25">
      <c r="A24" s="349"/>
      <c r="B24" s="349"/>
      <c r="C24" s="349"/>
      <c r="D24" s="349"/>
      <c r="E24" s="349"/>
      <c r="F24" s="349"/>
      <c r="G24" s="349"/>
      <c r="H24" s="349"/>
      <c r="I24" s="349"/>
    </row>
    <row r="25" spans="1:9" s="3" customFormat="1" ht="14.25">
      <c r="A25" s="349"/>
      <c r="B25" s="349"/>
      <c r="C25" s="349"/>
      <c r="D25" s="349"/>
      <c r="E25" s="349"/>
      <c r="F25" s="349"/>
      <c r="G25" s="349"/>
      <c r="H25" s="349"/>
      <c r="I25" s="349"/>
    </row>
    <row r="26" spans="1:9" s="3" customFormat="1" ht="14.25">
      <c r="A26" s="42"/>
      <c r="B26" s="42"/>
      <c r="C26" s="42"/>
      <c r="D26" s="42"/>
      <c r="E26" s="42"/>
      <c r="F26" s="42"/>
      <c r="G26" s="42"/>
      <c r="H26" s="42"/>
      <c r="I26" s="42"/>
    </row>
    <row r="27" spans="1:9" s="3" customFormat="1" ht="14.25"/>
    <row r="28" spans="1:9" s="3" customFormat="1" ht="14.25"/>
    <row r="29" spans="1:9" s="3" customFormat="1" ht="14.25">
      <c r="A29" s="3" t="s">
        <v>211</v>
      </c>
      <c r="B29" s="44"/>
      <c r="C29" s="44"/>
      <c r="D29" s="44"/>
      <c r="E29" s="44"/>
      <c r="G29" s="3" t="s">
        <v>212</v>
      </c>
      <c r="H29" s="44"/>
      <c r="I29" s="44"/>
    </row>
    <row r="30" spans="1:9" s="3" customFormat="1" ht="14.25"/>
    <row r="31" spans="1:9" ht="14.25" customHeight="1">
      <c r="A31" s="3"/>
      <c r="B31" s="3"/>
      <c r="C31" s="3"/>
      <c r="D31" s="3"/>
      <c r="E31" s="3"/>
      <c r="F31" s="3"/>
      <c r="G31" s="3"/>
      <c r="H31" s="3"/>
      <c r="I31" s="3"/>
    </row>
    <row r="32" spans="1:9" s="3" customFormat="1" ht="14.25"/>
    <row r="33" spans="1:9" s="3" customFormat="1" ht="14.25"/>
    <row r="34" spans="1:9" s="3" customFormat="1">
      <c r="A34" s="92"/>
      <c r="B34" s="92"/>
      <c r="C34" s="92"/>
      <c r="D34" s="92"/>
      <c r="E34" s="92"/>
      <c r="F34" s="92"/>
      <c r="G34" s="92"/>
      <c r="H34" s="92"/>
      <c r="I34" s="92"/>
    </row>
    <row r="35" spans="1:9" s="3" customFormat="1" ht="14.25"/>
    <row r="36" spans="1:9" s="3" customFormat="1" ht="14.25"/>
    <row r="37" spans="1:9" s="3" customFormat="1" ht="14.25"/>
    <row r="38" spans="1:9" s="3" customFormat="1" ht="14.25"/>
    <row r="39" spans="1:9" s="3" customFormat="1" ht="14.25"/>
    <row r="40" spans="1:9" s="3" customFormat="1" ht="14.25"/>
    <row r="41" spans="1:9" s="3" customFormat="1" ht="14.25"/>
    <row r="42" spans="1:9" s="3" customFormat="1" ht="14.25"/>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topLeftCell="A10" workbookViewId="0">
      <selection activeCell="P27" sqref="P27"/>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92" t="str">
        <f>+'Cover Page'!$B$29</f>
        <v>Annual Performance Report 2022</v>
      </c>
      <c r="B1" s="92"/>
      <c r="C1" s="92"/>
      <c r="D1" s="92"/>
      <c r="E1" s="92" t="str">
        <f>+'Cover Page'!$B$33</f>
        <v>Riverside Resource Recovery Facility</v>
      </c>
      <c r="F1" s="92"/>
      <c r="G1" s="92"/>
      <c r="H1" s="92"/>
      <c r="I1" s="92"/>
      <c r="J1" s="92"/>
      <c r="K1" s="92"/>
      <c r="L1" s="92"/>
      <c r="M1" s="92"/>
      <c r="N1" s="92"/>
      <c r="O1" s="92"/>
    </row>
    <row r="3" spans="1:15" ht="15.75">
      <c r="A3" s="1" t="s">
        <v>224</v>
      </c>
      <c r="B3" s="92"/>
      <c r="C3" s="92"/>
      <c r="D3" s="92"/>
      <c r="E3" s="92"/>
      <c r="F3" s="92"/>
      <c r="G3" s="92"/>
      <c r="H3" s="92"/>
      <c r="I3" s="92"/>
      <c r="J3" s="92"/>
      <c r="K3" s="92"/>
      <c r="L3" s="92"/>
      <c r="M3" s="92"/>
      <c r="N3" s="92"/>
      <c r="O3" s="92"/>
    </row>
    <row r="4" spans="1:15" ht="15.75">
      <c r="A4" s="1"/>
      <c r="B4" s="92"/>
      <c r="C4" s="92"/>
      <c r="D4" s="92"/>
      <c r="E4" s="92"/>
      <c r="F4" s="92"/>
      <c r="G4" s="92"/>
      <c r="H4" s="92"/>
      <c r="I4" s="92"/>
      <c r="J4" s="92"/>
      <c r="K4" s="92"/>
      <c r="L4" s="92"/>
      <c r="M4" s="92"/>
      <c r="N4" s="92"/>
      <c r="O4" s="92"/>
    </row>
    <row r="5" spans="1:15" ht="15.75">
      <c r="A5" s="9" t="s">
        <v>225</v>
      </c>
      <c r="B5" s="92"/>
      <c r="C5" s="92"/>
      <c r="D5" s="92"/>
      <c r="E5" s="92"/>
      <c r="F5" s="92"/>
      <c r="G5" s="92"/>
      <c r="H5" s="92"/>
      <c r="I5" s="92"/>
      <c r="J5" s="92"/>
      <c r="K5" s="92"/>
      <c r="L5" s="92"/>
      <c r="M5" s="92"/>
      <c r="N5" s="92"/>
      <c r="O5" s="92"/>
    </row>
    <row r="6" spans="1:15" ht="15.75">
      <c r="A6" s="9"/>
      <c r="B6" s="92"/>
      <c r="C6" s="92"/>
      <c r="D6" s="92"/>
      <c r="E6" s="92"/>
      <c r="F6" s="92"/>
      <c r="G6" s="92"/>
      <c r="H6" s="92"/>
      <c r="I6" s="92"/>
      <c r="J6" s="92"/>
      <c r="K6" s="92"/>
      <c r="L6" s="92"/>
      <c r="M6" s="92"/>
      <c r="N6" s="92"/>
      <c r="O6" s="92"/>
    </row>
    <row r="7" spans="1:15">
      <c r="A7" s="108" t="s">
        <v>226</v>
      </c>
      <c r="B7" s="92"/>
      <c r="C7" s="92"/>
      <c r="D7" s="92"/>
      <c r="E7" s="92"/>
      <c r="F7" s="92"/>
      <c r="G7" s="92"/>
      <c r="H7" s="92"/>
      <c r="I7" s="92"/>
      <c r="J7" s="92"/>
      <c r="K7" s="92"/>
      <c r="L7" s="92"/>
      <c r="M7" s="92"/>
      <c r="N7" s="92"/>
      <c r="O7" s="92"/>
    </row>
    <row r="8" spans="1:15" s="3" customFormat="1" ht="25.5" customHeight="1">
      <c r="A8" s="162" t="s">
        <v>227</v>
      </c>
      <c r="B8" s="163"/>
      <c r="C8" s="162" t="s">
        <v>228</v>
      </c>
      <c r="D8" s="164"/>
      <c r="E8" s="164"/>
      <c r="F8" s="164"/>
      <c r="G8" s="164"/>
      <c r="H8" s="164"/>
      <c r="I8" s="163"/>
      <c r="L8" s="81" t="s">
        <v>3</v>
      </c>
    </row>
    <row r="9" spans="1:15" s="3" customFormat="1" ht="22.5" customHeight="1">
      <c r="A9" s="165"/>
      <c r="B9" s="166"/>
      <c r="C9" s="167" t="s">
        <v>229</v>
      </c>
      <c r="D9" s="167"/>
      <c r="E9" s="167"/>
      <c r="F9" s="167" t="s">
        <v>230</v>
      </c>
      <c r="G9" s="167"/>
      <c r="H9" s="167"/>
      <c r="I9" s="167"/>
      <c r="L9" s="267" t="s">
        <v>231</v>
      </c>
      <c r="M9" s="267"/>
      <c r="N9" s="267"/>
      <c r="O9" s="267"/>
    </row>
    <row r="10" spans="1:15" s="3" customFormat="1" ht="22.5" customHeight="1">
      <c r="A10" s="160" t="s">
        <v>232</v>
      </c>
      <c r="B10" s="160"/>
      <c r="C10" s="350">
        <v>1</v>
      </c>
      <c r="D10" s="351"/>
      <c r="E10" s="351"/>
      <c r="F10" s="350">
        <v>1</v>
      </c>
      <c r="G10" s="351"/>
      <c r="H10" s="351"/>
      <c r="I10" s="351"/>
      <c r="L10" s="267"/>
      <c r="M10" s="267"/>
      <c r="N10" s="267"/>
      <c r="O10" s="267"/>
    </row>
    <row r="11" spans="1:15" s="3" customFormat="1" ht="22.5" customHeight="1">
      <c r="A11" s="160" t="s">
        <v>233</v>
      </c>
      <c r="B11" s="160"/>
      <c r="C11" s="350">
        <v>1</v>
      </c>
      <c r="D11" s="351"/>
      <c r="E11" s="351"/>
      <c r="F11" s="350">
        <v>1</v>
      </c>
      <c r="G11" s="351"/>
      <c r="H11" s="351"/>
      <c r="I11" s="351"/>
      <c r="L11" s="267"/>
      <c r="M11" s="267"/>
      <c r="N11" s="267"/>
      <c r="O11" s="267"/>
    </row>
    <row r="12" spans="1:15" s="3" customFormat="1" ht="22.5" customHeight="1">
      <c r="A12" s="160" t="s">
        <v>234</v>
      </c>
      <c r="B12" s="160"/>
      <c r="C12" s="350">
        <v>1</v>
      </c>
      <c r="D12" s="351"/>
      <c r="E12" s="351"/>
      <c r="F12" s="350">
        <v>1</v>
      </c>
      <c r="G12" s="351"/>
      <c r="H12" s="351"/>
      <c r="I12" s="351"/>
      <c r="L12" s="267"/>
      <c r="M12" s="267"/>
      <c r="N12" s="267"/>
      <c r="O12" s="267"/>
    </row>
    <row r="13" spans="1:15" s="3" customFormat="1" ht="22.5" customHeight="1">
      <c r="A13" s="160" t="s">
        <v>235</v>
      </c>
      <c r="B13" s="160"/>
      <c r="C13" s="161" t="s">
        <v>236</v>
      </c>
      <c r="D13" s="351"/>
      <c r="E13" s="351"/>
      <c r="F13" s="350">
        <v>1</v>
      </c>
      <c r="G13" s="351"/>
      <c r="H13" s="351"/>
      <c r="I13" s="351"/>
      <c r="L13" s="267"/>
      <c r="M13" s="267"/>
      <c r="N13" s="267"/>
      <c r="O13" s="267"/>
    </row>
    <row r="14" spans="1:15" s="3" customFormat="1" ht="22.5" customHeight="1">
      <c r="A14" s="160" t="s">
        <v>237</v>
      </c>
      <c r="B14" s="160"/>
      <c r="C14" s="350">
        <v>1</v>
      </c>
      <c r="D14" s="351"/>
      <c r="E14" s="351"/>
      <c r="F14" s="350">
        <v>1</v>
      </c>
      <c r="G14" s="351"/>
      <c r="H14" s="351"/>
      <c r="I14" s="351"/>
      <c r="L14" s="267"/>
      <c r="M14" s="267"/>
      <c r="N14" s="267"/>
      <c r="O14" s="267"/>
    </row>
    <row r="15" spans="1:15" s="3" customFormat="1" ht="22.5" customHeight="1">
      <c r="A15" s="160" t="s">
        <v>238</v>
      </c>
      <c r="B15" s="160"/>
      <c r="C15" s="350">
        <v>1</v>
      </c>
      <c r="D15" s="351"/>
      <c r="E15" s="351"/>
      <c r="F15" s="350">
        <v>1</v>
      </c>
      <c r="G15" s="351"/>
      <c r="H15" s="351"/>
      <c r="I15" s="351"/>
      <c r="L15" s="267"/>
      <c r="M15" s="267"/>
      <c r="N15" s="267"/>
      <c r="O15" s="267"/>
    </row>
    <row r="16" spans="1:15" s="3" customFormat="1" ht="22.5" customHeight="1">
      <c r="A16" s="160"/>
      <c r="B16" s="160"/>
      <c r="C16" s="351"/>
      <c r="D16" s="351"/>
      <c r="E16" s="351"/>
      <c r="F16" s="351"/>
      <c r="G16" s="351"/>
      <c r="H16" s="351"/>
      <c r="I16" s="351"/>
      <c r="L16" s="267"/>
      <c r="M16" s="267"/>
      <c r="N16" s="267"/>
      <c r="O16" s="267"/>
    </row>
    <row r="17" spans="1:15" s="3" customFormat="1" ht="22.5" customHeight="1">
      <c r="A17" s="168"/>
      <c r="B17" s="169"/>
      <c r="C17" s="351"/>
      <c r="D17" s="351"/>
      <c r="E17" s="351"/>
      <c r="F17" s="351"/>
      <c r="G17" s="351"/>
      <c r="H17" s="351"/>
      <c r="I17" s="351"/>
      <c r="L17" s="267"/>
      <c r="M17" s="267"/>
      <c r="N17" s="267"/>
      <c r="O17" s="267"/>
    </row>
    <row r="18" spans="1:15" s="3" customFormat="1" ht="14.25">
      <c r="L18" s="267"/>
      <c r="M18" s="267"/>
      <c r="N18" s="267"/>
      <c r="O18" s="267"/>
    </row>
    <row r="19" spans="1:15" s="45" customFormat="1" ht="21.75" customHeight="1">
      <c r="A19" s="172" t="s">
        <v>239</v>
      </c>
      <c r="B19" s="173"/>
      <c r="C19" s="173"/>
      <c r="D19" s="173"/>
      <c r="E19" s="173"/>
      <c r="F19" s="173"/>
      <c r="G19" s="173"/>
      <c r="H19" s="173"/>
      <c r="I19" s="173"/>
      <c r="J19" s="173"/>
      <c r="K19" s="174"/>
    </row>
    <row r="20" spans="1:15" s="3" customFormat="1" ht="38.25" customHeight="1">
      <c r="A20" s="46" t="s">
        <v>52</v>
      </c>
      <c r="B20" s="170" t="s">
        <v>240</v>
      </c>
      <c r="C20" s="170"/>
      <c r="D20" s="170"/>
      <c r="E20" s="170" t="s">
        <v>241</v>
      </c>
      <c r="F20" s="170"/>
      <c r="G20" s="170"/>
      <c r="H20" s="170" t="s">
        <v>242</v>
      </c>
      <c r="I20" s="170"/>
      <c r="J20" s="171"/>
      <c r="K20" s="72"/>
    </row>
    <row r="21" spans="1:15" s="3" customFormat="1" ht="14.25">
      <c r="A21" s="352"/>
      <c r="B21" s="252"/>
      <c r="C21" s="252"/>
      <c r="D21" s="252"/>
      <c r="E21" s="252"/>
      <c r="F21" s="252"/>
      <c r="G21" s="252"/>
      <c r="H21" s="252"/>
      <c r="I21" s="252"/>
      <c r="J21" s="353"/>
      <c r="K21" s="72"/>
    </row>
    <row r="22" spans="1:15" s="3" customFormat="1" ht="14.25">
      <c r="A22" s="354"/>
      <c r="B22" s="252"/>
      <c r="C22" s="252"/>
      <c r="D22" s="252"/>
      <c r="E22" s="252"/>
      <c r="F22" s="252"/>
      <c r="G22" s="252"/>
      <c r="H22" s="252"/>
      <c r="I22" s="252"/>
      <c r="J22" s="353"/>
      <c r="K22" s="72"/>
    </row>
    <row r="23" spans="1:15" s="3" customFormat="1" ht="14.25">
      <c r="A23" s="354"/>
      <c r="B23" s="252"/>
      <c r="C23" s="252"/>
      <c r="D23" s="252"/>
      <c r="E23" s="252"/>
      <c r="F23" s="252"/>
      <c r="G23" s="252"/>
      <c r="H23" s="252"/>
      <c r="I23" s="252"/>
      <c r="J23" s="353"/>
      <c r="K23" s="72"/>
    </row>
    <row r="24" spans="1:15" s="3" customFormat="1" ht="14.25">
      <c r="A24" s="354"/>
      <c r="B24" s="252"/>
      <c r="C24" s="252"/>
      <c r="D24" s="252"/>
      <c r="E24" s="252"/>
      <c r="F24" s="252"/>
      <c r="G24" s="252"/>
      <c r="H24" s="252"/>
      <c r="I24" s="252"/>
      <c r="J24" s="353"/>
      <c r="K24" s="72"/>
    </row>
    <row r="25" spans="1:15" s="3" customFormat="1" ht="14.25">
      <c r="A25" s="354"/>
      <c r="B25" s="252"/>
      <c r="C25" s="252"/>
      <c r="D25" s="252"/>
      <c r="E25" s="252"/>
      <c r="F25" s="252"/>
      <c r="G25" s="252"/>
      <c r="H25" s="252"/>
      <c r="I25" s="252"/>
      <c r="J25" s="353"/>
      <c r="K25" s="72"/>
    </row>
    <row r="26" spans="1:15" s="3" customFormat="1" ht="14.25"/>
    <row r="27" spans="1:15" s="45" customFormat="1" ht="22.5" customHeight="1">
      <c r="A27" s="172" t="s">
        <v>243</v>
      </c>
      <c r="B27" s="173"/>
      <c r="C27" s="173"/>
      <c r="D27" s="173"/>
      <c r="E27" s="173"/>
      <c r="F27" s="173"/>
      <c r="G27" s="173"/>
      <c r="H27" s="173"/>
      <c r="I27" s="173"/>
      <c r="J27" s="173"/>
      <c r="K27" s="174"/>
    </row>
    <row r="28" spans="1:15" s="3" customFormat="1" ht="39" customHeight="1">
      <c r="A28" s="46" t="s">
        <v>52</v>
      </c>
      <c r="B28" s="170" t="s">
        <v>244</v>
      </c>
      <c r="C28" s="170"/>
      <c r="D28" s="170"/>
      <c r="E28" s="170" t="s">
        <v>245</v>
      </c>
      <c r="F28" s="170"/>
      <c r="G28" s="170"/>
      <c r="H28" s="170" t="s">
        <v>242</v>
      </c>
      <c r="I28" s="170"/>
      <c r="J28" s="171"/>
      <c r="K28" s="72"/>
    </row>
    <row r="29" spans="1:15" s="3" customFormat="1" ht="14.25">
      <c r="A29" s="354"/>
      <c r="B29" s="252"/>
      <c r="C29" s="252"/>
      <c r="D29" s="252"/>
      <c r="E29" s="252"/>
      <c r="F29" s="252"/>
      <c r="G29" s="252"/>
      <c r="H29" s="252"/>
      <c r="I29" s="252"/>
      <c r="J29" s="353"/>
      <c r="K29" s="72"/>
    </row>
    <row r="30" spans="1:15" s="3" customFormat="1" ht="14.25">
      <c r="A30" s="354"/>
      <c r="B30" s="252"/>
      <c r="C30" s="252"/>
      <c r="D30" s="252"/>
      <c r="E30" s="252"/>
      <c r="F30" s="252"/>
      <c r="G30" s="252"/>
      <c r="H30" s="252"/>
      <c r="I30" s="252"/>
      <c r="J30" s="353"/>
      <c r="K30" s="72"/>
    </row>
    <row r="31" spans="1:15" ht="14.25" customHeight="1">
      <c r="A31" s="354"/>
      <c r="B31" s="252"/>
      <c r="C31" s="252"/>
      <c r="D31" s="252"/>
      <c r="E31" s="252"/>
      <c r="F31" s="252"/>
      <c r="G31" s="252"/>
      <c r="H31" s="252"/>
      <c r="I31" s="252"/>
      <c r="J31" s="353"/>
      <c r="K31" s="72"/>
      <c r="L31" s="92"/>
      <c r="M31" s="92"/>
      <c r="N31" s="92"/>
      <c r="O31" s="92"/>
    </row>
    <row r="32" spans="1:15" s="3" customFormat="1" ht="14.25">
      <c r="A32" s="354"/>
      <c r="B32" s="252"/>
      <c r="C32" s="252"/>
      <c r="D32" s="252"/>
      <c r="E32" s="252"/>
      <c r="F32" s="252"/>
      <c r="G32" s="252"/>
      <c r="H32" s="252"/>
      <c r="I32" s="252"/>
      <c r="J32" s="353"/>
      <c r="K32" s="72"/>
    </row>
    <row r="33" spans="1:11" s="3" customFormat="1" ht="14.25">
      <c r="A33" s="354"/>
      <c r="B33" s="252"/>
      <c r="C33" s="252"/>
      <c r="D33" s="252"/>
      <c r="E33" s="252"/>
      <c r="F33" s="252"/>
      <c r="G33" s="252"/>
      <c r="H33" s="252"/>
      <c r="I33" s="252"/>
      <c r="J33" s="353"/>
      <c r="K33" s="72"/>
    </row>
    <row r="34" spans="1:11" s="3" customFormat="1" ht="29.25" customHeight="1">
      <c r="A34" s="108"/>
      <c r="E34" s="159" t="s">
        <v>246</v>
      </c>
      <c r="F34" s="159"/>
      <c r="G34" s="159"/>
      <c r="H34" s="159"/>
      <c r="I34" s="159"/>
      <c r="J34" s="108"/>
    </row>
    <row r="67" spans="6:6">
      <c r="F67" s="3"/>
    </row>
  </sheetData>
  <mergeCells count="69">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 ref="B33:D33"/>
    <mergeCell ref="E33:G33"/>
    <mergeCell ref="H33:J33"/>
    <mergeCell ref="B30:D30"/>
    <mergeCell ref="E30:G30"/>
    <mergeCell ref="H30:J30"/>
    <mergeCell ref="B31:D31"/>
    <mergeCell ref="E31:G31"/>
    <mergeCell ref="H31:J31"/>
    <mergeCell ref="H25:J25"/>
    <mergeCell ref="B22:D22"/>
    <mergeCell ref="E22:G22"/>
    <mergeCell ref="H22:J22"/>
    <mergeCell ref="B23:D23"/>
    <mergeCell ref="E23:G23"/>
    <mergeCell ref="H23:J23"/>
    <mergeCell ref="B20:D20"/>
    <mergeCell ref="E20:G20"/>
    <mergeCell ref="H20:J20"/>
    <mergeCell ref="B21:D21"/>
    <mergeCell ref="E21:G21"/>
    <mergeCell ref="H21:J21"/>
    <mergeCell ref="C17:E17"/>
    <mergeCell ref="F17:I17"/>
    <mergeCell ref="C16:E16"/>
    <mergeCell ref="F16:I16"/>
    <mergeCell ref="A17:B17"/>
    <mergeCell ref="F14:I14"/>
    <mergeCell ref="A15:B15"/>
    <mergeCell ref="C15:E15"/>
    <mergeCell ref="F15:I15"/>
    <mergeCell ref="A16:B16"/>
    <mergeCell ref="A8:B8"/>
    <mergeCell ref="C8:I8"/>
    <mergeCell ref="A9:B9"/>
    <mergeCell ref="C9:E9"/>
    <mergeCell ref="F9:I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A6" sqref="A6:I14"/>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Riverside Resource Recovery Facility</v>
      </c>
      <c r="F1" s="92"/>
      <c r="G1" s="92"/>
      <c r="H1" s="92"/>
      <c r="I1" s="92"/>
    </row>
    <row r="3" spans="1:9" ht="15.75">
      <c r="A3" s="1" t="s">
        <v>247</v>
      </c>
      <c r="B3" s="92"/>
      <c r="C3" s="92"/>
      <c r="D3" s="92"/>
      <c r="E3" s="92"/>
      <c r="F3" s="92"/>
      <c r="G3" s="92"/>
      <c r="H3" s="92"/>
      <c r="I3" s="92"/>
    </row>
    <row r="4" spans="1:9" ht="15.75">
      <c r="A4" s="1"/>
      <c r="B4" s="92"/>
      <c r="C4" s="92"/>
      <c r="D4" s="92"/>
      <c r="E4" s="92"/>
      <c r="F4" s="92"/>
      <c r="G4" s="92"/>
      <c r="H4" s="92"/>
      <c r="I4" s="92"/>
    </row>
    <row r="5" spans="1:9" s="3" customFormat="1">
      <c r="A5" s="178" t="s">
        <v>248</v>
      </c>
      <c r="B5" s="179"/>
      <c r="C5" s="179"/>
      <c r="D5" s="179"/>
      <c r="E5" s="179"/>
      <c r="F5" s="179"/>
      <c r="G5" s="179"/>
      <c r="H5" s="179"/>
      <c r="I5" s="180"/>
    </row>
    <row r="6" spans="1:9" s="3" customFormat="1" ht="15.75" customHeight="1">
      <c r="A6" s="184"/>
      <c r="B6" s="133"/>
      <c r="C6" s="133"/>
      <c r="D6" s="133"/>
      <c r="E6" s="133"/>
      <c r="F6" s="133"/>
      <c r="G6" s="133"/>
      <c r="H6" s="133"/>
      <c r="I6" s="134"/>
    </row>
    <row r="7" spans="1:9" s="3" customFormat="1" ht="15.75" customHeight="1">
      <c r="A7" s="135"/>
      <c r="B7" s="136"/>
      <c r="C7" s="136"/>
      <c r="D7" s="136"/>
      <c r="E7" s="136"/>
      <c r="F7" s="136"/>
      <c r="G7" s="136"/>
      <c r="H7" s="136"/>
      <c r="I7" s="137"/>
    </row>
    <row r="8" spans="1:9" s="3" customFormat="1" ht="15.75" customHeight="1">
      <c r="A8" s="135"/>
      <c r="B8" s="136"/>
      <c r="C8" s="136"/>
      <c r="D8" s="136"/>
      <c r="E8" s="136"/>
      <c r="F8" s="136"/>
      <c r="G8" s="136"/>
      <c r="H8" s="136"/>
      <c r="I8" s="137"/>
    </row>
    <row r="9" spans="1:9" s="3" customFormat="1" ht="15.75" customHeight="1">
      <c r="A9" s="135"/>
      <c r="B9" s="136"/>
      <c r="C9" s="136"/>
      <c r="D9" s="136"/>
      <c r="E9" s="136"/>
      <c r="F9" s="136"/>
      <c r="G9" s="136"/>
      <c r="H9" s="136"/>
      <c r="I9" s="137"/>
    </row>
    <row r="10" spans="1:9" s="3" customFormat="1" ht="15.75" customHeight="1">
      <c r="A10" s="135"/>
      <c r="B10" s="136"/>
      <c r="C10" s="136"/>
      <c r="D10" s="136"/>
      <c r="E10" s="136"/>
      <c r="F10" s="136"/>
      <c r="G10" s="136"/>
      <c r="H10" s="136"/>
      <c r="I10" s="137"/>
    </row>
    <row r="11" spans="1:9" s="3" customFormat="1" ht="15.75" customHeight="1">
      <c r="A11" s="135"/>
      <c r="B11" s="136"/>
      <c r="C11" s="136"/>
      <c r="D11" s="136"/>
      <c r="E11" s="136"/>
      <c r="F11" s="136"/>
      <c r="G11" s="136"/>
      <c r="H11" s="136"/>
      <c r="I11" s="137"/>
    </row>
    <row r="12" spans="1:9" s="3" customFormat="1" ht="15.75" customHeight="1">
      <c r="A12" s="135"/>
      <c r="B12" s="136"/>
      <c r="C12" s="136"/>
      <c r="D12" s="136"/>
      <c r="E12" s="136"/>
      <c r="F12" s="136"/>
      <c r="G12" s="136"/>
      <c r="H12" s="136"/>
      <c r="I12" s="137"/>
    </row>
    <row r="13" spans="1:9" s="3" customFormat="1" ht="15.75" customHeight="1">
      <c r="A13" s="135"/>
      <c r="B13" s="136"/>
      <c r="C13" s="136"/>
      <c r="D13" s="136"/>
      <c r="E13" s="136"/>
      <c r="F13" s="136"/>
      <c r="G13" s="136"/>
      <c r="H13" s="136"/>
      <c r="I13" s="137"/>
    </row>
    <row r="14" spans="1:9" s="3" customFormat="1" ht="15.75" customHeight="1">
      <c r="A14" s="138"/>
      <c r="B14" s="139"/>
      <c r="C14" s="139"/>
      <c r="D14" s="139"/>
      <c r="E14" s="139"/>
      <c r="F14" s="139"/>
      <c r="G14" s="139"/>
      <c r="H14" s="139"/>
      <c r="I14" s="140"/>
    </row>
    <row r="15" spans="1:9" s="3" customFormat="1" ht="14.25"/>
    <row r="16" spans="1:9" s="47" customFormat="1" ht="33.75" customHeight="1">
      <c r="A16" s="175" t="s">
        <v>249</v>
      </c>
      <c r="B16" s="176"/>
      <c r="C16" s="176"/>
      <c r="D16" s="176"/>
      <c r="E16" s="176"/>
      <c r="F16" s="176"/>
      <c r="G16" s="176"/>
      <c r="H16" s="176"/>
      <c r="I16" s="177"/>
    </row>
    <row r="17" spans="1:9" ht="15.75" customHeight="1">
      <c r="A17" s="184"/>
      <c r="B17" s="133"/>
      <c r="C17" s="133"/>
      <c r="D17" s="133"/>
      <c r="E17" s="133"/>
      <c r="F17" s="133"/>
      <c r="G17" s="133"/>
      <c r="H17" s="133"/>
      <c r="I17" s="134"/>
    </row>
    <row r="18" spans="1:9" ht="15.75" customHeight="1">
      <c r="A18" s="135"/>
      <c r="B18" s="136"/>
      <c r="C18" s="136"/>
      <c r="D18" s="136"/>
      <c r="E18" s="136"/>
      <c r="F18" s="136"/>
      <c r="G18" s="136"/>
      <c r="H18" s="136"/>
      <c r="I18" s="137"/>
    </row>
    <row r="19" spans="1:9" ht="15.75" customHeight="1">
      <c r="A19" s="135"/>
      <c r="B19" s="136"/>
      <c r="C19" s="136"/>
      <c r="D19" s="136"/>
      <c r="E19" s="136"/>
      <c r="F19" s="136"/>
      <c r="G19" s="136"/>
      <c r="H19" s="136"/>
      <c r="I19" s="137"/>
    </row>
    <row r="20" spans="1:9" ht="15.75" customHeight="1">
      <c r="A20" s="135"/>
      <c r="B20" s="136"/>
      <c r="C20" s="136"/>
      <c r="D20" s="136"/>
      <c r="E20" s="136"/>
      <c r="F20" s="136"/>
      <c r="G20" s="136"/>
      <c r="H20" s="136"/>
      <c r="I20" s="137"/>
    </row>
    <row r="21" spans="1:9" ht="15.75" customHeight="1">
      <c r="A21" s="135"/>
      <c r="B21" s="136"/>
      <c r="C21" s="136"/>
      <c r="D21" s="136"/>
      <c r="E21" s="136"/>
      <c r="F21" s="136"/>
      <c r="G21" s="136"/>
      <c r="H21" s="136"/>
      <c r="I21" s="137"/>
    </row>
    <row r="22" spans="1:9" ht="15.75" customHeight="1">
      <c r="A22" s="135"/>
      <c r="B22" s="136"/>
      <c r="C22" s="136"/>
      <c r="D22" s="136"/>
      <c r="E22" s="136"/>
      <c r="F22" s="136"/>
      <c r="G22" s="136"/>
      <c r="H22" s="136"/>
      <c r="I22" s="137"/>
    </row>
    <row r="23" spans="1:9" ht="15.75" customHeight="1">
      <c r="A23" s="135"/>
      <c r="B23" s="136"/>
      <c r="C23" s="136"/>
      <c r="D23" s="136"/>
      <c r="E23" s="136"/>
      <c r="F23" s="136"/>
      <c r="G23" s="136"/>
      <c r="H23" s="136"/>
      <c r="I23" s="137"/>
    </row>
    <row r="24" spans="1:9" ht="15.75" customHeight="1">
      <c r="A24" s="135"/>
      <c r="B24" s="136"/>
      <c r="C24" s="136"/>
      <c r="D24" s="136"/>
      <c r="E24" s="136"/>
      <c r="F24" s="136"/>
      <c r="G24" s="136"/>
      <c r="H24" s="136"/>
      <c r="I24" s="137"/>
    </row>
    <row r="25" spans="1:9" ht="15.75" customHeight="1">
      <c r="A25" s="138"/>
      <c r="B25" s="139"/>
      <c r="C25" s="139"/>
      <c r="D25" s="139"/>
      <c r="E25" s="139"/>
      <c r="F25" s="139"/>
      <c r="G25" s="139"/>
      <c r="H25" s="139"/>
      <c r="I25" s="140"/>
    </row>
    <row r="26" spans="1:9" ht="15.75">
      <c r="A26" s="1"/>
      <c r="B26" s="92"/>
      <c r="C26" s="92"/>
      <c r="D26" s="92"/>
      <c r="E26" s="92"/>
      <c r="F26" s="92"/>
      <c r="G26" s="92"/>
      <c r="H26" s="92"/>
      <c r="I26" s="92"/>
    </row>
    <row r="27" spans="1:9" ht="36.75" customHeight="1">
      <c r="A27" s="175" t="s">
        <v>250</v>
      </c>
      <c r="B27" s="176"/>
      <c r="C27" s="176"/>
      <c r="D27" s="176"/>
      <c r="E27" s="176"/>
      <c r="F27" s="176"/>
      <c r="G27" s="176"/>
      <c r="H27" s="176"/>
      <c r="I27" s="177"/>
    </row>
    <row r="28" spans="1:9" ht="15.75" customHeight="1">
      <c r="A28" s="184"/>
      <c r="B28" s="133"/>
      <c r="C28" s="133"/>
      <c r="D28" s="133"/>
      <c r="E28" s="133"/>
      <c r="F28" s="133"/>
      <c r="G28" s="133"/>
      <c r="H28" s="133"/>
      <c r="I28" s="134"/>
    </row>
    <row r="29" spans="1:9" ht="15.75" customHeight="1">
      <c r="A29" s="135"/>
      <c r="B29" s="136"/>
      <c r="C29" s="136"/>
      <c r="D29" s="136"/>
      <c r="E29" s="136"/>
      <c r="F29" s="136"/>
      <c r="G29" s="136"/>
      <c r="H29" s="136"/>
      <c r="I29" s="137"/>
    </row>
    <row r="30" spans="1:9" ht="15.75" customHeight="1">
      <c r="A30" s="135"/>
      <c r="B30" s="136"/>
      <c r="C30" s="136"/>
      <c r="D30" s="136"/>
      <c r="E30" s="136"/>
      <c r="F30" s="136"/>
      <c r="G30" s="136"/>
      <c r="H30" s="136"/>
      <c r="I30" s="137"/>
    </row>
    <row r="31" spans="1:9" ht="15.75" customHeight="1">
      <c r="A31" s="135"/>
      <c r="B31" s="136"/>
      <c r="C31" s="136"/>
      <c r="D31" s="136"/>
      <c r="E31" s="136"/>
      <c r="F31" s="136"/>
      <c r="G31" s="136"/>
      <c r="H31" s="136"/>
      <c r="I31" s="137"/>
    </row>
    <row r="32" spans="1:9" ht="15.75" customHeight="1">
      <c r="A32" s="135"/>
      <c r="B32" s="136"/>
      <c r="C32" s="136"/>
      <c r="D32" s="136"/>
      <c r="E32" s="136"/>
      <c r="F32" s="136"/>
      <c r="G32" s="136"/>
      <c r="H32" s="136"/>
      <c r="I32" s="137"/>
    </row>
    <row r="33" spans="1:9" ht="15.75" customHeight="1">
      <c r="A33" s="135"/>
      <c r="B33" s="136"/>
      <c r="C33" s="136"/>
      <c r="D33" s="136"/>
      <c r="E33" s="136"/>
      <c r="F33" s="136"/>
      <c r="G33" s="136"/>
      <c r="H33" s="136"/>
      <c r="I33" s="137"/>
    </row>
    <row r="34" spans="1:9" ht="15.75" customHeight="1">
      <c r="A34" s="135"/>
      <c r="B34" s="136"/>
      <c r="C34" s="136"/>
      <c r="D34" s="136"/>
      <c r="E34" s="136"/>
      <c r="F34" s="136"/>
      <c r="G34" s="136"/>
      <c r="H34" s="136"/>
      <c r="I34" s="137"/>
    </row>
    <row r="35" spans="1:9" ht="15.75" customHeight="1">
      <c r="A35" s="135"/>
      <c r="B35" s="136"/>
      <c r="C35" s="136"/>
      <c r="D35" s="136"/>
      <c r="E35" s="136"/>
      <c r="F35" s="136"/>
      <c r="G35" s="136"/>
      <c r="H35" s="136"/>
      <c r="I35" s="137"/>
    </row>
    <row r="36" spans="1:9" ht="15.75" customHeight="1">
      <c r="A36" s="138"/>
      <c r="B36" s="139"/>
      <c r="C36" s="139"/>
      <c r="D36" s="139"/>
      <c r="E36" s="139"/>
      <c r="F36" s="139"/>
      <c r="G36" s="139"/>
      <c r="H36" s="139"/>
      <c r="I36" s="140"/>
    </row>
    <row r="38" spans="1:9" ht="33" customHeight="1">
      <c r="A38" s="175" t="s">
        <v>251</v>
      </c>
      <c r="B38" s="176"/>
      <c r="C38" s="176"/>
      <c r="D38" s="176"/>
      <c r="E38" s="176"/>
      <c r="F38" s="176"/>
      <c r="G38" s="176"/>
      <c r="H38" s="176"/>
      <c r="I38" s="177"/>
    </row>
    <row r="39" spans="1:9" ht="15.75" customHeight="1">
      <c r="A39" s="355"/>
      <c r="B39" s="356"/>
      <c r="C39" s="356"/>
      <c r="D39" s="356"/>
      <c r="E39" s="356"/>
      <c r="F39" s="356"/>
      <c r="G39" s="356"/>
      <c r="H39" s="356"/>
      <c r="I39" s="357"/>
    </row>
    <row r="40" spans="1:9" ht="15.75" customHeight="1">
      <c r="A40" s="358"/>
      <c r="B40" s="359"/>
      <c r="C40" s="359"/>
      <c r="D40" s="359"/>
      <c r="E40" s="359"/>
      <c r="F40" s="359"/>
      <c r="G40" s="359"/>
      <c r="H40" s="359"/>
      <c r="I40" s="360"/>
    </row>
    <row r="41" spans="1:9" ht="15.75" customHeight="1">
      <c r="A41" s="358"/>
      <c r="B41" s="359"/>
      <c r="C41" s="359"/>
      <c r="D41" s="359"/>
      <c r="E41" s="359"/>
      <c r="F41" s="359"/>
      <c r="G41" s="359"/>
      <c r="H41" s="359"/>
      <c r="I41" s="360"/>
    </row>
    <row r="42" spans="1:9" ht="15.75" customHeight="1">
      <c r="A42" s="358"/>
      <c r="B42" s="359"/>
      <c r="C42" s="359"/>
      <c r="D42" s="359"/>
      <c r="E42" s="359"/>
      <c r="F42" s="359"/>
      <c r="G42" s="359"/>
      <c r="H42" s="359"/>
      <c r="I42" s="360"/>
    </row>
    <row r="43" spans="1:9" ht="15.75" customHeight="1">
      <c r="A43" s="358"/>
      <c r="B43" s="359"/>
      <c r="C43" s="359"/>
      <c r="D43" s="359"/>
      <c r="E43" s="359"/>
      <c r="F43" s="359"/>
      <c r="G43" s="359"/>
      <c r="H43" s="359"/>
      <c r="I43" s="360"/>
    </row>
    <row r="44" spans="1:9" ht="15.75" customHeight="1">
      <c r="A44" s="358"/>
      <c r="B44" s="359"/>
      <c r="C44" s="359"/>
      <c r="D44" s="359"/>
      <c r="E44" s="359"/>
      <c r="F44" s="359"/>
      <c r="G44" s="359"/>
      <c r="H44" s="359"/>
      <c r="I44" s="360"/>
    </row>
    <row r="45" spans="1:9" ht="15.75" customHeight="1">
      <c r="A45" s="358"/>
      <c r="B45" s="359"/>
      <c r="C45" s="359"/>
      <c r="D45" s="359"/>
      <c r="E45" s="359"/>
      <c r="F45" s="359"/>
      <c r="G45" s="359"/>
      <c r="H45" s="359"/>
      <c r="I45" s="360"/>
    </row>
    <row r="46" spans="1:9" ht="15.75" customHeight="1">
      <c r="A46" s="358"/>
      <c r="B46" s="359"/>
      <c r="C46" s="359"/>
      <c r="D46" s="359"/>
      <c r="E46" s="359"/>
      <c r="F46" s="359"/>
      <c r="G46" s="359"/>
      <c r="H46" s="359"/>
      <c r="I46" s="360"/>
    </row>
    <row r="47" spans="1:9" ht="15.75" customHeight="1">
      <c r="A47" s="358"/>
      <c r="B47" s="359"/>
      <c r="C47" s="359"/>
      <c r="D47" s="359"/>
      <c r="E47" s="359"/>
      <c r="F47" s="359"/>
      <c r="G47" s="359"/>
      <c r="H47" s="359"/>
      <c r="I47" s="360"/>
    </row>
    <row r="48" spans="1:9" ht="15.75" customHeight="1">
      <c r="A48" s="361"/>
      <c r="B48" s="362"/>
      <c r="C48" s="362"/>
      <c r="D48" s="362"/>
      <c r="E48" s="362"/>
      <c r="F48" s="362"/>
      <c r="G48" s="362"/>
      <c r="H48" s="362"/>
      <c r="I48" s="363"/>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election activeCell="K21" sqref="K21"/>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Riverside Resource Recovery Facility</v>
      </c>
      <c r="F1" s="92"/>
      <c r="G1" s="92"/>
      <c r="H1" s="92"/>
      <c r="I1" s="92"/>
    </row>
    <row r="3" spans="1:9" ht="15.75">
      <c r="A3" s="1" t="s">
        <v>252</v>
      </c>
      <c r="B3" s="92"/>
      <c r="C3" s="92"/>
      <c r="D3" s="92"/>
      <c r="E3" s="92"/>
      <c r="F3" s="92"/>
      <c r="G3" s="92"/>
      <c r="H3" s="92"/>
      <c r="I3" s="92"/>
    </row>
    <row r="4" spans="1:9" ht="15.75">
      <c r="A4" s="1"/>
      <c r="B4" s="92"/>
      <c r="C4" s="92"/>
      <c r="D4" s="92"/>
      <c r="E4" s="92"/>
      <c r="F4" s="92"/>
      <c r="G4" s="92"/>
      <c r="H4" s="92"/>
      <c r="I4" s="92"/>
    </row>
    <row r="5" spans="1:9" s="3" customFormat="1" ht="28.5" customHeight="1">
      <c r="A5" s="48" t="s">
        <v>253</v>
      </c>
      <c r="B5" s="49"/>
      <c r="C5" s="49"/>
      <c r="D5" s="49"/>
      <c r="E5" s="49"/>
      <c r="F5" s="49"/>
      <c r="G5" s="49"/>
      <c r="H5" s="49"/>
      <c r="I5" s="50"/>
    </row>
    <row r="6" spans="1:9" s="3" customFormat="1" ht="15.75" customHeight="1">
      <c r="A6" s="178" t="s">
        <v>52</v>
      </c>
      <c r="B6" s="180"/>
      <c r="C6" s="178" t="s">
        <v>254</v>
      </c>
      <c r="D6" s="179"/>
      <c r="E6" s="179"/>
      <c r="F6" s="179"/>
      <c r="G6" s="179"/>
      <c r="H6" s="179"/>
      <c r="I6" s="180"/>
    </row>
    <row r="7" spans="1:9" s="3" customFormat="1" ht="15.75" customHeight="1">
      <c r="A7" s="107" t="s">
        <v>255</v>
      </c>
      <c r="B7" s="101"/>
      <c r="C7" s="130" t="s">
        <v>256</v>
      </c>
      <c r="D7" s="131"/>
      <c r="E7" s="131"/>
      <c r="F7" s="131"/>
      <c r="G7" s="131"/>
      <c r="H7" s="131"/>
      <c r="I7" s="132"/>
    </row>
    <row r="8" spans="1:9" s="3" customFormat="1" ht="15.75" customHeight="1">
      <c r="A8" s="102"/>
      <c r="B8" s="103"/>
      <c r="C8" s="181"/>
      <c r="D8" s="182"/>
      <c r="E8" s="182"/>
      <c r="F8" s="182"/>
      <c r="G8" s="182"/>
      <c r="H8" s="182"/>
      <c r="I8" s="183"/>
    </row>
    <row r="9" spans="1:9" s="3" customFormat="1" ht="15.75" customHeight="1">
      <c r="A9" s="184" t="s">
        <v>257</v>
      </c>
      <c r="B9" s="134"/>
      <c r="C9" s="184" t="s">
        <v>258</v>
      </c>
      <c r="D9" s="133"/>
      <c r="E9" s="133"/>
      <c r="F9" s="133"/>
      <c r="G9" s="133"/>
      <c r="H9" s="133"/>
      <c r="I9" s="134"/>
    </row>
    <row r="10" spans="1:9" s="3" customFormat="1" ht="15.75" customHeight="1">
      <c r="A10" s="138"/>
      <c r="B10" s="140"/>
      <c r="C10" s="138"/>
      <c r="D10" s="139"/>
      <c r="E10" s="139"/>
      <c r="F10" s="139"/>
      <c r="G10" s="139"/>
      <c r="H10" s="139"/>
      <c r="I10" s="140"/>
    </row>
    <row r="11" spans="1:9" s="3" customFormat="1" ht="15.75" customHeight="1">
      <c r="A11" s="184"/>
      <c r="B11" s="134"/>
      <c r="C11" s="184"/>
      <c r="D11" s="133"/>
      <c r="E11" s="133"/>
      <c r="F11" s="133"/>
      <c r="G11" s="133"/>
      <c r="H11" s="133"/>
      <c r="I11" s="134"/>
    </row>
    <row r="12" spans="1:9" s="3" customFormat="1" ht="15.75" customHeight="1">
      <c r="A12" s="138"/>
      <c r="B12" s="140"/>
      <c r="C12" s="138"/>
      <c r="D12" s="139"/>
      <c r="E12" s="139"/>
      <c r="F12" s="139"/>
      <c r="G12" s="139"/>
      <c r="H12" s="139"/>
      <c r="I12" s="140"/>
    </row>
    <row r="13" spans="1:9" s="3" customFormat="1" ht="15.75" customHeight="1">
      <c r="A13" s="184"/>
      <c r="B13" s="134"/>
      <c r="C13" s="184"/>
      <c r="D13" s="133"/>
      <c r="E13" s="133"/>
      <c r="F13" s="133"/>
      <c r="G13" s="133"/>
      <c r="H13" s="133"/>
      <c r="I13" s="134"/>
    </row>
    <row r="14" spans="1:9" s="3" customFormat="1" ht="15.75" customHeight="1">
      <c r="A14" s="138"/>
      <c r="B14" s="140"/>
      <c r="C14" s="138"/>
      <c r="D14" s="139"/>
      <c r="E14" s="139"/>
      <c r="F14" s="139"/>
      <c r="G14" s="139"/>
      <c r="H14" s="139"/>
      <c r="I14" s="140"/>
    </row>
    <row r="15" spans="1:9" s="3" customFormat="1" ht="14.25"/>
    <row r="16" spans="1:9" s="47" customFormat="1" ht="33.75" customHeight="1">
      <c r="A16" s="175" t="s">
        <v>259</v>
      </c>
      <c r="B16" s="176"/>
      <c r="C16" s="176"/>
      <c r="D16" s="176"/>
      <c r="E16" s="176"/>
      <c r="F16" s="176"/>
      <c r="G16" s="176"/>
      <c r="H16" s="176"/>
      <c r="I16" s="177"/>
    </row>
    <row r="17" spans="1:9" ht="15.75" customHeight="1">
      <c r="A17" s="178" t="s">
        <v>52</v>
      </c>
      <c r="B17" s="180"/>
      <c r="C17" s="178" t="s">
        <v>254</v>
      </c>
      <c r="D17" s="179"/>
      <c r="E17" s="179"/>
      <c r="F17" s="179"/>
      <c r="G17" s="179"/>
      <c r="H17" s="179"/>
      <c r="I17" s="179"/>
    </row>
    <row r="18" spans="1:9" ht="15.75" customHeight="1">
      <c r="A18" s="184" t="s">
        <v>260</v>
      </c>
      <c r="B18" s="134"/>
      <c r="C18" s="130" t="s">
        <v>261</v>
      </c>
      <c r="D18" s="131"/>
      <c r="E18" s="131"/>
      <c r="F18" s="131"/>
      <c r="G18" s="131"/>
      <c r="H18" s="131"/>
      <c r="I18" s="132"/>
    </row>
    <row r="19" spans="1:9" ht="15.75" customHeight="1">
      <c r="A19" s="138"/>
      <c r="B19" s="140"/>
      <c r="C19" s="181"/>
      <c r="D19" s="182"/>
      <c r="E19" s="182"/>
      <c r="F19" s="182"/>
      <c r="G19" s="182"/>
      <c r="H19" s="182"/>
      <c r="I19" s="183"/>
    </row>
    <row r="20" spans="1:9" ht="15.75" customHeight="1">
      <c r="A20" s="184"/>
      <c r="B20" s="134"/>
      <c r="C20" s="184"/>
      <c r="D20" s="133"/>
      <c r="E20" s="133"/>
      <c r="F20" s="133"/>
      <c r="G20" s="133"/>
      <c r="H20" s="133"/>
      <c r="I20" s="134"/>
    </row>
    <row r="21" spans="1:9" ht="15.75" customHeight="1">
      <c r="A21" s="138"/>
      <c r="B21" s="140"/>
      <c r="C21" s="138"/>
      <c r="D21" s="139"/>
      <c r="E21" s="139"/>
      <c r="F21" s="139"/>
      <c r="G21" s="139"/>
      <c r="H21" s="139"/>
      <c r="I21" s="140"/>
    </row>
    <row r="22" spans="1:9" ht="15.75" customHeight="1">
      <c r="A22" s="184"/>
      <c r="B22" s="134"/>
      <c r="C22" s="184"/>
      <c r="D22" s="133"/>
      <c r="E22" s="133"/>
      <c r="F22" s="133"/>
      <c r="G22" s="133"/>
      <c r="H22" s="133"/>
      <c r="I22" s="134"/>
    </row>
    <row r="23" spans="1:9" ht="15.75" customHeight="1">
      <c r="A23" s="138"/>
      <c r="B23" s="140"/>
      <c r="C23" s="138"/>
      <c r="D23" s="139"/>
      <c r="E23" s="139"/>
      <c r="F23" s="139"/>
      <c r="G23" s="139"/>
      <c r="H23" s="139"/>
      <c r="I23" s="140"/>
    </row>
    <row r="24" spans="1:9" ht="15.75" customHeight="1">
      <c r="A24" s="184"/>
      <c r="B24" s="134"/>
      <c r="C24" s="184"/>
      <c r="D24" s="133"/>
      <c r="E24" s="133"/>
      <c r="F24" s="133"/>
      <c r="G24" s="133"/>
      <c r="H24" s="133"/>
      <c r="I24" s="134"/>
    </row>
    <row r="25" spans="1:9" ht="15.75" customHeight="1">
      <c r="A25" s="138"/>
      <c r="B25" s="140"/>
      <c r="C25" s="138"/>
      <c r="D25" s="139"/>
      <c r="E25" s="139"/>
      <c r="F25" s="139"/>
      <c r="G25" s="139"/>
      <c r="H25" s="139"/>
      <c r="I25" s="140"/>
    </row>
    <row r="26" spans="1:9" ht="15.75" customHeight="1">
      <c r="A26" s="184"/>
      <c r="B26" s="134"/>
      <c r="C26" s="184"/>
      <c r="D26" s="133"/>
      <c r="E26" s="133"/>
      <c r="F26" s="133"/>
      <c r="G26" s="133"/>
      <c r="H26" s="133"/>
      <c r="I26" s="134"/>
    </row>
    <row r="27" spans="1:9" ht="15.75" customHeight="1">
      <c r="A27" s="138"/>
      <c r="B27" s="140"/>
      <c r="C27" s="138"/>
      <c r="D27" s="139"/>
      <c r="E27" s="139"/>
      <c r="F27" s="139"/>
      <c r="G27" s="139"/>
      <c r="H27" s="139"/>
      <c r="I27" s="140"/>
    </row>
    <row r="28" spans="1:9" ht="15.75">
      <c r="A28" s="1"/>
      <c r="B28" s="92"/>
      <c r="C28" s="92"/>
      <c r="D28" s="92"/>
      <c r="E28" s="92"/>
      <c r="F28" s="92"/>
      <c r="G28" s="92"/>
      <c r="H28" s="92"/>
      <c r="I28" s="92"/>
    </row>
    <row r="29" spans="1:9" ht="36.75" customHeight="1">
      <c r="A29" s="175" t="s">
        <v>262</v>
      </c>
      <c r="B29" s="176"/>
      <c r="C29" s="176"/>
      <c r="D29" s="176"/>
      <c r="E29" s="176"/>
      <c r="F29" s="176"/>
      <c r="G29" s="176"/>
      <c r="H29" s="176"/>
      <c r="I29" s="177"/>
    </row>
    <row r="66" spans="6:6">
      <c r="F66" s="3"/>
    </row>
  </sheetData>
  <mergeCells count="23">
    <mergeCell ref="A24:B25"/>
    <mergeCell ref="C24:I25"/>
    <mergeCell ref="A26:B27"/>
    <mergeCell ref="C26:I27"/>
    <mergeCell ref="A29:I29"/>
    <mergeCell ref="A18:B19"/>
    <mergeCell ref="C18:I19"/>
    <mergeCell ref="A20:B21"/>
    <mergeCell ref="C20:I21"/>
    <mergeCell ref="A22:B23"/>
    <mergeCell ref="C22:I23"/>
    <mergeCell ref="A17:B17"/>
    <mergeCell ref="C17:I17"/>
    <mergeCell ref="A6:B6"/>
    <mergeCell ref="C6:I6"/>
    <mergeCell ref="C7:I8"/>
    <mergeCell ref="A9:B10"/>
    <mergeCell ref="C9:I10"/>
    <mergeCell ref="A11:B12"/>
    <mergeCell ref="C11:I12"/>
    <mergeCell ref="A13:B14"/>
    <mergeCell ref="C13:I14"/>
    <mergeCell ref="A16:I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E24"/>
  <sheetViews>
    <sheetView workbookViewId="0">
      <selection activeCell="C8" sqref="C8"/>
    </sheetView>
  </sheetViews>
  <sheetFormatPr defaultColWidth="8.85546875" defaultRowHeight="15"/>
  <cols>
    <col min="1" max="1" width="36.7109375" style="92" customWidth="1"/>
    <col min="2" max="2" width="17.7109375" style="92" customWidth="1"/>
    <col min="3" max="3" width="37.28515625" style="92" customWidth="1"/>
    <col min="4" max="16384" width="8.85546875" style="92"/>
  </cols>
  <sheetData>
    <row r="1" spans="1:5">
      <c r="A1" s="92" t="str">
        <f>+'Cover Page'!$B$29</f>
        <v>Annual Performance Report 2022</v>
      </c>
      <c r="C1" s="92" t="str">
        <f>+'Cover Page'!$B$33</f>
        <v>Riverside Resource Recovery Facility</v>
      </c>
    </row>
    <row r="2" spans="1:5" ht="10.15" customHeight="1"/>
    <row r="3" spans="1:5" ht="15.75">
      <c r="A3" s="1" t="s">
        <v>263</v>
      </c>
      <c r="E3" s="81" t="s">
        <v>3</v>
      </c>
    </row>
    <row r="4" spans="1:5" ht="9.4" customHeight="1"/>
    <row r="5" spans="1:5">
      <c r="A5" s="187" t="s">
        <v>264</v>
      </c>
      <c r="B5" s="188"/>
      <c r="C5" s="188"/>
    </row>
    <row r="6" spans="1:5" ht="30">
      <c r="A6" s="93" t="s">
        <v>265</v>
      </c>
      <c r="B6" s="97" t="s">
        <v>266</v>
      </c>
      <c r="C6" s="96">
        <v>829221</v>
      </c>
    </row>
    <row r="7" spans="1:5" ht="45">
      <c r="A7" s="93" t="s">
        <v>267</v>
      </c>
      <c r="B7" s="97" t="s">
        <v>266</v>
      </c>
      <c r="C7" s="96">
        <v>1.05</v>
      </c>
    </row>
    <row r="8" spans="1:5" ht="45">
      <c r="A8" s="93" t="s">
        <v>268</v>
      </c>
      <c r="B8" s="97" t="s">
        <v>266</v>
      </c>
      <c r="C8" s="96">
        <v>1.47</v>
      </c>
    </row>
    <row r="9" spans="1:5" ht="89.45" customHeight="1">
      <c r="A9" s="93" t="s">
        <v>269</v>
      </c>
      <c r="B9" s="185" t="s">
        <v>270</v>
      </c>
      <c r="C9" s="186"/>
    </row>
    <row r="10" spans="1:5" ht="8.65" customHeight="1">
      <c r="A10" s="94"/>
      <c r="B10" s="95"/>
      <c r="C10" s="95"/>
    </row>
    <row r="11" spans="1:5">
      <c r="A11" s="189" t="s">
        <v>271</v>
      </c>
      <c r="B11" s="188"/>
      <c r="C11" s="188"/>
    </row>
    <row r="12" spans="1:5" ht="33.4" customHeight="1">
      <c r="A12" s="93" t="s">
        <v>272</v>
      </c>
      <c r="B12" s="97" t="s">
        <v>266</v>
      </c>
      <c r="C12" s="96">
        <v>0.65</v>
      </c>
    </row>
    <row r="13" spans="1:5" ht="101.45" customHeight="1">
      <c r="A13" s="93" t="s">
        <v>273</v>
      </c>
      <c r="B13" s="185" t="s">
        <v>274</v>
      </c>
      <c r="C13" s="186"/>
    </row>
    <row r="14" spans="1:5" ht="58.9" customHeight="1">
      <c r="A14" s="93" t="s">
        <v>275</v>
      </c>
      <c r="B14" s="98" t="s">
        <v>276</v>
      </c>
      <c r="C14" s="96"/>
    </row>
    <row r="15" spans="1:5" ht="6.4" customHeight="1">
      <c r="A15" s="94"/>
      <c r="B15" s="95"/>
      <c r="C15" s="95"/>
    </row>
    <row r="16" spans="1:5" ht="39" customHeight="1">
      <c r="A16" s="187" t="s">
        <v>277</v>
      </c>
      <c r="B16" s="188"/>
      <c r="C16" s="188"/>
    </row>
    <row r="17" spans="1:3" ht="34.9" customHeight="1">
      <c r="A17" s="93" t="s">
        <v>278</v>
      </c>
      <c r="B17" s="110">
        <v>0.48459999999999998</v>
      </c>
      <c r="C17" s="96"/>
    </row>
    <row r="18" spans="1:3" ht="103.15" customHeight="1">
      <c r="A18" s="93" t="s">
        <v>279</v>
      </c>
      <c r="B18" s="185" t="s">
        <v>280</v>
      </c>
      <c r="C18" s="186"/>
    </row>
    <row r="19" spans="1:3" ht="34.15" customHeight="1">
      <c r="A19" s="93" t="s">
        <v>281</v>
      </c>
      <c r="B19" s="97" t="s">
        <v>282</v>
      </c>
      <c r="C19" s="96"/>
    </row>
    <row r="20" spans="1:3" ht="78" customHeight="1">
      <c r="A20" s="93" t="s">
        <v>283</v>
      </c>
      <c r="B20" s="185" t="s">
        <v>284</v>
      </c>
      <c r="C20" s="186"/>
    </row>
    <row r="21" spans="1:3" ht="10.15" customHeight="1"/>
    <row r="22" spans="1:3">
      <c r="A22" s="92" t="s">
        <v>285</v>
      </c>
    </row>
    <row r="23" spans="1:3">
      <c r="A23" s="349"/>
      <c r="B23" s="349"/>
      <c r="C23" s="349"/>
    </row>
    <row r="24" spans="1:3" ht="64.900000000000006" customHeight="1">
      <c r="A24" s="349"/>
      <c r="B24" s="349"/>
      <c r="C24" s="349"/>
    </row>
  </sheetData>
  <mergeCells count="8">
    <mergeCell ref="B20:C20"/>
    <mergeCell ref="A23:C24"/>
    <mergeCell ref="A5:C5"/>
    <mergeCell ref="B9:C9"/>
    <mergeCell ref="A11:C11"/>
    <mergeCell ref="B13:C13"/>
    <mergeCell ref="A16:C16"/>
    <mergeCell ref="B18:C18"/>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4</xdr:col>
                <xdr:colOff>28575</xdr:colOff>
                <xdr:row>4</xdr:row>
                <xdr:rowOff>66675</xdr:rowOff>
              </from>
              <to>
                <xdr:col>6</xdr:col>
                <xdr:colOff>333375</xdr:colOff>
                <xdr:row>8</xdr:row>
                <xdr:rowOff>209550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5"/>
  <sheetViews>
    <sheetView workbookViewId="0">
      <selection activeCell="N35" sqref="N35"/>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92" t="str">
        <f>+'Cover Page'!$B$29</f>
        <v>Annual Performance Report 2022</v>
      </c>
      <c r="B1" s="92"/>
      <c r="C1" s="92"/>
      <c r="D1" s="92"/>
      <c r="E1" s="92" t="str">
        <f>+'Cover Page'!$B$33</f>
        <v>Riverside Resource Recovery Facility</v>
      </c>
      <c r="F1" s="92"/>
      <c r="G1" s="92"/>
    </row>
    <row r="3" spans="1:7" ht="15.75">
      <c r="A3" s="1" t="s">
        <v>286</v>
      </c>
      <c r="B3" s="92"/>
      <c r="C3" s="92"/>
      <c r="D3" s="92"/>
      <c r="E3" s="92"/>
      <c r="F3" s="92"/>
      <c r="G3" s="92"/>
    </row>
    <row r="4" spans="1:7" ht="15.75">
      <c r="A4" s="1"/>
      <c r="B4" s="92"/>
      <c r="C4" s="92"/>
      <c r="D4" s="92"/>
      <c r="E4" s="92"/>
      <c r="F4" s="92"/>
      <c r="G4" s="92"/>
    </row>
    <row r="5" spans="1:7" s="3" customFormat="1" ht="21.75" customHeight="1">
      <c r="A5" s="48" t="s">
        <v>287</v>
      </c>
      <c r="B5" s="49"/>
      <c r="C5" s="49"/>
      <c r="D5" s="49"/>
      <c r="E5" s="49"/>
      <c r="F5" s="49"/>
      <c r="G5" s="50"/>
    </row>
    <row r="6" spans="1:7" s="3" customFormat="1" ht="15.75" customHeight="1">
      <c r="A6" s="130" t="s">
        <v>288</v>
      </c>
      <c r="B6" s="131"/>
      <c r="C6" s="131"/>
      <c r="D6" s="131"/>
      <c r="E6" s="131"/>
      <c r="F6" s="131"/>
      <c r="G6" s="132"/>
    </row>
    <row r="7" spans="1:7" s="3" customFormat="1" ht="27.75" customHeight="1">
      <c r="A7" s="181"/>
      <c r="B7" s="182"/>
      <c r="C7" s="182"/>
      <c r="D7" s="182"/>
      <c r="E7" s="182"/>
      <c r="F7" s="182"/>
      <c r="G7" s="183"/>
    </row>
    <row r="8" spans="1:7" s="3" customFormat="1" ht="15.75" customHeight="1">
      <c r="A8" s="130" t="s">
        <v>289</v>
      </c>
      <c r="B8" s="131"/>
      <c r="C8" s="131"/>
      <c r="D8" s="131"/>
      <c r="E8" s="131"/>
      <c r="F8" s="131"/>
      <c r="G8" s="132"/>
    </row>
    <row r="9" spans="1:7" s="3" customFormat="1" ht="15.75" customHeight="1">
      <c r="A9" s="181"/>
      <c r="B9" s="182"/>
      <c r="C9" s="182"/>
      <c r="D9" s="182"/>
      <c r="E9" s="182"/>
      <c r="F9" s="182"/>
      <c r="G9" s="183"/>
    </row>
    <row r="10" spans="1:7" s="3" customFormat="1" ht="15.75" customHeight="1">
      <c r="A10" s="130" t="s">
        <v>290</v>
      </c>
      <c r="B10" s="131"/>
      <c r="C10" s="131"/>
      <c r="D10" s="131"/>
      <c r="E10" s="131"/>
      <c r="F10" s="131"/>
      <c r="G10" s="132"/>
    </row>
    <row r="11" spans="1:7" s="3" customFormat="1" ht="27.75" customHeight="1">
      <c r="A11" s="181"/>
      <c r="B11" s="182"/>
      <c r="C11" s="182"/>
      <c r="D11" s="182"/>
      <c r="E11" s="182"/>
      <c r="F11" s="182"/>
      <c r="G11" s="183"/>
    </row>
    <row r="12" spans="1:7" s="3" customFormat="1" ht="14.25"/>
    <row r="13" spans="1:7" s="47" customFormat="1" ht="33.75" customHeight="1">
      <c r="A13" s="175" t="s">
        <v>291</v>
      </c>
      <c r="B13" s="176"/>
      <c r="C13" s="176"/>
      <c r="D13" s="176"/>
      <c r="E13" s="176"/>
      <c r="F13" s="176"/>
      <c r="G13" s="177"/>
    </row>
    <row r="14" spans="1:7" ht="15.75" customHeight="1">
      <c r="A14" s="178" t="s">
        <v>292</v>
      </c>
      <c r="B14" s="180"/>
      <c r="C14" s="178" t="s">
        <v>254</v>
      </c>
      <c r="D14" s="179"/>
      <c r="E14" s="179"/>
      <c r="F14" s="179"/>
      <c r="G14" s="179"/>
    </row>
    <row r="15" spans="1:7" ht="15.75" customHeight="1">
      <c r="A15" s="130"/>
      <c r="B15" s="132"/>
      <c r="C15" s="184"/>
      <c r="D15" s="133"/>
      <c r="E15" s="133"/>
      <c r="F15" s="133"/>
      <c r="G15" s="134"/>
    </row>
    <row r="16" spans="1:7" ht="15.75" customHeight="1">
      <c r="A16" s="181"/>
      <c r="B16" s="183"/>
      <c r="C16" s="138"/>
      <c r="D16" s="139"/>
      <c r="E16" s="139"/>
      <c r="F16" s="139"/>
      <c r="G16" s="140"/>
    </row>
    <row r="17" spans="1:11" ht="15.75" customHeight="1">
      <c r="A17" s="184"/>
      <c r="B17" s="134"/>
      <c r="C17" s="184"/>
      <c r="D17" s="133"/>
      <c r="E17" s="133"/>
      <c r="F17" s="133"/>
      <c r="G17" s="134"/>
      <c r="H17" s="92"/>
      <c r="I17" s="92"/>
      <c r="J17" s="92"/>
      <c r="K17" s="92"/>
    </row>
    <row r="18" spans="1:11" ht="15.75" customHeight="1">
      <c r="A18" s="138"/>
      <c r="B18" s="140"/>
      <c r="C18" s="138"/>
      <c r="D18" s="139"/>
      <c r="E18" s="139"/>
      <c r="F18" s="139"/>
      <c r="G18" s="140"/>
      <c r="H18" s="92"/>
      <c r="I18" s="92"/>
      <c r="J18" s="92"/>
      <c r="K18" s="92"/>
    </row>
    <row r="19" spans="1:11" ht="15.75" customHeight="1">
      <c r="A19" s="184"/>
      <c r="B19" s="134"/>
      <c r="C19" s="184"/>
      <c r="D19" s="133"/>
      <c r="E19" s="133"/>
      <c r="F19" s="133"/>
      <c r="G19" s="134"/>
      <c r="H19" s="92"/>
      <c r="I19" s="92"/>
      <c r="J19" s="92"/>
      <c r="K19" s="92"/>
    </row>
    <row r="20" spans="1:11" ht="15.75" customHeight="1">
      <c r="A20" s="138"/>
      <c r="B20" s="140"/>
      <c r="C20" s="138"/>
      <c r="D20" s="139"/>
      <c r="E20" s="139"/>
      <c r="F20" s="139"/>
      <c r="G20" s="140"/>
      <c r="H20" s="92"/>
      <c r="I20" s="92"/>
      <c r="J20" s="92"/>
      <c r="K20" s="92"/>
    </row>
    <row r="21" spans="1:11" ht="15.75" customHeight="1">
      <c r="A21" s="184"/>
      <c r="B21" s="134"/>
      <c r="C21" s="184"/>
      <c r="D21" s="133"/>
      <c r="E21" s="133"/>
      <c r="F21" s="133"/>
      <c r="G21" s="134"/>
      <c r="H21" s="92"/>
      <c r="I21" s="92"/>
      <c r="J21" s="92"/>
      <c r="K21" s="92"/>
    </row>
    <row r="22" spans="1:11" ht="15.75" customHeight="1">
      <c r="A22" s="138"/>
      <c r="B22" s="140"/>
      <c r="C22" s="138"/>
      <c r="D22" s="139"/>
      <c r="E22" s="139"/>
      <c r="F22" s="139"/>
      <c r="G22" s="140"/>
      <c r="H22" s="92"/>
      <c r="I22" s="92"/>
      <c r="J22" s="92"/>
      <c r="K22" s="92"/>
    </row>
    <row r="23" spans="1:11" ht="15.75" customHeight="1">
      <c r="A23" s="184"/>
      <c r="B23" s="134"/>
      <c r="C23" s="184"/>
      <c r="D23" s="133"/>
      <c r="E23" s="133"/>
      <c r="F23" s="133"/>
      <c r="G23" s="134"/>
      <c r="H23" s="92"/>
      <c r="I23" s="92"/>
      <c r="J23" s="92"/>
      <c r="K23" s="92"/>
    </row>
    <row r="24" spans="1:11" ht="15.75" customHeight="1">
      <c r="A24" s="138"/>
      <c r="B24" s="140"/>
      <c r="C24" s="138"/>
      <c r="D24" s="139"/>
      <c r="E24" s="139"/>
      <c r="F24" s="139"/>
      <c r="G24" s="140"/>
      <c r="H24" s="92"/>
      <c r="I24" s="92"/>
      <c r="J24" s="92"/>
      <c r="K24" s="92"/>
    </row>
    <row r="26" spans="1:11">
      <c r="A26" s="108"/>
      <c r="B26" s="108"/>
      <c r="C26" s="108"/>
      <c r="D26" s="108"/>
      <c r="E26" s="108"/>
      <c r="F26" s="108"/>
      <c r="G26" s="108"/>
      <c r="H26" s="92"/>
      <c r="I26" s="92"/>
      <c r="J26" s="92"/>
      <c r="K26" s="92"/>
    </row>
    <row r="27" spans="1:11" s="56" customFormat="1" ht="16.5" customHeight="1">
      <c r="A27" s="190" t="s">
        <v>293</v>
      </c>
      <c r="B27" s="190"/>
      <c r="C27" s="190"/>
      <c r="D27" s="190"/>
      <c r="E27" s="190"/>
      <c r="F27" s="190"/>
      <c r="G27" s="190"/>
    </row>
    <row r="28" spans="1:11" s="12" customFormat="1" ht="17.25" customHeight="1">
      <c r="A28" s="192" t="s">
        <v>294</v>
      </c>
      <c r="B28" s="192"/>
      <c r="C28" s="170" t="s">
        <v>295</v>
      </c>
      <c r="D28" s="170" t="s">
        <v>296</v>
      </c>
      <c r="E28" s="170"/>
      <c r="F28" s="170"/>
      <c r="G28" s="170"/>
      <c r="H28" s="108"/>
      <c r="I28" s="108"/>
      <c r="J28" s="108"/>
      <c r="K28" s="108"/>
    </row>
    <row r="29" spans="1:11" s="12" customFormat="1" ht="17.25" customHeight="1">
      <c r="A29" s="192"/>
      <c r="B29" s="192"/>
      <c r="C29" s="170"/>
      <c r="D29" s="170" t="s">
        <v>297</v>
      </c>
      <c r="E29" s="170"/>
      <c r="F29" s="170" t="s">
        <v>176</v>
      </c>
      <c r="G29" s="170"/>
      <c r="H29" s="108"/>
      <c r="I29" s="108"/>
      <c r="J29" s="108"/>
      <c r="K29" s="108"/>
    </row>
    <row r="30" spans="1:11" s="37" customFormat="1" ht="38.1" customHeight="1">
      <c r="A30" s="312" t="s">
        <v>298</v>
      </c>
      <c r="B30" s="312"/>
      <c r="C30" s="344" t="s">
        <v>299</v>
      </c>
      <c r="D30" s="347">
        <v>1.01</v>
      </c>
      <c r="E30" s="347"/>
      <c r="F30" s="364"/>
      <c r="G30" s="365"/>
      <c r="H30" s="327"/>
      <c r="I30" s="327"/>
      <c r="J30" s="108"/>
      <c r="K30" s="108"/>
    </row>
    <row r="31" spans="1:11" s="37" customFormat="1" ht="38.1" customHeight="1">
      <c r="A31" s="312" t="s">
        <v>300</v>
      </c>
      <c r="B31" s="312"/>
      <c r="C31" s="344" t="s">
        <v>301</v>
      </c>
      <c r="D31" s="347">
        <v>36</v>
      </c>
      <c r="E31" s="347"/>
      <c r="F31" s="366">
        <v>12</v>
      </c>
      <c r="G31" s="367"/>
      <c r="H31" s="327"/>
      <c r="I31" s="327"/>
      <c r="J31" s="108"/>
      <c r="K31" s="108"/>
    </row>
    <row r="32" spans="1:11" s="37" customFormat="1" ht="38.1" customHeight="1">
      <c r="A32" s="312" t="s">
        <v>302</v>
      </c>
      <c r="B32" s="312"/>
      <c r="C32" s="344" t="s">
        <v>301</v>
      </c>
      <c r="D32" s="347">
        <v>0</v>
      </c>
      <c r="E32" s="347"/>
      <c r="F32" s="364"/>
      <c r="G32" s="365"/>
      <c r="H32" s="327"/>
      <c r="I32" s="327"/>
      <c r="J32" s="327"/>
      <c r="K32" s="327"/>
    </row>
    <row r="34" spans="1:7">
      <c r="A34" s="154" t="s">
        <v>303</v>
      </c>
      <c r="B34" s="154"/>
      <c r="C34" s="154"/>
      <c r="D34" s="154"/>
      <c r="E34" s="154"/>
      <c r="F34" s="154"/>
      <c r="G34" s="154"/>
    </row>
    <row r="35" spans="1:7">
      <c r="A35" s="191"/>
      <c r="B35" s="191"/>
      <c r="C35" s="191"/>
      <c r="D35" s="191"/>
      <c r="E35" s="191"/>
      <c r="F35" s="191"/>
      <c r="G35" s="191"/>
    </row>
    <row r="36" spans="1:7">
      <c r="A36" s="191"/>
      <c r="B36" s="191"/>
      <c r="C36" s="191"/>
      <c r="D36" s="191"/>
      <c r="E36" s="191"/>
      <c r="F36" s="191"/>
      <c r="G36" s="191"/>
    </row>
    <row r="37" spans="1:7">
      <c r="A37" s="191"/>
      <c r="B37" s="191"/>
      <c r="C37" s="191"/>
      <c r="D37" s="191"/>
      <c r="E37" s="191"/>
      <c r="F37" s="191"/>
      <c r="G37" s="191"/>
    </row>
    <row r="38" spans="1:7">
      <c r="A38" s="191"/>
      <c r="B38" s="191"/>
      <c r="C38" s="191"/>
      <c r="D38" s="191"/>
      <c r="E38" s="191"/>
      <c r="F38" s="191"/>
      <c r="G38" s="191"/>
    </row>
    <row r="39" spans="1:7">
      <c r="A39" s="191"/>
      <c r="B39" s="191"/>
      <c r="C39" s="191"/>
      <c r="D39" s="191"/>
      <c r="E39" s="191"/>
      <c r="F39" s="191"/>
      <c r="G39" s="191"/>
    </row>
    <row r="40" spans="1:7">
      <c r="A40" s="191"/>
      <c r="B40" s="191"/>
      <c r="C40" s="191"/>
      <c r="D40" s="191"/>
      <c r="E40" s="191"/>
      <c r="F40" s="191"/>
      <c r="G40" s="191"/>
    </row>
    <row r="55" spans="6:6">
      <c r="F55" s="3"/>
    </row>
  </sheetData>
  <mergeCells count="33">
    <mergeCell ref="A35:G40"/>
    <mergeCell ref="D32:E32"/>
    <mergeCell ref="A34:G34"/>
    <mergeCell ref="A28:B29"/>
    <mergeCell ref="A30:B30"/>
    <mergeCell ref="A31:B31"/>
    <mergeCell ref="A32:B32"/>
    <mergeCell ref="D30:E30"/>
    <mergeCell ref="F30:G30"/>
    <mergeCell ref="F31:G31"/>
    <mergeCell ref="F32:G32"/>
    <mergeCell ref="A21:B22"/>
    <mergeCell ref="C21:G22"/>
    <mergeCell ref="A23:B24"/>
    <mergeCell ref="C23:G24"/>
    <mergeCell ref="D31:E31"/>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workbookViewId="0">
      <selection activeCell="G23" sqref="G23"/>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2" t="str">
        <f>+'Cover Page'!$B$29</f>
        <v>Annual Performance Report 2022</v>
      </c>
      <c r="B1" s="92"/>
      <c r="C1" s="92"/>
      <c r="D1" s="92"/>
      <c r="E1" s="92" t="str">
        <f>+'Cover Page'!$B$33</f>
        <v>Riverside Resource Recovery Facility</v>
      </c>
      <c r="F1" s="92"/>
      <c r="G1" s="92"/>
      <c r="H1" s="92"/>
      <c r="I1" s="92"/>
    </row>
    <row r="3" spans="1:9" ht="15.75">
      <c r="A3" s="1" t="s">
        <v>41</v>
      </c>
      <c r="B3" s="92"/>
      <c r="C3" s="92"/>
      <c r="D3" s="92"/>
      <c r="E3" s="92"/>
      <c r="F3" s="92"/>
      <c r="G3" s="92"/>
      <c r="H3" s="92"/>
      <c r="I3" s="92"/>
    </row>
    <row r="4" spans="1:9" ht="15.75">
      <c r="A4" s="1"/>
      <c r="B4" s="92"/>
      <c r="C4" s="92"/>
      <c r="D4" s="92"/>
      <c r="E4" s="92"/>
      <c r="F4" s="92"/>
      <c r="G4" s="92"/>
      <c r="H4" s="92"/>
      <c r="I4" s="92"/>
    </row>
    <row r="5" spans="1:9" s="3" customFormat="1" ht="21.75" customHeight="1">
      <c r="A5" s="48" t="s">
        <v>287</v>
      </c>
      <c r="B5" s="49"/>
      <c r="C5" s="49"/>
      <c r="D5" s="49"/>
      <c r="E5" s="49"/>
      <c r="F5" s="49"/>
      <c r="G5" s="49"/>
      <c r="H5" s="49"/>
      <c r="I5" s="50"/>
    </row>
    <row r="6" spans="1:9" s="3" customFormat="1" ht="15.75" customHeight="1">
      <c r="A6" s="130" t="s">
        <v>304</v>
      </c>
      <c r="B6" s="131"/>
      <c r="C6" s="131"/>
      <c r="D6" s="131"/>
      <c r="E6" s="131"/>
      <c r="F6" s="131"/>
      <c r="G6" s="131"/>
      <c r="H6" s="131"/>
      <c r="I6" s="132"/>
    </row>
    <row r="7" spans="1:9" s="3" customFormat="1" ht="15.75" customHeight="1">
      <c r="A7" s="181"/>
      <c r="B7" s="182"/>
      <c r="C7" s="182"/>
      <c r="D7" s="182"/>
      <c r="E7" s="182"/>
      <c r="F7" s="182"/>
      <c r="G7" s="182"/>
      <c r="H7" s="182"/>
      <c r="I7" s="183"/>
    </row>
    <row r="8" spans="1:9" s="3" customFormat="1" ht="15.75" customHeight="1">
      <c r="A8" s="130"/>
      <c r="B8" s="131"/>
      <c r="C8" s="131"/>
      <c r="D8" s="131"/>
      <c r="E8" s="131"/>
      <c r="F8" s="131"/>
      <c r="G8" s="131"/>
      <c r="H8" s="131"/>
      <c r="I8" s="132"/>
    </row>
    <row r="9" spans="1:9" s="3" customFormat="1" ht="15.75" customHeight="1">
      <c r="A9" s="181"/>
      <c r="B9" s="182"/>
      <c r="C9" s="182"/>
      <c r="D9" s="182"/>
      <c r="E9" s="182"/>
      <c r="F9" s="182"/>
      <c r="G9" s="182"/>
      <c r="H9" s="182"/>
      <c r="I9" s="183"/>
    </row>
    <row r="10" spans="1:9" s="3" customFormat="1" ht="15.75" customHeight="1">
      <c r="A10" s="130"/>
      <c r="B10" s="131"/>
      <c r="C10" s="131"/>
      <c r="D10" s="131"/>
      <c r="E10" s="131"/>
      <c r="F10" s="131"/>
      <c r="G10" s="131"/>
      <c r="H10" s="131"/>
      <c r="I10" s="132"/>
    </row>
    <row r="11" spans="1:9" s="3" customFormat="1" ht="15.75" customHeight="1">
      <c r="A11" s="181"/>
      <c r="B11" s="182"/>
      <c r="C11" s="182"/>
      <c r="D11" s="182"/>
      <c r="E11" s="182"/>
      <c r="F11" s="182"/>
      <c r="G11" s="182"/>
      <c r="H11" s="182"/>
      <c r="I11" s="183"/>
    </row>
    <row r="12" spans="1:9" s="3" customFormat="1" ht="14.25"/>
    <row r="13" spans="1:9" s="47" customFormat="1" ht="33.75" customHeight="1">
      <c r="A13" s="175" t="s">
        <v>291</v>
      </c>
      <c r="B13" s="176"/>
      <c r="C13" s="176"/>
      <c r="D13" s="176"/>
      <c r="E13" s="176"/>
      <c r="F13" s="176"/>
      <c r="G13" s="176"/>
      <c r="H13" s="176"/>
      <c r="I13" s="177"/>
    </row>
    <row r="14" spans="1:9" ht="15.75" customHeight="1">
      <c r="A14" s="178" t="s">
        <v>292</v>
      </c>
      <c r="B14" s="180"/>
      <c r="C14" s="178" t="s">
        <v>254</v>
      </c>
      <c r="D14" s="179"/>
      <c r="E14" s="179"/>
      <c r="F14" s="179"/>
      <c r="G14" s="179"/>
      <c r="H14" s="179"/>
      <c r="I14" s="179"/>
    </row>
    <row r="15" spans="1:9" ht="15.75" customHeight="1">
      <c r="A15" s="130"/>
      <c r="B15" s="132"/>
      <c r="C15" s="184"/>
      <c r="D15" s="133"/>
      <c r="E15" s="133"/>
      <c r="F15" s="133"/>
      <c r="G15" s="133"/>
      <c r="H15" s="133"/>
      <c r="I15" s="134"/>
    </row>
    <row r="16" spans="1:9" ht="15.75" customHeight="1">
      <c r="A16" s="181"/>
      <c r="B16" s="183"/>
      <c r="C16" s="138"/>
      <c r="D16" s="139"/>
      <c r="E16" s="139"/>
      <c r="F16" s="139"/>
      <c r="G16" s="139"/>
      <c r="H16" s="139"/>
      <c r="I16" s="140"/>
    </row>
    <row r="17" spans="1:9" ht="15.75" customHeight="1">
      <c r="A17" s="184"/>
      <c r="B17" s="134"/>
      <c r="C17" s="184"/>
      <c r="D17" s="133"/>
      <c r="E17" s="133"/>
      <c r="F17" s="133"/>
      <c r="G17" s="133"/>
      <c r="H17" s="133"/>
      <c r="I17" s="134"/>
    </row>
    <row r="18" spans="1:9" ht="15.75" customHeight="1">
      <c r="A18" s="138"/>
      <c r="B18" s="140"/>
      <c r="C18" s="138"/>
      <c r="D18" s="139"/>
      <c r="E18" s="139"/>
      <c r="F18" s="139"/>
      <c r="G18" s="139"/>
      <c r="H18" s="139"/>
      <c r="I18" s="140"/>
    </row>
    <row r="19" spans="1:9" ht="15.75" customHeight="1">
      <c r="A19" s="184"/>
      <c r="B19" s="134"/>
      <c r="C19" s="184"/>
      <c r="D19" s="133"/>
      <c r="E19" s="133"/>
      <c r="F19" s="133"/>
      <c r="G19" s="133"/>
      <c r="H19" s="133"/>
      <c r="I19" s="134"/>
    </row>
    <row r="20" spans="1:9" ht="15.75" customHeight="1">
      <c r="A20" s="138"/>
      <c r="B20" s="140"/>
      <c r="C20" s="138"/>
      <c r="D20" s="139"/>
      <c r="E20" s="139"/>
      <c r="F20" s="139"/>
      <c r="G20" s="139"/>
      <c r="H20" s="139"/>
      <c r="I20" s="140"/>
    </row>
    <row r="22" spans="1:9" ht="22.5" customHeight="1">
      <c r="A22" s="193" t="s">
        <v>305</v>
      </c>
      <c r="B22" s="194"/>
      <c r="C22" s="194"/>
      <c r="D22" s="194"/>
      <c r="E22" s="194"/>
      <c r="F22" s="194"/>
      <c r="G22" s="194"/>
      <c r="H22" s="194"/>
      <c r="I22" s="194"/>
    </row>
    <row r="23" spans="1:9" ht="19.5" customHeight="1">
      <c r="A23" s="195" t="s">
        <v>199</v>
      </c>
      <c r="B23" s="196"/>
      <c r="C23" s="197"/>
      <c r="D23" s="198" t="s">
        <v>306</v>
      </c>
      <c r="E23" s="199"/>
      <c r="F23" s="54" t="s">
        <v>295</v>
      </c>
      <c r="G23" s="54" t="s">
        <v>307</v>
      </c>
      <c r="H23" s="54" t="s">
        <v>308</v>
      </c>
      <c r="I23" s="54" t="s">
        <v>309</v>
      </c>
    </row>
    <row r="24" spans="1:9">
      <c r="A24" s="368"/>
      <c r="B24" s="369"/>
      <c r="C24" s="370"/>
      <c r="D24" s="371"/>
      <c r="E24" s="372"/>
      <c r="F24" s="373"/>
      <c r="G24" s="373"/>
      <c r="H24" s="373"/>
      <c r="I24" s="373"/>
    </row>
    <row r="25" spans="1:9">
      <c r="A25" s="368"/>
      <c r="B25" s="369"/>
      <c r="C25" s="370"/>
      <c r="D25" s="371"/>
      <c r="E25" s="372"/>
      <c r="F25" s="373"/>
      <c r="G25" s="373"/>
      <c r="H25" s="373"/>
      <c r="I25" s="373"/>
    </row>
    <row r="26" spans="1:9">
      <c r="A26" s="368"/>
      <c r="B26" s="369"/>
      <c r="C26" s="370"/>
      <c r="D26" s="371"/>
      <c r="E26" s="372"/>
      <c r="F26" s="373"/>
      <c r="G26" s="373"/>
      <c r="H26" s="373"/>
      <c r="I26" s="373"/>
    </row>
    <row r="27" spans="1:9">
      <c r="A27" s="368"/>
      <c r="B27" s="369"/>
      <c r="C27" s="370"/>
      <c r="D27" s="371"/>
      <c r="E27" s="372"/>
      <c r="F27" s="373"/>
      <c r="G27" s="373"/>
      <c r="H27" s="373"/>
      <c r="I27" s="373"/>
    </row>
    <row r="28" spans="1:9">
      <c r="A28" s="368"/>
      <c r="B28" s="369"/>
      <c r="C28" s="370"/>
      <c r="D28" s="371"/>
      <c r="E28" s="372"/>
      <c r="F28" s="373"/>
      <c r="G28" s="373"/>
      <c r="H28" s="373"/>
      <c r="I28" s="373"/>
    </row>
    <row r="29" spans="1:9">
      <c r="A29" s="368"/>
      <c r="B29" s="369"/>
      <c r="C29" s="370"/>
      <c r="D29" s="371"/>
      <c r="E29" s="372"/>
      <c r="F29" s="373"/>
      <c r="G29" s="373"/>
      <c r="H29" s="373"/>
      <c r="I29" s="373"/>
    </row>
    <row r="30" spans="1:9">
      <c r="A30" s="374"/>
      <c r="B30" s="374"/>
      <c r="C30" s="374"/>
      <c r="D30" s="371"/>
      <c r="E30" s="372"/>
      <c r="F30" s="373"/>
      <c r="G30" s="373"/>
      <c r="H30" s="373"/>
      <c r="I30" s="373"/>
    </row>
    <row r="31" spans="1:9">
      <c r="A31" s="108"/>
      <c r="B31" s="108"/>
      <c r="C31" s="108"/>
      <c r="D31" s="108"/>
      <c r="E31" s="108"/>
      <c r="F31" s="108"/>
      <c r="G31" s="108"/>
      <c r="H31" s="108"/>
      <c r="I31" s="108"/>
    </row>
    <row r="32" spans="1:9">
      <c r="A32" s="108"/>
      <c r="B32" s="108"/>
      <c r="C32" s="108"/>
      <c r="D32" s="108"/>
      <c r="E32" s="108"/>
      <c r="F32" s="108"/>
      <c r="G32" s="108"/>
      <c r="H32" s="108"/>
      <c r="I32" s="108"/>
    </row>
    <row r="33" spans="1:9">
      <c r="A33" s="108"/>
      <c r="B33" s="108"/>
      <c r="C33" s="108"/>
      <c r="D33" s="108"/>
      <c r="E33" s="108"/>
      <c r="F33" s="108"/>
      <c r="G33" s="108"/>
      <c r="H33" s="108"/>
      <c r="I33" s="108"/>
    </row>
    <row r="66" spans="5:5">
      <c r="E66" s="3"/>
    </row>
  </sheetData>
  <mergeCells count="29">
    <mergeCell ref="A30:C30"/>
    <mergeCell ref="D30:E30"/>
    <mergeCell ref="A27:C27"/>
    <mergeCell ref="D27:E27"/>
    <mergeCell ref="A28:C28"/>
    <mergeCell ref="D28:E28"/>
    <mergeCell ref="A29:C29"/>
    <mergeCell ref="D29:E29"/>
    <mergeCell ref="A24:C24"/>
    <mergeCell ref="D24:E24"/>
    <mergeCell ref="A25:C25"/>
    <mergeCell ref="D25:E25"/>
    <mergeCell ref="A26:C26"/>
    <mergeCell ref="D26:E26"/>
    <mergeCell ref="A22:I22"/>
    <mergeCell ref="A23:C23"/>
    <mergeCell ref="D23:E23"/>
    <mergeCell ref="A15:B16"/>
    <mergeCell ref="C15:I16"/>
    <mergeCell ref="A17:B18"/>
    <mergeCell ref="C17:I18"/>
    <mergeCell ref="A19:B20"/>
    <mergeCell ref="C19:I20"/>
    <mergeCell ref="A6:I7"/>
    <mergeCell ref="A8:I9"/>
    <mergeCell ref="A10:I11"/>
    <mergeCell ref="A13:I13"/>
    <mergeCell ref="A14:B14"/>
    <mergeCell ref="C14:I14"/>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N64"/>
  <sheetViews>
    <sheetView topLeftCell="A6" workbookViewId="0">
      <selection activeCell="A39" sqref="A39:H39"/>
    </sheetView>
  </sheetViews>
  <sheetFormatPr defaultColWidth="9.28515625" defaultRowHeight="15"/>
  <cols>
    <col min="1" max="1" width="9.28515625" style="2" customWidth="1"/>
    <col min="2" max="2" width="14.5703125" style="2" bestFit="1" customWidth="1"/>
    <col min="3" max="16384" width="9.28515625" style="2"/>
  </cols>
  <sheetData>
    <row r="1" spans="1:14">
      <c r="A1" s="92" t="str">
        <f>+'Cover Page'!$B$29</f>
        <v>Annual Performance Report 2022</v>
      </c>
      <c r="B1" s="92"/>
      <c r="C1" s="92"/>
      <c r="D1" s="92"/>
      <c r="E1" s="92" t="str">
        <f>+'Cover Page'!$B$33</f>
        <v>Riverside Resource Recovery Facility</v>
      </c>
      <c r="F1" s="92"/>
      <c r="G1" s="92"/>
      <c r="H1" s="92"/>
      <c r="I1" s="92"/>
      <c r="J1" s="92"/>
      <c r="K1" s="92"/>
      <c r="L1" s="92"/>
      <c r="M1" s="92"/>
      <c r="N1" s="92"/>
    </row>
    <row r="2" spans="1:14" ht="7.5" customHeight="1">
      <c r="A2" s="92"/>
      <c r="B2" s="92"/>
      <c r="C2" s="92"/>
      <c r="D2" s="92"/>
      <c r="E2" s="92"/>
      <c r="F2" s="92"/>
      <c r="G2" s="92"/>
      <c r="H2" s="92"/>
      <c r="I2" s="92"/>
      <c r="J2" s="92"/>
      <c r="K2" s="92"/>
      <c r="L2" s="92"/>
      <c r="M2" s="92"/>
      <c r="N2" s="92"/>
    </row>
    <row r="3" spans="1:14" ht="15.75">
      <c r="A3" s="1" t="s">
        <v>42</v>
      </c>
      <c r="B3" s="92"/>
      <c r="C3" s="92"/>
      <c r="D3" s="92"/>
      <c r="E3" s="92"/>
      <c r="F3" s="92"/>
      <c r="G3" s="92"/>
      <c r="H3" s="92"/>
      <c r="I3" s="92"/>
      <c r="J3" s="92"/>
      <c r="K3" s="92"/>
      <c r="L3" s="92"/>
      <c r="M3" s="92"/>
      <c r="N3" s="92"/>
    </row>
    <row r="4" spans="1:14" ht="9.75" customHeight="1">
      <c r="A4" s="1"/>
      <c r="B4" s="92"/>
      <c r="C4" s="92"/>
      <c r="D4" s="92"/>
      <c r="E4" s="92"/>
      <c r="F4" s="92"/>
      <c r="G4" s="92"/>
      <c r="H4" s="92"/>
      <c r="I4" s="92"/>
      <c r="J4" s="92"/>
      <c r="K4" s="92"/>
      <c r="L4" s="92"/>
      <c r="M4" s="92"/>
      <c r="N4" s="92"/>
    </row>
    <row r="5" spans="1:14" s="3" customFormat="1" ht="21.75" customHeight="1">
      <c r="A5" s="48" t="s">
        <v>310</v>
      </c>
      <c r="B5" s="49"/>
      <c r="C5" s="49"/>
      <c r="D5" s="49"/>
      <c r="E5" s="49"/>
      <c r="F5" s="49"/>
      <c r="G5" s="49"/>
      <c r="H5" s="49"/>
      <c r="K5" s="82" t="s">
        <v>3</v>
      </c>
    </row>
    <row r="6" spans="1:14" s="3" customFormat="1" ht="15.75" customHeight="1">
      <c r="A6" s="184"/>
      <c r="B6" s="133"/>
      <c r="C6" s="133"/>
      <c r="D6" s="133"/>
      <c r="E6" s="133"/>
      <c r="F6" s="133"/>
      <c r="G6" s="133"/>
      <c r="H6" s="133"/>
      <c r="K6" s="200" t="s">
        <v>311</v>
      </c>
      <c r="L6" s="200"/>
      <c r="M6" s="200"/>
      <c r="N6" s="200"/>
    </row>
    <row r="7" spans="1:14" s="3" customFormat="1" ht="15.75" customHeight="1">
      <c r="A7" s="138"/>
      <c r="B7" s="139"/>
      <c r="C7" s="139"/>
      <c r="D7" s="139"/>
      <c r="E7" s="139"/>
      <c r="F7" s="139"/>
      <c r="G7" s="139"/>
      <c r="H7" s="139"/>
      <c r="K7" s="200"/>
      <c r="L7" s="200"/>
      <c r="M7" s="200"/>
      <c r="N7" s="200"/>
    </row>
    <row r="8" spans="1:14" s="3" customFormat="1" ht="14.25">
      <c r="K8" s="200"/>
      <c r="L8" s="200"/>
      <c r="M8" s="200"/>
      <c r="N8" s="200"/>
    </row>
    <row r="9" spans="1:14" s="56" customFormat="1" ht="16.5" customHeight="1">
      <c r="A9" s="190" t="s">
        <v>312</v>
      </c>
      <c r="B9" s="190"/>
      <c r="C9" s="190"/>
      <c r="D9" s="190"/>
      <c r="E9" s="190"/>
      <c r="F9" s="190"/>
      <c r="G9" s="190"/>
      <c r="H9" s="190"/>
      <c r="K9" s="200"/>
      <c r="L9" s="200"/>
      <c r="M9" s="200"/>
      <c r="N9" s="200"/>
    </row>
    <row r="10" spans="1:14" s="56" customFormat="1" ht="16.5" customHeight="1">
      <c r="A10" s="201" t="s">
        <v>227</v>
      </c>
      <c r="B10" s="202"/>
      <c r="C10" s="211" t="s">
        <v>313</v>
      </c>
      <c r="D10" s="207" t="s">
        <v>314</v>
      </c>
      <c r="E10" s="208"/>
      <c r="F10" s="205" t="s">
        <v>309</v>
      </c>
      <c r="G10" s="206"/>
      <c r="H10" s="206"/>
      <c r="K10" s="200" t="s">
        <v>315</v>
      </c>
      <c r="L10" s="200"/>
      <c r="M10" s="200"/>
      <c r="N10" s="200"/>
    </row>
    <row r="11" spans="1:14" s="12" customFormat="1" ht="17.25" customHeight="1">
      <c r="A11" s="203"/>
      <c r="B11" s="204"/>
      <c r="C11" s="212"/>
      <c r="D11" s="209"/>
      <c r="E11" s="210"/>
      <c r="F11" s="46" t="s">
        <v>201</v>
      </c>
      <c r="G11" s="46" t="s">
        <v>202</v>
      </c>
      <c r="H11" s="46" t="s">
        <v>203</v>
      </c>
      <c r="I11" s="108"/>
      <c r="J11" s="108"/>
      <c r="K11" s="200"/>
      <c r="L11" s="200"/>
      <c r="M11" s="200"/>
      <c r="N11" s="200"/>
    </row>
    <row r="12" spans="1:14" s="12" customFormat="1" ht="23.25" customHeight="1">
      <c r="A12" s="312" t="s">
        <v>316</v>
      </c>
      <c r="B12" s="312"/>
      <c r="C12" s="375" t="s">
        <v>317</v>
      </c>
      <c r="D12" s="346" t="s">
        <v>318</v>
      </c>
      <c r="E12" s="346"/>
      <c r="F12" s="373">
        <v>2.4E-2</v>
      </c>
      <c r="G12" s="373">
        <v>2.1000000000000001E-2</v>
      </c>
      <c r="H12" s="373">
        <v>2.1999999999999999E-2</v>
      </c>
      <c r="I12" s="108"/>
      <c r="J12" s="108"/>
      <c r="K12" s="200"/>
      <c r="L12" s="200"/>
      <c r="M12" s="200"/>
      <c r="N12" s="200"/>
    </row>
    <row r="13" spans="1:14" s="12" customFormat="1" ht="23.25" customHeight="1">
      <c r="A13" s="312" t="s">
        <v>319</v>
      </c>
      <c r="B13" s="312"/>
      <c r="C13" s="375" t="s">
        <v>320</v>
      </c>
      <c r="D13" s="346" t="s">
        <v>321</v>
      </c>
      <c r="E13" s="346"/>
      <c r="F13" s="373">
        <v>8.9999999999999998E-4</v>
      </c>
      <c r="G13" s="373">
        <v>1E-3</v>
      </c>
      <c r="H13" s="373">
        <v>8.9999999999999998E-4</v>
      </c>
      <c r="I13" s="108"/>
      <c r="J13" s="108"/>
      <c r="K13" s="108"/>
      <c r="L13" s="108"/>
      <c r="M13" s="108"/>
      <c r="N13" s="108"/>
    </row>
    <row r="14" spans="1:14" s="12" customFormat="1" ht="23.25" customHeight="1">
      <c r="A14" s="312" t="s">
        <v>322</v>
      </c>
      <c r="B14" s="312"/>
      <c r="C14" s="375" t="s">
        <v>320</v>
      </c>
      <c r="D14" s="346" t="s">
        <v>321</v>
      </c>
      <c r="E14" s="346"/>
      <c r="F14" s="373">
        <v>4.0000000000000002E-4</v>
      </c>
      <c r="G14" s="373">
        <v>8.0000000000000004E-4</v>
      </c>
      <c r="H14" s="373">
        <v>5.9999999999999995E-4</v>
      </c>
      <c r="I14" s="108"/>
      <c r="J14" s="108"/>
      <c r="K14" s="108"/>
      <c r="L14" s="108"/>
      <c r="M14" s="108"/>
      <c r="N14" s="108"/>
    </row>
    <row r="15" spans="1:14" s="12" customFormat="1" ht="23.25" customHeight="1">
      <c r="A15" s="312" t="s">
        <v>323</v>
      </c>
      <c r="B15" s="312"/>
      <c r="C15" s="375" t="s">
        <v>320</v>
      </c>
      <c r="D15" s="346" t="s">
        <v>324</v>
      </c>
      <c r="E15" s="346"/>
      <c r="F15" s="373">
        <v>1.7000000000000001E-2</v>
      </c>
      <c r="G15" s="373">
        <v>1.2999999999999999E-2</v>
      </c>
      <c r="H15" s="373">
        <v>1.2E-2</v>
      </c>
      <c r="I15" s="108"/>
      <c r="J15" s="108"/>
      <c r="K15" s="108"/>
      <c r="L15" s="108"/>
      <c r="M15" s="108"/>
      <c r="N15" s="108"/>
    </row>
    <row r="16" spans="1:14" s="12" customFormat="1" ht="23.25" customHeight="1">
      <c r="A16" s="312" t="s">
        <v>325</v>
      </c>
      <c r="B16" s="312"/>
      <c r="C16" s="375" t="s">
        <v>320</v>
      </c>
      <c r="D16" s="346" t="s">
        <v>326</v>
      </c>
      <c r="E16" s="346"/>
      <c r="F16" s="373">
        <v>1.6E-2</v>
      </c>
      <c r="G16" s="373">
        <v>3.0000000000000001E-3</v>
      </c>
      <c r="H16" s="373">
        <v>2E-3</v>
      </c>
      <c r="I16" s="108"/>
      <c r="J16" s="108"/>
      <c r="K16" s="108"/>
      <c r="L16" s="108"/>
      <c r="M16" s="108"/>
      <c r="N16" s="108"/>
    </row>
    <row r="17" spans="1:8" s="12" customFormat="1" ht="23.25" customHeight="1">
      <c r="A17" s="312" t="s">
        <v>327</v>
      </c>
      <c r="B17" s="312"/>
      <c r="C17" s="375" t="s">
        <v>320</v>
      </c>
      <c r="D17" s="346" t="s">
        <v>328</v>
      </c>
      <c r="E17" s="346"/>
      <c r="F17" s="373">
        <v>1E-3</v>
      </c>
      <c r="G17" s="373">
        <v>1E-4</v>
      </c>
      <c r="H17" s="373">
        <v>2.0000000000000001E-4</v>
      </c>
    </row>
    <row r="18" spans="1:8" s="12" customFormat="1" ht="23.25" customHeight="1">
      <c r="A18" s="312" t="s">
        <v>329</v>
      </c>
      <c r="B18" s="312"/>
      <c r="C18" s="375" t="s">
        <v>320</v>
      </c>
      <c r="D18" s="346" t="s">
        <v>328</v>
      </c>
      <c r="E18" s="346"/>
      <c r="F18" s="373">
        <v>6.9999999999999994E-5</v>
      </c>
      <c r="G18" s="373">
        <v>7.9999999999999996E-6</v>
      </c>
      <c r="H18" s="373">
        <v>1.0000000000000001E-5</v>
      </c>
    </row>
    <row r="19" spans="1:8" s="12" customFormat="1" ht="23.25" customHeight="1">
      <c r="A19" s="312" t="s">
        <v>330</v>
      </c>
      <c r="B19" s="312"/>
      <c r="C19" s="375" t="s">
        <v>320</v>
      </c>
      <c r="D19" s="346" t="s">
        <v>328</v>
      </c>
      <c r="E19" s="346"/>
      <c r="F19" s="373">
        <v>2E-3</v>
      </c>
      <c r="G19" s="373">
        <v>2.9999999999999997E-4</v>
      </c>
      <c r="H19" s="373">
        <v>5.0000000000000001E-4</v>
      </c>
    </row>
    <row r="20" spans="1:8" s="12" customFormat="1" ht="23.25" customHeight="1">
      <c r="A20" s="312" t="s">
        <v>331</v>
      </c>
      <c r="B20" s="312"/>
      <c r="C20" s="375" t="s">
        <v>320</v>
      </c>
      <c r="D20" s="346" t="s">
        <v>328</v>
      </c>
      <c r="E20" s="346"/>
      <c r="F20" s="373">
        <v>1.6E-2</v>
      </c>
      <c r="G20" s="373">
        <v>3.0000000000000001E-3</v>
      </c>
      <c r="H20" s="373">
        <v>2E-3</v>
      </c>
    </row>
    <row r="21" spans="1:8" s="12" customFormat="1" ht="23.25" customHeight="1">
      <c r="A21" s="312" t="s">
        <v>332</v>
      </c>
      <c r="B21" s="312"/>
      <c r="C21" s="375" t="s">
        <v>320</v>
      </c>
      <c r="D21" s="346" t="s">
        <v>328</v>
      </c>
      <c r="E21" s="346"/>
      <c r="F21" s="373">
        <v>1.6E-2</v>
      </c>
      <c r="G21" s="373">
        <v>2E-3</v>
      </c>
      <c r="H21" s="373">
        <v>2E-3</v>
      </c>
    </row>
    <row r="22" spans="1:8" s="12" customFormat="1" ht="23.25" customHeight="1">
      <c r="A22" s="312" t="s">
        <v>333</v>
      </c>
      <c r="B22" s="312"/>
      <c r="C22" s="375" t="s">
        <v>320</v>
      </c>
      <c r="D22" s="346" t="s">
        <v>328</v>
      </c>
      <c r="E22" s="346"/>
      <c r="F22" s="373">
        <v>2.1000000000000001E-2</v>
      </c>
      <c r="G22" s="373">
        <v>3.0000000000000001E-3</v>
      </c>
      <c r="H22" s="373">
        <v>3.0000000000000001E-3</v>
      </c>
    </row>
    <row r="23" spans="1:8" s="12" customFormat="1" ht="23.25" customHeight="1">
      <c r="A23" s="312" t="s">
        <v>334</v>
      </c>
      <c r="B23" s="312"/>
      <c r="C23" s="375" t="s">
        <v>320</v>
      </c>
      <c r="D23" s="346" t="s">
        <v>335</v>
      </c>
      <c r="E23" s="346"/>
      <c r="F23" s="373">
        <v>1.2999999999999999E-3</v>
      </c>
      <c r="G23" s="373">
        <v>1.0999999999999999E-2</v>
      </c>
      <c r="H23" s="373">
        <v>1.1999999999999999E-3</v>
      </c>
    </row>
    <row r="24" spans="1:8" s="12" customFormat="1" ht="23.25" customHeight="1">
      <c r="A24" s="312" t="s">
        <v>336</v>
      </c>
      <c r="B24" s="312"/>
      <c r="C24" s="375" t="s">
        <v>320</v>
      </c>
      <c r="D24" s="346" t="s">
        <v>335</v>
      </c>
      <c r="E24" s="346"/>
      <c r="F24" s="373">
        <v>1.2999999999999999E-3</v>
      </c>
      <c r="G24" s="373">
        <v>3.5999999999999997E-2</v>
      </c>
      <c r="H24" s="373">
        <v>1.1999999999999999E-3</v>
      </c>
    </row>
    <row r="25" spans="1:8" s="12" customFormat="1" ht="23.25" customHeight="1">
      <c r="A25" s="312" t="s">
        <v>337</v>
      </c>
      <c r="B25" s="312"/>
      <c r="C25" s="375" t="s">
        <v>320</v>
      </c>
      <c r="D25" s="346" t="s">
        <v>335</v>
      </c>
      <c r="E25" s="346"/>
      <c r="F25" s="373">
        <v>1.2999999999999999E-3</v>
      </c>
      <c r="G25" s="373">
        <v>3.1E-2</v>
      </c>
      <c r="H25" s="373">
        <v>1.1999999999999999E-3</v>
      </c>
    </row>
    <row r="26" spans="1:8" s="12" customFormat="1" ht="23.25" customHeight="1">
      <c r="A26" s="312" t="s">
        <v>338</v>
      </c>
      <c r="B26" s="312"/>
      <c r="C26" s="375" t="s">
        <v>320</v>
      </c>
      <c r="D26" s="346" t="s">
        <v>335</v>
      </c>
      <c r="E26" s="346"/>
      <c r="F26" s="373">
        <v>1.2999999999999999E-3</v>
      </c>
      <c r="G26" s="373">
        <v>1.6E-2</v>
      </c>
      <c r="H26" s="373">
        <v>1.1999999999999999E-3</v>
      </c>
    </row>
    <row r="27" spans="1:8" s="12" customFormat="1" ht="23.25" customHeight="1">
      <c r="A27" s="312" t="s">
        <v>339</v>
      </c>
      <c r="B27" s="312"/>
      <c r="C27" s="375" t="s">
        <v>320</v>
      </c>
      <c r="D27" s="346" t="s">
        <v>335</v>
      </c>
      <c r="E27" s="346"/>
      <c r="F27" s="373">
        <v>1.2999999999999999E-3</v>
      </c>
      <c r="G27" s="373">
        <v>1.2999999999999999E-3</v>
      </c>
      <c r="H27" s="373">
        <v>5.5999999999999999E-3</v>
      </c>
    </row>
    <row r="28" spans="1:8" s="12" customFormat="1" ht="23.25" customHeight="1">
      <c r="A28" s="312" t="s">
        <v>340</v>
      </c>
      <c r="B28" s="312"/>
      <c r="C28" s="375" t="s">
        <v>320</v>
      </c>
      <c r="D28" s="346" t="s">
        <v>335</v>
      </c>
      <c r="E28" s="346"/>
      <c r="F28" s="373">
        <v>1.2999999999999999E-3</v>
      </c>
      <c r="G28" s="373">
        <v>1.0999999999999999E-2</v>
      </c>
      <c r="H28" s="373">
        <v>1.1999999999999999E-3</v>
      </c>
    </row>
    <row r="29" spans="1:8" s="12" customFormat="1" ht="23.25" customHeight="1">
      <c r="A29" s="312" t="s">
        <v>341</v>
      </c>
      <c r="B29" s="312"/>
      <c r="C29" s="375" t="s">
        <v>320</v>
      </c>
      <c r="D29" s="346" t="s">
        <v>335</v>
      </c>
      <c r="E29" s="346"/>
      <c r="F29" s="373">
        <v>1.2999999999999999E-3</v>
      </c>
      <c r="G29" s="373">
        <v>7.0999999999999994E-2</v>
      </c>
      <c r="H29" s="373">
        <v>1.1999999999999999E-3</v>
      </c>
    </row>
    <row r="30" spans="1:8" s="12" customFormat="1" ht="23.25" customHeight="1">
      <c r="A30" s="312" t="s">
        <v>342</v>
      </c>
      <c r="B30" s="312"/>
      <c r="C30" s="375" t="s">
        <v>320</v>
      </c>
      <c r="D30" s="346" t="s">
        <v>335</v>
      </c>
      <c r="E30" s="346"/>
      <c r="F30" s="373">
        <v>1.2999999999999999E-3</v>
      </c>
      <c r="G30" s="373">
        <v>3.5999999999999997E-2</v>
      </c>
      <c r="H30" s="373">
        <v>1.1999999999999999E-3</v>
      </c>
    </row>
    <row r="31" spans="1:8" s="12" customFormat="1" ht="23.25" customHeight="1">
      <c r="A31" s="312" t="s">
        <v>343</v>
      </c>
      <c r="B31" s="312"/>
      <c r="C31" s="375" t="s">
        <v>320</v>
      </c>
      <c r="D31" s="346" t="s">
        <v>335</v>
      </c>
      <c r="E31" s="346"/>
      <c r="F31" s="373">
        <v>1.2999999999999999E-3</v>
      </c>
      <c r="G31" s="373">
        <v>1.2999999999999999E-3</v>
      </c>
      <c r="H31" s="373">
        <v>1.1999999999999999E-3</v>
      </c>
    </row>
    <row r="32" spans="1:8" s="12" customFormat="1" ht="23.25" customHeight="1">
      <c r="A32" s="312" t="s">
        <v>344</v>
      </c>
      <c r="B32" s="312"/>
      <c r="C32" s="375" t="s">
        <v>320</v>
      </c>
      <c r="D32" s="346" t="s">
        <v>335</v>
      </c>
      <c r="E32" s="346"/>
      <c r="F32" s="373">
        <v>1.2999999999999999E-3</v>
      </c>
      <c r="G32" s="373">
        <v>4.5999999999999999E-2</v>
      </c>
      <c r="H32" s="373">
        <v>1.1999999999999999E-3</v>
      </c>
    </row>
    <row r="33" spans="1:8" s="12" customFormat="1" ht="23.25" customHeight="1">
      <c r="A33" s="312" t="s">
        <v>345</v>
      </c>
      <c r="B33" s="312"/>
      <c r="C33" s="375" t="s">
        <v>320</v>
      </c>
      <c r="D33" s="346" t="s">
        <v>335</v>
      </c>
      <c r="E33" s="346"/>
      <c r="F33" s="373">
        <v>1.2999999999999999E-3</v>
      </c>
      <c r="G33" s="373">
        <v>0.121</v>
      </c>
      <c r="H33" s="373">
        <v>1.1999999999999999E-3</v>
      </c>
    </row>
    <row r="34" spans="1:8" s="12" customFormat="1" ht="23.25" customHeight="1">
      <c r="A34" s="312" t="s">
        <v>346</v>
      </c>
      <c r="B34" s="312"/>
      <c r="C34" s="375" t="s">
        <v>320</v>
      </c>
      <c r="D34" s="346" t="s">
        <v>335</v>
      </c>
      <c r="E34" s="346"/>
      <c r="F34" s="373">
        <v>1.2999999999999999E-3</v>
      </c>
      <c r="G34" s="373">
        <v>6.0000000000000001E-3</v>
      </c>
      <c r="H34" s="373">
        <v>1.1999999999999999E-3</v>
      </c>
    </row>
    <row r="35" spans="1:8" s="12" customFormat="1" ht="23.25" customHeight="1">
      <c r="A35" s="312" t="s">
        <v>347</v>
      </c>
      <c r="B35" s="312"/>
      <c r="C35" s="375" t="s">
        <v>320</v>
      </c>
      <c r="D35" s="346" t="s">
        <v>335</v>
      </c>
      <c r="E35" s="346"/>
      <c r="F35" s="373">
        <v>1.2999999999999999E-3</v>
      </c>
      <c r="G35" s="373">
        <v>7.0000000000000001E-3</v>
      </c>
      <c r="H35" s="373">
        <v>5.5999999999999999E-3</v>
      </c>
    </row>
    <row r="36" spans="1:8" s="12" customFormat="1" ht="23.25" customHeight="1">
      <c r="A36" s="312" t="s">
        <v>348</v>
      </c>
      <c r="B36" s="312"/>
      <c r="C36" s="375" t="s">
        <v>320</v>
      </c>
      <c r="D36" s="346" t="s">
        <v>335</v>
      </c>
      <c r="E36" s="346"/>
      <c r="F36" s="373">
        <v>0.02</v>
      </c>
      <c r="G36" s="373">
        <v>0.54</v>
      </c>
      <c r="H36" s="373">
        <v>1.4999999999999999E-2</v>
      </c>
    </row>
    <row r="37" spans="1:8" s="12" customFormat="1" ht="23.25" customHeight="1">
      <c r="A37" s="312" t="s">
        <v>349</v>
      </c>
      <c r="B37" s="312"/>
      <c r="C37" s="375" t="s">
        <v>320</v>
      </c>
      <c r="D37" s="346" t="s">
        <v>335</v>
      </c>
      <c r="E37" s="346"/>
      <c r="F37" s="373">
        <v>1.2999999999999999E-3</v>
      </c>
      <c r="G37" s="373">
        <v>5.0999999999999997E-2</v>
      </c>
      <c r="H37" s="373">
        <v>1.1999999999999999E-3</v>
      </c>
    </row>
    <row r="38" spans="1:8" s="12" customFormat="1" ht="23.25" customHeight="1">
      <c r="A38" s="312" t="s">
        <v>350</v>
      </c>
      <c r="B38" s="312"/>
      <c r="C38" s="375" t="s">
        <v>320</v>
      </c>
      <c r="D38" s="346" t="s">
        <v>335</v>
      </c>
      <c r="E38" s="346"/>
      <c r="F38" s="373">
        <v>0.13500000000000001</v>
      </c>
      <c r="G38" s="373">
        <v>12.05</v>
      </c>
      <c r="H38" s="373">
        <v>0.06</v>
      </c>
    </row>
    <row r="39" spans="1:8">
      <c r="A39" s="154" t="s">
        <v>303</v>
      </c>
      <c r="B39" s="154"/>
      <c r="C39" s="154"/>
      <c r="D39" s="154"/>
      <c r="E39" s="154"/>
      <c r="F39" s="154"/>
      <c r="G39" s="154"/>
      <c r="H39" s="154"/>
    </row>
    <row r="40" spans="1:8">
      <c r="A40" s="155"/>
      <c r="B40" s="155"/>
      <c r="C40" s="155"/>
      <c r="D40" s="155"/>
      <c r="E40" s="155"/>
      <c r="F40" s="155"/>
      <c r="G40" s="155"/>
      <c r="H40" s="155"/>
    </row>
    <row r="41" spans="1:8" ht="31.5" customHeight="1">
      <c r="A41" s="155"/>
      <c r="B41" s="155"/>
      <c r="C41" s="155"/>
      <c r="D41" s="155"/>
      <c r="E41" s="155"/>
      <c r="F41" s="155"/>
      <c r="G41" s="155"/>
      <c r="H41" s="155"/>
    </row>
    <row r="64" spans="6:6">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H39"/>
    <mergeCell ref="A20:B20"/>
    <mergeCell ref="A21:B21"/>
    <mergeCell ref="A22:B22"/>
    <mergeCell ref="D35:E35"/>
    <mergeCell ref="D36:E36"/>
    <mergeCell ref="A34:B34"/>
    <mergeCell ref="A35:B35"/>
    <mergeCell ref="A36:B36"/>
    <mergeCell ref="A37:B37"/>
    <mergeCell ref="A25:B25"/>
    <mergeCell ref="D33:E33"/>
    <mergeCell ref="A40:H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H10"/>
    <mergeCell ref="D10:E11"/>
    <mergeCell ref="C10:C11"/>
    <mergeCell ref="K6:N9"/>
    <mergeCell ref="K10:N12"/>
    <mergeCell ref="A9:H9"/>
    <mergeCell ref="A6:H7"/>
    <mergeCell ref="A12:B12"/>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N65"/>
  <sheetViews>
    <sheetView topLeftCell="A13" workbookViewId="0">
      <selection activeCell="U18" sqref="U18"/>
    </sheetView>
  </sheetViews>
  <sheetFormatPr defaultColWidth="9.28515625" defaultRowHeight="15"/>
  <cols>
    <col min="1" max="1" width="21.28515625" style="2" customWidth="1"/>
    <col min="2" max="2" width="13.7109375" style="2" customWidth="1"/>
    <col min="3" max="3" width="16.28515625" style="2" customWidth="1"/>
    <col min="4" max="16384" width="9.28515625" style="2"/>
  </cols>
  <sheetData>
    <row r="1" spans="1:12">
      <c r="A1" s="92" t="str">
        <f>+'Cover Page'!$B$29</f>
        <v>Annual Performance Report 2022</v>
      </c>
      <c r="B1" s="92"/>
      <c r="C1" s="92"/>
      <c r="D1" s="92"/>
      <c r="E1" s="92"/>
      <c r="F1" s="92" t="str">
        <f>+'Cover Page'!$B$33</f>
        <v>Riverside Resource Recovery Facility</v>
      </c>
      <c r="G1" s="92"/>
      <c r="H1" s="92"/>
      <c r="I1" s="92"/>
      <c r="J1" s="92"/>
      <c r="K1" s="92"/>
      <c r="L1" s="92"/>
    </row>
    <row r="3" spans="1:12" ht="15.75">
      <c r="A3" s="1" t="s">
        <v>351</v>
      </c>
      <c r="B3" s="92"/>
      <c r="C3" s="92"/>
      <c r="D3" s="92"/>
      <c r="E3" s="92"/>
      <c r="F3" s="92"/>
      <c r="G3" s="92"/>
      <c r="H3" s="92"/>
      <c r="I3" s="92"/>
      <c r="J3" s="92"/>
      <c r="K3" s="92"/>
      <c r="L3" s="92"/>
    </row>
    <row r="4" spans="1:12" ht="15.75">
      <c r="A4" s="1"/>
      <c r="B4" s="92"/>
      <c r="C4" s="92"/>
      <c r="D4" s="92"/>
      <c r="E4" s="92"/>
      <c r="F4" s="92"/>
      <c r="G4" s="92"/>
      <c r="H4" s="92"/>
      <c r="I4" s="92"/>
      <c r="J4" s="92"/>
      <c r="K4" s="92"/>
      <c r="L4" s="73" t="s">
        <v>3</v>
      </c>
    </row>
    <row r="5" spans="1:12" s="3" customFormat="1" ht="21.75" customHeight="1">
      <c r="A5" s="48" t="s">
        <v>310</v>
      </c>
      <c r="B5" s="49"/>
      <c r="C5" s="49"/>
      <c r="D5" s="49"/>
      <c r="E5" s="49"/>
      <c r="F5" s="49"/>
      <c r="G5" s="49"/>
      <c r="H5" s="49"/>
      <c r="I5" s="49"/>
      <c r="L5" s="74" t="s">
        <v>352</v>
      </c>
    </row>
    <row r="6" spans="1:12" s="3" customFormat="1" ht="15.75" customHeight="1">
      <c r="A6" s="130" t="s">
        <v>353</v>
      </c>
      <c r="B6" s="131"/>
      <c r="C6" s="131"/>
      <c r="D6" s="131"/>
      <c r="E6" s="131"/>
      <c r="F6" s="131"/>
      <c r="G6" s="131"/>
      <c r="H6" s="131"/>
      <c r="I6" s="131"/>
      <c r="L6" s="3" t="s">
        <v>354</v>
      </c>
    </row>
    <row r="7" spans="1:12" s="3" customFormat="1" ht="27.75" customHeight="1">
      <c r="A7" s="181"/>
      <c r="B7" s="182"/>
      <c r="C7" s="182"/>
      <c r="D7" s="182"/>
      <c r="E7" s="182"/>
      <c r="F7" s="182"/>
      <c r="G7" s="182"/>
      <c r="H7" s="182"/>
      <c r="I7" s="182"/>
    </row>
    <row r="8" spans="1:12" s="3" customFormat="1" ht="14.25"/>
    <row r="9" spans="1:12" s="56" customFormat="1" ht="16.5" customHeight="1">
      <c r="A9" s="190" t="s">
        <v>355</v>
      </c>
      <c r="B9" s="190"/>
      <c r="C9" s="190"/>
      <c r="D9" s="190"/>
      <c r="E9" s="190"/>
      <c r="F9" s="190"/>
      <c r="G9" s="190"/>
      <c r="H9" s="190"/>
      <c r="I9" s="190"/>
    </row>
    <row r="10" spans="1:12" s="56" customFormat="1" ht="16.5" customHeight="1">
      <c r="A10" s="216" t="s">
        <v>227</v>
      </c>
      <c r="B10" s="211" t="s">
        <v>356</v>
      </c>
      <c r="C10" s="170" t="s">
        <v>314</v>
      </c>
      <c r="D10" s="171" t="s">
        <v>201</v>
      </c>
      <c r="E10" s="218"/>
      <c r="F10" s="171" t="s">
        <v>202</v>
      </c>
      <c r="G10" s="218"/>
      <c r="H10" s="171" t="s">
        <v>203</v>
      </c>
      <c r="I10" s="218"/>
    </row>
    <row r="11" spans="1:12" s="12" customFormat="1" ht="17.25" customHeight="1">
      <c r="A11" s="216"/>
      <c r="B11" s="217"/>
      <c r="C11" s="170"/>
      <c r="D11" s="46" t="s">
        <v>308</v>
      </c>
      <c r="E11" s="57" t="s">
        <v>357</v>
      </c>
      <c r="F11" s="46" t="s">
        <v>308</v>
      </c>
      <c r="G11" s="57" t="s">
        <v>357</v>
      </c>
      <c r="H11" s="46" t="s">
        <v>308</v>
      </c>
      <c r="I11" s="57" t="s">
        <v>357</v>
      </c>
      <c r="J11" s="108"/>
      <c r="K11" s="108"/>
      <c r="L11" s="108"/>
    </row>
    <row r="12" spans="1:12" s="12" customFormat="1" ht="23.25" customHeight="1">
      <c r="A12" s="312" t="s">
        <v>233</v>
      </c>
      <c r="B12" s="344" t="s">
        <v>358</v>
      </c>
      <c r="C12" s="344" t="s">
        <v>359</v>
      </c>
      <c r="D12" s="373">
        <v>169.8</v>
      </c>
      <c r="E12" s="373">
        <v>168.8</v>
      </c>
      <c r="F12" s="373">
        <v>168.5</v>
      </c>
      <c r="G12" s="373">
        <v>160.9</v>
      </c>
      <c r="H12" s="373">
        <v>165.5</v>
      </c>
      <c r="I12" s="373">
        <v>155</v>
      </c>
      <c r="J12" s="108"/>
      <c r="K12" s="108"/>
      <c r="L12" s="108"/>
    </row>
    <row r="13" spans="1:12" s="12" customFormat="1" ht="23.25" customHeight="1">
      <c r="A13" s="312"/>
      <c r="B13" s="344" t="s">
        <v>360</v>
      </c>
      <c r="C13" s="344" t="s">
        <v>361</v>
      </c>
      <c r="D13" s="373">
        <v>169.8</v>
      </c>
      <c r="E13" s="373">
        <v>168.9</v>
      </c>
      <c r="F13" s="373">
        <v>168.4</v>
      </c>
      <c r="G13" s="373">
        <v>160.9</v>
      </c>
      <c r="H13" s="373">
        <v>165.5</v>
      </c>
      <c r="I13" s="373">
        <v>154.9</v>
      </c>
      <c r="J13" s="108"/>
      <c r="K13" s="108"/>
      <c r="L13" s="108"/>
    </row>
    <row r="14" spans="1:12" s="12" customFormat="1" ht="23.25" customHeight="1">
      <c r="A14" s="376" t="s">
        <v>232</v>
      </c>
      <c r="B14" s="377" t="s">
        <v>358</v>
      </c>
      <c r="C14" s="344" t="s">
        <v>362</v>
      </c>
      <c r="D14" s="373"/>
      <c r="E14" s="373"/>
      <c r="F14" s="373"/>
      <c r="G14" s="373"/>
      <c r="H14" s="373"/>
      <c r="I14" s="373"/>
      <c r="J14" s="108"/>
      <c r="K14" s="108"/>
      <c r="L14" s="108"/>
    </row>
    <row r="15" spans="1:12" s="12" customFormat="1" ht="23.25" customHeight="1">
      <c r="A15" s="376"/>
      <c r="B15" s="344" t="s">
        <v>360</v>
      </c>
      <c r="C15" s="344" t="s">
        <v>363</v>
      </c>
      <c r="D15" s="373"/>
      <c r="E15" s="373"/>
      <c r="F15" s="373"/>
      <c r="G15" s="373"/>
      <c r="H15" s="373"/>
      <c r="I15" s="373"/>
      <c r="J15" s="108"/>
      <c r="K15" s="108"/>
      <c r="L15" s="108"/>
    </row>
    <row r="16" spans="1:12" s="12" customFormat="1" ht="23.25" customHeight="1">
      <c r="A16" s="376" t="s">
        <v>364</v>
      </c>
      <c r="B16" s="344" t="s">
        <v>358</v>
      </c>
      <c r="C16" s="344" t="s">
        <v>365</v>
      </c>
      <c r="D16" s="373">
        <v>0.2</v>
      </c>
      <c r="E16" s="373">
        <v>0.16</v>
      </c>
      <c r="F16" s="373">
        <v>0.9</v>
      </c>
      <c r="G16" s="373">
        <v>0.76</v>
      </c>
      <c r="H16" s="373">
        <v>0.3</v>
      </c>
      <c r="I16" s="373">
        <v>0.27</v>
      </c>
      <c r="J16" s="108"/>
      <c r="K16" s="108"/>
      <c r="L16" s="108"/>
    </row>
    <row r="17" spans="1:14" s="12" customFormat="1" ht="23.25" customHeight="1">
      <c r="A17" s="376"/>
      <c r="B17" s="344" t="s">
        <v>360</v>
      </c>
      <c r="C17" s="344" t="s">
        <v>366</v>
      </c>
      <c r="D17" s="373">
        <v>0.2</v>
      </c>
      <c r="E17" s="373">
        <v>0.2</v>
      </c>
      <c r="F17" s="373">
        <v>0.9</v>
      </c>
      <c r="G17" s="373">
        <v>0.77</v>
      </c>
      <c r="H17" s="373">
        <v>0.4</v>
      </c>
      <c r="I17" s="373">
        <v>0.3</v>
      </c>
      <c r="J17" s="108"/>
      <c r="K17" s="108"/>
      <c r="L17" s="108"/>
      <c r="M17" s="108"/>
      <c r="N17" s="108"/>
    </row>
    <row r="18" spans="1:14" s="12" customFormat="1" ht="23.25" customHeight="1">
      <c r="A18" s="376" t="s">
        <v>367</v>
      </c>
      <c r="B18" s="344" t="s">
        <v>358</v>
      </c>
      <c r="C18" s="344" t="s">
        <v>365</v>
      </c>
      <c r="D18" s="373">
        <v>1.7</v>
      </c>
      <c r="E18" s="373">
        <v>1.43</v>
      </c>
      <c r="F18" s="373">
        <v>2.2000000000000002</v>
      </c>
      <c r="G18" s="373">
        <v>1.19</v>
      </c>
      <c r="H18" s="373">
        <v>2.2999999999999998</v>
      </c>
      <c r="I18" s="373">
        <v>1.36</v>
      </c>
      <c r="J18" s="108"/>
      <c r="K18" s="108"/>
      <c r="L18" s="108"/>
      <c r="M18" s="108"/>
      <c r="N18" s="108"/>
    </row>
    <row r="19" spans="1:14" s="12" customFormat="1" ht="23.25" customHeight="1">
      <c r="A19" s="376"/>
      <c r="B19" s="344" t="s">
        <v>360</v>
      </c>
      <c r="C19" s="344" t="s">
        <v>368</v>
      </c>
      <c r="D19" s="373">
        <v>1.7</v>
      </c>
      <c r="E19" s="373">
        <v>1.48</v>
      </c>
      <c r="F19" s="373">
        <v>2.2000000000000002</v>
      </c>
      <c r="G19" s="373">
        <v>1.22</v>
      </c>
      <c r="H19" s="373">
        <v>2.2999999999999998</v>
      </c>
      <c r="I19" s="373">
        <v>1.39</v>
      </c>
      <c r="J19" s="108"/>
      <c r="K19" s="108"/>
      <c r="L19" s="108"/>
      <c r="M19" s="108"/>
      <c r="N19" s="108"/>
    </row>
    <row r="20" spans="1:14" s="12" customFormat="1" ht="23.25" customHeight="1">
      <c r="A20" s="376" t="s">
        <v>234</v>
      </c>
      <c r="B20" s="344" t="s">
        <v>358</v>
      </c>
      <c r="C20" s="344" t="s">
        <v>369</v>
      </c>
      <c r="D20" s="373">
        <v>2.7</v>
      </c>
      <c r="E20" s="373">
        <v>1.79</v>
      </c>
      <c r="F20" s="373">
        <v>10.1</v>
      </c>
      <c r="G20" s="373">
        <v>7.95</v>
      </c>
      <c r="H20" s="373">
        <v>10</v>
      </c>
      <c r="I20" s="373">
        <v>8.98</v>
      </c>
      <c r="J20" s="108"/>
      <c r="K20" s="108"/>
      <c r="L20" s="108"/>
      <c r="M20" s="108"/>
      <c r="N20" s="108"/>
    </row>
    <row r="21" spans="1:14" s="12" customFormat="1" ht="23.25" customHeight="1">
      <c r="A21" s="376"/>
      <c r="B21" s="344" t="s">
        <v>360</v>
      </c>
      <c r="C21" s="344" t="s">
        <v>359</v>
      </c>
      <c r="D21" s="373">
        <v>2.8</v>
      </c>
      <c r="E21" s="373">
        <v>1.83</v>
      </c>
      <c r="F21" s="373">
        <v>10.1</v>
      </c>
      <c r="G21" s="373">
        <v>7.97</v>
      </c>
      <c r="H21" s="373">
        <v>10.1</v>
      </c>
      <c r="I21" s="373">
        <v>8.99</v>
      </c>
      <c r="J21" s="108"/>
      <c r="K21" s="108"/>
      <c r="L21" s="108"/>
      <c r="M21" s="108"/>
      <c r="N21" s="108"/>
    </row>
    <row r="22" spans="1:14" s="12" customFormat="1" ht="23.25" customHeight="1">
      <c r="A22" s="376" t="s">
        <v>370</v>
      </c>
      <c r="B22" s="344" t="s">
        <v>358</v>
      </c>
      <c r="C22" s="344" t="s">
        <v>369</v>
      </c>
      <c r="D22" s="373">
        <v>12.3</v>
      </c>
      <c r="E22" s="373">
        <v>9.6300000000000008</v>
      </c>
      <c r="F22" s="373">
        <v>13.2</v>
      </c>
      <c r="G22" s="373">
        <v>10.83</v>
      </c>
      <c r="H22" s="373">
        <v>14.9</v>
      </c>
      <c r="I22" s="373">
        <v>11.68</v>
      </c>
      <c r="J22" s="108"/>
      <c r="K22" s="108"/>
      <c r="L22" s="108"/>
      <c r="M22" s="108"/>
      <c r="N22" s="108"/>
    </row>
    <row r="23" spans="1:14" s="12" customFormat="1" ht="23.25" customHeight="1">
      <c r="A23" s="376"/>
      <c r="B23" s="373" t="s">
        <v>371</v>
      </c>
      <c r="C23" s="373" t="s">
        <v>372</v>
      </c>
      <c r="D23" s="373">
        <v>12.2</v>
      </c>
      <c r="E23" s="373">
        <v>9.7200000000000006</v>
      </c>
      <c r="F23" s="373">
        <v>13.1</v>
      </c>
      <c r="G23" s="373">
        <v>10.89</v>
      </c>
      <c r="H23" s="373">
        <v>14.9</v>
      </c>
      <c r="I23" s="373">
        <v>11.8</v>
      </c>
      <c r="J23" s="108"/>
      <c r="K23" s="108"/>
      <c r="L23" s="108"/>
      <c r="M23" s="108"/>
      <c r="N23" s="108"/>
    </row>
    <row r="24" spans="1:14" s="12" customFormat="1" ht="23.25" customHeight="1">
      <c r="A24" s="378" t="s">
        <v>373</v>
      </c>
      <c r="B24" s="379" t="s">
        <v>358</v>
      </c>
      <c r="C24" s="379" t="s">
        <v>374</v>
      </c>
      <c r="D24" s="380">
        <v>0.5</v>
      </c>
      <c r="E24" s="380">
        <v>0.43</v>
      </c>
      <c r="F24" s="380">
        <v>0.4</v>
      </c>
      <c r="G24" s="380">
        <v>0.3</v>
      </c>
      <c r="H24" s="380">
        <v>0.5</v>
      </c>
      <c r="I24" s="380">
        <v>0.45</v>
      </c>
      <c r="J24" s="108"/>
      <c r="K24" s="108"/>
      <c r="L24" s="108"/>
      <c r="M24" s="108"/>
      <c r="N24" s="108"/>
    </row>
    <row r="25" spans="1:14">
      <c r="A25" s="213" t="s">
        <v>375</v>
      </c>
      <c r="B25" s="214"/>
      <c r="C25" s="214"/>
      <c r="D25" s="214"/>
      <c r="E25" s="214"/>
      <c r="F25" s="214"/>
      <c r="G25" s="214"/>
      <c r="H25" s="214"/>
      <c r="I25" s="214"/>
      <c r="J25" s="92"/>
      <c r="K25" s="92"/>
      <c r="L25" s="92"/>
      <c r="M25" s="92"/>
      <c r="N25" s="92"/>
    </row>
    <row r="26" spans="1:14">
      <c r="A26" s="83" t="s">
        <v>303</v>
      </c>
      <c r="B26" s="84"/>
      <c r="C26" s="84"/>
      <c r="D26" s="84"/>
      <c r="E26" s="84"/>
      <c r="F26" s="84"/>
      <c r="G26" s="84"/>
      <c r="H26" s="84"/>
      <c r="I26" s="84"/>
      <c r="J26" s="92"/>
      <c r="K26" s="92"/>
      <c r="L26" s="92"/>
      <c r="M26" s="92"/>
      <c r="N26" s="92"/>
    </row>
    <row r="27" spans="1:14">
      <c r="A27" s="215" t="s">
        <v>376</v>
      </c>
      <c r="B27" s="215"/>
      <c r="C27" s="215"/>
      <c r="D27" s="215"/>
      <c r="E27" s="215"/>
      <c r="F27" s="215"/>
      <c r="G27" s="215"/>
      <c r="H27" s="215"/>
      <c r="I27" s="215"/>
      <c r="J27" s="92"/>
      <c r="K27" s="92"/>
      <c r="L27" s="92"/>
      <c r="M27" s="92"/>
      <c r="N27" s="92"/>
    </row>
    <row r="28" spans="1:14">
      <c r="A28" s="155"/>
      <c r="B28" s="155"/>
      <c r="C28" s="155"/>
      <c r="D28" s="155"/>
      <c r="E28" s="155"/>
      <c r="F28" s="155"/>
      <c r="G28" s="155"/>
      <c r="H28" s="155"/>
      <c r="I28" s="155"/>
      <c r="J28" s="92"/>
      <c r="K28" s="92"/>
      <c r="L28" s="92"/>
      <c r="M28" s="92"/>
      <c r="N28" s="92"/>
    </row>
    <row r="65" spans="6:6">
      <c r="F65" s="3"/>
    </row>
  </sheetData>
  <mergeCells count="11">
    <mergeCell ref="A25:I25"/>
    <mergeCell ref="A27:I28"/>
    <mergeCell ref="A12:A13"/>
    <mergeCell ref="A6:I7"/>
    <mergeCell ref="A9:I9"/>
    <mergeCell ref="A10:A11"/>
    <mergeCell ref="C10:C11"/>
    <mergeCell ref="B10:B11"/>
    <mergeCell ref="D10:E10"/>
    <mergeCell ref="F10:G10"/>
    <mergeCell ref="H10:I10"/>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52"/>
  <sheetViews>
    <sheetView topLeftCell="A22" workbookViewId="0">
      <selection activeCell="J5" sqref="J5:O5"/>
    </sheetView>
  </sheetViews>
  <sheetFormatPr defaultRowHeight="14.25"/>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Riverside Resource Recovery Facility</v>
      </c>
      <c r="F1" s="92"/>
      <c r="G1" s="92"/>
    </row>
    <row r="3" spans="1:19" ht="15">
      <c r="A3" s="60" t="s">
        <v>377</v>
      </c>
      <c r="D3" s="76" t="s">
        <v>378</v>
      </c>
      <c r="G3" s="80" t="s">
        <v>379</v>
      </c>
      <c r="J3" s="9" t="str">
        <f>+A3</f>
        <v>Monitoring of Hydrogen Chloride emissions</v>
      </c>
      <c r="L3" s="9"/>
      <c r="N3" s="9" t="s">
        <v>380</v>
      </c>
      <c r="Q3" s="79" t="s">
        <v>3</v>
      </c>
      <c r="R3" s="74"/>
      <c r="S3" s="74"/>
    </row>
    <row r="4" spans="1:19" ht="13.9" customHeight="1">
      <c r="Q4" s="200" t="s">
        <v>381</v>
      </c>
      <c r="R4" s="200"/>
      <c r="S4" s="200"/>
    </row>
    <row r="5" spans="1:19" ht="17.25">
      <c r="A5" s="68" t="s">
        <v>382</v>
      </c>
      <c r="B5" s="221" t="s">
        <v>383</v>
      </c>
      <c r="C5" s="221"/>
      <c r="D5" s="221"/>
      <c r="E5" s="221" t="s">
        <v>384</v>
      </c>
      <c r="F5" s="221"/>
      <c r="G5" s="221"/>
      <c r="J5" s="220"/>
      <c r="K5" s="220"/>
      <c r="L5" s="220"/>
      <c r="M5" s="220"/>
      <c r="N5" s="220"/>
      <c r="O5" s="220"/>
      <c r="Q5" s="200"/>
      <c r="R5" s="200"/>
      <c r="S5" s="200"/>
    </row>
    <row r="6" spans="1:19" s="58" customFormat="1" ht="37.5" customHeight="1">
      <c r="A6" s="65">
        <f>+'Cover Page'!C39</f>
        <v>2022</v>
      </c>
      <c r="B6" s="55" t="s">
        <v>385</v>
      </c>
      <c r="C6" s="55" t="s">
        <v>386</v>
      </c>
      <c r="D6" s="55" t="s">
        <v>387</v>
      </c>
      <c r="E6" s="55" t="s">
        <v>388</v>
      </c>
      <c r="F6" s="55" t="s">
        <v>389</v>
      </c>
      <c r="G6" s="55" t="s">
        <v>390</v>
      </c>
      <c r="H6" s="59"/>
      <c r="J6" s="61">
        <f>+A6</f>
        <v>2022</v>
      </c>
      <c r="K6" s="61" t="s">
        <v>391</v>
      </c>
      <c r="L6" s="67" t="s">
        <v>386</v>
      </c>
      <c r="M6" s="67" t="s">
        <v>392</v>
      </c>
      <c r="N6" s="67" t="s">
        <v>389</v>
      </c>
      <c r="O6" s="67" t="s">
        <v>393</v>
      </c>
      <c r="Q6" s="200"/>
      <c r="R6" s="200"/>
      <c r="S6" s="200"/>
    </row>
    <row r="7" spans="1:19" ht="13.9" customHeight="1">
      <c r="A7" s="66" t="s">
        <v>394</v>
      </c>
      <c r="B7" s="63">
        <v>60</v>
      </c>
      <c r="C7" s="109">
        <f>(L7+L22+L37)/3</f>
        <v>1.4666666666666668</v>
      </c>
      <c r="D7" s="64">
        <v>2.8</v>
      </c>
      <c r="E7" s="63">
        <v>10</v>
      </c>
      <c r="F7" s="109">
        <f>(N7+N22+N37)/3</f>
        <v>1.5</v>
      </c>
      <c r="G7" s="109">
        <v>2.4</v>
      </c>
      <c r="J7" s="234" t="s">
        <v>201</v>
      </c>
      <c r="K7" s="66" t="s">
        <v>394</v>
      </c>
      <c r="L7" s="64">
        <v>1.6</v>
      </c>
      <c r="M7" s="64">
        <v>2.7</v>
      </c>
      <c r="N7" s="64">
        <v>1.7</v>
      </c>
      <c r="O7" s="64">
        <v>2.4</v>
      </c>
      <c r="Q7" s="200"/>
      <c r="R7" s="200"/>
      <c r="S7" s="200"/>
    </row>
    <row r="8" spans="1:19">
      <c r="A8" s="66" t="s">
        <v>395</v>
      </c>
      <c r="B8" s="63">
        <v>60</v>
      </c>
      <c r="C8" s="109">
        <f t="shared" ref="C8:C18" si="0">(L8+L23+L38)/3</f>
        <v>1.5</v>
      </c>
      <c r="D8" s="64">
        <v>3.8</v>
      </c>
      <c r="E8" s="63">
        <v>10</v>
      </c>
      <c r="F8" s="109">
        <f t="shared" ref="F8:F18" si="1">(N8+N23+N38)/3</f>
        <v>1.5</v>
      </c>
      <c r="G8" s="109">
        <v>2.9</v>
      </c>
      <c r="J8" s="234"/>
      <c r="K8" s="66" t="s">
        <v>395</v>
      </c>
      <c r="L8" s="64">
        <v>1.4</v>
      </c>
      <c r="M8" s="64">
        <v>2.2999999999999998</v>
      </c>
      <c r="N8" s="64">
        <v>1.4</v>
      </c>
      <c r="O8" s="64">
        <v>1.6</v>
      </c>
      <c r="Q8" s="200"/>
      <c r="R8" s="200"/>
      <c r="S8" s="200"/>
    </row>
    <row r="9" spans="1:19" ht="15">
      <c r="A9" s="66" t="s">
        <v>396</v>
      </c>
      <c r="B9" s="63">
        <v>60</v>
      </c>
      <c r="C9" s="109">
        <f t="shared" si="0"/>
        <v>1.5666666666666667</v>
      </c>
      <c r="D9" s="64">
        <v>3.5</v>
      </c>
      <c r="E9" s="63">
        <v>10</v>
      </c>
      <c r="F9" s="109">
        <f t="shared" si="1"/>
        <v>1.5666666666666667</v>
      </c>
      <c r="G9" s="109">
        <v>3.1</v>
      </c>
      <c r="J9" s="234"/>
      <c r="K9" s="66" t="s">
        <v>396</v>
      </c>
      <c r="L9" s="64">
        <v>1.6</v>
      </c>
      <c r="M9" s="64">
        <v>2.9</v>
      </c>
      <c r="N9" s="64">
        <v>1.6</v>
      </c>
      <c r="O9" s="64">
        <v>2.4</v>
      </c>
      <c r="Q9" s="78" t="s">
        <v>397</v>
      </c>
    </row>
    <row r="10" spans="1:19" ht="13.9" customHeight="1">
      <c r="A10" s="66" t="s">
        <v>398</v>
      </c>
      <c r="B10" s="63">
        <v>60</v>
      </c>
      <c r="C10" s="109">
        <f t="shared" si="0"/>
        <v>1</v>
      </c>
      <c r="D10" s="64">
        <v>1.9</v>
      </c>
      <c r="E10" s="63">
        <v>10</v>
      </c>
      <c r="F10" s="109">
        <f t="shared" si="1"/>
        <v>1</v>
      </c>
      <c r="G10" s="109">
        <v>1.5</v>
      </c>
      <c r="J10" s="234"/>
      <c r="K10" s="66" t="s">
        <v>398</v>
      </c>
      <c r="L10" s="64">
        <v>1.4</v>
      </c>
      <c r="M10" s="64">
        <v>1.9</v>
      </c>
      <c r="N10" s="64">
        <v>1.4</v>
      </c>
      <c r="O10" s="64">
        <v>1.5</v>
      </c>
      <c r="Q10" s="219" t="s">
        <v>399</v>
      </c>
      <c r="R10" s="219"/>
      <c r="S10" s="219"/>
    </row>
    <row r="11" spans="1:19">
      <c r="A11" s="66" t="s">
        <v>400</v>
      </c>
      <c r="B11" s="63">
        <v>60</v>
      </c>
      <c r="C11" s="109">
        <f t="shared" si="0"/>
        <v>1</v>
      </c>
      <c r="D11" s="64">
        <v>2.7</v>
      </c>
      <c r="E11" s="63">
        <v>10</v>
      </c>
      <c r="F11" s="109">
        <f t="shared" si="1"/>
        <v>1</v>
      </c>
      <c r="G11" s="109">
        <v>1.4</v>
      </c>
      <c r="J11" s="234"/>
      <c r="K11" s="66" t="s">
        <v>400</v>
      </c>
      <c r="L11" s="64">
        <v>1.3</v>
      </c>
      <c r="M11" s="64">
        <v>2.2000000000000002</v>
      </c>
      <c r="N11" s="64">
        <v>1.3</v>
      </c>
      <c r="O11" s="64">
        <v>1.4</v>
      </c>
      <c r="Q11" s="219"/>
      <c r="R11" s="219"/>
      <c r="S11" s="219"/>
    </row>
    <row r="12" spans="1:19">
      <c r="A12" s="66" t="s">
        <v>401</v>
      </c>
      <c r="B12" s="63">
        <v>60</v>
      </c>
      <c r="C12" s="109">
        <f t="shared" si="0"/>
        <v>0.93333333333333324</v>
      </c>
      <c r="D12" s="64">
        <v>2.4</v>
      </c>
      <c r="E12" s="63">
        <v>10</v>
      </c>
      <c r="F12" s="109">
        <f t="shared" si="1"/>
        <v>0.93333333333333324</v>
      </c>
      <c r="G12" s="109">
        <v>2</v>
      </c>
      <c r="J12" s="234"/>
      <c r="K12" s="66" t="s">
        <v>401</v>
      </c>
      <c r="L12" s="64">
        <v>1.5</v>
      </c>
      <c r="M12" s="64">
        <v>2.4</v>
      </c>
      <c r="N12" s="64">
        <v>1.5</v>
      </c>
      <c r="O12" s="64">
        <v>2</v>
      </c>
      <c r="Q12" s="219"/>
      <c r="R12" s="219"/>
      <c r="S12" s="219"/>
    </row>
    <row r="13" spans="1:19" ht="13.9" customHeight="1">
      <c r="A13" s="66" t="s">
        <v>402</v>
      </c>
      <c r="B13" s="63">
        <v>60</v>
      </c>
      <c r="C13" s="109">
        <f t="shared" si="0"/>
        <v>0.9</v>
      </c>
      <c r="D13" s="64">
        <v>1.9</v>
      </c>
      <c r="E13" s="63">
        <v>10</v>
      </c>
      <c r="F13" s="109">
        <f t="shared" si="1"/>
        <v>0.9</v>
      </c>
      <c r="G13" s="109">
        <v>1.5</v>
      </c>
      <c r="J13" s="234"/>
      <c r="K13" s="66" t="s">
        <v>402</v>
      </c>
      <c r="L13" s="64">
        <v>1.3</v>
      </c>
      <c r="M13" s="64">
        <v>1.9</v>
      </c>
      <c r="N13" s="64">
        <v>1.3</v>
      </c>
      <c r="O13" s="64">
        <v>1.5</v>
      </c>
      <c r="Q13" s="219" t="s">
        <v>403</v>
      </c>
      <c r="R13" s="219"/>
      <c r="S13" s="219"/>
    </row>
    <row r="14" spans="1:19">
      <c r="A14" s="66" t="s">
        <v>404</v>
      </c>
      <c r="B14" s="63">
        <v>60</v>
      </c>
      <c r="C14" s="109">
        <f t="shared" si="0"/>
        <v>1.3999999999999997</v>
      </c>
      <c r="D14" s="64">
        <v>3.3</v>
      </c>
      <c r="E14" s="63">
        <v>10</v>
      </c>
      <c r="F14" s="109">
        <f t="shared" si="1"/>
        <v>1.3999999999999997</v>
      </c>
      <c r="G14" s="109">
        <v>2.8</v>
      </c>
      <c r="J14" s="234"/>
      <c r="K14" s="66" t="s">
        <v>404</v>
      </c>
      <c r="L14" s="64">
        <v>1.3</v>
      </c>
      <c r="M14" s="64">
        <v>2.4</v>
      </c>
      <c r="N14" s="64">
        <v>1.3</v>
      </c>
      <c r="O14" s="64">
        <v>1.5</v>
      </c>
      <c r="Q14" s="219"/>
      <c r="R14" s="219"/>
      <c r="S14" s="219"/>
    </row>
    <row r="15" spans="1:19">
      <c r="A15" s="66" t="s">
        <v>405</v>
      </c>
      <c r="B15" s="63">
        <v>60</v>
      </c>
      <c r="C15" s="109">
        <f t="shared" si="0"/>
        <v>2.0333333333333332</v>
      </c>
      <c r="D15" s="64">
        <v>4.7</v>
      </c>
      <c r="E15" s="63">
        <v>10</v>
      </c>
      <c r="F15" s="109">
        <f t="shared" si="1"/>
        <v>2.0333333333333332</v>
      </c>
      <c r="G15" s="109">
        <v>4</v>
      </c>
      <c r="J15" s="234"/>
      <c r="K15" s="66" t="s">
        <v>405</v>
      </c>
      <c r="L15" s="64">
        <v>1.6</v>
      </c>
      <c r="M15" s="64">
        <v>2.6</v>
      </c>
      <c r="N15" s="64">
        <v>1.6</v>
      </c>
      <c r="O15" s="64">
        <v>2.2000000000000002</v>
      </c>
      <c r="Q15" s="219"/>
      <c r="R15" s="219"/>
      <c r="S15" s="219"/>
    </row>
    <row r="16" spans="1:19">
      <c r="A16" s="66" t="s">
        <v>406</v>
      </c>
      <c r="B16" s="63">
        <v>60</v>
      </c>
      <c r="C16" s="109">
        <f t="shared" si="0"/>
        <v>1.3</v>
      </c>
      <c r="D16" s="64">
        <v>2.9</v>
      </c>
      <c r="E16" s="63">
        <v>10</v>
      </c>
      <c r="F16" s="109">
        <f t="shared" si="1"/>
        <v>1.3</v>
      </c>
      <c r="G16" s="109">
        <v>2.1</v>
      </c>
      <c r="J16" s="234"/>
      <c r="K16" s="66" t="s">
        <v>406</v>
      </c>
      <c r="L16" s="64">
        <v>1.4</v>
      </c>
      <c r="M16" s="64">
        <v>2.6</v>
      </c>
      <c r="N16" s="64">
        <v>1.4</v>
      </c>
      <c r="O16" s="64">
        <v>1.8</v>
      </c>
      <c r="Q16" s="219"/>
      <c r="R16" s="219"/>
      <c r="S16" s="219"/>
    </row>
    <row r="17" spans="1:15">
      <c r="A17" s="66" t="s">
        <v>407</v>
      </c>
      <c r="B17" s="63">
        <v>60</v>
      </c>
      <c r="C17" s="109">
        <f t="shared" si="0"/>
        <v>1.6666666666666667</v>
      </c>
      <c r="D17" s="64">
        <v>3.3</v>
      </c>
      <c r="E17" s="63">
        <v>10</v>
      </c>
      <c r="F17" s="109">
        <f t="shared" si="1"/>
        <v>1.6666666666666667</v>
      </c>
      <c r="G17" s="109">
        <v>2.8</v>
      </c>
      <c r="J17" s="234"/>
      <c r="K17" s="66" t="s">
        <v>407</v>
      </c>
      <c r="L17" s="64">
        <v>1.7</v>
      </c>
      <c r="M17" s="64">
        <v>2.8</v>
      </c>
      <c r="N17" s="64">
        <v>1.7</v>
      </c>
      <c r="O17" s="64">
        <v>2.1</v>
      </c>
    </row>
    <row r="18" spans="1:15">
      <c r="A18" s="66" t="s">
        <v>408</v>
      </c>
      <c r="B18" s="63">
        <v>60</v>
      </c>
      <c r="C18" s="109">
        <f t="shared" si="0"/>
        <v>1.6333333333333335</v>
      </c>
      <c r="D18" s="64">
        <v>3.5</v>
      </c>
      <c r="E18" s="63">
        <v>10</v>
      </c>
      <c r="F18" s="109">
        <f t="shared" si="1"/>
        <v>1.6333333333333335</v>
      </c>
      <c r="G18" s="64">
        <v>2.4</v>
      </c>
      <c r="J18" s="234"/>
      <c r="K18" s="66" t="s">
        <v>408</v>
      </c>
      <c r="L18" s="64">
        <v>1.7</v>
      </c>
      <c r="M18" s="64">
        <v>2.7</v>
      </c>
      <c r="N18" s="64">
        <v>1.7</v>
      </c>
      <c r="O18" s="64">
        <v>2.2999999999999998</v>
      </c>
    </row>
    <row r="19" spans="1:15">
      <c r="J19" s="234"/>
      <c r="K19" s="62" t="s">
        <v>409</v>
      </c>
      <c r="L19" s="62">
        <f>AVERAGE(L7:L18)</f>
        <v>1.4833333333333334</v>
      </c>
      <c r="M19" s="62">
        <f>MAX(M7:M18)</f>
        <v>2.9</v>
      </c>
      <c r="N19" s="62">
        <f>AVERAGE(N7:N18)</f>
        <v>1.4916666666666665</v>
      </c>
      <c r="O19" s="62">
        <f>MAX(O7:O18)</f>
        <v>2.4</v>
      </c>
    </row>
    <row r="21" spans="1:15" ht="30">
      <c r="J21" s="61">
        <f>+A6</f>
        <v>2022</v>
      </c>
      <c r="K21" s="61" t="s">
        <v>391</v>
      </c>
      <c r="L21" s="67" t="s">
        <v>386</v>
      </c>
      <c r="M21" s="67" t="s">
        <v>392</v>
      </c>
      <c r="N21" s="67" t="s">
        <v>389</v>
      </c>
      <c r="O21" s="67" t="s">
        <v>393</v>
      </c>
    </row>
    <row r="22" spans="1:15">
      <c r="J22" s="234" t="s">
        <v>202</v>
      </c>
      <c r="K22" s="66" t="s">
        <v>394</v>
      </c>
      <c r="L22" s="64">
        <v>1.2</v>
      </c>
      <c r="M22" s="64">
        <v>2.2999999999999998</v>
      </c>
      <c r="N22" s="64">
        <v>1.2</v>
      </c>
      <c r="O22" s="64">
        <v>1.9</v>
      </c>
    </row>
    <row r="23" spans="1:15">
      <c r="J23" s="234"/>
      <c r="K23" s="66" t="s">
        <v>395</v>
      </c>
      <c r="L23" s="64">
        <v>1.2</v>
      </c>
      <c r="M23" s="64">
        <v>2.7</v>
      </c>
      <c r="N23" s="64">
        <v>1.2</v>
      </c>
      <c r="O23" s="64">
        <v>2.2999999999999998</v>
      </c>
    </row>
    <row r="24" spans="1:15">
      <c r="J24" s="234"/>
      <c r="K24" s="66" t="s">
        <v>396</v>
      </c>
      <c r="L24" s="64">
        <v>1.4</v>
      </c>
      <c r="M24" s="64">
        <v>3.2</v>
      </c>
      <c r="N24" s="64">
        <v>1.4</v>
      </c>
      <c r="O24" s="64">
        <v>2.5</v>
      </c>
    </row>
    <row r="25" spans="1:15">
      <c r="J25" s="234"/>
      <c r="K25" s="66" t="s">
        <v>398</v>
      </c>
      <c r="L25" s="64">
        <v>0.8</v>
      </c>
      <c r="M25" s="64">
        <v>1.5</v>
      </c>
      <c r="N25" s="64">
        <v>0.8</v>
      </c>
      <c r="O25" s="64">
        <v>1.1000000000000001</v>
      </c>
    </row>
    <row r="26" spans="1:15">
      <c r="J26" s="234"/>
      <c r="K26" s="66" t="s">
        <v>400</v>
      </c>
      <c r="L26" s="64">
        <v>0.8</v>
      </c>
      <c r="M26" s="64">
        <v>2.7</v>
      </c>
      <c r="N26" s="64">
        <v>0.8</v>
      </c>
      <c r="O26" s="64">
        <v>1</v>
      </c>
    </row>
    <row r="27" spans="1:15">
      <c r="J27" s="234"/>
      <c r="K27" s="66" t="s">
        <v>401</v>
      </c>
      <c r="L27" s="64">
        <v>0.4</v>
      </c>
      <c r="M27" s="64">
        <v>1.3</v>
      </c>
      <c r="N27" s="64">
        <v>0.4</v>
      </c>
      <c r="O27" s="64">
        <v>0.9</v>
      </c>
    </row>
    <row r="28" spans="1:15">
      <c r="J28" s="234"/>
      <c r="K28" s="66" t="s">
        <v>402</v>
      </c>
      <c r="L28" s="64">
        <v>0.5</v>
      </c>
      <c r="M28" s="64">
        <v>1.8</v>
      </c>
      <c r="N28" s="64">
        <v>0.5</v>
      </c>
      <c r="O28" s="64">
        <v>1.1000000000000001</v>
      </c>
    </row>
    <row r="29" spans="1:15">
      <c r="J29" s="234"/>
      <c r="K29" s="66" t="s">
        <v>404</v>
      </c>
      <c r="L29" s="64">
        <v>1.5</v>
      </c>
      <c r="M29" s="64">
        <v>3.3</v>
      </c>
      <c r="N29" s="64">
        <v>1.5</v>
      </c>
      <c r="O29" s="64">
        <v>2.8</v>
      </c>
    </row>
    <row r="30" spans="1:15">
      <c r="J30" s="234"/>
      <c r="K30" s="66" t="s">
        <v>405</v>
      </c>
      <c r="L30" s="64">
        <v>2.2000000000000002</v>
      </c>
      <c r="M30" s="64">
        <v>4.7</v>
      </c>
      <c r="N30" s="64">
        <v>2.2000000000000002</v>
      </c>
      <c r="O30" s="64">
        <v>4</v>
      </c>
    </row>
    <row r="31" spans="1:15">
      <c r="J31" s="234"/>
      <c r="K31" s="66" t="s">
        <v>406</v>
      </c>
      <c r="L31" s="64">
        <v>1.1000000000000001</v>
      </c>
      <c r="M31" s="64">
        <v>2.4</v>
      </c>
      <c r="N31" s="64">
        <v>1.1000000000000001</v>
      </c>
      <c r="O31" s="64">
        <v>1.6</v>
      </c>
    </row>
    <row r="32" spans="1:15">
      <c r="J32" s="234"/>
      <c r="K32" s="66" t="s">
        <v>407</v>
      </c>
      <c r="L32" s="64">
        <v>1.8</v>
      </c>
      <c r="M32" s="64">
        <v>3.3</v>
      </c>
      <c r="N32" s="64">
        <v>1.8</v>
      </c>
      <c r="O32" s="64">
        <v>2.8</v>
      </c>
    </row>
    <row r="33" spans="1:15">
      <c r="J33" s="234"/>
      <c r="K33" s="66" t="s">
        <v>408</v>
      </c>
      <c r="L33" s="64">
        <v>1.8</v>
      </c>
      <c r="M33" s="64">
        <v>3.5</v>
      </c>
      <c r="N33" s="64">
        <v>1.8</v>
      </c>
      <c r="O33" s="64">
        <v>2.4</v>
      </c>
    </row>
    <row r="34" spans="1:15">
      <c r="J34" s="234"/>
      <c r="K34" s="62" t="s">
        <v>409</v>
      </c>
      <c r="L34" s="62">
        <f>AVERAGE(L22:L33)</f>
        <v>1.2250000000000001</v>
      </c>
      <c r="M34" s="62">
        <f>MAX(M22:M33)</f>
        <v>4.7</v>
      </c>
      <c r="N34" s="62">
        <f>AVERAGE(N22:N33)</f>
        <v>1.2250000000000001</v>
      </c>
      <c r="O34" s="62">
        <f>MAX(O22:O33)</f>
        <v>4</v>
      </c>
    </row>
    <row r="36" spans="1:15" ht="30">
      <c r="J36" s="61">
        <f>+A6</f>
        <v>2022</v>
      </c>
      <c r="K36" s="61" t="s">
        <v>391</v>
      </c>
      <c r="L36" s="67" t="s">
        <v>386</v>
      </c>
      <c r="M36" s="67" t="s">
        <v>392</v>
      </c>
      <c r="N36" s="67" t="s">
        <v>389</v>
      </c>
      <c r="O36" s="67" t="s">
        <v>393</v>
      </c>
    </row>
    <row r="37" spans="1:15">
      <c r="J37" s="234" t="s">
        <v>203</v>
      </c>
      <c r="K37" s="66" t="s">
        <v>394</v>
      </c>
      <c r="L37" s="64">
        <v>1.6</v>
      </c>
      <c r="M37" s="64">
        <v>2.8</v>
      </c>
      <c r="N37" s="64">
        <v>1.6</v>
      </c>
      <c r="O37" s="64">
        <v>2.4</v>
      </c>
    </row>
    <row r="38" spans="1:15">
      <c r="J38" s="234"/>
      <c r="K38" s="66" t="s">
        <v>395</v>
      </c>
      <c r="L38" s="64">
        <v>1.9</v>
      </c>
      <c r="M38" s="64">
        <v>3.8</v>
      </c>
      <c r="N38" s="64">
        <v>1.9</v>
      </c>
      <c r="O38" s="64">
        <v>2.9</v>
      </c>
    </row>
    <row r="39" spans="1:15">
      <c r="J39" s="234"/>
      <c r="K39" s="66" t="s">
        <v>396</v>
      </c>
      <c r="L39" s="64">
        <v>1.7</v>
      </c>
      <c r="M39" s="64">
        <v>3.5</v>
      </c>
      <c r="N39" s="64">
        <v>1.7</v>
      </c>
      <c r="O39" s="64">
        <v>3.1</v>
      </c>
    </row>
    <row r="40" spans="1:15">
      <c r="J40" s="234"/>
      <c r="K40" s="66" t="s">
        <v>398</v>
      </c>
      <c r="L40" s="64">
        <v>0.8</v>
      </c>
      <c r="M40" s="64">
        <v>1.7</v>
      </c>
      <c r="N40" s="64">
        <v>0.8</v>
      </c>
      <c r="O40" s="64">
        <v>1.3</v>
      </c>
    </row>
    <row r="41" spans="1:15">
      <c r="J41" s="234"/>
      <c r="K41" s="66" t="s">
        <v>400</v>
      </c>
      <c r="L41" s="64">
        <v>0.9</v>
      </c>
      <c r="M41" s="64">
        <v>2.2000000000000002</v>
      </c>
      <c r="N41" s="64">
        <v>0.9</v>
      </c>
      <c r="O41" s="64">
        <v>1.2</v>
      </c>
    </row>
    <row r="42" spans="1:15">
      <c r="J42" s="234"/>
      <c r="K42" s="66" t="s">
        <v>401</v>
      </c>
      <c r="L42" s="64">
        <v>0.9</v>
      </c>
      <c r="M42" s="64">
        <v>2.1</v>
      </c>
      <c r="N42" s="64">
        <v>0.9</v>
      </c>
      <c r="O42" s="64">
        <v>1.4</v>
      </c>
    </row>
    <row r="43" spans="1:15">
      <c r="J43" s="234"/>
      <c r="K43" s="66" t="s">
        <v>402</v>
      </c>
      <c r="L43" s="64">
        <v>0.9</v>
      </c>
      <c r="M43" s="64">
        <v>1.9</v>
      </c>
      <c r="N43" s="64">
        <v>0.9</v>
      </c>
      <c r="O43" s="64">
        <v>1.3</v>
      </c>
    </row>
    <row r="44" spans="1:15">
      <c r="J44" s="234"/>
      <c r="K44" s="66" t="s">
        <v>404</v>
      </c>
      <c r="L44" s="64">
        <v>1.4</v>
      </c>
      <c r="M44" s="64">
        <v>2.7</v>
      </c>
      <c r="N44" s="64">
        <v>1.4</v>
      </c>
      <c r="O44" s="64">
        <v>2.2999999999999998</v>
      </c>
    </row>
    <row r="45" spans="1:15">
      <c r="J45" s="234"/>
      <c r="K45" s="66" t="s">
        <v>405</v>
      </c>
      <c r="L45" s="64">
        <v>2.2999999999999998</v>
      </c>
      <c r="M45" s="64">
        <v>3.6</v>
      </c>
      <c r="N45" s="64">
        <v>2.2999999999999998</v>
      </c>
      <c r="O45" s="64">
        <v>3.1</v>
      </c>
    </row>
    <row r="46" spans="1:15">
      <c r="J46" s="234"/>
      <c r="K46" s="66" t="s">
        <v>406</v>
      </c>
      <c r="L46" s="64">
        <v>1.4</v>
      </c>
      <c r="M46" s="64">
        <v>2.9</v>
      </c>
      <c r="N46" s="64">
        <v>1.4</v>
      </c>
      <c r="O46" s="64">
        <v>2.1</v>
      </c>
    </row>
    <row r="47" spans="1:15">
      <c r="J47" s="234"/>
      <c r="K47" s="66" t="s">
        <v>407</v>
      </c>
      <c r="L47" s="64">
        <v>1.5</v>
      </c>
      <c r="M47" s="64">
        <v>2.4</v>
      </c>
      <c r="N47" s="64">
        <v>1.5</v>
      </c>
      <c r="O47" s="64">
        <v>2.1</v>
      </c>
    </row>
    <row r="48" spans="1:15" ht="15">
      <c r="A48" s="231" t="s">
        <v>303</v>
      </c>
      <c r="B48" s="232"/>
      <c r="C48" s="232"/>
      <c r="D48" s="232"/>
      <c r="E48" s="232"/>
      <c r="F48" s="232"/>
      <c r="G48" s="233"/>
      <c r="J48" s="234"/>
      <c r="K48" s="66" t="s">
        <v>408</v>
      </c>
      <c r="L48" s="64">
        <v>1.4</v>
      </c>
      <c r="M48" s="64">
        <v>2.5</v>
      </c>
      <c r="N48" s="64">
        <v>1.4</v>
      </c>
      <c r="O48" s="64">
        <v>2.1</v>
      </c>
    </row>
    <row r="49" spans="1:15">
      <c r="A49" s="222"/>
      <c r="B49" s="223"/>
      <c r="C49" s="223"/>
      <c r="D49" s="223"/>
      <c r="E49" s="223"/>
      <c r="F49" s="223"/>
      <c r="G49" s="224"/>
      <c r="J49" s="234"/>
      <c r="K49" s="62" t="s">
        <v>409</v>
      </c>
      <c r="L49" s="62">
        <f>AVERAGE(L37:L48)</f>
        <v>1.3916666666666668</v>
      </c>
      <c r="M49" s="62">
        <f>MAX(M37:M48)</f>
        <v>3.8</v>
      </c>
      <c r="N49" s="62">
        <f>AVERAGE(N37:N48)</f>
        <v>1.3916666666666668</v>
      </c>
      <c r="O49" s="62">
        <f>MAX(O37:O48)</f>
        <v>3.1</v>
      </c>
    </row>
    <row r="50" spans="1:15">
      <c r="A50" s="225"/>
      <c r="B50" s="226"/>
      <c r="C50" s="226"/>
      <c r="D50" s="226"/>
      <c r="E50" s="226"/>
      <c r="F50" s="226"/>
      <c r="G50" s="227"/>
    </row>
    <row r="51" spans="1:15">
      <c r="A51" s="225"/>
      <c r="B51" s="226"/>
      <c r="C51" s="226"/>
      <c r="D51" s="226"/>
      <c r="E51" s="226"/>
      <c r="F51" s="226"/>
      <c r="G51" s="227"/>
    </row>
    <row r="52" spans="1:15">
      <c r="A52" s="228"/>
      <c r="B52" s="229"/>
      <c r="C52" s="229"/>
      <c r="D52" s="229"/>
      <c r="E52" s="229"/>
      <c r="F52" s="229"/>
      <c r="G52" s="230"/>
    </row>
  </sheetData>
  <mergeCells count="11">
    <mergeCell ref="Q13:S16"/>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52"/>
  <sheetViews>
    <sheetView workbookViewId="0">
      <selection activeCell="G19" sqref="G19"/>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Riverside Resource Recovery Facility</v>
      </c>
      <c r="F1" s="92"/>
      <c r="G1" s="92"/>
    </row>
    <row r="3" spans="1:19" ht="15">
      <c r="A3" s="60" t="s">
        <v>410</v>
      </c>
      <c r="D3" s="76" t="s">
        <v>378</v>
      </c>
      <c r="G3" s="80" t="s">
        <v>379</v>
      </c>
      <c r="J3" s="9" t="str">
        <f>+A3</f>
        <v>Monitoring of Sulphur dioxide emissions</v>
      </c>
      <c r="L3" s="9"/>
      <c r="N3" s="9" t="s">
        <v>380</v>
      </c>
      <c r="Q3" s="79" t="s">
        <v>3</v>
      </c>
      <c r="R3" s="74"/>
      <c r="S3" s="74"/>
    </row>
    <row r="4" spans="1:19" ht="13.9" customHeight="1">
      <c r="Q4" s="200" t="s">
        <v>381</v>
      </c>
      <c r="R4" s="200"/>
      <c r="S4" s="200"/>
    </row>
    <row r="5" spans="1:19" ht="17.25">
      <c r="A5" s="68" t="s">
        <v>382</v>
      </c>
      <c r="B5" s="221" t="s">
        <v>383</v>
      </c>
      <c r="C5" s="221"/>
      <c r="D5" s="221"/>
      <c r="E5" s="221" t="s">
        <v>384</v>
      </c>
      <c r="F5" s="221"/>
      <c r="G5" s="221"/>
      <c r="J5" s="220"/>
      <c r="K5" s="220"/>
      <c r="L5" s="220"/>
      <c r="M5" s="220"/>
      <c r="N5" s="220"/>
      <c r="O5" s="220"/>
      <c r="Q5" s="200"/>
      <c r="R5" s="200"/>
      <c r="S5" s="200"/>
    </row>
    <row r="6" spans="1:19" s="58" customFormat="1" ht="37.5" customHeight="1">
      <c r="A6" s="65">
        <f>+'Cover Page'!C39</f>
        <v>2022</v>
      </c>
      <c r="B6" s="55" t="s">
        <v>411</v>
      </c>
      <c r="C6" s="55" t="s">
        <v>386</v>
      </c>
      <c r="D6" s="55" t="s">
        <v>387</v>
      </c>
      <c r="E6" s="55" t="s">
        <v>412</v>
      </c>
      <c r="F6" s="55" t="s">
        <v>389</v>
      </c>
      <c r="G6" s="55" t="s">
        <v>390</v>
      </c>
      <c r="H6" s="59"/>
      <c r="J6" s="61">
        <f>+A6</f>
        <v>2022</v>
      </c>
      <c r="K6" s="61" t="s">
        <v>391</v>
      </c>
      <c r="L6" s="67" t="s">
        <v>386</v>
      </c>
      <c r="M6" s="67" t="s">
        <v>392</v>
      </c>
      <c r="N6" s="67" t="s">
        <v>389</v>
      </c>
      <c r="O6" s="67" t="s">
        <v>393</v>
      </c>
      <c r="Q6" s="200"/>
      <c r="R6" s="200"/>
      <c r="S6" s="200"/>
    </row>
    <row r="7" spans="1:19">
      <c r="A7" s="66" t="s">
        <v>394</v>
      </c>
      <c r="B7" s="63">
        <v>200</v>
      </c>
      <c r="C7" s="109">
        <f>(L7+L22+L37)/3</f>
        <v>5.9333333333333336</v>
      </c>
      <c r="D7" s="109">
        <v>24.8</v>
      </c>
      <c r="E7" s="63">
        <v>50</v>
      </c>
      <c r="F7" s="109">
        <f>(N7+N22+N37)/3</f>
        <v>5.8999999999999995</v>
      </c>
      <c r="G7" s="109">
        <v>10.4</v>
      </c>
      <c r="J7" s="234" t="s">
        <v>201</v>
      </c>
      <c r="K7" s="66" t="s">
        <v>394</v>
      </c>
      <c r="L7" s="64">
        <v>1.6</v>
      </c>
      <c r="M7" s="64">
        <v>24.8</v>
      </c>
      <c r="N7" s="64">
        <v>1.5</v>
      </c>
      <c r="O7" s="64">
        <v>2.4</v>
      </c>
      <c r="Q7" s="200"/>
      <c r="R7" s="200"/>
      <c r="S7" s="200"/>
    </row>
    <row r="8" spans="1:19">
      <c r="A8" s="66" t="s">
        <v>395</v>
      </c>
      <c r="B8" s="63">
        <v>200</v>
      </c>
      <c r="C8" s="109">
        <f t="shared" ref="C8:C18" si="0">(L8+L23+L38)/3</f>
        <v>6.1333333333333329</v>
      </c>
      <c r="D8" s="109">
        <v>27.5</v>
      </c>
      <c r="E8" s="63">
        <v>50</v>
      </c>
      <c r="F8" s="109">
        <f t="shared" ref="F8:F18" si="1">(N8+N23+N38)/3</f>
        <v>6.1333333333333329</v>
      </c>
      <c r="G8" s="109">
        <v>10.5</v>
      </c>
      <c r="J8" s="234"/>
      <c r="K8" s="66" t="s">
        <v>395</v>
      </c>
      <c r="L8" s="64">
        <v>1.9</v>
      </c>
      <c r="M8" s="64">
        <v>27.5</v>
      </c>
      <c r="N8" s="64">
        <v>1.9</v>
      </c>
      <c r="O8" s="64">
        <v>3.4</v>
      </c>
      <c r="Q8" s="200"/>
      <c r="R8" s="200"/>
      <c r="S8" s="200"/>
    </row>
    <row r="9" spans="1:19" ht="15">
      <c r="A9" s="66" t="s">
        <v>396</v>
      </c>
      <c r="B9" s="63">
        <v>200</v>
      </c>
      <c r="C9" s="109">
        <f t="shared" si="0"/>
        <v>6.0999999999999988</v>
      </c>
      <c r="D9" s="109">
        <v>44.3</v>
      </c>
      <c r="E9" s="63">
        <v>50</v>
      </c>
      <c r="F9" s="109">
        <f t="shared" si="1"/>
        <v>6.0999999999999988</v>
      </c>
      <c r="G9" s="109">
        <v>10.5</v>
      </c>
      <c r="J9" s="234"/>
      <c r="K9" s="66" t="s">
        <v>396</v>
      </c>
      <c r="L9" s="64">
        <v>2.1</v>
      </c>
      <c r="M9" s="64">
        <v>44.3</v>
      </c>
      <c r="N9" s="64">
        <v>2.1</v>
      </c>
      <c r="O9" s="64">
        <v>5.0999999999999996</v>
      </c>
      <c r="Q9" s="78" t="s">
        <v>397</v>
      </c>
    </row>
    <row r="10" spans="1:19" ht="14.25" customHeight="1">
      <c r="A10" s="66" t="s">
        <v>398</v>
      </c>
      <c r="B10" s="63">
        <v>200</v>
      </c>
      <c r="C10" s="109">
        <f t="shared" si="0"/>
        <v>6.0333333333333341</v>
      </c>
      <c r="D10" s="109">
        <v>20.3</v>
      </c>
      <c r="E10" s="63">
        <v>50</v>
      </c>
      <c r="F10" s="109">
        <f t="shared" si="1"/>
        <v>6.0333333333333341</v>
      </c>
      <c r="G10" s="109">
        <v>10.7</v>
      </c>
      <c r="J10" s="234"/>
      <c r="K10" s="66" t="s">
        <v>398</v>
      </c>
      <c r="L10" s="64">
        <v>1.5</v>
      </c>
      <c r="M10" s="64">
        <v>13.4</v>
      </c>
      <c r="N10" s="64">
        <v>1.5</v>
      </c>
      <c r="O10" s="64">
        <v>2.2000000000000002</v>
      </c>
      <c r="Q10" s="219" t="s">
        <v>399</v>
      </c>
      <c r="R10" s="219"/>
      <c r="S10" s="219"/>
    </row>
    <row r="11" spans="1:19">
      <c r="A11" s="66" t="s">
        <v>400</v>
      </c>
      <c r="B11" s="63">
        <v>200</v>
      </c>
      <c r="C11" s="109">
        <f t="shared" si="0"/>
        <v>6.7333333333333334</v>
      </c>
      <c r="D11" s="109">
        <v>40.1</v>
      </c>
      <c r="E11" s="63">
        <v>50</v>
      </c>
      <c r="F11" s="109">
        <f t="shared" si="1"/>
        <v>6.7333333333333334</v>
      </c>
      <c r="G11" s="109">
        <v>12.5</v>
      </c>
      <c r="J11" s="234"/>
      <c r="K11" s="66" t="s">
        <v>400</v>
      </c>
      <c r="L11" s="64">
        <v>1.9</v>
      </c>
      <c r="M11" s="64">
        <v>25.5</v>
      </c>
      <c r="N11" s="64">
        <v>1.9</v>
      </c>
      <c r="O11" s="64">
        <v>4.9000000000000004</v>
      </c>
      <c r="Q11" s="219"/>
      <c r="R11" s="219"/>
      <c r="S11" s="219"/>
    </row>
    <row r="12" spans="1:19">
      <c r="A12" s="66" t="s">
        <v>401</v>
      </c>
      <c r="B12" s="63">
        <v>200</v>
      </c>
      <c r="C12" s="109">
        <f t="shared" si="0"/>
        <v>7.333333333333333</v>
      </c>
      <c r="D12" s="109">
        <v>48</v>
      </c>
      <c r="E12" s="63">
        <v>50</v>
      </c>
      <c r="F12" s="109">
        <f t="shared" si="1"/>
        <v>7.333333333333333</v>
      </c>
      <c r="G12" s="109">
        <v>12.6</v>
      </c>
      <c r="J12" s="234"/>
      <c r="K12" s="66" t="s">
        <v>401</v>
      </c>
      <c r="L12" s="64">
        <v>1.8</v>
      </c>
      <c r="M12" s="64">
        <v>35.1</v>
      </c>
      <c r="N12" s="64">
        <v>1.8</v>
      </c>
      <c r="O12" s="64">
        <v>4</v>
      </c>
      <c r="Q12" s="219"/>
      <c r="R12" s="219"/>
      <c r="S12" s="219"/>
    </row>
    <row r="13" spans="1:19" ht="14.25" customHeight="1">
      <c r="A13" s="66" t="s">
        <v>402</v>
      </c>
      <c r="B13" s="63">
        <v>200</v>
      </c>
      <c r="C13" s="109">
        <f t="shared" si="0"/>
        <v>6.9666666666666659</v>
      </c>
      <c r="D13" s="109">
        <v>38.6</v>
      </c>
      <c r="E13" s="63">
        <v>50</v>
      </c>
      <c r="F13" s="109">
        <f t="shared" si="1"/>
        <v>6.9666666666666659</v>
      </c>
      <c r="G13" s="109">
        <v>10.9</v>
      </c>
      <c r="J13" s="234"/>
      <c r="K13" s="66" t="s">
        <v>402</v>
      </c>
      <c r="L13" s="64">
        <v>2.2999999999999998</v>
      </c>
      <c r="M13" s="64">
        <v>32.4</v>
      </c>
      <c r="N13" s="64">
        <v>2.2999999999999998</v>
      </c>
      <c r="O13" s="64">
        <v>6.6</v>
      </c>
      <c r="Q13" s="219" t="s">
        <v>403</v>
      </c>
      <c r="R13" s="219"/>
      <c r="S13" s="219"/>
    </row>
    <row r="14" spans="1:19">
      <c r="A14" s="66" t="s">
        <v>404</v>
      </c>
      <c r="B14" s="63">
        <v>200</v>
      </c>
      <c r="C14" s="109">
        <f t="shared" si="0"/>
        <v>6.5999999999999988</v>
      </c>
      <c r="D14" s="109">
        <v>73.400000000000006</v>
      </c>
      <c r="E14" s="63">
        <v>50</v>
      </c>
      <c r="F14" s="109">
        <f t="shared" si="1"/>
        <v>6.5999999999999988</v>
      </c>
      <c r="G14" s="109">
        <v>10.5</v>
      </c>
      <c r="J14" s="234"/>
      <c r="K14" s="66" t="s">
        <v>404</v>
      </c>
      <c r="L14" s="64">
        <v>2.8</v>
      </c>
      <c r="M14" s="64">
        <v>73.400000000000006</v>
      </c>
      <c r="N14" s="64">
        <v>2.8</v>
      </c>
      <c r="O14" s="64">
        <v>4.9000000000000004</v>
      </c>
      <c r="Q14" s="219"/>
      <c r="R14" s="219"/>
      <c r="S14" s="219"/>
    </row>
    <row r="15" spans="1:19">
      <c r="A15" s="66" t="s">
        <v>405</v>
      </c>
      <c r="B15" s="63">
        <v>200</v>
      </c>
      <c r="C15" s="109">
        <f t="shared" si="0"/>
        <v>5.7666666666666666</v>
      </c>
      <c r="D15" s="109">
        <v>23.2</v>
      </c>
      <c r="E15" s="63">
        <v>50</v>
      </c>
      <c r="F15" s="109">
        <f t="shared" si="1"/>
        <v>5.7666666666666666</v>
      </c>
      <c r="G15" s="109">
        <v>8.9</v>
      </c>
      <c r="J15" s="234"/>
      <c r="K15" s="66" t="s">
        <v>405</v>
      </c>
      <c r="L15" s="64">
        <v>1.6</v>
      </c>
      <c r="M15" s="64">
        <v>23.2</v>
      </c>
      <c r="N15" s="64">
        <v>1.6</v>
      </c>
      <c r="O15" s="64">
        <v>2.4</v>
      </c>
      <c r="Q15" s="219"/>
      <c r="R15" s="219"/>
      <c r="S15" s="219"/>
    </row>
    <row r="16" spans="1:19">
      <c r="A16" s="66" t="s">
        <v>406</v>
      </c>
      <c r="B16" s="63">
        <v>200</v>
      </c>
      <c r="C16" s="109">
        <f t="shared" si="0"/>
        <v>6.1333333333333329</v>
      </c>
      <c r="D16" s="109">
        <v>50.7</v>
      </c>
      <c r="E16" s="63">
        <v>50</v>
      </c>
      <c r="F16" s="109">
        <f t="shared" si="1"/>
        <v>6.1333333333333329</v>
      </c>
      <c r="G16" s="109">
        <v>11.3</v>
      </c>
      <c r="J16" s="234"/>
      <c r="K16" s="66" t="s">
        <v>406</v>
      </c>
      <c r="L16" s="64">
        <v>2</v>
      </c>
      <c r="M16" s="64">
        <v>40.299999999999997</v>
      </c>
      <c r="N16" s="64">
        <v>2</v>
      </c>
      <c r="O16" s="64">
        <v>2.8</v>
      </c>
      <c r="Q16" s="219"/>
      <c r="R16" s="219"/>
      <c r="S16" s="219"/>
    </row>
    <row r="17" spans="1:15">
      <c r="A17" s="66" t="s">
        <v>407</v>
      </c>
      <c r="B17" s="63">
        <v>200</v>
      </c>
      <c r="C17" s="109">
        <f t="shared" si="0"/>
        <v>5.833333333333333</v>
      </c>
      <c r="D17" s="109">
        <v>18.7</v>
      </c>
      <c r="E17" s="63">
        <v>50</v>
      </c>
      <c r="F17" s="109">
        <f t="shared" si="1"/>
        <v>5.833333333333333</v>
      </c>
      <c r="G17" s="109">
        <v>9.3000000000000007</v>
      </c>
      <c r="J17" s="234"/>
      <c r="K17" s="66" t="s">
        <v>407</v>
      </c>
      <c r="L17" s="64">
        <v>1.5</v>
      </c>
      <c r="M17" s="64">
        <v>16.899999999999999</v>
      </c>
      <c r="N17" s="64">
        <v>1.5</v>
      </c>
      <c r="O17" s="64">
        <v>3.1</v>
      </c>
    </row>
    <row r="18" spans="1:15">
      <c r="A18" s="66" t="s">
        <v>408</v>
      </c>
      <c r="B18" s="63">
        <v>200</v>
      </c>
      <c r="C18" s="109">
        <f t="shared" si="0"/>
        <v>5.6000000000000005</v>
      </c>
      <c r="D18" s="109">
        <v>27.3</v>
      </c>
      <c r="E18" s="63">
        <v>50</v>
      </c>
      <c r="F18" s="109">
        <f t="shared" si="1"/>
        <v>5.6000000000000005</v>
      </c>
      <c r="G18" s="109">
        <v>9.8000000000000007</v>
      </c>
      <c r="J18" s="234"/>
      <c r="K18" s="66" t="s">
        <v>408</v>
      </c>
      <c r="L18" s="64">
        <v>1</v>
      </c>
      <c r="M18" s="64">
        <v>27.3</v>
      </c>
      <c r="N18" s="64">
        <v>1</v>
      </c>
      <c r="O18" s="64">
        <v>2.1</v>
      </c>
    </row>
    <row r="19" spans="1:15">
      <c r="J19" s="234"/>
      <c r="K19" s="62" t="s">
        <v>409</v>
      </c>
      <c r="L19" s="62">
        <f>AVERAGE(L7:L18)</f>
        <v>1.8333333333333337</v>
      </c>
      <c r="M19" s="62">
        <f>MAX(M7:M18)</f>
        <v>73.400000000000006</v>
      </c>
      <c r="N19" s="62">
        <f>AVERAGE(N7:N18)</f>
        <v>1.8250000000000002</v>
      </c>
      <c r="O19" s="62">
        <f>MAX(O7:O18)</f>
        <v>6.6</v>
      </c>
    </row>
    <row r="21" spans="1:15" ht="30">
      <c r="J21" s="61">
        <f>+A6</f>
        <v>2022</v>
      </c>
      <c r="K21" s="61" t="s">
        <v>391</v>
      </c>
      <c r="L21" s="67" t="s">
        <v>386</v>
      </c>
      <c r="M21" s="67" t="s">
        <v>392</v>
      </c>
      <c r="N21" s="67" t="s">
        <v>389</v>
      </c>
      <c r="O21" s="67" t="s">
        <v>393</v>
      </c>
    </row>
    <row r="22" spans="1:15">
      <c r="J22" s="234" t="s">
        <v>202</v>
      </c>
      <c r="K22" s="66" t="s">
        <v>394</v>
      </c>
      <c r="L22" s="64">
        <v>7.7</v>
      </c>
      <c r="M22" s="64">
        <v>17.8</v>
      </c>
      <c r="N22" s="64">
        <v>7.7</v>
      </c>
      <c r="O22" s="64">
        <v>8.9</v>
      </c>
    </row>
    <row r="23" spans="1:15">
      <c r="J23" s="234"/>
      <c r="K23" s="66" t="s">
        <v>395</v>
      </c>
      <c r="L23" s="64">
        <v>7.7</v>
      </c>
      <c r="M23" s="64">
        <v>15.3</v>
      </c>
      <c r="N23" s="64">
        <v>7.7</v>
      </c>
      <c r="O23" s="64">
        <v>9.1</v>
      </c>
    </row>
    <row r="24" spans="1:15">
      <c r="J24" s="234"/>
      <c r="K24" s="66" t="s">
        <v>396</v>
      </c>
      <c r="L24" s="64">
        <v>7.5</v>
      </c>
      <c r="M24" s="64">
        <v>33.4</v>
      </c>
      <c r="N24" s="64">
        <v>7.5</v>
      </c>
      <c r="O24" s="64">
        <v>9.4</v>
      </c>
    </row>
    <row r="25" spans="1:15">
      <c r="J25" s="234"/>
      <c r="K25" s="66" t="s">
        <v>398</v>
      </c>
      <c r="L25" s="64">
        <v>7.5</v>
      </c>
      <c r="M25" s="64">
        <v>13.1</v>
      </c>
      <c r="N25" s="64">
        <v>7.5</v>
      </c>
      <c r="O25" s="64">
        <v>8.3000000000000007</v>
      </c>
    </row>
    <row r="26" spans="1:15">
      <c r="J26" s="234"/>
      <c r="K26" s="66" t="s">
        <v>400</v>
      </c>
      <c r="L26" s="64">
        <v>8.1999999999999993</v>
      </c>
      <c r="M26" s="64">
        <v>29.4</v>
      </c>
      <c r="N26" s="64">
        <v>8.1999999999999993</v>
      </c>
      <c r="O26" s="64">
        <v>9.5</v>
      </c>
    </row>
    <row r="27" spans="1:15">
      <c r="J27" s="234"/>
      <c r="K27" s="66" t="s">
        <v>401</v>
      </c>
      <c r="L27" s="64">
        <v>10.1</v>
      </c>
      <c r="M27" s="64">
        <v>36.4</v>
      </c>
      <c r="N27" s="64">
        <v>10.1</v>
      </c>
      <c r="O27" s="64">
        <v>12.4</v>
      </c>
    </row>
    <row r="28" spans="1:15">
      <c r="J28" s="234"/>
      <c r="K28" s="66" t="s">
        <v>402</v>
      </c>
      <c r="L28" s="64">
        <v>9.1</v>
      </c>
      <c r="M28" s="64">
        <v>38.6</v>
      </c>
      <c r="N28" s="64">
        <v>9.1</v>
      </c>
      <c r="O28" s="64">
        <v>10.7</v>
      </c>
    </row>
    <row r="29" spans="1:15">
      <c r="J29" s="234"/>
      <c r="K29" s="66" t="s">
        <v>404</v>
      </c>
      <c r="L29" s="64">
        <v>8.1</v>
      </c>
      <c r="M29" s="64">
        <v>20.5</v>
      </c>
      <c r="N29" s="64">
        <v>8.1</v>
      </c>
      <c r="O29" s="64">
        <v>10.5</v>
      </c>
    </row>
    <row r="30" spans="1:15">
      <c r="J30" s="234"/>
      <c r="K30" s="66" t="s">
        <v>405</v>
      </c>
      <c r="L30" s="64">
        <v>7.4</v>
      </c>
      <c r="M30" s="64">
        <v>13.4</v>
      </c>
      <c r="N30" s="64">
        <v>7.4</v>
      </c>
      <c r="O30" s="64">
        <v>7.7</v>
      </c>
    </row>
    <row r="31" spans="1:15">
      <c r="J31" s="234"/>
      <c r="K31" s="66" t="s">
        <v>406</v>
      </c>
      <c r="L31" s="64">
        <v>7.6</v>
      </c>
      <c r="M31" s="64">
        <v>21.2</v>
      </c>
      <c r="N31" s="64">
        <v>7.6</v>
      </c>
      <c r="O31" s="64">
        <v>8</v>
      </c>
    </row>
    <row r="32" spans="1:15">
      <c r="J32" s="234"/>
      <c r="K32" s="66" t="s">
        <v>407</v>
      </c>
      <c r="L32" s="64">
        <v>7.4</v>
      </c>
      <c r="M32" s="64">
        <v>11.5</v>
      </c>
      <c r="N32" s="64">
        <v>7.4</v>
      </c>
      <c r="O32" s="64">
        <v>7.8</v>
      </c>
    </row>
    <row r="33" spans="1:15">
      <c r="J33" s="234"/>
      <c r="K33" s="66" t="s">
        <v>408</v>
      </c>
      <c r="L33" s="64">
        <v>7.3</v>
      </c>
      <c r="M33" s="64">
        <v>20.7</v>
      </c>
      <c r="N33" s="64">
        <v>7.3</v>
      </c>
      <c r="O33" s="64">
        <v>8.4</v>
      </c>
    </row>
    <row r="34" spans="1:15">
      <c r="J34" s="234"/>
      <c r="K34" s="62" t="s">
        <v>409</v>
      </c>
      <c r="L34" s="62">
        <f>AVERAGE(L22:L33)</f>
        <v>7.9666666666666659</v>
      </c>
      <c r="M34" s="62">
        <f>MAX(M22:M33)</f>
        <v>38.6</v>
      </c>
      <c r="N34" s="62">
        <f>AVERAGE(N22:N33)</f>
        <v>7.9666666666666659</v>
      </c>
      <c r="O34" s="62">
        <f>MAX(O22:O33)</f>
        <v>12.4</v>
      </c>
    </row>
    <row r="36" spans="1:15" ht="30">
      <c r="J36" s="61">
        <f>+A6</f>
        <v>2022</v>
      </c>
      <c r="K36" s="61" t="s">
        <v>391</v>
      </c>
      <c r="L36" s="67" t="s">
        <v>386</v>
      </c>
      <c r="M36" s="67" t="s">
        <v>392</v>
      </c>
      <c r="N36" s="67" t="s">
        <v>389</v>
      </c>
      <c r="O36" s="67" t="s">
        <v>393</v>
      </c>
    </row>
    <row r="37" spans="1:15">
      <c r="J37" s="234" t="s">
        <v>203</v>
      </c>
      <c r="K37" s="66" t="s">
        <v>394</v>
      </c>
      <c r="L37" s="64">
        <v>8.5</v>
      </c>
      <c r="M37" s="64">
        <v>16.8</v>
      </c>
      <c r="N37" s="64">
        <v>8.5</v>
      </c>
      <c r="O37" s="64">
        <v>10.4</v>
      </c>
    </row>
    <row r="38" spans="1:15">
      <c r="J38" s="234"/>
      <c r="K38" s="66" t="s">
        <v>395</v>
      </c>
      <c r="L38" s="64">
        <v>8.8000000000000007</v>
      </c>
      <c r="M38" s="64">
        <v>24.5</v>
      </c>
      <c r="N38" s="64">
        <v>8.8000000000000007</v>
      </c>
      <c r="O38" s="64">
        <v>10.5</v>
      </c>
    </row>
    <row r="39" spans="1:15">
      <c r="J39" s="234"/>
      <c r="K39" s="66" t="s">
        <v>396</v>
      </c>
      <c r="L39" s="64">
        <v>8.6999999999999993</v>
      </c>
      <c r="M39" s="64">
        <v>36.4</v>
      </c>
      <c r="N39" s="64">
        <v>8.6999999999999993</v>
      </c>
      <c r="O39" s="64">
        <v>10.5</v>
      </c>
    </row>
    <row r="40" spans="1:15">
      <c r="J40" s="234"/>
      <c r="K40" s="66" t="s">
        <v>398</v>
      </c>
      <c r="L40" s="64">
        <v>9.1</v>
      </c>
      <c r="M40" s="64">
        <v>20.3</v>
      </c>
      <c r="N40" s="64">
        <v>9.1</v>
      </c>
      <c r="O40" s="64">
        <v>10.7</v>
      </c>
    </row>
    <row r="41" spans="1:15">
      <c r="J41" s="234"/>
      <c r="K41" s="66" t="s">
        <v>400</v>
      </c>
      <c r="L41" s="64">
        <v>10.1</v>
      </c>
      <c r="M41" s="64">
        <v>40.1</v>
      </c>
      <c r="N41" s="64">
        <v>10.1</v>
      </c>
      <c r="O41" s="64">
        <v>12.5</v>
      </c>
    </row>
    <row r="42" spans="1:15">
      <c r="J42" s="234"/>
      <c r="K42" s="66" t="s">
        <v>401</v>
      </c>
      <c r="L42" s="64">
        <v>10.1</v>
      </c>
      <c r="M42" s="64">
        <v>48</v>
      </c>
      <c r="N42" s="64">
        <v>10.1</v>
      </c>
      <c r="O42" s="64">
        <v>12.6</v>
      </c>
    </row>
    <row r="43" spans="1:15">
      <c r="J43" s="234"/>
      <c r="K43" s="66" t="s">
        <v>402</v>
      </c>
      <c r="L43" s="64">
        <v>9.5</v>
      </c>
      <c r="M43" s="64">
        <v>36.200000000000003</v>
      </c>
      <c r="N43" s="64">
        <v>9.5</v>
      </c>
      <c r="O43" s="64">
        <v>10.9</v>
      </c>
    </row>
    <row r="44" spans="1:15">
      <c r="J44" s="234"/>
      <c r="K44" s="66" t="s">
        <v>404</v>
      </c>
      <c r="L44" s="64">
        <v>8.9</v>
      </c>
      <c r="M44" s="64">
        <v>32.700000000000003</v>
      </c>
      <c r="N44" s="64">
        <v>8.9</v>
      </c>
      <c r="O44" s="64">
        <v>9.6999999999999993</v>
      </c>
    </row>
    <row r="45" spans="1:15">
      <c r="J45" s="234"/>
      <c r="K45" s="66" t="s">
        <v>405</v>
      </c>
      <c r="L45" s="64">
        <v>8.3000000000000007</v>
      </c>
      <c r="M45" s="64">
        <v>15.3</v>
      </c>
      <c r="N45" s="64">
        <v>8.3000000000000007</v>
      </c>
      <c r="O45" s="64">
        <v>8.9</v>
      </c>
    </row>
    <row r="46" spans="1:15">
      <c r="J46" s="234"/>
      <c r="K46" s="66" t="s">
        <v>406</v>
      </c>
      <c r="L46" s="64">
        <v>8.8000000000000007</v>
      </c>
      <c r="M46" s="64">
        <v>50.7</v>
      </c>
      <c r="N46" s="64">
        <v>8.8000000000000007</v>
      </c>
      <c r="O46" s="64">
        <v>11.3</v>
      </c>
    </row>
    <row r="47" spans="1:15">
      <c r="J47" s="234"/>
      <c r="K47" s="66" t="s">
        <v>407</v>
      </c>
      <c r="L47" s="64">
        <v>8.6</v>
      </c>
      <c r="M47" s="64">
        <v>18.7</v>
      </c>
      <c r="N47" s="64">
        <v>8.6</v>
      </c>
      <c r="O47" s="64">
        <v>9.3000000000000007</v>
      </c>
    </row>
    <row r="48" spans="1:15" ht="15">
      <c r="A48" s="231" t="s">
        <v>303</v>
      </c>
      <c r="B48" s="232"/>
      <c r="C48" s="232"/>
      <c r="D48" s="232"/>
      <c r="E48" s="232"/>
      <c r="F48" s="232"/>
      <c r="G48" s="233"/>
      <c r="J48" s="234"/>
      <c r="K48" s="66" t="s">
        <v>408</v>
      </c>
      <c r="L48" s="64">
        <v>8.5</v>
      </c>
      <c r="M48" s="64">
        <v>25.6</v>
      </c>
      <c r="N48" s="64">
        <v>8.5</v>
      </c>
      <c r="O48" s="64">
        <v>9.8000000000000007</v>
      </c>
    </row>
    <row r="49" spans="1:15">
      <c r="A49" s="222"/>
      <c r="B49" s="223"/>
      <c r="C49" s="223"/>
      <c r="D49" s="223"/>
      <c r="E49" s="223"/>
      <c r="F49" s="223"/>
      <c r="G49" s="224"/>
      <c r="J49" s="234"/>
      <c r="K49" s="62" t="s">
        <v>409</v>
      </c>
      <c r="L49" s="62">
        <f>AVERAGE(L37:L48)</f>
        <v>8.9916666666666671</v>
      </c>
      <c r="M49" s="62">
        <f>MAX(M37:M48)</f>
        <v>50.7</v>
      </c>
      <c r="N49" s="62">
        <f>AVERAGE(N37:N48)</f>
        <v>8.9916666666666671</v>
      </c>
      <c r="O49" s="62">
        <f>MAX(O37:O48)</f>
        <v>12.6</v>
      </c>
    </row>
    <row r="50" spans="1:15">
      <c r="A50" s="225"/>
      <c r="B50" s="226"/>
      <c r="C50" s="226"/>
      <c r="D50" s="226"/>
      <c r="E50" s="226"/>
      <c r="F50" s="226"/>
      <c r="G50" s="227"/>
    </row>
    <row r="51" spans="1:15">
      <c r="A51" s="225"/>
      <c r="B51" s="226"/>
      <c r="C51" s="226"/>
      <c r="D51" s="226"/>
      <c r="E51" s="226"/>
      <c r="F51" s="226"/>
      <c r="G51" s="227"/>
    </row>
    <row r="52" spans="1:15">
      <c r="A52" s="228"/>
      <c r="B52" s="229"/>
      <c r="C52" s="229"/>
      <c r="D52" s="229"/>
      <c r="E52" s="229"/>
      <c r="F52" s="229"/>
      <c r="G52" s="230"/>
    </row>
  </sheetData>
  <mergeCells count="11">
    <mergeCell ref="J22:J34"/>
    <mergeCell ref="J37:J49"/>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52"/>
  <sheetViews>
    <sheetView workbookViewId="0">
      <selection activeCell="O30" sqref="O30:O33"/>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Riverside Resource Recovery Facility</v>
      </c>
      <c r="F1" s="92"/>
    </row>
    <row r="3" spans="1:19" ht="15">
      <c r="A3" s="60" t="s">
        <v>413</v>
      </c>
      <c r="D3" s="76" t="s">
        <v>378</v>
      </c>
      <c r="G3" s="80" t="s">
        <v>379</v>
      </c>
      <c r="J3" s="9" t="str">
        <f>+A3</f>
        <v>Monitoring of Oxides of Nitrogen emissions</v>
      </c>
      <c r="L3" s="9"/>
      <c r="N3" s="9" t="s">
        <v>380</v>
      </c>
      <c r="Q3" s="79" t="s">
        <v>3</v>
      </c>
      <c r="R3" s="74"/>
      <c r="S3" s="74"/>
    </row>
    <row r="4" spans="1:19" ht="13.9" customHeight="1">
      <c r="Q4" s="200" t="s">
        <v>381</v>
      </c>
      <c r="R4" s="200"/>
      <c r="S4" s="200"/>
    </row>
    <row r="5" spans="1:19" ht="17.25">
      <c r="A5" s="68" t="s">
        <v>382</v>
      </c>
      <c r="B5" s="221" t="s">
        <v>383</v>
      </c>
      <c r="C5" s="221"/>
      <c r="D5" s="221"/>
      <c r="E5" s="221" t="s">
        <v>384</v>
      </c>
      <c r="F5" s="221"/>
      <c r="G5" s="221"/>
      <c r="J5" s="220"/>
      <c r="K5" s="220"/>
      <c r="L5" s="220"/>
      <c r="M5" s="220"/>
      <c r="N5" s="220"/>
      <c r="O5" s="220"/>
      <c r="Q5" s="200"/>
      <c r="R5" s="200"/>
      <c r="S5" s="200"/>
    </row>
    <row r="6" spans="1:19" s="58" customFormat="1" ht="37.5" customHeight="1">
      <c r="A6" s="65">
        <f>+'Cover Page'!C39</f>
        <v>2022</v>
      </c>
      <c r="B6" s="55" t="s">
        <v>414</v>
      </c>
      <c r="C6" s="55" t="s">
        <v>386</v>
      </c>
      <c r="D6" s="55" t="s">
        <v>387</v>
      </c>
      <c r="E6" s="55" t="s">
        <v>415</v>
      </c>
      <c r="F6" s="55" t="s">
        <v>389</v>
      </c>
      <c r="G6" s="55" t="s">
        <v>390</v>
      </c>
      <c r="H6" s="59"/>
      <c r="J6" s="61">
        <f>+A6</f>
        <v>2022</v>
      </c>
      <c r="K6" s="61" t="s">
        <v>391</v>
      </c>
      <c r="L6" s="67" t="s">
        <v>386</v>
      </c>
      <c r="M6" s="67" t="s">
        <v>392</v>
      </c>
      <c r="N6" s="67" t="s">
        <v>389</v>
      </c>
      <c r="O6" s="67" t="s">
        <v>393</v>
      </c>
      <c r="Q6" s="200"/>
      <c r="R6" s="200"/>
      <c r="S6" s="200"/>
    </row>
    <row r="7" spans="1:19">
      <c r="A7" s="66" t="s">
        <v>394</v>
      </c>
      <c r="B7" s="63">
        <v>400</v>
      </c>
      <c r="C7" s="109">
        <f>(L7+L22+L37)/3</f>
        <v>165.26666666666668</v>
      </c>
      <c r="D7" s="109">
        <v>212.4</v>
      </c>
      <c r="E7" s="63">
        <v>200</v>
      </c>
      <c r="F7" s="109">
        <f>(N7+N22+N37)/3</f>
        <v>163.13333333333335</v>
      </c>
      <c r="G7" s="109">
        <v>170.5</v>
      </c>
      <c r="J7" s="234" t="s">
        <v>201</v>
      </c>
      <c r="K7" s="66" t="s">
        <v>394</v>
      </c>
      <c r="L7" s="64">
        <v>168.8</v>
      </c>
      <c r="M7" s="64">
        <v>200.9</v>
      </c>
      <c r="N7" s="64">
        <v>165.2</v>
      </c>
      <c r="O7" s="109">
        <v>170.5</v>
      </c>
      <c r="Q7" s="200"/>
      <c r="R7" s="200"/>
      <c r="S7" s="200"/>
    </row>
    <row r="8" spans="1:19">
      <c r="A8" s="66" t="s">
        <v>395</v>
      </c>
      <c r="B8" s="63">
        <v>400</v>
      </c>
      <c r="C8" s="109">
        <f t="shared" ref="C8:C18" si="0">(L8+L23+L38)/3</f>
        <v>158.83333333333334</v>
      </c>
      <c r="D8" s="109">
        <v>206.5</v>
      </c>
      <c r="E8" s="63">
        <v>200</v>
      </c>
      <c r="F8" s="109">
        <f t="shared" ref="F8:F18" si="1">(N8+N23+N38)/3</f>
        <v>159.1</v>
      </c>
      <c r="G8" s="109">
        <v>171</v>
      </c>
      <c r="J8" s="234"/>
      <c r="K8" s="66" t="s">
        <v>395</v>
      </c>
      <c r="L8" s="64">
        <v>169</v>
      </c>
      <c r="M8" s="64">
        <v>205.7</v>
      </c>
      <c r="N8" s="64">
        <v>169</v>
      </c>
      <c r="O8" s="109">
        <v>171</v>
      </c>
      <c r="Q8" s="200"/>
      <c r="R8" s="200"/>
      <c r="S8" s="200"/>
    </row>
    <row r="9" spans="1:19" ht="15">
      <c r="A9" s="66" t="s">
        <v>396</v>
      </c>
      <c r="B9" s="63">
        <v>400</v>
      </c>
      <c r="C9" s="109">
        <f t="shared" si="0"/>
        <v>161.13333333333333</v>
      </c>
      <c r="D9" s="109">
        <v>227</v>
      </c>
      <c r="E9" s="63">
        <v>200</v>
      </c>
      <c r="F9" s="109">
        <f t="shared" si="1"/>
        <v>161.13333333333333</v>
      </c>
      <c r="G9" s="109">
        <v>173</v>
      </c>
      <c r="J9" s="234"/>
      <c r="K9" s="66" t="s">
        <v>396</v>
      </c>
      <c r="L9" s="64">
        <v>168.6</v>
      </c>
      <c r="M9" s="64">
        <v>227</v>
      </c>
      <c r="N9" s="64">
        <v>168.6</v>
      </c>
      <c r="O9" s="109">
        <v>173</v>
      </c>
      <c r="Q9" s="78" t="s">
        <v>397</v>
      </c>
    </row>
    <row r="10" spans="1:19" ht="14.25" customHeight="1">
      <c r="A10" s="66" t="s">
        <v>398</v>
      </c>
      <c r="B10" s="63">
        <v>400</v>
      </c>
      <c r="C10" s="109">
        <f t="shared" si="0"/>
        <v>164.06666666666669</v>
      </c>
      <c r="D10" s="109">
        <v>213.7</v>
      </c>
      <c r="E10" s="63">
        <v>200</v>
      </c>
      <c r="F10" s="109">
        <f t="shared" si="1"/>
        <v>164.06666666666669</v>
      </c>
      <c r="G10" s="109">
        <v>171</v>
      </c>
      <c r="J10" s="234"/>
      <c r="K10" s="66" t="s">
        <v>398</v>
      </c>
      <c r="L10" s="64">
        <v>169.6</v>
      </c>
      <c r="M10" s="64">
        <v>213.7</v>
      </c>
      <c r="N10" s="64">
        <v>169.6</v>
      </c>
      <c r="O10" s="109">
        <v>171</v>
      </c>
      <c r="Q10" s="219" t="s">
        <v>399</v>
      </c>
      <c r="R10" s="219"/>
      <c r="S10" s="219"/>
    </row>
    <row r="11" spans="1:19">
      <c r="A11" s="66" t="s">
        <v>400</v>
      </c>
      <c r="B11" s="63">
        <v>400</v>
      </c>
      <c r="C11" s="109">
        <f t="shared" si="0"/>
        <v>156.56666666666666</v>
      </c>
      <c r="D11" s="109">
        <v>216.9</v>
      </c>
      <c r="E11" s="63">
        <v>200</v>
      </c>
      <c r="F11" s="109">
        <f t="shared" si="1"/>
        <v>156.56666666666666</v>
      </c>
      <c r="G11" s="109">
        <v>71</v>
      </c>
      <c r="J11" s="234"/>
      <c r="K11" s="66" t="s">
        <v>400</v>
      </c>
      <c r="L11" s="64">
        <v>168.3</v>
      </c>
      <c r="M11" s="64">
        <v>216.9</v>
      </c>
      <c r="N11" s="64">
        <v>168.3</v>
      </c>
      <c r="O11" s="109">
        <v>171</v>
      </c>
      <c r="Q11" s="219"/>
      <c r="R11" s="219"/>
      <c r="S11" s="219"/>
    </row>
    <row r="12" spans="1:19">
      <c r="A12" s="66" t="s">
        <v>401</v>
      </c>
      <c r="B12" s="63">
        <v>400</v>
      </c>
      <c r="C12" s="109">
        <f t="shared" si="0"/>
        <v>163.93333333333331</v>
      </c>
      <c r="D12" s="109">
        <v>210.7</v>
      </c>
      <c r="E12" s="63">
        <v>200</v>
      </c>
      <c r="F12" s="109">
        <f t="shared" si="1"/>
        <v>163.93333333333331</v>
      </c>
      <c r="G12" s="109">
        <v>170.7</v>
      </c>
      <c r="J12" s="234"/>
      <c r="K12" s="66" t="s">
        <v>401</v>
      </c>
      <c r="L12" s="64">
        <v>168</v>
      </c>
      <c r="M12" s="64">
        <v>210.7</v>
      </c>
      <c r="N12" s="64">
        <v>168</v>
      </c>
      <c r="O12" s="64">
        <v>170.7</v>
      </c>
      <c r="Q12" s="219"/>
      <c r="R12" s="219"/>
      <c r="S12" s="219"/>
    </row>
    <row r="13" spans="1:19" ht="14.25" customHeight="1">
      <c r="A13" s="66" t="s">
        <v>402</v>
      </c>
      <c r="B13" s="63">
        <v>400</v>
      </c>
      <c r="C13" s="109">
        <f t="shared" si="0"/>
        <v>162</v>
      </c>
      <c r="D13" s="109">
        <v>206.2</v>
      </c>
      <c r="E13" s="63">
        <v>200</v>
      </c>
      <c r="F13" s="109">
        <f t="shared" si="1"/>
        <v>162</v>
      </c>
      <c r="G13" s="109">
        <v>170.7</v>
      </c>
      <c r="J13" s="234"/>
      <c r="K13" s="66" t="s">
        <v>402</v>
      </c>
      <c r="L13" s="64">
        <v>169.4</v>
      </c>
      <c r="M13" s="64">
        <v>206.2</v>
      </c>
      <c r="N13" s="64">
        <v>169.4</v>
      </c>
      <c r="O13" s="64">
        <v>170.7</v>
      </c>
      <c r="Q13" s="219" t="s">
        <v>403</v>
      </c>
      <c r="R13" s="219"/>
      <c r="S13" s="219"/>
    </row>
    <row r="14" spans="1:19">
      <c r="A14" s="66" t="s">
        <v>404</v>
      </c>
      <c r="B14" s="63">
        <v>400</v>
      </c>
      <c r="C14" s="109">
        <f t="shared" si="0"/>
        <v>159.4</v>
      </c>
      <c r="D14" s="109">
        <v>207.2</v>
      </c>
      <c r="E14" s="63">
        <v>200</v>
      </c>
      <c r="F14" s="109">
        <f t="shared" si="1"/>
        <v>159.4</v>
      </c>
      <c r="G14" s="109">
        <v>171.8</v>
      </c>
      <c r="J14" s="234"/>
      <c r="K14" s="66" t="s">
        <v>404</v>
      </c>
      <c r="L14" s="64">
        <v>169.8</v>
      </c>
      <c r="M14" s="64">
        <v>207.2</v>
      </c>
      <c r="N14" s="64">
        <v>169.8</v>
      </c>
      <c r="O14" s="64">
        <v>171.8</v>
      </c>
      <c r="Q14" s="219"/>
      <c r="R14" s="219"/>
      <c r="S14" s="219"/>
    </row>
    <row r="15" spans="1:19">
      <c r="A15" s="66" t="s">
        <v>405</v>
      </c>
      <c r="B15" s="63">
        <v>400</v>
      </c>
      <c r="C15" s="109">
        <f t="shared" si="0"/>
        <v>160.53333333333333</v>
      </c>
      <c r="D15" s="109">
        <v>199.5</v>
      </c>
      <c r="E15" s="63">
        <v>200</v>
      </c>
      <c r="F15" s="109">
        <f t="shared" si="1"/>
        <v>160.53333333333333</v>
      </c>
      <c r="G15" s="109">
        <v>170.9</v>
      </c>
      <c r="J15" s="234"/>
      <c r="K15" s="66" t="s">
        <v>405</v>
      </c>
      <c r="L15" s="64">
        <v>168.9</v>
      </c>
      <c r="M15" s="64">
        <v>199.5</v>
      </c>
      <c r="N15" s="64">
        <v>168.9</v>
      </c>
      <c r="O15" s="64">
        <v>170.9</v>
      </c>
      <c r="Q15" s="219"/>
      <c r="R15" s="219"/>
      <c r="S15" s="219"/>
    </row>
    <row r="16" spans="1:19">
      <c r="A16" s="66" t="s">
        <v>406</v>
      </c>
      <c r="B16" s="63">
        <v>400</v>
      </c>
      <c r="C16" s="109">
        <f t="shared" si="0"/>
        <v>164.5</v>
      </c>
      <c r="D16" s="109">
        <v>206.1</v>
      </c>
      <c r="E16" s="63">
        <v>200</v>
      </c>
      <c r="F16" s="109">
        <f t="shared" si="1"/>
        <v>164.5</v>
      </c>
      <c r="G16" s="109">
        <v>170.6</v>
      </c>
      <c r="J16" s="234"/>
      <c r="K16" s="66" t="s">
        <v>406</v>
      </c>
      <c r="L16" s="64">
        <v>168.6</v>
      </c>
      <c r="M16" s="64">
        <v>206.1</v>
      </c>
      <c r="N16" s="64">
        <v>168.6</v>
      </c>
      <c r="O16" s="64">
        <v>170.6</v>
      </c>
      <c r="Q16" s="219"/>
      <c r="R16" s="219"/>
      <c r="S16" s="219"/>
    </row>
    <row r="17" spans="1:15">
      <c r="A17" s="66" t="s">
        <v>407</v>
      </c>
      <c r="B17" s="63">
        <v>400</v>
      </c>
      <c r="C17" s="109">
        <f t="shared" si="0"/>
        <v>160.5</v>
      </c>
      <c r="D17" s="109">
        <v>218.1</v>
      </c>
      <c r="E17" s="63">
        <v>200</v>
      </c>
      <c r="F17" s="109">
        <f t="shared" si="1"/>
        <v>160.5</v>
      </c>
      <c r="G17" s="109">
        <v>175.5</v>
      </c>
      <c r="J17" s="234"/>
      <c r="K17" s="66" t="s">
        <v>407</v>
      </c>
      <c r="L17" s="64">
        <v>168.2</v>
      </c>
      <c r="M17" s="64">
        <v>218.1</v>
      </c>
      <c r="N17" s="64">
        <v>168.2</v>
      </c>
      <c r="O17" s="64">
        <v>175.5</v>
      </c>
    </row>
    <row r="18" spans="1:15">
      <c r="A18" s="66" t="s">
        <v>408</v>
      </c>
      <c r="B18" s="63">
        <v>400</v>
      </c>
      <c r="C18" s="109">
        <f t="shared" si="0"/>
        <v>161.9</v>
      </c>
      <c r="D18" s="109">
        <v>196.7</v>
      </c>
      <c r="E18" s="63">
        <v>200</v>
      </c>
      <c r="F18" s="109">
        <f t="shared" si="1"/>
        <v>161.9</v>
      </c>
      <c r="G18" s="109">
        <v>170.8</v>
      </c>
      <c r="J18" s="234"/>
      <c r="K18" s="66" t="s">
        <v>408</v>
      </c>
      <c r="L18" s="64">
        <v>169.2</v>
      </c>
      <c r="M18" s="64">
        <v>196.7</v>
      </c>
      <c r="N18" s="64">
        <v>169.2</v>
      </c>
      <c r="O18" s="64">
        <v>170.8</v>
      </c>
    </row>
    <row r="19" spans="1:15">
      <c r="J19" s="234"/>
      <c r="K19" s="62" t="s">
        <v>409</v>
      </c>
      <c r="L19" s="62">
        <f>AVERAGE(L7:L18)</f>
        <v>168.86666666666667</v>
      </c>
      <c r="M19" s="62">
        <f>MAX(M7:M18)</f>
        <v>227</v>
      </c>
      <c r="N19" s="62">
        <f>AVERAGE(N7:N18)</f>
        <v>168.56666666666669</v>
      </c>
      <c r="O19" s="62">
        <f>MAX(O7:O18)</f>
        <v>175.5</v>
      </c>
    </row>
    <row r="21" spans="1:15" ht="30">
      <c r="J21" s="61">
        <f>+A6</f>
        <v>2022</v>
      </c>
      <c r="K21" s="61" t="s">
        <v>391</v>
      </c>
      <c r="L21" s="67" t="s">
        <v>386</v>
      </c>
      <c r="M21" s="67" t="s">
        <v>392</v>
      </c>
      <c r="N21" s="67" t="s">
        <v>389</v>
      </c>
      <c r="O21" s="67" t="s">
        <v>393</v>
      </c>
    </row>
    <row r="22" spans="1:15">
      <c r="J22" s="234" t="s">
        <v>202</v>
      </c>
      <c r="K22" s="66" t="s">
        <v>394</v>
      </c>
      <c r="L22" s="64">
        <v>161.5</v>
      </c>
      <c r="M22" s="64">
        <v>195.8</v>
      </c>
      <c r="N22" s="64">
        <v>161.9</v>
      </c>
      <c r="O22" s="64">
        <v>168.7</v>
      </c>
    </row>
    <row r="23" spans="1:15">
      <c r="J23" s="234"/>
      <c r="K23" s="66" t="s">
        <v>395</v>
      </c>
      <c r="L23" s="64">
        <v>153.5</v>
      </c>
      <c r="M23" s="64">
        <v>192.3</v>
      </c>
      <c r="N23" s="64">
        <v>153.6</v>
      </c>
      <c r="O23" s="64">
        <v>165.7</v>
      </c>
    </row>
    <row r="24" spans="1:15">
      <c r="J24" s="234"/>
      <c r="K24" s="66" t="s">
        <v>396</v>
      </c>
      <c r="L24" s="64">
        <v>160.69999999999999</v>
      </c>
      <c r="M24" s="64">
        <v>201.3</v>
      </c>
      <c r="N24" s="64">
        <v>160.69999999999999</v>
      </c>
      <c r="O24" s="64">
        <v>170.1</v>
      </c>
    </row>
    <row r="25" spans="1:15">
      <c r="J25" s="234"/>
      <c r="K25" s="66" t="s">
        <v>398</v>
      </c>
      <c r="L25" s="64">
        <v>159.5</v>
      </c>
      <c r="M25" s="64">
        <v>196.5</v>
      </c>
      <c r="N25" s="64">
        <v>159.5</v>
      </c>
      <c r="O25" s="64">
        <v>170.4</v>
      </c>
    </row>
    <row r="26" spans="1:15">
      <c r="J26" s="234"/>
      <c r="K26" s="66" t="s">
        <v>400</v>
      </c>
      <c r="L26" s="64">
        <v>151.19999999999999</v>
      </c>
      <c r="M26" s="64">
        <v>193</v>
      </c>
      <c r="N26" s="64">
        <v>151.19999999999999</v>
      </c>
      <c r="O26" s="64">
        <v>160.6</v>
      </c>
    </row>
    <row r="27" spans="1:15">
      <c r="J27" s="234"/>
      <c r="K27" s="66" t="s">
        <v>401</v>
      </c>
      <c r="L27" s="64">
        <v>168.4</v>
      </c>
      <c r="M27" s="64">
        <v>198.5</v>
      </c>
      <c r="N27" s="64">
        <v>168.4</v>
      </c>
      <c r="O27" s="64">
        <v>170.6</v>
      </c>
    </row>
    <row r="28" spans="1:15">
      <c r="J28" s="234"/>
      <c r="K28" s="66" t="s">
        <v>402</v>
      </c>
      <c r="L28" s="64">
        <v>165.2</v>
      </c>
      <c r="M28" s="64">
        <v>195.8</v>
      </c>
      <c r="N28" s="64">
        <v>165.2</v>
      </c>
      <c r="O28" s="64">
        <v>170.5</v>
      </c>
    </row>
    <row r="29" spans="1:15">
      <c r="J29" s="234"/>
      <c r="K29" s="66" t="s">
        <v>404</v>
      </c>
      <c r="L29" s="64">
        <v>162.1</v>
      </c>
      <c r="M29" s="64">
        <v>200.2</v>
      </c>
      <c r="N29" s="64">
        <v>162.1</v>
      </c>
      <c r="O29" s="64">
        <v>171.7</v>
      </c>
    </row>
    <row r="30" spans="1:15">
      <c r="J30" s="234"/>
      <c r="K30" s="66" t="s">
        <v>405</v>
      </c>
      <c r="L30" s="64">
        <v>164.8</v>
      </c>
      <c r="M30" s="64">
        <v>192.5</v>
      </c>
      <c r="N30" s="64">
        <v>164.8</v>
      </c>
      <c r="O30" s="109">
        <v>170</v>
      </c>
    </row>
    <row r="31" spans="1:15">
      <c r="J31" s="234"/>
      <c r="K31" s="66" t="s">
        <v>406</v>
      </c>
      <c r="L31" s="64">
        <v>164.1</v>
      </c>
      <c r="M31" s="64">
        <v>203.5</v>
      </c>
      <c r="N31" s="64">
        <v>164.1</v>
      </c>
      <c r="O31" s="109">
        <v>170</v>
      </c>
    </row>
    <row r="32" spans="1:15">
      <c r="J32" s="234"/>
      <c r="K32" s="66" t="s">
        <v>407</v>
      </c>
      <c r="L32" s="64">
        <v>158.80000000000001</v>
      </c>
      <c r="M32" s="64">
        <v>214</v>
      </c>
      <c r="N32" s="64">
        <v>158.80000000000001</v>
      </c>
      <c r="O32" s="109">
        <v>169.5</v>
      </c>
    </row>
    <row r="33" spans="1:15">
      <c r="J33" s="234"/>
      <c r="K33" s="66" t="s">
        <v>408</v>
      </c>
      <c r="L33" s="64">
        <v>160.4</v>
      </c>
      <c r="M33" s="64">
        <v>194.2</v>
      </c>
      <c r="N33" s="64">
        <v>160.4</v>
      </c>
      <c r="O33" s="109">
        <v>170</v>
      </c>
    </row>
    <row r="34" spans="1:15">
      <c r="J34" s="234"/>
      <c r="K34" s="62" t="s">
        <v>409</v>
      </c>
      <c r="L34" s="62">
        <f>AVERAGE(L22:L33)</f>
        <v>160.85</v>
      </c>
      <c r="M34" s="62">
        <f>MAX(M22:M33)</f>
        <v>214</v>
      </c>
      <c r="N34" s="62">
        <f>AVERAGE(N22:N33)</f>
        <v>160.89166666666665</v>
      </c>
      <c r="O34" s="62">
        <f>MAX(O22:O33)</f>
        <v>171.7</v>
      </c>
    </row>
    <row r="36" spans="1:15" ht="30">
      <c r="J36" s="61">
        <f>+A6</f>
        <v>2022</v>
      </c>
      <c r="K36" s="61" t="s">
        <v>391</v>
      </c>
      <c r="L36" s="67" t="s">
        <v>386</v>
      </c>
      <c r="M36" s="67" t="s">
        <v>392</v>
      </c>
      <c r="N36" s="67" t="s">
        <v>389</v>
      </c>
      <c r="O36" s="67" t="s">
        <v>393</v>
      </c>
    </row>
    <row r="37" spans="1:15">
      <c r="J37" s="234" t="s">
        <v>203</v>
      </c>
      <c r="K37" s="66" t="s">
        <v>394</v>
      </c>
      <c r="L37" s="64">
        <v>165.5</v>
      </c>
      <c r="M37" s="64">
        <v>212.4</v>
      </c>
      <c r="N37" s="64">
        <v>162.30000000000001</v>
      </c>
      <c r="O37" s="64">
        <v>170.3</v>
      </c>
    </row>
    <row r="38" spans="1:15">
      <c r="J38" s="234"/>
      <c r="K38" s="66" t="s">
        <v>395</v>
      </c>
      <c r="L38" s="64">
        <v>154</v>
      </c>
      <c r="M38" s="64">
        <v>206.5</v>
      </c>
      <c r="N38" s="64">
        <v>154.69999999999999</v>
      </c>
      <c r="O38" s="64">
        <v>163.19999999999999</v>
      </c>
    </row>
    <row r="39" spans="1:15">
      <c r="J39" s="234"/>
      <c r="K39" s="66" t="s">
        <v>396</v>
      </c>
      <c r="L39" s="64">
        <v>154.1</v>
      </c>
      <c r="M39" s="64">
        <v>196.6</v>
      </c>
      <c r="N39" s="64">
        <v>154.1</v>
      </c>
      <c r="O39" s="64">
        <v>166.4</v>
      </c>
    </row>
    <row r="40" spans="1:15">
      <c r="J40" s="234"/>
      <c r="K40" s="66" t="s">
        <v>398</v>
      </c>
      <c r="L40" s="64">
        <v>163.1</v>
      </c>
      <c r="M40" s="64">
        <v>200.1</v>
      </c>
      <c r="N40" s="64">
        <v>163.1</v>
      </c>
      <c r="O40" s="64">
        <v>168.7</v>
      </c>
    </row>
    <row r="41" spans="1:15">
      <c r="J41" s="234"/>
      <c r="K41" s="66" t="s">
        <v>400</v>
      </c>
      <c r="L41" s="64">
        <v>150.19999999999999</v>
      </c>
      <c r="M41" s="64">
        <v>198.4</v>
      </c>
      <c r="N41" s="64">
        <v>150.19999999999999</v>
      </c>
      <c r="O41" s="64">
        <v>163.30000000000001</v>
      </c>
    </row>
    <row r="42" spans="1:15">
      <c r="J42" s="234"/>
      <c r="K42" s="66" t="s">
        <v>401</v>
      </c>
      <c r="L42" s="64">
        <v>155.4</v>
      </c>
      <c r="M42" s="64">
        <v>198.7</v>
      </c>
      <c r="N42" s="64">
        <v>155.4</v>
      </c>
      <c r="O42" s="64">
        <v>164.9</v>
      </c>
    </row>
    <row r="43" spans="1:15">
      <c r="J43" s="234"/>
      <c r="K43" s="66" t="s">
        <v>402</v>
      </c>
      <c r="L43" s="64">
        <v>151.4</v>
      </c>
      <c r="M43" s="64">
        <v>191.8</v>
      </c>
      <c r="N43" s="64">
        <v>151.4</v>
      </c>
      <c r="O43" s="64">
        <v>168.8</v>
      </c>
    </row>
    <row r="44" spans="1:15">
      <c r="J44" s="234"/>
      <c r="K44" s="66" t="s">
        <v>404</v>
      </c>
      <c r="L44" s="64">
        <v>146.30000000000001</v>
      </c>
      <c r="M44" s="64">
        <v>185.5</v>
      </c>
      <c r="N44" s="64">
        <v>146.30000000000001</v>
      </c>
      <c r="O44" s="64">
        <v>163.4</v>
      </c>
    </row>
    <row r="45" spans="1:15">
      <c r="J45" s="234"/>
      <c r="K45" s="66" t="s">
        <v>405</v>
      </c>
      <c r="L45" s="64">
        <v>147.9</v>
      </c>
      <c r="M45" s="64">
        <v>181.3</v>
      </c>
      <c r="N45" s="64">
        <v>147.9</v>
      </c>
      <c r="O45" s="64">
        <v>158.80000000000001</v>
      </c>
    </row>
    <row r="46" spans="1:15">
      <c r="J46" s="234"/>
      <c r="K46" s="66" t="s">
        <v>406</v>
      </c>
      <c r="L46" s="64">
        <v>160.80000000000001</v>
      </c>
      <c r="M46" s="64">
        <v>195.1</v>
      </c>
      <c r="N46" s="64">
        <v>160.80000000000001</v>
      </c>
      <c r="O46" s="64">
        <v>169.1</v>
      </c>
    </row>
    <row r="47" spans="1:15">
      <c r="J47" s="234"/>
      <c r="K47" s="66" t="s">
        <v>407</v>
      </c>
      <c r="L47" s="64">
        <v>154.5</v>
      </c>
      <c r="M47" s="64">
        <v>197.4</v>
      </c>
      <c r="N47" s="64">
        <v>154.5</v>
      </c>
      <c r="O47" s="64">
        <v>165.1</v>
      </c>
    </row>
    <row r="48" spans="1:15" ht="15">
      <c r="A48" s="231" t="s">
        <v>303</v>
      </c>
      <c r="B48" s="232"/>
      <c r="C48" s="232"/>
      <c r="D48" s="232"/>
      <c r="E48" s="232"/>
      <c r="F48" s="232"/>
      <c r="G48" s="233"/>
      <c r="J48" s="234"/>
      <c r="K48" s="66" t="s">
        <v>408</v>
      </c>
      <c r="L48" s="64">
        <v>156.1</v>
      </c>
      <c r="M48" s="64">
        <v>194.8</v>
      </c>
      <c r="N48" s="64">
        <v>156.1</v>
      </c>
      <c r="O48" s="64">
        <v>167.9</v>
      </c>
    </row>
    <row r="49" spans="1:15">
      <c r="A49" s="222"/>
      <c r="B49" s="223"/>
      <c r="C49" s="223"/>
      <c r="D49" s="223"/>
      <c r="E49" s="223"/>
      <c r="F49" s="223"/>
      <c r="G49" s="224"/>
      <c r="J49" s="234"/>
      <c r="K49" s="62" t="s">
        <v>409</v>
      </c>
      <c r="L49" s="62">
        <f>AVERAGE(L37:L48)</f>
        <v>154.94166666666666</v>
      </c>
      <c r="M49" s="62">
        <f>MAX(M37:M48)</f>
        <v>212.4</v>
      </c>
      <c r="N49" s="62">
        <f>AVERAGE(N37:N48)</f>
        <v>154.73333333333332</v>
      </c>
      <c r="O49" s="62">
        <f>MAX(O37:O48)</f>
        <v>170.3</v>
      </c>
    </row>
    <row r="50" spans="1:15">
      <c r="A50" s="225"/>
      <c r="B50" s="226"/>
      <c r="C50" s="226"/>
      <c r="D50" s="226"/>
      <c r="E50" s="226"/>
      <c r="F50" s="226"/>
      <c r="G50" s="227"/>
    </row>
    <row r="51" spans="1:15">
      <c r="A51" s="225"/>
      <c r="B51" s="226"/>
      <c r="C51" s="226"/>
      <c r="D51" s="226"/>
      <c r="E51" s="226"/>
      <c r="F51" s="226"/>
      <c r="G51" s="227"/>
    </row>
    <row r="52" spans="1:15">
      <c r="A52" s="228"/>
      <c r="B52" s="229"/>
      <c r="C52" s="229"/>
      <c r="D52" s="229"/>
      <c r="E52" s="229"/>
      <c r="F52" s="229"/>
      <c r="G52" s="230"/>
    </row>
  </sheetData>
  <mergeCells count="11">
    <mergeCell ref="J22:J34"/>
    <mergeCell ref="J37:J49"/>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52"/>
  <sheetViews>
    <sheetView workbookViewId="0">
      <selection activeCell="G11" sqref="G11"/>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Riverside Resource Recovery Facility</v>
      </c>
    </row>
    <row r="3" spans="1:19" ht="15">
      <c r="A3" s="60" t="s">
        <v>416</v>
      </c>
      <c r="D3" s="76" t="s">
        <v>378</v>
      </c>
      <c r="G3" s="80" t="s">
        <v>379</v>
      </c>
      <c r="J3" s="9" t="str">
        <f>+A3</f>
        <v>Monitoring of Total organic carbon emissions</v>
      </c>
      <c r="L3" s="9"/>
      <c r="N3" s="9" t="s">
        <v>380</v>
      </c>
      <c r="Q3" s="79" t="s">
        <v>3</v>
      </c>
      <c r="R3" s="74"/>
      <c r="S3" s="74"/>
    </row>
    <row r="4" spans="1:19" ht="13.9" customHeight="1">
      <c r="Q4" s="200" t="s">
        <v>381</v>
      </c>
      <c r="R4" s="200"/>
      <c r="S4" s="200"/>
    </row>
    <row r="5" spans="1:19" ht="17.25">
      <c r="A5" s="68" t="s">
        <v>382</v>
      </c>
      <c r="B5" s="221" t="s">
        <v>383</v>
      </c>
      <c r="C5" s="221"/>
      <c r="D5" s="221"/>
      <c r="E5" s="221" t="s">
        <v>384</v>
      </c>
      <c r="F5" s="221"/>
      <c r="G5" s="221"/>
      <c r="J5" s="220"/>
      <c r="K5" s="220"/>
      <c r="L5" s="220"/>
      <c r="M5" s="220"/>
      <c r="N5" s="220"/>
      <c r="O5" s="220"/>
      <c r="Q5" s="200"/>
      <c r="R5" s="200"/>
      <c r="S5" s="200"/>
    </row>
    <row r="6" spans="1:19" s="58" customFormat="1" ht="37.5" customHeight="1">
      <c r="A6" s="65">
        <f>+'Cover Page'!C39</f>
        <v>2022</v>
      </c>
      <c r="B6" s="55" t="s">
        <v>417</v>
      </c>
      <c r="C6" s="55" t="s">
        <v>386</v>
      </c>
      <c r="D6" s="55" t="s">
        <v>387</v>
      </c>
      <c r="E6" s="55" t="s">
        <v>418</v>
      </c>
      <c r="F6" s="55" t="s">
        <v>389</v>
      </c>
      <c r="G6" s="55" t="s">
        <v>390</v>
      </c>
      <c r="H6" s="59"/>
      <c r="J6" s="61">
        <f>+A6</f>
        <v>2022</v>
      </c>
      <c r="K6" s="61" t="s">
        <v>391</v>
      </c>
      <c r="L6" s="67" t="s">
        <v>386</v>
      </c>
      <c r="M6" s="67" t="s">
        <v>392</v>
      </c>
      <c r="N6" s="67" t="s">
        <v>389</v>
      </c>
      <c r="O6" s="67" t="s">
        <v>393</v>
      </c>
      <c r="Q6" s="200"/>
      <c r="R6" s="200"/>
      <c r="S6" s="200"/>
    </row>
    <row r="7" spans="1:19">
      <c r="A7" s="66" t="s">
        <v>394</v>
      </c>
      <c r="B7" s="63">
        <v>20</v>
      </c>
      <c r="C7" s="109">
        <f>(L7+L22+L37)/3</f>
        <v>0.39999999999999997</v>
      </c>
      <c r="D7" s="109">
        <v>8</v>
      </c>
      <c r="E7" s="63">
        <v>10</v>
      </c>
      <c r="F7" s="109">
        <f>(N7+N22+N37)/3</f>
        <v>0.39999999999999997</v>
      </c>
      <c r="G7" s="109">
        <v>0.9</v>
      </c>
      <c r="J7" s="234" t="s">
        <v>201</v>
      </c>
      <c r="K7" s="66" t="s">
        <v>394</v>
      </c>
      <c r="L7" s="64">
        <v>0.2</v>
      </c>
      <c r="M7" s="64">
        <v>5.0999999999999996</v>
      </c>
      <c r="N7" s="64">
        <v>0.2</v>
      </c>
      <c r="O7" s="64">
        <v>0.4</v>
      </c>
      <c r="Q7" s="200"/>
      <c r="R7" s="200"/>
      <c r="S7" s="200"/>
    </row>
    <row r="8" spans="1:19">
      <c r="A8" s="66" t="s">
        <v>395</v>
      </c>
      <c r="B8" s="63">
        <v>20</v>
      </c>
      <c r="C8" s="109">
        <f t="shared" ref="C8:C18" si="0">(L8+L23+L38)/3</f>
        <v>0.39999999999999997</v>
      </c>
      <c r="D8" s="109">
        <v>10.3</v>
      </c>
      <c r="E8" s="63">
        <v>10</v>
      </c>
      <c r="F8" s="109">
        <f t="shared" ref="F8:F18" si="1">(N8+N23+N38)/3</f>
        <v>0.39999999999999997</v>
      </c>
      <c r="G8" s="109">
        <v>1</v>
      </c>
      <c r="J8" s="234"/>
      <c r="K8" s="66" t="s">
        <v>395</v>
      </c>
      <c r="L8" s="64">
        <v>0.2</v>
      </c>
      <c r="M8" s="64">
        <v>7.5</v>
      </c>
      <c r="N8" s="64">
        <v>0.2</v>
      </c>
      <c r="O8" s="64">
        <v>0.4</v>
      </c>
      <c r="Q8" s="200"/>
      <c r="R8" s="200"/>
      <c r="S8" s="200"/>
    </row>
    <row r="9" spans="1:19" ht="15">
      <c r="A9" s="66" t="s">
        <v>396</v>
      </c>
      <c r="B9" s="63">
        <v>20</v>
      </c>
      <c r="C9" s="109">
        <f t="shared" si="0"/>
        <v>0.43333333333333335</v>
      </c>
      <c r="D9" s="109">
        <v>8.1</v>
      </c>
      <c r="E9" s="63">
        <v>10</v>
      </c>
      <c r="F9" s="109">
        <f t="shared" si="1"/>
        <v>0.43333333333333335</v>
      </c>
      <c r="G9" s="109">
        <v>1</v>
      </c>
      <c r="J9" s="234"/>
      <c r="K9" s="66" t="s">
        <v>396</v>
      </c>
      <c r="L9" s="64">
        <v>0.2</v>
      </c>
      <c r="M9" s="64">
        <v>6.2</v>
      </c>
      <c r="N9" s="64">
        <v>0.2</v>
      </c>
      <c r="O9" s="64">
        <v>0.5</v>
      </c>
      <c r="Q9" s="78" t="s">
        <v>397</v>
      </c>
    </row>
    <row r="10" spans="1:19" ht="14.25" customHeight="1">
      <c r="A10" s="66" t="s">
        <v>398</v>
      </c>
      <c r="B10" s="63">
        <v>20</v>
      </c>
      <c r="C10" s="109">
        <f t="shared" si="0"/>
        <v>0.39999999999999997</v>
      </c>
      <c r="D10" s="109">
        <v>10.3</v>
      </c>
      <c r="E10" s="63">
        <v>10</v>
      </c>
      <c r="F10" s="109">
        <f t="shared" si="1"/>
        <v>0.39999999999999997</v>
      </c>
      <c r="G10" s="109">
        <v>1.4</v>
      </c>
      <c r="J10" s="234"/>
      <c r="K10" s="66" t="s">
        <v>398</v>
      </c>
      <c r="L10" s="64">
        <v>0.2</v>
      </c>
      <c r="M10" s="64">
        <v>7.6</v>
      </c>
      <c r="N10" s="64">
        <v>0.2</v>
      </c>
      <c r="O10" s="64">
        <v>0.4</v>
      </c>
      <c r="Q10" s="219" t="s">
        <v>399</v>
      </c>
      <c r="R10" s="219"/>
      <c r="S10" s="219"/>
    </row>
    <row r="11" spans="1:19">
      <c r="A11" s="66" t="s">
        <v>400</v>
      </c>
      <c r="B11" s="63">
        <v>20</v>
      </c>
      <c r="C11" s="109">
        <f t="shared" si="0"/>
        <v>0.46666666666666662</v>
      </c>
      <c r="D11" s="109">
        <v>10.7</v>
      </c>
      <c r="E11" s="63">
        <v>10</v>
      </c>
      <c r="F11" s="109">
        <f t="shared" si="1"/>
        <v>0.46666666666666662</v>
      </c>
      <c r="G11" s="109">
        <v>1</v>
      </c>
      <c r="J11" s="234"/>
      <c r="K11" s="66" t="s">
        <v>400</v>
      </c>
      <c r="L11" s="64">
        <v>0.2</v>
      </c>
      <c r="M11" s="64">
        <v>9.5</v>
      </c>
      <c r="N11" s="64">
        <v>0.2</v>
      </c>
      <c r="O11" s="64">
        <v>0.4</v>
      </c>
      <c r="Q11" s="219"/>
      <c r="R11" s="219"/>
      <c r="S11" s="219"/>
    </row>
    <row r="12" spans="1:19">
      <c r="A12" s="66" t="s">
        <v>401</v>
      </c>
      <c r="B12" s="63">
        <v>20</v>
      </c>
      <c r="C12" s="109">
        <f t="shared" si="0"/>
        <v>0.39999999999999997</v>
      </c>
      <c r="D12" s="109">
        <v>9.6</v>
      </c>
      <c r="E12" s="63">
        <v>10</v>
      </c>
      <c r="F12" s="109">
        <f t="shared" si="1"/>
        <v>0.39999999999999997</v>
      </c>
      <c r="G12" s="109">
        <v>0.9</v>
      </c>
      <c r="J12" s="234"/>
      <c r="K12" s="66" t="s">
        <v>401</v>
      </c>
      <c r="L12" s="64">
        <v>0.2</v>
      </c>
      <c r="M12" s="64">
        <v>5.4</v>
      </c>
      <c r="N12" s="64">
        <v>0.2</v>
      </c>
      <c r="O12" s="64">
        <v>0.3</v>
      </c>
      <c r="Q12" s="219"/>
      <c r="R12" s="219"/>
      <c r="S12" s="219"/>
    </row>
    <row r="13" spans="1:19" ht="14.25" customHeight="1">
      <c r="A13" s="66" t="s">
        <v>402</v>
      </c>
      <c r="B13" s="63">
        <v>20</v>
      </c>
      <c r="C13" s="109">
        <f t="shared" si="0"/>
        <v>0.39999999999999997</v>
      </c>
      <c r="D13" s="109">
        <v>12.6</v>
      </c>
      <c r="E13" s="63">
        <v>10</v>
      </c>
      <c r="F13" s="109">
        <f t="shared" si="1"/>
        <v>0.39999999999999997</v>
      </c>
      <c r="G13" s="109">
        <v>1</v>
      </c>
      <c r="J13" s="234"/>
      <c r="K13" s="66" t="s">
        <v>402</v>
      </c>
      <c r="L13" s="64">
        <v>0.2</v>
      </c>
      <c r="M13" s="64">
        <v>5.0999999999999996</v>
      </c>
      <c r="N13" s="64">
        <v>0.2</v>
      </c>
      <c r="O13" s="64">
        <v>0.4</v>
      </c>
      <c r="Q13" s="219" t="s">
        <v>403</v>
      </c>
      <c r="R13" s="219"/>
      <c r="S13" s="219"/>
    </row>
    <row r="14" spans="1:19">
      <c r="A14" s="66" t="s">
        <v>404</v>
      </c>
      <c r="B14" s="63">
        <v>20</v>
      </c>
      <c r="C14" s="109">
        <f t="shared" si="0"/>
        <v>0.43333333333333335</v>
      </c>
      <c r="D14" s="109">
        <v>11.9</v>
      </c>
      <c r="E14" s="63">
        <v>10</v>
      </c>
      <c r="F14" s="109">
        <f t="shared" si="1"/>
        <v>0.43333333333333335</v>
      </c>
      <c r="G14" s="109">
        <v>1.3</v>
      </c>
      <c r="J14" s="234"/>
      <c r="K14" s="66" t="s">
        <v>404</v>
      </c>
      <c r="L14" s="64">
        <v>0.2</v>
      </c>
      <c r="M14" s="64">
        <v>9.1</v>
      </c>
      <c r="N14" s="64">
        <v>0.2</v>
      </c>
      <c r="O14" s="64">
        <v>0.8</v>
      </c>
      <c r="Q14" s="219"/>
      <c r="R14" s="219"/>
      <c r="S14" s="219"/>
    </row>
    <row r="15" spans="1:19">
      <c r="A15" s="66" t="s">
        <v>405</v>
      </c>
      <c r="B15" s="63">
        <v>20</v>
      </c>
      <c r="C15" s="109">
        <f t="shared" si="0"/>
        <v>0.43333333333333335</v>
      </c>
      <c r="D15" s="109">
        <v>9.5</v>
      </c>
      <c r="E15" s="63">
        <v>10</v>
      </c>
      <c r="F15" s="109">
        <f t="shared" si="1"/>
        <v>0.43333333333333335</v>
      </c>
      <c r="G15" s="109">
        <v>1.1000000000000001</v>
      </c>
      <c r="J15" s="234"/>
      <c r="K15" s="66" t="s">
        <v>405</v>
      </c>
      <c r="L15" s="64">
        <v>0.2</v>
      </c>
      <c r="M15" s="64">
        <v>5.9</v>
      </c>
      <c r="N15" s="64">
        <v>0.2</v>
      </c>
      <c r="O15" s="64">
        <v>0.5</v>
      </c>
      <c r="Q15" s="219"/>
      <c r="R15" s="219"/>
      <c r="S15" s="219"/>
    </row>
    <row r="16" spans="1:19">
      <c r="A16" s="66" t="s">
        <v>406</v>
      </c>
      <c r="B16" s="63">
        <v>20</v>
      </c>
      <c r="C16" s="109">
        <f t="shared" si="0"/>
        <v>0.39999999999999997</v>
      </c>
      <c r="D16" s="109">
        <v>9.6999999999999993</v>
      </c>
      <c r="E16" s="63">
        <v>10</v>
      </c>
      <c r="F16" s="109">
        <f t="shared" si="1"/>
        <v>0.39999999999999997</v>
      </c>
      <c r="G16" s="109">
        <v>1.2</v>
      </c>
      <c r="J16" s="234"/>
      <c r="K16" s="66" t="s">
        <v>406</v>
      </c>
      <c r="L16" s="64">
        <v>0.2</v>
      </c>
      <c r="M16" s="64">
        <v>6.3</v>
      </c>
      <c r="N16" s="64">
        <v>0.2</v>
      </c>
      <c r="O16" s="64">
        <v>0.5</v>
      </c>
      <c r="Q16" s="219"/>
      <c r="R16" s="219"/>
      <c r="S16" s="219"/>
    </row>
    <row r="17" spans="1:15">
      <c r="A17" s="66" t="s">
        <v>407</v>
      </c>
      <c r="B17" s="63">
        <v>20</v>
      </c>
      <c r="C17" s="109">
        <f t="shared" si="0"/>
        <v>0.43333333333333335</v>
      </c>
      <c r="D17" s="109">
        <v>10.1</v>
      </c>
      <c r="E17" s="63">
        <v>10</v>
      </c>
      <c r="F17" s="109">
        <f t="shared" si="1"/>
        <v>0.43333333333333335</v>
      </c>
      <c r="G17" s="109">
        <v>1.1000000000000001</v>
      </c>
      <c r="J17" s="234"/>
      <c r="K17" s="66" t="s">
        <v>407</v>
      </c>
      <c r="L17" s="64">
        <v>0.2</v>
      </c>
      <c r="M17" s="64">
        <v>6.3</v>
      </c>
      <c r="N17" s="64">
        <v>0.2</v>
      </c>
      <c r="O17" s="64">
        <v>0.3</v>
      </c>
    </row>
    <row r="18" spans="1:15">
      <c r="A18" s="66" t="s">
        <v>408</v>
      </c>
      <c r="B18" s="63">
        <v>20</v>
      </c>
      <c r="C18" s="109">
        <f t="shared" si="0"/>
        <v>0.46666666666666673</v>
      </c>
      <c r="D18" s="109">
        <v>9.6999999999999993</v>
      </c>
      <c r="E18" s="63">
        <v>10</v>
      </c>
      <c r="F18" s="109">
        <f t="shared" si="1"/>
        <v>0.46666666666666673</v>
      </c>
      <c r="G18" s="109">
        <v>1.1000000000000001</v>
      </c>
      <c r="J18" s="234"/>
      <c r="K18" s="66" t="s">
        <v>408</v>
      </c>
      <c r="L18" s="64">
        <v>0.2</v>
      </c>
      <c r="M18" s="64">
        <v>5.2</v>
      </c>
      <c r="N18" s="64">
        <v>0.2</v>
      </c>
      <c r="O18" s="64">
        <v>0.5</v>
      </c>
    </row>
    <row r="19" spans="1:15">
      <c r="J19" s="234"/>
      <c r="K19" s="62" t="s">
        <v>409</v>
      </c>
      <c r="L19" s="62">
        <f>AVERAGE(L7:L18)</f>
        <v>0.19999999999999998</v>
      </c>
      <c r="M19" s="62">
        <f>MAX(M7:M18)</f>
        <v>9.5</v>
      </c>
      <c r="N19" s="62">
        <f>AVERAGE(N7:N18)</f>
        <v>0.19999999999999998</v>
      </c>
      <c r="O19" s="62">
        <f>MAX(O7:O18)</f>
        <v>0.8</v>
      </c>
    </row>
    <row r="21" spans="1:15" ht="30">
      <c r="J21" s="61">
        <f>+A6</f>
        <v>2022</v>
      </c>
      <c r="K21" s="61" t="s">
        <v>391</v>
      </c>
      <c r="L21" s="67" t="s">
        <v>386</v>
      </c>
      <c r="M21" s="67" t="s">
        <v>392</v>
      </c>
      <c r="N21" s="67" t="s">
        <v>389</v>
      </c>
      <c r="O21" s="67" t="s">
        <v>393</v>
      </c>
    </row>
    <row r="22" spans="1:15">
      <c r="J22" s="234" t="s">
        <v>202</v>
      </c>
      <c r="K22" s="66" t="s">
        <v>394</v>
      </c>
      <c r="L22" s="64">
        <v>0.7</v>
      </c>
      <c r="M22" s="109">
        <v>8</v>
      </c>
      <c r="N22" s="64">
        <v>0.7</v>
      </c>
      <c r="O22" s="109">
        <v>0.9</v>
      </c>
    </row>
    <row r="23" spans="1:15">
      <c r="J23" s="234"/>
      <c r="K23" s="66" t="s">
        <v>395</v>
      </c>
      <c r="L23" s="64">
        <v>0.7</v>
      </c>
      <c r="M23" s="109">
        <v>9</v>
      </c>
      <c r="N23" s="64">
        <v>0.7</v>
      </c>
      <c r="O23" s="109">
        <v>1</v>
      </c>
    </row>
    <row r="24" spans="1:15">
      <c r="J24" s="234"/>
      <c r="K24" s="66" t="s">
        <v>396</v>
      </c>
      <c r="L24" s="64">
        <v>0.8</v>
      </c>
      <c r="M24" s="109">
        <v>8.1</v>
      </c>
      <c r="N24" s="64">
        <v>0.8</v>
      </c>
      <c r="O24" s="109">
        <v>1</v>
      </c>
    </row>
    <row r="25" spans="1:15">
      <c r="J25" s="234"/>
      <c r="K25" s="66" t="s">
        <v>398</v>
      </c>
      <c r="L25" s="64">
        <v>0.7</v>
      </c>
      <c r="M25" s="109">
        <v>10.3</v>
      </c>
      <c r="N25" s="64">
        <v>0.7</v>
      </c>
      <c r="O25" s="109">
        <v>1.4</v>
      </c>
    </row>
    <row r="26" spans="1:15">
      <c r="J26" s="234"/>
      <c r="K26" s="66" t="s">
        <v>400</v>
      </c>
      <c r="L26" s="64">
        <v>0.8</v>
      </c>
      <c r="M26" s="109">
        <v>8.1</v>
      </c>
      <c r="N26" s="64">
        <v>0.8</v>
      </c>
      <c r="O26" s="109">
        <v>1</v>
      </c>
    </row>
    <row r="27" spans="1:15">
      <c r="J27" s="234"/>
      <c r="K27" s="66" t="s">
        <v>401</v>
      </c>
      <c r="L27" s="64">
        <v>0.7</v>
      </c>
      <c r="M27" s="109">
        <v>9.6</v>
      </c>
      <c r="N27" s="64">
        <v>0.7</v>
      </c>
      <c r="O27" s="109">
        <v>0.9</v>
      </c>
    </row>
    <row r="28" spans="1:15">
      <c r="J28" s="234"/>
      <c r="K28" s="66" t="s">
        <v>402</v>
      </c>
      <c r="L28" s="64">
        <v>0.7</v>
      </c>
      <c r="M28" s="109">
        <v>12.6</v>
      </c>
      <c r="N28" s="64">
        <v>0.7</v>
      </c>
      <c r="O28" s="109">
        <v>1</v>
      </c>
    </row>
    <row r="29" spans="1:15">
      <c r="J29" s="234"/>
      <c r="K29" s="66" t="s">
        <v>404</v>
      </c>
      <c r="L29" s="64">
        <v>0.8</v>
      </c>
      <c r="M29" s="109">
        <v>11.9</v>
      </c>
      <c r="N29" s="64">
        <v>0.8</v>
      </c>
      <c r="O29" s="109">
        <v>1.3</v>
      </c>
    </row>
    <row r="30" spans="1:15">
      <c r="J30" s="234"/>
      <c r="K30" s="66" t="s">
        <v>405</v>
      </c>
      <c r="L30" s="64">
        <v>0.8</v>
      </c>
      <c r="M30" s="109">
        <v>9.5</v>
      </c>
      <c r="N30" s="64">
        <v>0.8</v>
      </c>
      <c r="O30" s="109">
        <v>1.1000000000000001</v>
      </c>
    </row>
    <row r="31" spans="1:15">
      <c r="J31" s="234"/>
      <c r="K31" s="66" t="s">
        <v>406</v>
      </c>
      <c r="L31" s="64">
        <v>0.8</v>
      </c>
      <c r="M31" s="109">
        <v>9.6999999999999993</v>
      </c>
      <c r="N31" s="64">
        <v>0.8</v>
      </c>
      <c r="O31" s="109">
        <v>1.2</v>
      </c>
    </row>
    <row r="32" spans="1:15">
      <c r="J32" s="234"/>
      <c r="K32" s="66" t="s">
        <v>407</v>
      </c>
      <c r="L32" s="64">
        <v>0.8</v>
      </c>
      <c r="M32" s="109">
        <v>10.1</v>
      </c>
      <c r="N32" s="64">
        <v>0.8</v>
      </c>
      <c r="O32" s="109">
        <v>1.1000000000000001</v>
      </c>
    </row>
    <row r="33" spans="1:15">
      <c r="J33" s="234"/>
      <c r="K33" s="66" t="s">
        <v>408</v>
      </c>
      <c r="L33" s="64">
        <v>0.9</v>
      </c>
      <c r="M33" s="109">
        <v>9.6999999999999993</v>
      </c>
      <c r="N33" s="64">
        <v>0.9</v>
      </c>
      <c r="O33" s="109">
        <v>1.1000000000000001</v>
      </c>
    </row>
    <row r="34" spans="1:15">
      <c r="J34" s="234"/>
      <c r="K34" s="62" t="s">
        <v>409</v>
      </c>
      <c r="L34" s="62">
        <f>AVERAGE(L22:L33)</f>
        <v>0.76666666666666672</v>
      </c>
      <c r="M34" s="62">
        <f>MAX(M22:M33)</f>
        <v>12.6</v>
      </c>
      <c r="N34" s="62">
        <f>AVERAGE(N22:N33)</f>
        <v>0.76666666666666672</v>
      </c>
      <c r="O34" s="62">
        <f>MAX(O22:O33)</f>
        <v>1.4</v>
      </c>
    </row>
    <row r="36" spans="1:15" ht="30">
      <c r="J36" s="61">
        <f>+A6</f>
        <v>2022</v>
      </c>
      <c r="K36" s="61" t="s">
        <v>391</v>
      </c>
      <c r="L36" s="67" t="s">
        <v>386</v>
      </c>
      <c r="M36" s="67" t="s">
        <v>392</v>
      </c>
      <c r="N36" s="67" t="s">
        <v>389</v>
      </c>
      <c r="O36" s="67" t="s">
        <v>393</v>
      </c>
    </row>
    <row r="37" spans="1:15">
      <c r="J37" s="234" t="s">
        <v>203</v>
      </c>
      <c r="K37" s="66" t="s">
        <v>394</v>
      </c>
      <c r="L37" s="64">
        <v>0.3</v>
      </c>
      <c r="M37" s="64">
        <v>6.8</v>
      </c>
      <c r="N37" s="64">
        <v>0.3</v>
      </c>
      <c r="O37" s="64">
        <v>0.7</v>
      </c>
    </row>
    <row r="38" spans="1:15">
      <c r="J38" s="234"/>
      <c r="K38" s="66" t="s">
        <v>395</v>
      </c>
      <c r="L38" s="64">
        <v>0.3</v>
      </c>
      <c r="M38" s="64">
        <v>10.3</v>
      </c>
      <c r="N38" s="64">
        <v>0.3</v>
      </c>
      <c r="O38" s="64">
        <v>0.6</v>
      </c>
    </row>
    <row r="39" spans="1:15">
      <c r="J39" s="234"/>
      <c r="K39" s="66" t="s">
        <v>396</v>
      </c>
      <c r="L39" s="64">
        <v>0.3</v>
      </c>
      <c r="M39" s="64">
        <v>7.1</v>
      </c>
      <c r="N39" s="64">
        <v>0.3</v>
      </c>
      <c r="O39" s="64">
        <v>0.5</v>
      </c>
    </row>
    <row r="40" spans="1:15">
      <c r="J40" s="234"/>
      <c r="K40" s="66" t="s">
        <v>398</v>
      </c>
      <c r="L40" s="64">
        <v>0.3</v>
      </c>
      <c r="M40" s="64">
        <v>6.9</v>
      </c>
      <c r="N40" s="64">
        <v>0.3</v>
      </c>
      <c r="O40" s="64">
        <v>0.5</v>
      </c>
    </row>
    <row r="41" spans="1:15">
      <c r="J41" s="234"/>
      <c r="K41" s="66" t="s">
        <v>400</v>
      </c>
      <c r="L41" s="64">
        <v>0.4</v>
      </c>
      <c r="M41" s="64">
        <v>10.7</v>
      </c>
      <c r="N41" s="64">
        <v>0.4</v>
      </c>
      <c r="O41" s="64">
        <v>0.7</v>
      </c>
    </row>
    <row r="42" spans="1:15">
      <c r="J42" s="234"/>
      <c r="K42" s="66" t="s">
        <v>401</v>
      </c>
      <c r="L42" s="64">
        <v>0.3</v>
      </c>
      <c r="M42" s="64">
        <v>6.1</v>
      </c>
      <c r="N42" s="64">
        <v>0.3</v>
      </c>
      <c r="O42" s="64">
        <v>0.5</v>
      </c>
    </row>
    <row r="43" spans="1:15">
      <c r="J43" s="234"/>
      <c r="K43" s="66" t="s">
        <v>402</v>
      </c>
      <c r="L43" s="64">
        <v>0.3</v>
      </c>
      <c r="M43" s="64">
        <v>6.1</v>
      </c>
      <c r="N43" s="64">
        <v>0.3</v>
      </c>
      <c r="O43" s="64">
        <v>0.5</v>
      </c>
    </row>
    <row r="44" spans="1:15">
      <c r="J44" s="234"/>
      <c r="K44" s="66" t="s">
        <v>404</v>
      </c>
      <c r="L44" s="64">
        <v>0.3</v>
      </c>
      <c r="M44" s="64">
        <v>6.9</v>
      </c>
      <c r="N44" s="64">
        <v>0.3</v>
      </c>
      <c r="O44" s="64">
        <v>0.9</v>
      </c>
    </row>
    <row r="45" spans="1:15">
      <c r="J45" s="234"/>
      <c r="K45" s="66" t="s">
        <v>405</v>
      </c>
      <c r="L45" s="64">
        <v>0.3</v>
      </c>
      <c r="M45" s="64">
        <v>6.1</v>
      </c>
      <c r="N45" s="64">
        <v>0.3</v>
      </c>
      <c r="O45" s="64">
        <v>0.5</v>
      </c>
    </row>
    <row r="46" spans="1:15">
      <c r="J46" s="234"/>
      <c r="K46" s="66" t="s">
        <v>406</v>
      </c>
      <c r="L46" s="64">
        <v>0.2</v>
      </c>
      <c r="M46" s="64">
        <v>7.3</v>
      </c>
      <c r="N46" s="64">
        <v>0.2</v>
      </c>
      <c r="O46" s="64">
        <v>0.4</v>
      </c>
    </row>
    <row r="47" spans="1:15">
      <c r="J47" s="234"/>
      <c r="K47" s="66" t="s">
        <v>407</v>
      </c>
      <c r="L47" s="64">
        <v>0.3</v>
      </c>
      <c r="M47" s="64">
        <v>7.6</v>
      </c>
      <c r="N47" s="64">
        <v>0.3</v>
      </c>
      <c r="O47" s="64">
        <v>0.7</v>
      </c>
    </row>
    <row r="48" spans="1:15" ht="15">
      <c r="A48" s="231" t="s">
        <v>303</v>
      </c>
      <c r="B48" s="232"/>
      <c r="C48" s="232"/>
      <c r="D48" s="232"/>
      <c r="E48" s="232"/>
      <c r="F48" s="232"/>
      <c r="G48" s="233"/>
      <c r="J48" s="234"/>
      <c r="K48" s="66" t="s">
        <v>408</v>
      </c>
      <c r="L48" s="64">
        <v>0.3</v>
      </c>
      <c r="M48" s="109">
        <v>9</v>
      </c>
      <c r="N48" s="64">
        <v>0.3</v>
      </c>
      <c r="O48" s="64">
        <v>0.7</v>
      </c>
    </row>
    <row r="49" spans="1:15">
      <c r="A49" s="222"/>
      <c r="B49" s="223"/>
      <c r="C49" s="223"/>
      <c r="D49" s="223"/>
      <c r="E49" s="223"/>
      <c r="F49" s="223"/>
      <c r="G49" s="224"/>
      <c r="J49" s="234"/>
      <c r="K49" s="62" t="s">
        <v>409</v>
      </c>
      <c r="L49" s="62">
        <f>AVERAGE(L37:L48)</f>
        <v>0.3</v>
      </c>
      <c r="M49" s="62">
        <f>MAX(M37:M48)</f>
        <v>10.7</v>
      </c>
      <c r="N49" s="62">
        <f>AVERAGE(N37:N48)</f>
        <v>0.3</v>
      </c>
      <c r="O49" s="62">
        <f>MAX(O37:O48)</f>
        <v>0.9</v>
      </c>
    </row>
    <row r="50" spans="1:15">
      <c r="A50" s="225"/>
      <c r="B50" s="226"/>
      <c r="C50" s="226"/>
      <c r="D50" s="226"/>
      <c r="E50" s="226"/>
      <c r="F50" s="226"/>
      <c r="G50" s="227"/>
    </row>
    <row r="51" spans="1:15">
      <c r="A51" s="225"/>
      <c r="B51" s="226"/>
      <c r="C51" s="226"/>
      <c r="D51" s="226"/>
      <c r="E51" s="226"/>
      <c r="F51" s="226"/>
      <c r="G51" s="227"/>
    </row>
    <row r="52" spans="1:15">
      <c r="A52" s="228"/>
      <c r="B52" s="229"/>
      <c r="C52" s="229"/>
      <c r="D52" s="229"/>
      <c r="E52" s="229"/>
      <c r="F52" s="229"/>
      <c r="G52" s="230"/>
    </row>
  </sheetData>
  <mergeCells count="11">
    <mergeCell ref="J22:J34"/>
    <mergeCell ref="J37:J49"/>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52"/>
  <sheetViews>
    <sheetView zoomScale="110" zoomScaleNormal="110" workbookViewId="0">
      <selection activeCell="H19" sqref="H19"/>
    </sheetView>
  </sheetViews>
  <sheetFormatPr defaultRowHeight="14.25"/>
  <cols>
    <col min="1" max="1" width="14" style="3" customWidth="1"/>
    <col min="2" max="2" width="12.7109375" style="35" customWidth="1"/>
    <col min="3" max="3" width="15.28515625" style="35" customWidth="1"/>
    <col min="4" max="4" width="17.7109375" style="35" customWidth="1"/>
    <col min="5" max="5" width="14.7109375" style="35" customWidth="1"/>
    <col min="6" max="6" width="11.5703125" style="35" customWidth="1"/>
    <col min="7" max="7" width="15" style="35" customWidth="1"/>
    <col min="8" max="8" width="14.7109375" style="3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92" t="str">
        <f>+'Cover Page'!$B$29</f>
        <v>Annual Performance Report 2022</v>
      </c>
      <c r="B1" s="92"/>
      <c r="C1" s="92"/>
      <c r="D1" s="92"/>
      <c r="E1" s="92" t="str">
        <f>+'Cover Page'!$B$33</f>
        <v>Riverside Resource Recovery Facility</v>
      </c>
    </row>
    <row r="3" spans="1:21" ht="15">
      <c r="A3" s="60" t="s">
        <v>419</v>
      </c>
      <c r="E3" s="76" t="s">
        <v>378</v>
      </c>
      <c r="H3" s="80" t="s">
        <v>420</v>
      </c>
      <c r="J3" s="9" t="str">
        <f>+A3</f>
        <v>Monitoring of Carbon Monoxide (10-minute avg)</v>
      </c>
      <c r="L3" s="9"/>
      <c r="O3" s="9" t="s">
        <v>380</v>
      </c>
      <c r="Q3" s="77" t="s">
        <v>3</v>
      </c>
      <c r="S3" s="79" t="s">
        <v>3</v>
      </c>
      <c r="T3" s="74"/>
      <c r="U3" s="74"/>
    </row>
    <row r="4" spans="1:21" ht="13.9" customHeight="1">
      <c r="S4" s="200" t="s">
        <v>421</v>
      </c>
      <c r="T4" s="200"/>
      <c r="U4" s="200"/>
    </row>
    <row r="5" spans="1:21" ht="17.25">
      <c r="A5" s="68" t="s">
        <v>382</v>
      </c>
      <c r="B5" s="221" t="s">
        <v>422</v>
      </c>
      <c r="C5" s="221"/>
      <c r="D5" s="221"/>
      <c r="E5" s="221"/>
      <c r="F5" s="221" t="s">
        <v>384</v>
      </c>
      <c r="G5" s="221"/>
      <c r="H5" s="221"/>
      <c r="K5" s="220"/>
      <c r="L5" s="220"/>
      <c r="M5" s="220"/>
      <c r="N5" s="220"/>
      <c r="O5" s="220"/>
      <c r="P5" s="220"/>
      <c r="Q5" s="220"/>
      <c r="S5" s="200"/>
      <c r="T5" s="200"/>
      <c r="U5" s="200"/>
    </row>
    <row r="6" spans="1:21" s="58" customFormat="1" ht="37.5" customHeight="1">
      <c r="A6" s="65">
        <f>+'Cover Page'!C39</f>
        <v>2022</v>
      </c>
      <c r="B6" s="55" t="s">
        <v>423</v>
      </c>
      <c r="C6" s="55" t="s">
        <v>424</v>
      </c>
      <c r="D6" s="55" t="s">
        <v>425</v>
      </c>
      <c r="E6" s="55" t="s">
        <v>426</v>
      </c>
      <c r="F6" s="55" t="s">
        <v>427</v>
      </c>
      <c r="G6" s="55" t="s">
        <v>389</v>
      </c>
      <c r="H6" s="55" t="s">
        <v>390</v>
      </c>
      <c r="I6" s="59"/>
      <c r="K6" s="61">
        <f>+A6</f>
        <v>2022</v>
      </c>
      <c r="L6" s="61" t="s">
        <v>391</v>
      </c>
      <c r="M6" s="55" t="s">
        <v>424</v>
      </c>
      <c r="N6" s="55" t="s">
        <v>425</v>
      </c>
      <c r="O6" s="55" t="s">
        <v>426</v>
      </c>
      <c r="P6" s="67" t="s">
        <v>389</v>
      </c>
      <c r="Q6" s="67" t="s">
        <v>393</v>
      </c>
      <c r="S6" s="200"/>
      <c r="T6" s="200"/>
      <c r="U6" s="200"/>
    </row>
    <row r="7" spans="1:21">
      <c r="A7" s="66" t="s">
        <v>394</v>
      </c>
      <c r="B7" s="69">
        <v>150</v>
      </c>
      <c r="C7" s="109">
        <f>(M7+M22+M37)/3</f>
        <v>37.633333333333333</v>
      </c>
      <c r="D7" s="109">
        <f t="shared" ref="D7:E7" si="0">(N7+N22+N37)/3</f>
        <v>8.4333333333333318</v>
      </c>
      <c r="E7" s="109">
        <f t="shared" si="0"/>
        <v>502.90000000000003</v>
      </c>
      <c r="F7" s="69">
        <v>50</v>
      </c>
      <c r="G7" s="109">
        <f>(P7+P22+P37)/3</f>
        <v>8.4333333333333318</v>
      </c>
      <c r="H7" s="109">
        <v>15.1</v>
      </c>
      <c r="K7" s="234" t="s">
        <v>201</v>
      </c>
      <c r="L7" s="66" t="s">
        <v>394</v>
      </c>
      <c r="M7" s="109">
        <v>53.7</v>
      </c>
      <c r="N7" s="64">
        <v>9.1999999999999993</v>
      </c>
      <c r="O7" s="64">
        <v>524.20000000000005</v>
      </c>
      <c r="P7" s="64">
        <v>9.1999999999999993</v>
      </c>
      <c r="Q7" s="64">
        <v>15.1</v>
      </c>
      <c r="S7" s="200"/>
      <c r="T7" s="200"/>
      <c r="U7" s="200"/>
    </row>
    <row r="8" spans="1:21">
      <c r="A8" s="66" t="s">
        <v>395</v>
      </c>
      <c r="B8" s="63">
        <f>+B7</f>
        <v>150</v>
      </c>
      <c r="C8" s="109">
        <f t="shared" ref="C8:C18" si="1">(M8+M23+M38)/3</f>
        <v>50.29999999999999</v>
      </c>
      <c r="D8" s="109">
        <f t="shared" ref="D8:D18" si="2">(N8+N23+N38)/3</f>
        <v>9.6666666666666661</v>
      </c>
      <c r="E8" s="109">
        <f t="shared" ref="E8:E18" si="3">(O8+O23+O38)/3</f>
        <v>485.40000000000003</v>
      </c>
      <c r="F8" s="63">
        <f>+F7</f>
        <v>50</v>
      </c>
      <c r="G8" s="109">
        <f t="shared" ref="G8:G18" si="4">(P8+P23+P38)/3</f>
        <v>9.6666666666666661</v>
      </c>
      <c r="H8" s="109">
        <v>18.5</v>
      </c>
      <c r="K8" s="234"/>
      <c r="L8" s="66" t="s">
        <v>395</v>
      </c>
      <c r="M8" s="109">
        <v>40.4</v>
      </c>
      <c r="N8" s="64">
        <v>8.9</v>
      </c>
      <c r="O8" s="64">
        <v>453.2</v>
      </c>
      <c r="P8" s="64">
        <v>8.9</v>
      </c>
      <c r="Q8" s="64">
        <v>13.2</v>
      </c>
      <c r="S8" s="200"/>
      <c r="T8" s="200"/>
      <c r="U8" s="200"/>
    </row>
    <row r="9" spans="1:21" ht="15">
      <c r="A9" s="66" t="s">
        <v>396</v>
      </c>
      <c r="B9" s="63">
        <f t="shared" ref="B9:B18" si="5">+B8</f>
        <v>150</v>
      </c>
      <c r="C9" s="109">
        <f t="shared" si="1"/>
        <v>65.066666666666663</v>
      </c>
      <c r="D9" s="109">
        <f t="shared" si="2"/>
        <v>10.4</v>
      </c>
      <c r="E9" s="109">
        <f t="shared" si="3"/>
        <v>552.86666666666667</v>
      </c>
      <c r="F9" s="63">
        <f t="shared" ref="F9:F18" si="6">+F8</f>
        <v>50</v>
      </c>
      <c r="G9" s="109">
        <f t="shared" si="4"/>
        <v>10.4</v>
      </c>
      <c r="H9" s="109">
        <v>19.100000000000001</v>
      </c>
      <c r="K9" s="234"/>
      <c r="L9" s="66" t="s">
        <v>396</v>
      </c>
      <c r="M9" s="109">
        <v>58.9</v>
      </c>
      <c r="N9" s="64">
        <v>10.199999999999999</v>
      </c>
      <c r="O9" s="64">
        <v>491.2</v>
      </c>
      <c r="P9" s="64">
        <v>10.199999999999999</v>
      </c>
      <c r="Q9" s="64">
        <v>18.8</v>
      </c>
      <c r="S9" s="78" t="s">
        <v>428</v>
      </c>
    </row>
    <row r="10" spans="1:21">
      <c r="A10" s="66" t="s">
        <v>398</v>
      </c>
      <c r="B10" s="63">
        <f t="shared" si="5"/>
        <v>150</v>
      </c>
      <c r="C10" s="109">
        <f t="shared" si="1"/>
        <v>79.3</v>
      </c>
      <c r="D10" s="109">
        <f t="shared" si="2"/>
        <v>11.566666666666668</v>
      </c>
      <c r="E10" s="109">
        <f t="shared" si="3"/>
        <v>603.6</v>
      </c>
      <c r="F10" s="63">
        <f t="shared" si="6"/>
        <v>50</v>
      </c>
      <c r="G10" s="109">
        <f t="shared" si="4"/>
        <v>11.566666666666668</v>
      </c>
      <c r="H10" s="109">
        <v>29.4</v>
      </c>
      <c r="K10" s="234"/>
      <c r="L10" s="66" t="s">
        <v>398</v>
      </c>
      <c r="M10" s="109">
        <v>116</v>
      </c>
      <c r="N10" s="64">
        <v>12.2</v>
      </c>
      <c r="O10" s="64">
        <v>525.20000000000005</v>
      </c>
      <c r="P10" s="64">
        <v>12.2</v>
      </c>
      <c r="Q10" s="64">
        <v>19.5</v>
      </c>
      <c r="S10" s="219" t="s">
        <v>429</v>
      </c>
      <c r="T10" s="219"/>
      <c r="U10" s="219"/>
    </row>
    <row r="11" spans="1:21">
      <c r="A11" s="66" t="s">
        <v>400</v>
      </c>
      <c r="B11" s="63">
        <f t="shared" si="5"/>
        <v>150</v>
      </c>
      <c r="C11" s="109">
        <f t="shared" si="1"/>
        <v>79.36666666666666</v>
      </c>
      <c r="D11" s="109">
        <f t="shared" si="2"/>
        <v>10.566666666666666</v>
      </c>
      <c r="E11" s="109">
        <f t="shared" si="3"/>
        <v>505.40000000000003</v>
      </c>
      <c r="F11" s="63">
        <f t="shared" si="6"/>
        <v>50</v>
      </c>
      <c r="G11" s="109">
        <f t="shared" si="4"/>
        <v>10.566666666666666</v>
      </c>
      <c r="H11" s="109">
        <v>19.8</v>
      </c>
      <c r="K11" s="234"/>
      <c r="L11" s="66" t="s">
        <v>400</v>
      </c>
      <c r="M11" s="109">
        <v>53.6</v>
      </c>
      <c r="N11" s="64">
        <v>7.5</v>
      </c>
      <c r="O11" s="64">
        <v>516.20000000000005</v>
      </c>
      <c r="P11" s="64">
        <v>7.5</v>
      </c>
      <c r="Q11" s="64">
        <v>13.5</v>
      </c>
      <c r="S11" s="219"/>
      <c r="T11" s="219"/>
      <c r="U11" s="219"/>
    </row>
    <row r="12" spans="1:21">
      <c r="A12" s="66" t="s">
        <v>401</v>
      </c>
      <c r="B12" s="63">
        <f t="shared" si="5"/>
        <v>150</v>
      </c>
      <c r="C12" s="109">
        <f t="shared" si="1"/>
        <v>44.133333333333326</v>
      </c>
      <c r="D12" s="109">
        <f t="shared" si="2"/>
        <v>9.4666666666666668</v>
      </c>
      <c r="E12" s="109">
        <f t="shared" si="3"/>
        <v>507.06666666666666</v>
      </c>
      <c r="F12" s="63">
        <f t="shared" si="6"/>
        <v>50</v>
      </c>
      <c r="G12" s="109">
        <f t="shared" si="4"/>
        <v>9.4666666666666668</v>
      </c>
      <c r="H12" s="109">
        <v>21.2</v>
      </c>
      <c r="K12" s="234"/>
      <c r="L12" s="66" t="s">
        <v>401</v>
      </c>
      <c r="M12" s="109">
        <v>34.6</v>
      </c>
      <c r="N12" s="64">
        <v>8.3000000000000007</v>
      </c>
      <c r="O12" s="64">
        <v>509.3</v>
      </c>
      <c r="P12" s="64">
        <v>8.3000000000000007</v>
      </c>
      <c r="Q12" s="64">
        <v>15.4</v>
      </c>
      <c r="S12" s="219"/>
      <c r="T12" s="219"/>
      <c r="U12" s="219"/>
    </row>
    <row r="13" spans="1:21">
      <c r="A13" s="66" t="s">
        <v>402</v>
      </c>
      <c r="B13" s="63">
        <f t="shared" si="5"/>
        <v>150</v>
      </c>
      <c r="C13" s="109">
        <f t="shared" si="1"/>
        <v>41.300000000000004</v>
      </c>
      <c r="D13" s="109">
        <f t="shared" si="2"/>
        <v>10.233333333333334</v>
      </c>
      <c r="E13" s="109">
        <f t="shared" si="3"/>
        <v>556.4666666666667</v>
      </c>
      <c r="F13" s="63">
        <f t="shared" si="6"/>
        <v>50</v>
      </c>
      <c r="G13" s="109">
        <f t="shared" si="4"/>
        <v>10.233333333333334</v>
      </c>
      <c r="H13" s="109">
        <v>16.899999999999999</v>
      </c>
      <c r="K13" s="234"/>
      <c r="L13" s="66" t="s">
        <v>402</v>
      </c>
      <c r="M13" s="109">
        <v>29</v>
      </c>
      <c r="N13" s="64">
        <v>9.9</v>
      </c>
      <c r="O13" s="64">
        <v>573</v>
      </c>
      <c r="P13" s="64">
        <v>9.9</v>
      </c>
      <c r="Q13" s="64">
        <v>14.7</v>
      </c>
      <c r="S13" s="219" t="s">
        <v>430</v>
      </c>
      <c r="T13" s="219"/>
      <c r="U13" s="219"/>
    </row>
    <row r="14" spans="1:21">
      <c r="A14" s="66" t="s">
        <v>404</v>
      </c>
      <c r="B14" s="63">
        <f t="shared" si="5"/>
        <v>150</v>
      </c>
      <c r="C14" s="109">
        <f t="shared" si="1"/>
        <v>59.633333333333326</v>
      </c>
      <c r="D14" s="109">
        <f t="shared" si="2"/>
        <v>11.566666666666665</v>
      </c>
      <c r="E14" s="109">
        <f t="shared" si="3"/>
        <v>525.5</v>
      </c>
      <c r="F14" s="63">
        <f t="shared" si="6"/>
        <v>50</v>
      </c>
      <c r="G14" s="109">
        <f t="shared" si="4"/>
        <v>11.566666666666665</v>
      </c>
      <c r="H14" s="109">
        <v>21.1</v>
      </c>
      <c r="K14" s="234"/>
      <c r="L14" s="66" t="s">
        <v>404</v>
      </c>
      <c r="M14" s="109">
        <v>25.6</v>
      </c>
      <c r="N14" s="64">
        <v>8.1999999999999993</v>
      </c>
      <c r="O14" s="64">
        <v>508.5</v>
      </c>
      <c r="P14" s="64">
        <v>8.1999999999999993</v>
      </c>
      <c r="Q14" s="64">
        <v>12.8</v>
      </c>
      <c r="S14" s="219"/>
      <c r="T14" s="219"/>
      <c r="U14" s="219"/>
    </row>
    <row r="15" spans="1:21">
      <c r="A15" s="66" t="s">
        <v>405</v>
      </c>
      <c r="B15" s="63">
        <f t="shared" si="5"/>
        <v>150</v>
      </c>
      <c r="C15" s="109">
        <f t="shared" si="1"/>
        <v>64.266666666666666</v>
      </c>
      <c r="D15" s="109">
        <f t="shared" si="2"/>
        <v>12.366666666666667</v>
      </c>
      <c r="E15" s="109">
        <f t="shared" si="3"/>
        <v>541.73333333333323</v>
      </c>
      <c r="F15" s="63">
        <f t="shared" si="6"/>
        <v>50</v>
      </c>
      <c r="G15" s="109">
        <f t="shared" si="4"/>
        <v>12.366666666666667</v>
      </c>
      <c r="H15" s="109">
        <v>25.6</v>
      </c>
      <c r="K15" s="234"/>
      <c r="L15" s="66" t="s">
        <v>405</v>
      </c>
      <c r="M15" s="109">
        <v>44.2</v>
      </c>
      <c r="N15" s="64">
        <v>10.1</v>
      </c>
      <c r="O15" s="64">
        <v>523.5</v>
      </c>
      <c r="P15" s="64">
        <v>10.1</v>
      </c>
      <c r="Q15" s="64">
        <v>15.3</v>
      </c>
      <c r="S15" s="219"/>
      <c r="T15" s="219"/>
      <c r="U15" s="219"/>
    </row>
    <row r="16" spans="1:21">
      <c r="A16" s="66" t="s">
        <v>406</v>
      </c>
      <c r="B16" s="63">
        <f t="shared" si="5"/>
        <v>150</v>
      </c>
      <c r="C16" s="109">
        <f t="shared" si="1"/>
        <v>59.533333333333331</v>
      </c>
      <c r="D16" s="109">
        <f t="shared" si="2"/>
        <v>11.666666666666666</v>
      </c>
      <c r="E16" s="109">
        <f t="shared" si="3"/>
        <v>492.9666666666667</v>
      </c>
      <c r="F16" s="63">
        <f t="shared" si="6"/>
        <v>50</v>
      </c>
      <c r="G16" s="109">
        <f t="shared" si="4"/>
        <v>11.666666666666666</v>
      </c>
      <c r="H16" s="109">
        <v>23.1</v>
      </c>
      <c r="K16" s="234"/>
      <c r="L16" s="66" t="s">
        <v>406</v>
      </c>
      <c r="M16" s="109">
        <v>60.9</v>
      </c>
      <c r="N16" s="64">
        <v>11.3</v>
      </c>
      <c r="O16" s="64">
        <v>530.9</v>
      </c>
      <c r="P16" s="64">
        <v>11.3</v>
      </c>
      <c r="Q16" s="64">
        <v>18.2</v>
      </c>
      <c r="S16" s="219"/>
      <c r="T16" s="219"/>
      <c r="U16" s="219"/>
    </row>
    <row r="17" spans="1:17">
      <c r="A17" s="66" t="s">
        <v>407</v>
      </c>
      <c r="B17" s="63">
        <f t="shared" si="5"/>
        <v>150</v>
      </c>
      <c r="C17" s="109">
        <f t="shared" si="1"/>
        <v>47</v>
      </c>
      <c r="D17" s="109">
        <f t="shared" si="2"/>
        <v>11.233333333333334</v>
      </c>
      <c r="E17" s="109">
        <f t="shared" si="3"/>
        <v>489.90000000000003</v>
      </c>
      <c r="F17" s="63">
        <f t="shared" si="6"/>
        <v>50</v>
      </c>
      <c r="G17" s="109">
        <f t="shared" si="4"/>
        <v>11.233333333333334</v>
      </c>
      <c r="H17" s="109">
        <v>19</v>
      </c>
      <c r="K17" s="234"/>
      <c r="L17" s="66" t="s">
        <v>407</v>
      </c>
      <c r="M17" s="109">
        <v>34</v>
      </c>
      <c r="N17" s="64">
        <v>10.8</v>
      </c>
      <c r="O17" s="64">
        <v>579</v>
      </c>
      <c r="P17" s="64">
        <v>10.8</v>
      </c>
      <c r="Q17" s="64">
        <v>14.9</v>
      </c>
    </row>
    <row r="18" spans="1:17">
      <c r="A18" s="66" t="s">
        <v>408</v>
      </c>
      <c r="B18" s="63">
        <f t="shared" si="5"/>
        <v>150</v>
      </c>
      <c r="C18" s="109">
        <f t="shared" si="1"/>
        <v>57.6</v>
      </c>
      <c r="D18" s="109">
        <f t="shared" si="2"/>
        <v>12.399999999999999</v>
      </c>
      <c r="E18" s="109">
        <f t="shared" si="3"/>
        <v>450.5333333333333</v>
      </c>
      <c r="F18" s="63">
        <f t="shared" si="6"/>
        <v>50</v>
      </c>
      <c r="G18" s="109">
        <f t="shared" si="4"/>
        <v>12.399999999999999</v>
      </c>
      <c r="H18" s="109">
        <v>20.3</v>
      </c>
      <c r="K18" s="234"/>
      <c r="L18" s="66" t="s">
        <v>408</v>
      </c>
      <c r="M18" s="109">
        <v>41.3</v>
      </c>
      <c r="N18" s="64">
        <v>10.1</v>
      </c>
      <c r="O18" s="64">
        <v>486.8</v>
      </c>
      <c r="P18" s="64">
        <v>10.1</v>
      </c>
      <c r="Q18" s="64">
        <v>17.399999999999999</v>
      </c>
    </row>
    <row r="19" spans="1:17">
      <c r="K19" s="234"/>
      <c r="L19" s="62" t="s">
        <v>409</v>
      </c>
      <c r="M19" s="62">
        <f>AVERAGE(M7:M18)</f>
        <v>49.35</v>
      </c>
      <c r="N19" s="62">
        <f>AVERAGE(N7:N18)</f>
        <v>9.7249999999999996</v>
      </c>
      <c r="O19" s="62">
        <f>MAX(O7:O18)</f>
        <v>579</v>
      </c>
      <c r="P19" s="62">
        <f>AVERAGE(P7:P18)</f>
        <v>9.7249999999999996</v>
      </c>
      <c r="Q19" s="62">
        <f>MAX(Q7:Q18)</f>
        <v>19.5</v>
      </c>
    </row>
    <row r="21" spans="1:17" ht="30">
      <c r="K21" s="61">
        <f>+A6</f>
        <v>2022</v>
      </c>
      <c r="L21" s="61" t="s">
        <v>391</v>
      </c>
      <c r="M21" s="55" t="s">
        <v>424</v>
      </c>
      <c r="N21" s="55" t="s">
        <v>425</v>
      </c>
      <c r="O21" s="55" t="s">
        <v>426</v>
      </c>
      <c r="P21" s="67" t="s">
        <v>389</v>
      </c>
      <c r="Q21" s="67" t="s">
        <v>393</v>
      </c>
    </row>
    <row r="22" spans="1:17">
      <c r="K22" s="234" t="s">
        <v>202</v>
      </c>
      <c r="L22" s="66" t="s">
        <v>394</v>
      </c>
      <c r="M22" s="109">
        <v>30.3</v>
      </c>
      <c r="N22" s="109">
        <v>7.7</v>
      </c>
      <c r="O22" s="109">
        <v>372.2</v>
      </c>
      <c r="P22" s="109">
        <v>7.7</v>
      </c>
      <c r="Q22" s="109">
        <v>10.7</v>
      </c>
    </row>
    <row r="23" spans="1:17">
      <c r="K23" s="234"/>
      <c r="L23" s="66" t="s">
        <v>395</v>
      </c>
      <c r="M23" s="109">
        <v>56.8</v>
      </c>
      <c r="N23" s="109">
        <v>9.9</v>
      </c>
      <c r="O23" s="109">
        <v>433</v>
      </c>
      <c r="P23" s="109">
        <v>9.9</v>
      </c>
      <c r="Q23" s="109">
        <v>18.5</v>
      </c>
    </row>
    <row r="24" spans="1:17">
      <c r="K24" s="234"/>
      <c r="L24" s="66" t="s">
        <v>396</v>
      </c>
      <c r="M24" s="109">
        <v>47</v>
      </c>
      <c r="N24" s="109">
        <v>9.4</v>
      </c>
      <c r="O24" s="109">
        <v>491.9</v>
      </c>
      <c r="P24" s="109">
        <v>9.4</v>
      </c>
      <c r="Q24" s="109">
        <v>14.4</v>
      </c>
    </row>
    <row r="25" spans="1:17">
      <c r="K25" s="234"/>
      <c r="L25" s="66" t="s">
        <v>398</v>
      </c>
      <c r="M25" s="109">
        <v>86.2</v>
      </c>
      <c r="N25" s="109">
        <v>9.6999999999999993</v>
      </c>
      <c r="O25" s="109">
        <v>857.6</v>
      </c>
      <c r="P25" s="109">
        <v>9.6999999999999993</v>
      </c>
      <c r="Q25" s="109">
        <v>29.4</v>
      </c>
    </row>
    <row r="26" spans="1:17">
      <c r="K26" s="234"/>
      <c r="L26" s="66" t="s">
        <v>400</v>
      </c>
      <c r="M26" s="109">
        <v>100.6</v>
      </c>
      <c r="N26" s="109">
        <v>12.2</v>
      </c>
      <c r="O26" s="109">
        <v>453</v>
      </c>
      <c r="P26" s="109">
        <v>12.2</v>
      </c>
      <c r="Q26" s="109">
        <v>19.8</v>
      </c>
    </row>
    <row r="27" spans="1:17">
      <c r="K27" s="234"/>
      <c r="L27" s="66" t="s">
        <v>401</v>
      </c>
      <c r="M27" s="109">
        <v>44.5</v>
      </c>
      <c r="N27" s="109">
        <v>9.4</v>
      </c>
      <c r="O27" s="109">
        <v>531.9</v>
      </c>
      <c r="P27" s="109">
        <v>9.4</v>
      </c>
      <c r="Q27" s="109">
        <v>21.2</v>
      </c>
    </row>
    <row r="28" spans="1:17">
      <c r="K28" s="234"/>
      <c r="L28" s="66" t="s">
        <v>402</v>
      </c>
      <c r="M28" s="109">
        <v>43.4</v>
      </c>
      <c r="N28" s="109">
        <v>10.7</v>
      </c>
      <c r="O28" s="109">
        <v>528.5</v>
      </c>
      <c r="P28" s="109">
        <v>10.7</v>
      </c>
      <c r="Q28" s="109">
        <v>16.899999999999999</v>
      </c>
    </row>
    <row r="29" spans="1:17">
      <c r="K29" s="234"/>
      <c r="L29" s="66" t="s">
        <v>404</v>
      </c>
      <c r="M29" s="109">
        <v>70.599999999999994</v>
      </c>
      <c r="N29" s="109">
        <v>13.1</v>
      </c>
      <c r="O29" s="109">
        <v>572.6</v>
      </c>
      <c r="P29" s="109">
        <v>13.1</v>
      </c>
      <c r="Q29" s="109">
        <v>21.1</v>
      </c>
    </row>
    <row r="30" spans="1:17">
      <c r="K30" s="234"/>
      <c r="L30" s="66" t="s">
        <v>405</v>
      </c>
      <c r="M30" s="109">
        <v>48.8</v>
      </c>
      <c r="N30" s="109">
        <v>12.1</v>
      </c>
      <c r="O30" s="109">
        <v>569.1</v>
      </c>
      <c r="P30" s="109">
        <v>12.1</v>
      </c>
      <c r="Q30" s="109">
        <v>18.600000000000001</v>
      </c>
    </row>
    <row r="31" spans="1:17">
      <c r="K31" s="234"/>
      <c r="L31" s="66" t="s">
        <v>406</v>
      </c>
      <c r="M31" s="109">
        <v>41.9</v>
      </c>
      <c r="N31" s="109">
        <v>12.7</v>
      </c>
      <c r="O31" s="109">
        <v>563.9</v>
      </c>
      <c r="P31" s="109">
        <v>12.7</v>
      </c>
      <c r="Q31" s="109">
        <v>18.100000000000001</v>
      </c>
    </row>
    <row r="32" spans="1:17">
      <c r="K32" s="234"/>
      <c r="L32" s="66" t="s">
        <v>407</v>
      </c>
      <c r="M32" s="109">
        <v>50.6</v>
      </c>
      <c r="N32" s="109">
        <v>11.4</v>
      </c>
      <c r="O32" s="109">
        <v>482.5</v>
      </c>
      <c r="P32" s="109">
        <v>11.4</v>
      </c>
      <c r="Q32" s="109">
        <v>17.8</v>
      </c>
    </row>
    <row r="33" spans="1:17">
      <c r="K33" s="234"/>
      <c r="L33" s="66" t="s">
        <v>408</v>
      </c>
      <c r="M33" s="109">
        <v>45.5</v>
      </c>
      <c r="N33" s="109">
        <v>12.7</v>
      </c>
      <c r="O33" s="109">
        <v>410.5</v>
      </c>
      <c r="P33" s="109">
        <v>12.7</v>
      </c>
      <c r="Q33" s="109">
        <v>17.8</v>
      </c>
    </row>
    <row r="34" spans="1:17">
      <c r="K34" s="234"/>
      <c r="L34" s="62" t="s">
        <v>409</v>
      </c>
      <c r="M34" s="62">
        <f>AVERAGE(M22:M33)</f>
        <v>55.516666666666659</v>
      </c>
      <c r="N34" s="62">
        <f>AVERAGE(N22:N33)</f>
        <v>10.916666666666666</v>
      </c>
      <c r="O34" s="62">
        <f>MAX(O22:O33)</f>
        <v>857.6</v>
      </c>
      <c r="P34" s="62">
        <f>AVERAGE(P22:P33)</f>
        <v>10.916666666666666</v>
      </c>
      <c r="Q34" s="62">
        <f>MAX(Q22:Q33)</f>
        <v>29.4</v>
      </c>
    </row>
    <row r="36" spans="1:17" ht="30">
      <c r="K36" s="61">
        <f>+A6</f>
        <v>2022</v>
      </c>
      <c r="L36" s="61" t="s">
        <v>391</v>
      </c>
      <c r="M36" s="55" t="s">
        <v>424</v>
      </c>
      <c r="N36" s="55" t="s">
        <v>425</v>
      </c>
      <c r="O36" s="55" t="s">
        <v>426</v>
      </c>
      <c r="P36" s="67" t="s">
        <v>389</v>
      </c>
      <c r="Q36" s="67" t="s">
        <v>393</v>
      </c>
    </row>
    <row r="37" spans="1:17">
      <c r="K37" s="234" t="s">
        <v>203</v>
      </c>
      <c r="L37" s="66" t="s">
        <v>394</v>
      </c>
      <c r="M37" s="109">
        <v>28.9</v>
      </c>
      <c r="N37" s="109">
        <v>8.4</v>
      </c>
      <c r="O37" s="109">
        <v>612.29999999999995</v>
      </c>
      <c r="P37" s="109">
        <v>8.4</v>
      </c>
      <c r="Q37" s="109">
        <v>12.8</v>
      </c>
    </row>
    <row r="38" spans="1:17">
      <c r="K38" s="234"/>
      <c r="L38" s="66" t="s">
        <v>395</v>
      </c>
      <c r="M38" s="109">
        <v>53.7</v>
      </c>
      <c r="N38" s="109">
        <v>10.199999999999999</v>
      </c>
      <c r="O38" s="109">
        <v>570</v>
      </c>
      <c r="P38" s="109">
        <v>10.199999999999999</v>
      </c>
      <c r="Q38" s="109">
        <v>18.2</v>
      </c>
    </row>
    <row r="39" spans="1:17">
      <c r="K39" s="234"/>
      <c r="L39" s="66" t="s">
        <v>396</v>
      </c>
      <c r="M39" s="109">
        <v>89.3</v>
      </c>
      <c r="N39" s="109">
        <v>11.6</v>
      </c>
      <c r="O39" s="109">
        <v>675.5</v>
      </c>
      <c r="P39" s="109">
        <v>11.6</v>
      </c>
      <c r="Q39" s="109">
        <v>19.100000000000001</v>
      </c>
    </row>
    <row r="40" spans="1:17">
      <c r="K40" s="234"/>
      <c r="L40" s="66" t="s">
        <v>398</v>
      </c>
      <c r="M40" s="109">
        <v>35.700000000000003</v>
      </c>
      <c r="N40" s="109">
        <v>12.8</v>
      </c>
      <c r="O40" s="109">
        <v>428</v>
      </c>
      <c r="P40" s="109">
        <v>12.8</v>
      </c>
      <c r="Q40" s="109">
        <v>15.4</v>
      </c>
    </row>
    <row r="41" spans="1:17">
      <c r="K41" s="234"/>
      <c r="L41" s="66" t="s">
        <v>400</v>
      </c>
      <c r="M41" s="109">
        <v>83.9</v>
      </c>
      <c r="N41" s="109">
        <v>12</v>
      </c>
      <c r="O41" s="109">
        <v>547</v>
      </c>
      <c r="P41" s="109">
        <v>12</v>
      </c>
      <c r="Q41" s="109">
        <v>17.899999999999999</v>
      </c>
    </row>
    <row r="42" spans="1:17">
      <c r="K42" s="234"/>
      <c r="L42" s="66" t="s">
        <v>401</v>
      </c>
      <c r="M42" s="109">
        <v>53.3</v>
      </c>
      <c r="N42" s="109">
        <v>10.7</v>
      </c>
      <c r="O42" s="109">
        <v>480</v>
      </c>
      <c r="P42" s="109">
        <v>10.7</v>
      </c>
      <c r="Q42" s="109">
        <v>19.7</v>
      </c>
    </row>
    <row r="43" spans="1:17">
      <c r="K43" s="234"/>
      <c r="L43" s="66" t="s">
        <v>402</v>
      </c>
      <c r="M43" s="109">
        <v>51.5</v>
      </c>
      <c r="N43" s="109">
        <v>10.1</v>
      </c>
      <c r="O43" s="109">
        <v>567.9</v>
      </c>
      <c r="P43" s="109">
        <v>10.1</v>
      </c>
      <c r="Q43" s="109">
        <v>15.9</v>
      </c>
    </row>
    <row r="44" spans="1:17">
      <c r="K44" s="234"/>
      <c r="L44" s="66" t="s">
        <v>404</v>
      </c>
      <c r="M44" s="109">
        <v>82.7</v>
      </c>
      <c r="N44" s="109">
        <v>13.4</v>
      </c>
      <c r="O44" s="109">
        <v>495.4</v>
      </c>
      <c r="P44" s="109">
        <v>13.4</v>
      </c>
      <c r="Q44" s="109">
        <v>20</v>
      </c>
    </row>
    <row r="45" spans="1:17">
      <c r="K45" s="234"/>
      <c r="L45" s="66" t="s">
        <v>405</v>
      </c>
      <c r="M45" s="109">
        <v>99.8</v>
      </c>
      <c r="N45" s="109">
        <v>14.9</v>
      </c>
      <c r="O45" s="109">
        <v>532.6</v>
      </c>
      <c r="P45" s="109">
        <v>14.9</v>
      </c>
      <c r="Q45" s="109">
        <v>25.6</v>
      </c>
    </row>
    <row r="46" spans="1:17">
      <c r="K46" s="234"/>
      <c r="L46" s="66" t="s">
        <v>406</v>
      </c>
      <c r="M46" s="109">
        <v>75.8</v>
      </c>
      <c r="N46" s="109">
        <v>11</v>
      </c>
      <c r="O46" s="109">
        <v>384.1</v>
      </c>
      <c r="P46" s="109">
        <v>11</v>
      </c>
      <c r="Q46" s="109">
        <v>23.1</v>
      </c>
    </row>
    <row r="47" spans="1:17">
      <c r="K47" s="234"/>
      <c r="L47" s="66" t="s">
        <v>407</v>
      </c>
      <c r="M47" s="109">
        <v>56.4</v>
      </c>
      <c r="N47" s="109">
        <v>11.5</v>
      </c>
      <c r="O47" s="109">
        <v>408.2</v>
      </c>
      <c r="P47" s="109">
        <v>11.5</v>
      </c>
      <c r="Q47" s="109">
        <v>19</v>
      </c>
    </row>
    <row r="48" spans="1:17" ht="15">
      <c r="A48" s="231" t="s">
        <v>303</v>
      </c>
      <c r="B48" s="232"/>
      <c r="C48" s="232"/>
      <c r="D48" s="232"/>
      <c r="E48" s="232"/>
      <c r="F48" s="232"/>
      <c r="G48" s="232"/>
      <c r="H48" s="233"/>
      <c r="K48" s="234"/>
      <c r="L48" s="66" t="s">
        <v>408</v>
      </c>
      <c r="M48" s="109">
        <v>86</v>
      </c>
      <c r="N48" s="109">
        <v>14.4</v>
      </c>
      <c r="O48" s="109">
        <v>454.3</v>
      </c>
      <c r="P48" s="109">
        <v>14.4</v>
      </c>
      <c r="Q48" s="109">
        <v>20.3</v>
      </c>
    </row>
    <row r="49" spans="1:17">
      <c r="A49" s="235" t="s">
        <v>431</v>
      </c>
      <c r="B49" s="236"/>
      <c r="C49" s="236"/>
      <c r="D49" s="236"/>
      <c r="E49" s="236"/>
      <c r="F49" s="236"/>
      <c r="G49" s="236"/>
      <c r="H49" s="237"/>
      <c r="K49" s="234"/>
      <c r="L49" s="62" t="s">
        <v>409</v>
      </c>
      <c r="M49" s="62">
        <f>AVERAGE(M37:M48)</f>
        <v>66.416666666666657</v>
      </c>
      <c r="N49" s="62">
        <f>AVERAGE(N37:N48)</f>
        <v>11.75</v>
      </c>
      <c r="O49" s="62">
        <f>MAX(O37:O48)</f>
        <v>675.5</v>
      </c>
      <c r="P49" s="62">
        <f>AVERAGE(P37:P48)</f>
        <v>11.75</v>
      </c>
      <c r="Q49" s="62">
        <f>MAX(Q37:Q48)</f>
        <v>25.6</v>
      </c>
    </row>
    <row r="50" spans="1:17">
      <c r="A50" s="238"/>
      <c r="B50" s="239"/>
      <c r="C50" s="239"/>
      <c r="D50" s="239"/>
      <c r="E50" s="239"/>
      <c r="F50" s="239"/>
      <c r="G50" s="239"/>
      <c r="H50" s="240"/>
    </row>
    <row r="51" spans="1:17">
      <c r="A51" s="238"/>
      <c r="B51" s="239"/>
      <c r="C51" s="239"/>
      <c r="D51" s="239"/>
      <c r="E51" s="239"/>
      <c r="F51" s="239"/>
      <c r="G51" s="239"/>
      <c r="H51" s="240"/>
    </row>
    <row r="52" spans="1:17">
      <c r="A52" s="241"/>
      <c r="B52" s="242"/>
      <c r="C52" s="242"/>
      <c r="D52" s="242"/>
      <c r="E52" s="242"/>
      <c r="F52" s="242"/>
      <c r="G52" s="242"/>
      <c r="H52" s="243"/>
    </row>
  </sheetData>
  <mergeCells count="11">
    <mergeCell ref="K22:K34"/>
    <mergeCell ref="K37:K49"/>
    <mergeCell ref="A48:H48"/>
    <mergeCell ref="A49:H52"/>
    <mergeCell ref="S4:U8"/>
    <mergeCell ref="S10:U12"/>
    <mergeCell ref="S13:U16"/>
    <mergeCell ref="B5:E5"/>
    <mergeCell ref="F5:H5"/>
    <mergeCell ref="K5:Q5"/>
    <mergeCell ref="K7:K19"/>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52"/>
  <sheetViews>
    <sheetView workbookViewId="0">
      <selection activeCell="G13" sqref="G13"/>
    </sheetView>
  </sheetViews>
  <sheetFormatPr defaultRowHeight="14.25"/>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2" t="str">
        <f>+'Cover Page'!$B$29</f>
        <v>Annual Performance Report 2022</v>
      </c>
      <c r="B1" s="92"/>
      <c r="C1" s="92"/>
      <c r="D1" s="92"/>
      <c r="E1" s="92" t="str">
        <f>+'Cover Page'!$B$33</f>
        <v>Riverside Resource Recovery Facility</v>
      </c>
    </row>
    <row r="3" spans="1:19" ht="15">
      <c r="A3" s="60" t="s">
        <v>432</v>
      </c>
      <c r="D3" s="76" t="s">
        <v>378</v>
      </c>
      <c r="G3" s="80" t="s">
        <v>379</v>
      </c>
      <c r="J3" s="9" t="str">
        <f>+A3</f>
        <v xml:space="preserve">Monitoring of Ammnonia emissions </v>
      </c>
      <c r="L3" s="9"/>
      <c r="N3" s="9" t="s">
        <v>380</v>
      </c>
      <c r="Q3" s="79" t="s">
        <v>3</v>
      </c>
      <c r="R3" s="74"/>
      <c r="S3" s="74"/>
    </row>
    <row r="4" spans="1:19" ht="13.9" customHeight="1">
      <c r="Q4" s="200" t="s">
        <v>381</v>
      </c>
      <c r="R4" s="200"/>
      <c r="S4" s="200"/>
    </row>
    <row r="5" spans="1:19" ht="17.25">
      <c r="A5" s="68" t="s">
        <v>382</v>
      </c>
      <c r="B5" s="221" t="s">
        <v>383</v>
      </c>
      <c r="C5" s="221"/>
      <c r="D5" s="221"/>
      <c r="E5" s="221" t="s">
        <v>384</v>
      </c>
      <c r="F5" s="221"/>
      <c r="G5" s="221"/>
      <c r="J5" s="220"/>
      <c r="K5" s="220"/>
      <c r="L5" s="220"/>
      <c r="M5" s="220"/>
      <c r="N5" s="220"/>
      <c r="O5" s="220"/>
      <c r="Q5" s="200"/>
      <c r="R5" s="200"/>
      <c r="S5" s="200"/>
    </row>
    <row r="6" spans="1:19" s="58" customFormat="1" ht="37.5" customHeight="1">
      <c r="A6" s="65">
        <f>+'Cover Page'!C39</f>
        <v>2022</v>
      </c>
      <c r="B6" s="55" t="s">
        <v>433</v>
      </c>
      <c r="C6" s="55" t="s">
        <v>386</v>
      </c>
      <c r="D6" s="55" t="s">
        <v>387</v>
      </c>
      <c r="E6" s="55" t="s">
        <v>434</v>
      </c>
      <c r="F6" s="55" t="s">
        <v>389</v>
      </c>
      <c r="G6" s="55" t="s">
        <v>390</v>
      </c>
      <c r="H6" s="59"/>
      <c r="J6" s="61">
        <f>+A6</f>
        <v>2022</v>
      </c>
      <c r="K6" s="61" t="s">
        <v>391</v>
      </c>
      <c r="L6" s="67" t="s">
        <v>386</v>
      </c>
      <c r="M6" s="67" t="s">
        <v>392</v>
      </c>
      <c r="N6" s="67" t="s">
        <v>389</v>
      </c>
      <c r="O6" s="67" t="s">
        <v>393</v>
      </c>
      <c r="Q6" s="200"/>
      <c r="R6" s="200"/>
      <c r="S6" s="200"/>
    </row>
    <row r="7" spans="1:19">
      <c r="A7" s="66" t="s">
        <v>394</v>
      </c>
      <c r="B7" s="69">
        <v>0</v>
      </c>
      <c r="C7" s="109">
        <f>(L7+L22+L37)/3</f>
        <v>0.3666666666666667</v>
      </c>
      <c r="D7" s="109">
        <v>2.7</v>
      </c>
      <c r="E7" s="69">
        <v>10</v>
      </c>
      <c r="F7" s="109">
        <f>(N7+N22+N37)/3</f>
        <v>0.3666666666666667</v>
      </c>
      <c r="G7" s="109">
        <v>0.6</v>
      </c>
      <c r="J7" s="234" t="s">
        <v>201</v>
      </c>
      <c r="K7" s="66" t="s">
        <v>394</v>
      </c>
      <c r="L7" s="64">
        <v>0.4</v>
      </c>
      <c r="M7" s="64">
        <v>2.7</v>
      </c>
      <c r="N7" s="64">
        <v>0.4</v>
      </c>
      <c r="O7" s="64">
        <v>0.5</v>
      </c>
      <c r="Q7" s="200"/>
      <c r="R7" s="200"/>
      <c r="S7" s="200"/>
    </row>
    <row r="8" spans="1:19">
      <c r="A8" s="66" t="s">
        <v>395</v>
      </c>
      <c r="B8" s="63">
        <f>+B7</f>
        <v>0</v>
      </c>
      <c r="C8" s="109">
        <f t="shared" ref="C8:C18" si="0">(L8+L23+L38)/3</f>
        <v>0.3666666666666667</v>
      </c>
      <c r="D8" s="109">
        <v>4</v>
      </c>
      <c r="E8" s="63">
        <f>+E7</f>
        <v>10</v>
      </c>
      <c r="F8" s="109">
        <f t="shared" ref="F8:F18" si="1">(N8+N23+N38)/3</f>
        <v>0.3666666666666667</v>
      </c>
      <c r="G8" s="109">
        <v>0.6</v>
      </c>
      <c r="J8" s="234"/>
      <c r="K8" s="66" t="s">
        <v>395</v>
      </c>
      <c r="L8" s="64">
        <v>0.4</v>
      </c>
      <c r="M8" s="64">
        <v>4</v>
      </c>
      <c r="N8" s="64">
        <v>0.4</v>
      </c>
      <c r="O8" s="64">
        <v>0.6</v>
      </c>
      <c r="Q8" s="200"/>
      <c r="R8" s="200"/>
      <c r="S8" s="200"/>
    </row>
    <row r="9" spans="1:19" ht="15">
      <c r="A9" s="66" t="s">
        <v>396</v>
      </c>
      <c r="B9" s="63">
        <f t="shared" ref="B9:B18" si="2">+B8</f>
        <v>0</v>
      </c>
      <c r="C9" s="109">
        <f t="shared" si="0"/>
        <v>0.3666666666666667</v>
      </c>
      <c r="D9" s="109">
        <v>2.4</v>
      </c>
      <c r="E9" s="63">
        <f t="shared" ref="E9:E18" si="3">+E8</f>
        <v>10</v>
      </c>
      <c r="F9" s="109">
        <f t="shared" si="1"/>
        <v>0.3666666666666667</v>
      </c>
      <c r="G9" s="109">
        <v>0.5</v>
      </c>
      <c r="J9" s="234"/>
      <c r="K9" s="66" t="s">
        <v>396</v>
      </c>
      <c r="L9" s="64">
        <v>0.4</v>
      </c>
      <c r="M9" s="64">
        <v>2.4</v>
      </c>
      <c r="N9" s="64">
        <v>0.4</v>
      </c>
      <c r="O9" s="64">
        <v>0.5</v>
      </c>
      <c r="Q9" s="78" t="s">
        <v>397</v>
      </c>
    </row>
    <row r="10" spans="1:19" ht="14.25" customHeight="1">
      <c r="A10" s="66" t="s">
        <v>398</v>
      </c>
      <c r="B10" s="63">
        <f t="shared" si="2"/>
        <v>0</v>
      </c>
      <c r="C10" s="109">
        <f t="shared" si="0"/>
        <v>0.39999999999999997</v>
      </c>
      <c r="D10" s="109">
        <v>6.2</v>
      </c>
      <c r="E10" s="63">
        <v>5.5</v>
      </c>
      <c r="F10" s="109">
        <f t="shared" si="1"/>
        <v>0.39999999999999997</v>
      </c>
      <c r="G10" s="109">
        <v>0.6</v>
      </c>
      <c r="J10" s="234"/>
      <c r="K10" s="66" t="s">
        <v>398</v>
      </c>
      <c r="L10" s="64">
        <v>0.4</v>
      </c>
      <c r="M10" s="64">
        <v>2.6</v>
      </c>
      <c r="N10" s="64">
        <v>0.4</v>
      </c>
      <c r="O10" s="64">
        <v>0.5</v>
      </c>
      <c r="Q10" s="219" t="s">
        <v>399</v>
      </c>
      <c r="R10" s="219"/>
      <c r="S10" s="219"/>
    </row>
    <row r="11" spans="1:19">
      <c r="A11" s="66" t="s">
        <v>400</v>
      </c>
      <c r="B11" s="63">
        <f t="shared" si="2"/>
        <v>0</v>
      </c>
      <c r="C11" s="109">
        <f t="shared" si="0"/>
        <v>0.39999999999999997</v>
      </c>
      <c r="D11" s="109">
        <v>5.5</v>
      </c>
      <c r="E11" s="63">
        <f t="shared" si="3"/>
        <v>5.5</v>
      </c>
      <c r="F11" s="109">
        <f t="shared" si="1"/>
        <v>0.39999999999999997</v>
      </c>
      <c r="G11" s="109">
        <v>0.7</v>
      </c>
      <c r="J11" s="234"/>
      <c r="K11" s="66" t="s">
        <v>400</v>
      </c>
      <c r="L11" s="64">
        <v>0.4</v>
      </c>
      <c r="M11" s="64">
        <v>5.4</v>
      </c>
      <c r="N11" s="64">
        <v>0.4</v>
      </c>
      <c r="O11" s="64">
        <v>0.6</v>
      </c>
      <c r="Q11" s="219"/>
      <c r="R11" s="219"/>
      <c r="S11" s="219"/>
    </row>
    <row r="12" spans="1:19">
      <c r="A12" s="66" t="s">
        <v>401</v>
      </c>
      <c r="B12" s="63">
        <f t="shared" si="2"/>
        <v>0</v>
      </c>
      <c r="C12" s="109">
        <f t="shared" si="0"/>
        <v>0.43333333333333335</v>
      </c>
      <c r="D12" s="109">
        <v>2.8</v>
      </c>
      <c r="E12" s="63">
        <f t="shared" si="3"/>
        <v>5.5</v>
      </c>
      <c r="F12" s="109">
        <f t="shared" si="1"/>
        <v>0.43333333333333335</v>
      </c>
      <c r="G12" s="109">
        <v>0.6</v>
      </c>
      <c r="J12" s="234"/>
      <c r="K12" s="66" t="s">
        <v>401</v>
      </c>
      <c r="L12" s="64">
        <v>0.4</v>
      </c>
      <c r="M12" s="64">
        <v>2</v>
      </c>
      <c r="N12" s="64">
        <v>0.4</v>
      </c>
      <c r="O12" s="64">
        <v>0.5</v>
      </c>
      <c r="Q12" s="219"/>
      <c r="R12" s="219"/>
      <c r="S12" s="219"/>
    </row>
    <row r="13" spans="1:19" ht="14.25" customHeight="1">
      <c r="A13" s="66" t="s">
        <v>402</v>
      </c>
      <c r="B13" s="63">
        <f t="shared" si="2"/>
        <v>0</v>
      </c>
      <c r="C13" s="109">
        <f t="shared" si="0"/>
        <v>0.43333333333333335</v>
      </c>
      <c r="D13" s="109">
        <v>1.9</v>
      </c>
      <c r="E13" s="63">
        <f t="shared" si="3"/>
        <v>5.5</v>
      </c>
      <c r="F13" s="109">
        <f t="shared" si="1"/>
        <v>0.43333333333333335</v>
      </c>
      <c r="G13" s="109">
        <v>0.9</v>
      </c>
      <c r="J13" s="234"/>
      <c r="K13" s="66" t="s">
        <v>402</v>
      </c>
      <c r="L13" s="64">
        <v>0.5</v>
      </c>
      <c r="M13" s="64">
        <v>1.9</v>
      </c>
      <c r="N13" s="64">
        <v>0.5</v>
      </c>
      <c r="O13" s="64">
        <v>0.9</v>
      </c>
      <c r="Q13" s="219" t="s">
        <v>403</v>
      </c>
      <c r="R13" s="219"/>
      <c r="S13" s="219"/>
    </row>
    <row r="14" spans="1:19">
      <c r="A14" s="66" t="s">
        <v>404</v>
      </c>
      <c r="B14" s="63">
        <f t="shared" si="2"/>
        <v>0</v>
      </c>
      <c r="C14" s="109">
        <f t="shared" si="0"/>
        <v>0.5</v>
      </c>
      <c r="D14" s="109">
        <v>5.0999999999999996</v>
      </c>
      <c r="E14" s="63">
        <f t="shared" si="3"/>
        <v>5.5</v>
      </c>
      <c r="F14" s="109">
        <f t="shared" si="1"/>
        <v>0.5</v>
      </c>
      <c r="G14" s="109">
        <v>0.9</v>
      </c>
      <c r="J14" s="234"/>
      <c r="K14" s="66" t="s">
        <v>404</v>
      </c>
      <c r="L14" s="64">
        <v>0.6</v>
      </c>
      <c r="M14" s="64">
        <v>5.0999999999999996</v>
      </c>
      <c r="N14" s="64">
        <v>0.6</v>
      </c>
      <c r="O14" s="64">
        <v>0.9</v>
      </c>
      <c r="Q14" s="219"/>
      <c r="R14" s="219"/>
      <c r="S14" s="219"/>
    </row>
    <row r="15" spans="1:19">
      <c r="A15" s="66" t="s">
        <v>405</v>
      </c>
      <c r="B15" s="63">
        <f t="shared" si="2"/>
        <v>0</v>
      </c>
      <c r="C15" s="109">
        <f t="shared" si="0"/>
        <v>0.43333333333333335</v>
      </c>
      <c r="D15" s="109">
        <v>2.4</v>
      </c>
      <c r="E15" s="63">
        <f t="shared" si="3"/>
        <v>5.5</v>
      </c>
      <c r="F15" s="109">
        <f t="shared" si="1"/>
        <v>0.43333333333333335</v>
      </c>
      <c r="G15" s="109">
        <v>0.6</v>
      </c>
      <c r="J15" s="234"/>
      <c r="K15" s="66" t="s">
        <v>405</v>
      </c>
      <c r="L15" s="64">
        <v>0.5</v>
      </c>
      <c r="M15" s="64">
        <v>2.4</v>
      </c>
      <c r="N15" s="64">
        <v>0.5</v>
      </c>
      <c r="O15" s="64">
        <v>0.6</v>
      </c>
      <c r="Q15" s="219"/>
      <c r="R15" s="219"/>
      <c r="S15" s="219"/>
    </row>
    <row r="16" spans="1:19">
      <c r="A16" s="66" t="s">
        <v>406</v>
      </c>
      <c r="B16" s="63">
        <f t="shared" si="2"/>
        <v>0</v>
      </c>
      <c r="C16" s="109">
        <f t="shared" si="0"/>
        <v>0.46666666666666662</v>
      </c>
      <c r="D16" s="109">
        <v>5.2</v>
      </c>
      <c r="E16" s="63">
        <f t="shared" si="3"/>
        <v>5.5</v>
      </c>
      <c r="F16" s="109">
        <f t="shared" si="1"/>
        <v>0.46666666666666662</v>
      </c>
      <c r="G16" s="109">
        <v>0.9</v>
      </c>
      <c r="J16" s="234"/>
      <c r="K16" s="66" t="s">
        <v>406</v>
      </c>
      <c r="L16" s="64">
        <v>0.5</v>
      </c>
      <c r="M16" s="64">
        <v>5.2</v>
      </c>
      <c r="N16" s="64">
        <v>0.5</v>
      </c>
      <c r="O16" s="64">
        <v>0.9</v>
      </c>
      <c r="Q16" s="219"/>
      <c r="R16" s="219"/>
      <c r="S16" s="219"/>
    </row>
    <row r="17" spans="1:15">
      <c r="A17" s="66" t="s">
        <v>407</v>
      </c>
      <c r="B17" s="63">
        <f t="shared" si="2"/>
        <v>0</v>
      </c>
      <c r="C17" s="109">
        <f t="shared" si="0"/>
        <v>0.46666666666666662</v>
      </c>
      <c r="D17" s="109">
        <v>2.2999999999999998</v>
      </c>
      <c r="E17" s="63">
        <f t="shared" si="3"/>
        <v>5.5</v>
      </c>
      <c r="F17" s="109">
        <f t="shared" si="1"/>
        <v>0.46666666666666662</v>
      </c>
      <c r="G17" s="109">
        <v>0.7</v>
      </c>
      <c r="J17" s="234"/>
      <c r="K17" s="66" t="s">
        <v>407</v>
      </c>
      <c r="L17" s="64">
        <v>0.5</v>
      </c>
      <c r="M17" s="64">
        <v>2.2999999999999998</v>
      </c>
      <c r="N17" s="64">
        <v>0.5</v>
      </c>
      <c r="O17" s="64">
        <v>0.7</v>
      </c>
    </row>
    <row r="18" spans="1:15">
      <c r="A18" s="66" t="s">
        <v>408</v>
      </c>
      <c r="B18" s="63">
        <f t="shared" si="2"/>
        <v>0</v>
      </c>
      <c r="C18" s="109">
        <f t="shared" si="0"/>
        <v>0.46666666666666662</v>
      </c>
      <c r="D18" s="109">
        <v>4.5999999999999996</v>
      </c>
      <c r="E18" s="63">
        <f t="shared" si="3"/>
        <v>5.5</v>
      </c>
      <c r="F18" s="109">
        <f t="shared" si="1"/>
        <v>0.46666666666666662</v>
      </c>
      <c r="G18" s="109">
        <v>0.6</v>
      </c>
      <c r="J18" s="234"/>
      <c r="K18" s="66" t="s">
        <v>408</v>
      </c>
      <c r="L18" s="64">
        <v>0.5</v>
      </c>
      <c r="M18" s="64">
        <v>3.5</v>
      </c>
      <c r="N18" s="64">
        <v>0.5</v>
      </c>
      <c r="O18" s="64">
        <v>0.6</v>
      </c>
    </row>
    <row r="19" spans="1:15">
      <c r="J19" s="234"/>
      <c r="K19" s="62" t="s">
        <v>409</v>
      </c>
      <c r="L19" s="62">
        <f>AVERAGE(L7:L18)</f>
        <v>0.45833333333333331</v>
      </c>
      <c r="M19" s="62">
        <f>MAX(M7:M18)</f>
        <v>5.4</v>
      </c>
      <c r="N19" s="62">
        <f>AVERAGE(N7:N18)</f>
        <v>0.45833333333333331</v>
      </c>
      <c r="O19" s="62">
        <f>MAX(O7:O18)</f>
        <v>0.9</v>
      </c>
    </row>
    <row r="21" spans="1:15" ht="30">
      <c r="J21" s="61">
        <f>+A6</f>
        <v>2022</v>
      </c>
      <c r="K21" s="61" t="s">
        <v>391</v>
      </c>
      <c r="L21" s="67" t="s">
        <v>386</v>
      </c>
      <c r="M21" s="67" t="s">
        <v>392</v>
      </c>
      <c r="N21" s="67" t="s">
        <v>389</v>
      </c>
      <c r="O21" s="67" t="s">
        <v>393</v>
      </c>
    </row>
    <row r="22" spans="1:15">
      <c r="J22" s="234" t="s">
        <v>202</v>
      </c>
      <c r="K22" s="66" t="s">
        <v>394</v>
      </c>
      <c r="L22" s="64">
        <v>0.3</v>
      </c>
      <c r="M22" s="64">
        <v>2.2999999999999998</v>
      </c>
      <c r="N22" s="64">
        <v>0.3</v>
      </c>
      <c r="O22" s="64">
        <v>0.4</v>
      </c>
    </row>
    <row r="23" spans="1:15">
      <c r="J23" s="234"/>
      <c r="K23" s="66" t="s">
        <v>395</v>
      </c>
      <c r="L23" s="64">
        <v>0.3</v>
      </c>
      <c r="M23" s="64">
        <v>3.6</v>
      </c>
      <c r="N23" s="64">
        <v>0.3</v>
      </c>
      <c r="O23" s="64">
        <v>0.4</v>
      </c>
    </row>
    <row r="24" spans="1:15">
      <c r="J24" s="234"/>
      <c r="K24" s="66" t="s">
        <v>396</v>
      </c>
      <c r="L24" s="64">
        <v>0.3</v>
      </c>
      <c r="M24" s="64">
        <v>1.4</v>
      </c>
      <c r="N24" s="64">
        <v>0.3</v>
      </c>
      <c r="O24" s="64">
        <v>0.4</v>
      </c>
    </row>
    <row r="25" spans="1:15">
      <c r="J25" s="234"/>
      <c r="K25" s="66" t="s">
        <v>398</v>
      </c>
      <c r="L25" s="64">
        <v>0.3</v>
      </c>
      <c r="M25" s="64">
        <v>6.2</v>
      </c>
      <c r="N25" s="64">
        <v>0.3</v>
      </c>
      <c r="O25" s="64">
        <v>0.6</v>
      </c>
    </row>
    <row r="26" spans="1:15">
      <c r="J26" s="234"/>
      <c r="K26" s="66" t="s">
        <v>400</v>
      </c>
      <c r="L26" s="64">
        <v>0.3</v>
      </c>
      <c r="M26" s="64">
        <v>5.5</v>
      </c>
      <c r="N26" s="64">
        <v>0.3</v>
      </c>
      <c r="O26" s="64">
        <v>0.5</v>
      </c>
    </row>
    <row r="27" spans="1:15">
      <c r="J27" s="234"/>
      <c r="K27" s="66" t="s">
        <v>401</v>
      </c>
      <c r="L27" s="64">
        <v>0.4</v>
      </c>
      <c r="M27" s="64">
        <v>2.8</v>
      </c>
      <c r="N27" s="64">
        <v>0.4</v>
      </c>
      <c r="O27" s="64">
        <v>0.6</v>
      </c>
    </row>
    <row r="28" spans="1:15">
      <c r="J28" s="234"/>
      <c r="K28" s="66" t="s">
        <v>402</v>
      </c>
      <c r="L28" s="64">
        <v>0.3</v>
      </c>
      <c r="M28" s="64">
        <v>1.7</v>
      </c>
      <c r="N28" s="64">
        <v>0.3</v>
      </c>
      <c r="O28" s="64">
        <v>0.4</v>
      </c>
    </row>
    <row r="29" spans="1:15">
      <c r="J29" s="234"/>
      <c r="K29" s="66" t="s">
        <v>404</v>
      </c>
      <c r="L29" s="64">
        <v>0.4</v>
      </c>
      <c r="M29" s="64">
        <v>1.3</v>
      </c>
      <c r="N29" s="64">
        <v>0.4</v>
      </c>
      <c r="O29" s="64">
        <v>0.5</v>
      </c>
    </row>
    <row r="30" spans="1:15">
      <c r="J30" s="234"/>
      <c r="K30" s="66" t="s">
        <v>405</v>
      </c>
      <c r="L30" s="64">
        <v>0.3</v>
      </c>
      <c r="M30" s="64">
        <v>1.5</v>
      </c>
      <c r="N30" s="64">
        <v>0.3</v>
      </c>
      <c r="O30" s="64">
        <v>0.4</v>
      </c>
    </row>
    <row r="31" spans="1:15">
      <c r="J31" s="234"/>
      <c r="K31" s="66" t="s">
        <v>406</v>
      </c>
      <c r="L31" s="64">
        <v>0.4</v>
      </c>
      <c r="M31" s="64">
        <v>1.9</v>
      </c>
      <c r="N31" s="64">
        <v>0.4</v>
      </c>
      <c r="O31" s="64">
        <v>0.5</v>
      </c>
    </row>
    <row r="32" spans="1:15">
      <c r="J32" s="234"/>
      <c r="K32" s="66" t="s">
        <v>407</v>
      </c>
      <c r="L32" s="64">
        <v>0.4</v>
      </c>
      <c r="M32" s="64">
        <v>1.5</v>
      </c>
      <c r="N32" s="64">
        <v>0.4</v>
      </c>
      <c r="O32" s="64">
        <v>0.5</v>
      </c>
    </row>
    <row r="33" spans="1:15">
      <c r="J33" s="234"/>
      <c r="K33" s="66" t="s">
        <v>408</v>
      </c>
      <c r="L33" s="64">
        <v>0.4</v>
      </c>
      <c r="M33" s="64">
        <v>1.6</v>
      </c>
      <c r="N33" s="64">
        <v>0.4</v>
      </c>
      <c r="O33" s="64">
        <v>0.5</v>
      </c>
    </row>
    <row r="34" spans="1:15">
      <c r="J34" s="234"/>
      <c r="K34" s="62" t="s">
        <v>409</v>
      </c>
      <c r="L34" s="62">
        <f>AVERAGE(L22:L33)</f>
        <v>0.34166666666666662</v>
      </c>
      <c r="M34" s="62">
        <f>MAX(M22:M33)</f>
        <v>6.2</v>
      </c>
      <c r="N34" s="62">
        <f>AVERAGE(N22:N33)</f>
        <v>0.34166666666666662</v>
      </c>
      <c r="O34" s="62">
        <f>MAX(O22:O33)</f>
        <v>0.6</v>
      </c>
    </row>
    <row r="36" spans="1:15" ht="30">
      <c r="J36" s="61">
        <f>+A6</f>
        <v>2022</v>
      </c>
      <c r="K36" s="61" t="s">
        <v>391</v>
      </c>
      <c r="L36" s="67" t="s">
        <v>386</v>
      </c>
      <c r="M36" s="67" t="s">
        <v>392</v>
      </c>
      <c r="N36" s="67" t="s">
        <v>389</v>
      </c>
      <c r="O36" s="67" t="s">
        <v>393</v>
      </c>
    </row>
    <row r="37" spans="1:15">
      <c r="J37" s="234" t="s">
        <v>203</v>
      </c>
      <c r="K37" s="66" t="s">
        <v>394</v>
      </c>
      <c r="L37" s="64">
        <v>0.4</v>
      </c>
      <c r="M37" s="64">
        <v>2.2999999999999998</v>
      </c>
      <c r="N37" s="64">
        <v>0.4</v>
      </c>
      <c r="O37" s="64">
        <v>0.6</v>
      </c>
    </row>
    <row r="38" spans="1:15">
      <c r="J38" s="234"/>
      <c r="K38" s="66" t="s">
        <v>395</v>
      </c>
      <c r="L38" s="64">
        <v>0.4</v>
      </c>
      <c r="M38" s="64">
        <v>2.9</v>
      </c>
      <c r="N38" s="64">
        <v>0.4</v>
      </c>
      <c r="O38" s="64">
        <v>0.6</v>
      </c>
    </row>
    <row r="39" spans="1:15">
      <c r="J39" s="234"/>
      <c r="K39" s="66" t="s">
        <v>396</v>
      </c>
      <c r="L39" s="64">
        <v>0.4</v>
      </c>
      <c r="M39" s="64">
        <v>2.1</v>
      </c>
      <c r="N39" s="64">
        <v>0.4</v>
      </c>
      <c r="O39" s="64">
        <v>0.5</v>
      </c>
    </row>
    <row r="40" spans="1:15">
      <c r="J40" s="234"/>
      <c r="K40" s="66" t="s">
        <v>398</v>
      </c>
      <c r="L40" s="64">
        <v>0.5</v>
      </c>
      <c r="M40" s="64">
        <v>1.6</v>
      </c>
      <c r="N40" s="64">
        <v>0.5</v>
      </c>
      <c r="O40" s="64">
        <v>0.6</v>
      </c>
    </row>
    <row r="41" spans="1:15">
      <c r="J41" s="234"/>
      <c r="K41" s="66" t="s">
        <v>400</v>
      </c>
      <c r="L41" s="64">
        <v>0.5</v>
      </c>
      <c r="M41" s="64">
        <v>4.9000000000000004</v>
      </c>
      <c r="N41" s="64">
        <v>0.5</v>
      </c>
      <c r="O41" s="64">
        <v>0.7</v>
      </c>
    </row>
    <row r="42" spans="1:15">
      <c r="J42" s="234"/>
      <c r="K42" s="66" t="s">
        <v>401</v>
      </c>
      <c r="L42" s="64">
        <v>0.5</v>
      </c>
      <c r="M42" s="64">
        <v>1.8</v>
      </c>
      <c r="N42" s="64">
        <v>0.5</v>
      </c>
      <c r="O42" s="64">
        <v>0.6</v>
      </c>
    </row>
    <row r="43" spans="1:15">
      <c r="J43" s="234"/>
      <c r="K43" s="66" t="s">
        <v>402</v>
      </c>
      <c r="L43" s="64">
        <v>0.5</v>
      </c>
      <c r="M43" s="64">
        <v>1.6</v>
      </c>
      <c r="N43" s="64">
        <v>0.5</v>
      </c>
      <c r="O43" s="64">
        <v>0.6</v>
      </c>
    </row>
    <row r="44" spans="1:15">
      <c r="J44" s="234"/>
      <c r="K44" s="66" t="s">
        <v>404</v>
      </c>
      <c r="L44" s="64">
        <v>0.5</v>
      </c>
      <c r="M44" s="64">
        <v>2.1</v>
      </c>
      <c r="N44" s="64">
        <v>0.5</v>
      </c>
      <c r="O44" s="64">
        <v>0.8</v>
      </c>
    </row>
    <row r="45" spans="1:15">
      <c r="J45" s="234"/>
      <c r="K45" s="66" t="s">
        <v>405</v>
      </c>
      <c r="L45" s="64">
        <v>0.5</v>
      </c>
      <c r="M45" s="64">
        <v>1.7</v>
      </c>
      <c r="N45" s="64">
        <v>0.5</v>
      </c>
      <c r="O45" s="64">
        <v>0.6</v>
      </c>
    </row>
    <row r="46" spans="1:15">
      <c r="J46" s="234"/>
      <c r="K46" s="66" t="s">
        <v>406</v>
      </c>
      <c r="L46" s="64">
        <v>0.5</v>
      </c>
      <c r="M46" s="64">
        <v>3.2</v>
      </c>
      <c r="N46" s="64">
        <v>0.5</v>
      </c>
      <c r="O46" s="64">
        <v>0.7</v>
      </c>
    </row>
    <row r="47" spans="1:15">
      <c r="J47" s="234"/>
      <c r="K47" s="66" t="s">
        <v>407</v>
      </c>
      <c r="L47" s="64">
        <v>0.5</v>
      </c>
      <c r="M47" s="64">
        <v>1.7</v>
      </c>
      <c r="N47" s="64">
        <v>0.5</v>
      </c>
      <c r="O47" s="64">
        <v>0.7</v>
      </c>
    </row>
    <row r="48" spans="1:15" ht="15">
      <c r="A48" s="231" t="s">
        <v>303</v>
      </c>
      <c r="B48" s="232"/>
      <c r="C48" s="232"/>
      <c r="D48" s="232"/>
      <c r="E48" s="232"/>
      <c r="F48" s="232"/>
      <c r="G48" s="233"/>
      <c r="J48" s="234"/>
      <c r="K48" s="66" t="s">
        <v>408</v>
      </c>
      <c r="L48" s="64">
        <v>0.5</v>
      </c>
      <c r="M48" s="64">
        <v>4.5999999999999996</v>
      </c>
      <c r="N48" s="64">
        <v>0.5</v>
      </c>
      <c r="O48" s="64">
        <v>0.7</v>
      </c>
    </row>
    <row r="49" spans="1:15">
      <c r="A49" s="222" t="s">
        <v>435</v>
      </c>
      <c r="B49" s="223"/>
      <c r="C49" s="223"/>
      <c r="D49" s="223"/>
      <c r="E49" s="223"/>
      <c r="F49" s="223"/>
      <c r="G49" s="224"/>
      <c r="J49" s="234"/>
      <c r="K49" s="62" t="s">
        <v>409</v>
      </c>
      <c r="L49" s="62">
        <f>AVERAGE(L37:L48)</f>
        <v>0.47500000000000003</v>
      </c>
      <c r="M49" s="62">
        <f>MAX(M37:M48)</f>
        <v>4.9000000000000004</v>
      </c>
      <c r="N49" s="62">
        <f>AVERAGE(N37:N48)</f>
        <v>0.47500000000000003</v>
      </c>
      <c r="O49" s="62">
        <f>MAX(O37:O48)</f>
        <v>0.8</v>
      </c>
    </row>
    <row r="50" spans="1:15">
      <c r="A50" s="225"/>
      <c r="B50" s="226"/>
      <c r="C50" s="226"/>
      <c r="D50" s="226"/>
      <c r="E50" s="226"/>
      <c r="F50" s="226"/>
      <c r="G50" s="227"/>
    </row>
    <row r="51" spans="1:15">
      <c r="A51" s="225"/>
      <c r="B51" s="226"/>
      <c r="C51" s="226"/>
      <c r="D51" s="226"/>
      <c r="E51" s="226"/>
      <c r="F51" s="226"/>
      <c r="G51" s="227"/>
    </row>
    <row r="52" spans="1:15">
      <c r="A52" s="228"/>
      <c r="B52" s="229"/>
      <c r="C52" s="229"/>
      <c r="D52" s="229"/>
      <c r="E52" s="229"/>
      <c r="F52" s="229"/>
      <c r="G52" s="230"/>
    </row>
  </sheetData>
  <mergeCells count="11">
    <mergeCell ref="J22:J34"/>
    <mergeCell ref="J37:J49"/>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03A65312-EDD8-4ED5-85CD-21EC9D2BFEF5}"/>
</file>

<file path=customXml/itemProps2.xml><?xml version="1.0" encoding="utf-8"?>
<ds:datastoreItem xmlns:ds="http://schemas.openxmlformats.org/officeDocument/2006/customXml" ds:itemID="{DE59D84A-387A-493F-99D7-0CEA688DB856}"/>
</file>

<file path=customXml/itemProps3.xml><?xml version="1.0" encoding="utf-8"?>
<ds:datastoreItem xmlns:ds="http://schemas.openxmlformats.org/officeDocument/2006/customXml" ds:itemID="{130E79B3-286C-4594-AC93-4243D3FE78E7}"/>
</file>

<file path=customXml/itemProps4.xml><?xml version="1.0" encoding="utf-8"?>
<ds:datastoreItem xmlns:ds="http://schemas.openxmlformats.org/officeDocument/2006/customXml" ds:itemID="{AE4B2C19-9682-45EE-BBCA-05D66DB5A0A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2023-02-28T09:14:22Z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