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07"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pbuchanan\Desktop\"/>
    </mc:Choice>
  </mc:AlternateContent>
  <xr:revisionPtr revIDLastSave="0" documentId="8_{3242023D-95C4-41E1-894A-1854475FC2DD}" xr6:coauthVersionLast="47" xr6:coauthVersionMax="47" xr10:uidLastSave="{00000000-0000-0000-0000-000000000000}"/>
  <bookViews>
    <workbookView xWindow="-110" yWindow="-110" windowWidth="19420" windowHeight="10420" tabRatio="836"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r:id="rId22"/>
    <sheet name="NH3" sheetId="31" r:id="rId23"/>
  </sheets>
  <definedNames>
    <definedName name="_xlnm.Print_Area" localSheetId="14">'Air (CEMS)'!$A$1:$M$31</definedName>
    <definedName name="_xlnm.Print_Area" localSheetId="13">'Air (periodic)'!$A$1:$J$41</definedName>
    <definedName name="_xlnm.Print_Area" localSheetId="20">'CO 0.5hourly'!$A$1:$G$52</definedName>
    <definedName name="_xlnm.Print_Area" localSheetId="21">'CO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2">'NH3'!$A$1:$G$52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5" i="6" l="1"/>
  <c r="E35" i="7" s="1"/>
  <c r="C1" i="32" l="1"/>
  <c r="A1" i="32"/>
  <c r="I20" i="7" l="1"/>
  <c r="I21" i="7"/>
  <c r="I22" i="7"/>
  <c r="I12" i="7"/>
  <c r="I13" i="7"/>
  <c r="I14" i="7"/>
  <c r="C18" i="6" l="1"/>
  <c r="C21" i="6" s="1"/>
  <c r="H61" i="6" l="1"/>
  <c r="G13" i="6" l="1"/>
  <c r="H13" i="6" s="1"/>
  <c r="J3" i="31" l="1"/>
  <c r="J3" i="30"/>
  <c r="J3" i="29"/>
  <c r="J3" i="28"/>
  <c r="J3" i="27"/>
  <c r="J3" i="26"/>
  <c r="J3" i="25"/>
  <c r="J3" i="13"/>
  <c r="G19" i="6" l="1"/>
  <c r="G57" i="6" l="1"/>
  <c r="G59" i="6" l="1"/>
  <c r="I46" i="7" s="1"/>
  <c r="G65" i="6"/>
  <c r="G64" i="6"/>
  <c r="H64" i="6" s="1"/>
  <c r="G63" i="6"/>
  <c r="G61" i="6"/>
  <c r="G53" i="6"/>
  <c r="C46" i="7" s="1"/>
  <c r="G54" i="6"/>
  <c r="G55" i="6"/>
  <c r="G56" i="6"/>
  <c r="G60" i="6"/>
  <c r="D18" i="6" l="1"/>
  <c r="D21" i="6" s="1"/>
  <c r="E18" i="6"/>
  <c r="E21" i="6" s="1"/>
  <c r="F18" i="6"/>
  <c r="F21" i="6" s="1"/>
  <c r="G21" i="6" l="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I19" i="7" l="1"/>
  <c r="I11" i="7"/>
  <c r="I18" i="7"/>
  <c r="H45" i="6"/>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G3" i="8"/>
  <c r="A3" i="8"/>
  <c r="A1" i="8"/>
  <c r="G23" i="7"/>
  <c r="E23" i="7"/>
  <c r="G15" i="7"/>
  <c r="E15" i="7"/>
  <c r="B4" i="7"/>
  <c r="G3" i="7"/>
  <c r="A3" i="7"/>
  <c r="A1" i="7"/>
  <c r="A8" i="7" s="1"/>
  <c r="H65" i="6"/>
  <c r="H63" i="6"/>
  <c r="B5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H20" i="6" s="1"/>
  <c r="G15" i="6"/>
  <c r="H15" i="6" s="1"/>
  <c r="G14" i="6"/>
  <c r="G12" i="6"/>
  <c r="H12" i="6" s="1"/>
  <c r="G11" i="6"/>
  <c r="G10" i="6"/>
  <c r="G9" i="6"/>
  <c r="G8" i="6"/>
  <c r="I15" i="7" l="1"/>
  <c r="D11" i="8"/>
  <c r="H27" i="6"/>
  <c r="D14" i="8"/>
  <c r="H30" i="6"/>
  <c r="I23" i="7"/>
  <c r="D12" i="8"/>
  <c r="H25" i="6"/>
  <c r="E33" i="7"/>
  <c r="H33" i="7" s="1"/>
  <c r="H35" i="7"/>
  <c r="E37" i="7"/>
  <c r="H37" i="7" s="1"/>
  <c r="E36" i="7"/>
  <c r="H36" i="7" s="1"/>
  <c r="G24" i="7"/>
  <c r="G18" i="6"/>
  <c r="H21" i="6" s="1"/>
  <c r="G28" i="6"/>
  <c r="E24" i="7"/>
  <c r="E34" i="7"/>
  <c r="H34" i="7" s="1"/>
  <c r="D10" i="8"/>
  <c r="G10" i="8"/>
  <c r="A31" i="7"/>
  <c r="A43" i="7" s="1"/>
  <c r="I24" i="7" l="1"/>
  <c r="H8" i="6"/>
  <c r="H19" i="6"/>
  <c r="H10" i="6"/>
  <c r="G11" i="8"/>
  <c r="G12" i="8"/>
  <c r="H14" i="6"/>
  <c r="G14" i="8"/>
  <c r="H11" i="6"/>
  <c r="H9" i="6"/>
</calcChain>
</file>

<file path=xl/sharedStrings.xml><?xml version="1.0" encoding="utf-8"?>
<sst xmlns="http://schemas.openxmlformats.org/spreadsheetml/2006/main" count="1582" uniqueCount="437">
  <si>
    <t>Add company logo</t>
  </si>
  <si>
    <t>Version 22.3  30/11/22</t>
  </si>
  <si>
    <t>Add photo</t>
  </si>
  <si>
    <t>Notes:</t>
  </si>
  <si>
    <t>This template may require adjustments by individual operators to meet specific reporting requirements as defined in the site Permit(s)</t>
  </si>
  <si>
    <t>Annual Performance Report 2022</t>
  </si>
  <si>
    <t>Permit EPR/BM4082IY</t>
  </si>
  <si>
    <t>Sheffield Energy Recovery Facility</t>
  </si>
  <si>
    <t>Veolia ES Sheffield Limited</t>
  </si>
  <si>
    <t>Year:</t>
  </si>
  <si>
    <t>Address:</t>
  </si>
  <si>
    <t>Bernard Road, Sheffield S4 7YX</t>
  </si>
  <si>
    <t xml:space="preserve">Tel: </t>
  </si>
  <si>
    <t xml:space="preserve">Email: </t>
  </si>
  <si>
    <t>hannah.thompson@veolia.com</t>
  </si>
  <si>
    <t>Prepared by:</t>
  </si>
  <si>
    <t>Hannah Thompson</t>
  </si>
  <si>
    <t>Position:</t>
  </si>
  <si>
    <t>Compliance Technician</t>
  </si>
  <si>
    <t>Approved by:</t>
  </si>
  <si>
    <t>Scott Francis</t>
  </si>
  <si>
    <t>Head of Operations North</t>
  </si>
  <si>
    <t>Version:</t>
  </si>
  <si>
    <t>V22.3</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</si>
  <si>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</si>
  <si>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</si>
  <si>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</si>
  <si>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</si>
  <si>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</si>
  <si>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</si>
  <si>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</si>
  <si>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</si>
  <si>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</si>
  <si>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</si>
  <si>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</si>
  <si>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</si>
  <si>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</si>
  <si>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</si>
  <si>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</si>
  <si>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</si>
  <si>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</si>
  <si>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</si>
  <si>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</si>
  <si>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</si>
  <si>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</si>
  <si>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Dioxide emissions</t>
  </si>
  <si>
    <t>Oxides of Nitrogen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</si>
  <si>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</si>
  <si>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</si>
  <si>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</si>
  <si>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</si>
  <si>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</si>
  <si>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</si>
  <si>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</si>
  <si>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</si>
  <si>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</si>
  <si>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</si>
  <si>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</si>
  <si>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</si>
  <si>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</si>
  <si>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The main purpose of the Facility is to incinerate Municipal Solid Waste (MSW) and some healthcare waste, recovering energy in the form of steam for export to the Community District Energy network and electricity for export to the National Grid. The permitted Facility covers the site and the entire facility including incineration, waste reception and storage, waste-fuel and air supply systems, boilers, facilities for the treatment of exhaust gases, on-site facilities for handling and storage of residues and operations, recording and monitoring conditions.
This facility consists of one incineration line capable of processing approximately 28 tonnes of refuse per hour, allowing for a nominal refuse throughput of 245,000 tonnes per year assuming 94.51% availability.  This is dependent on two factors: actual operating hours and calorific value of the waste being burnt. The average calorific value of general municipal waste is 9200Kj/Kg.
During 2022 the facility processed 224,364.69 tonnes of waste, of this 78% was municipal waste, 2% was clinical waste, and the remaining 20% came from commercial premises.
</t>
  </si>
  <si>
    <t xml:space="preserve">Include summary of plant design, design capacity, no. of combustion lines, electrical and heat capacity and any other general information that descibes the facility, its location and purpose </t>
  </si>
  <si>
    <t>Summary of Operational Processes and Procedures</t>
  </si>
  <si>
    <t>Waste Reception &amp; Storage:
Waste is delivered into the tipping hall in covered vehicles. The tipping hall is maintained under negative pressure to minimise the escape of odours, dust or litter. The vehicles tip into a waste storage bunker from where the grab cranes transfer waste as required to the feed hopper of the combustion plant. 
Combustion Process:
Waste is gravity fed onto the incinerator grate. The grate is continually moving thus promoting continuous mixing of the waste with the combustion air, extracted from the tipping hall and introduced from beneath the grate into the heart of the fire eliminating any odours. Further air is injected just above the fire to promote mixing and complete combustion of the gases. 
Fuel gas burners are installed for start-up and to maintain the furnace temperature, if required. However, during normal operation no support fuel is required to maintain the minimum 850degC.
Ash from the grate is discharged into a water filled quench pit from where it is moved by conveyor to the enclosed ash storage bunkers prior to being transported off site. All incinerator bottom ash is sent to a local Recycling Facility.
Ferrous metals are removed from the ash by a magnet, stored separately and sent to a local Recycling Facility. 
Energy Recovery:
Hot gases from the combustion of waste pass through a steam boiler. The temperature of the gases is reduced from over 850degC to around 140degC. The gases heat up the water in the boiler and produce steam at 45barG. This steam is fed to a steam turbine driven generator capable of generating up to 21MW(e), this supplies electricity to the National Grid after first satisfying the site parasitic load. Steam is also fed into the District Energy System using heat exchangers; this can be up to 60MW(th) of energy.
Gas Cleaning:
Urea solution is injected into the combustion gas path to reduce the formation of oxides of nitrogen.  Downstream of the boiler hydrated lime is injected to neutralise acid gases. Powdered activated carbon is injected to adsorb dioxins, furans and dioxin like PCBs and heavy metals.  
Prior to release into the air the gases pass through a fabric filter which removes the particulate matter, spent lime and carbon from the gas stream. Once the gases have been cleaned they are discharged into the atmosphere via two flues in the 76 metre high stack.
Water Usage:
The plant uses mains water for steam generation. After electricity generation in the turbine the steam is cooled and condensed back to water for reuse in the boiler.</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</si>
  <si>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</si>
  <si>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</si>
  <si>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</si>
  <si>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</si>
  <si>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</si>
  <si>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</si>
  <si>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</si>
  <si>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</si>
  <si>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</si>
  <si>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</si>
  <si>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</si>
  <si>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</si>
  <si>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</si>
  <si>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</si>
  <si>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</si>
  <si>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</si>
  <si>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</si>
  <si>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</si>
  <si>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</si>
  <si>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</si>
  <si>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</si>
  <si>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</si>
  <si>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</si>
  <si>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</si>
  <si>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</si>
  <si>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</si>
  <si>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</si>
  <si>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</si>
  <si>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</si>
  <si>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</si>
  <si>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</si>
  <si>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</si>
  <si>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</si>
  <si>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</si>
  <si>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</si>
  <si>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</si>
  <si>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</si>
  <si>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</si>
  <si>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</si>
  <si>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</si>
  <si>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</si>
  <si>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</si>
  <si>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</si>
  <si>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</si>
  <si>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</si>
  <si>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</si>
  <si>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</si>
  <si>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</si>
  <si>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</si>
  <si>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</si>
  <si>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</si>
  <si>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</si>
  <si>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</si>
  <si>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</si>
  <si>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</si>
  <si>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</si>
  <si>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</si>
  <si>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Activated Carbon</t>
  </si>
  <si>
    <t>Lime / hydrated lime</t>
  </si>
  <si>
    <t>Fuel oil</t>
  </si>
  <si>
    <t>Gas</t>
  </si>
  <si>
    <t>m3</t>
  </si>
  <si>
    <t xml:space="preserve">Summary </t>
  </si>
  <si>
    <t>Line/Unit</t>
  </si>
  <si>
    <t xml:space="preserve">Hrs in year </t>
  </si>
  <si>
    <t>Availability of waste combustion by line, hrs</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</si>
  <si>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</si>
  <si>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</si>
  <si>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</si>
  <si>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</si>
  <si>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</si>
  <si>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</si>
  <si>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</si>
  <si>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</si>
  <si>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</si>
  <si>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</si>
  <si>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</si>
  <si>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</si>
  <si>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</si>
  <si>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r>
      <t xml:space="preserve">The availability for 2022 was 93.3%.
Planned Outage Maintenance ran for 15.5 days.
The site generated 122,542 MWh of electricity during 2022. After subtracting on site usage, 106,763 MWh of electricity was exported to the National Grid. This is enough to provide approximately 25,000 homes in Sheffield with electricity for 1 year. (DBEIS Electricity Consumption Statistics: Sheffield average domestic electricity consumption for 2020 was 3,260.9 kWh)  
</t>
    </r>
    <r>
      <rPr>
        <sz val="10"/>
        <rFont val="Arial"/>
        <family val="2"/>
      </rPr>
      <t>The District Energy Network now supplies low carbon energy to 129 buildings in Sheffield including 5 hotels, leisure facilities, 2 Universities and several Local Government Buildings. There was one additional building connected to the network during 2022, with no buildings disconnected. 97,574 MWh of thermal energy was sold to the users of the system.</t>
    </r>
    <r>
      <rPr>
        <sz val="10"/>
        <color theme="1"/>
        <rFont val="Arial"/>
        <family val="2"/>
      </rPr>
      <t xml:space="preserve">                                                                               
Maintenance Plant Improvements
The plant performed well in 2022. Outage work included: replacement of 38 second-stage boiler pendants; 40 evaporator tubes and the final economiser bottom bank. Also replacement of boiler membrane; water jacket repairs and extensive plate works to cells in the fabric filter house. In addition to repairs on all grate runs we replaced runs 2 and 3 with new Evolution grate bars. 
Removing shields from 2nd pass roof has decreased inconel erosion and increased lifetime of tubing.
Planned work for the 2023 Outage includes replacement 104 evaporator tubes and the middle bank of the final economiser, further plate work will be needed in the fabric filter house. We plan to fit grate run 5 with Evolution bars. We also plan on replacing the Demin plant with an RO plant.
Clinical Transfer Station and Hoist
During 2022 commissioning of the Clinical Transfer Station building was completed. This included ground works, installing sealed drainage, construction of the building and rainwater harvester, and installation of the refridgeration unit, bin washers, bin tippers and waste compactor. 
Installation work on the Clinical Hoist continued, with completion of structural steelwork and fitting of cladding. Comissioning of the hoist will be completed in Q1 of 2023.</t>
    </r>
  </si>
  <si>
    <t xml:space="preserve">Include summary of key operational and/or mainteanance activity undertaken in the year, such as any major component upgrades and/or replacements </t>
  </si>
  <si>
    <t>Summary of Residue Handling for the reporting year</t>
  </si>
  <si>
    <t>All Ash residues (known as Incinerator Bottom Ash or IBA) is collected by an Aggregates Recycling contractor. 
Ferrous metal removed from the IBA is collected by a Metal Recycling contractor. 
Fine particulate matter, known as Air Pollution Control (APC) residue, removed from the flue gases by the fabric filter, is collected and sent to a specialised treatment works where it is used to treat spent acid wastes prior to disposal at a licensed land fill site.</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</si>
  <si>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</si>
  <si>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</si>
  <si>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</si>
  <si>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</si>
  <si>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</si>
  <si>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</si>
  <si>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</si>
  <si>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</si>
  <si>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</si>
  <si>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</si>
  <si>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</si>
  <si>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</si>
  <si>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</si>
  <si>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</si>
  <si>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</si>
  <si>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</si>
  <si>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D09</t>
  </si>
  <si>
    <t>IBA</t>
  </si>
  <si>
    <t>Total Hazardous Waste</t>
  </si>
  <si>
    <t>2) Non-Hazardous Wastes</t>
  </si>
  <si>
    <t>R05</t>
  </si>
  <si>
    <t>Ferrous Metal</t>
  </si>
  <si>
    <t>R04</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</si>
  <si>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</si>
  <si>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</si>
  <si>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</si>
  <si>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</si>
  <si>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</si>
  <si>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</si>
  <si>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</si>
  <si>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</si>
  <si>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</si>
  <si>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</si>
  <si>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</si>
  <si>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</si>
  <si>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</si>
  <si>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</si>
  <si>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</si>
  <si>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</si>
  <si>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</si>
  <si>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</si>
  <si>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</si>
  <si>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</si>
  <si>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</si>
  <si>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</si>
  <si>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</si>
  <si>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</si>
  <si>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</si>
  <si>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</si>
  <si>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</si>
  <si>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</si>
  <si>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There were two periods of abnormal operation on 12th January and 3rd May, leading to exceedances of the half-hour ELV for SO2. The exceedances were caused by blockages in the reagent dosing line.</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</si>
  <si>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</si>
  <si>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</si>
  <si>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</si>
  <si>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</si>
  <si>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</si>
  <si>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</si>
  <si>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</si>
  <si>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</si>
  <si>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</si>
  <si>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</si>
  <si>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</si>
  <si>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</si>
  <si>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MWhrs</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</si>
  <si>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</si>
  <si>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</si>
  <si>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</si>
  <si>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</si>
  <si>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</si>
  <si>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</si>
  <si>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</si>
  <si>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</si>
  <si>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</si>
  <si>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</si>
  <si>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</si>
  <si>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</si>
  <si>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100.00 %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</si>
  <si>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</si>
  <si>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</si>
  <si>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</si>
  <si>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</si>
  <si>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</si>
  <si>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</si>
  <si>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</si>
  <si>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</si>
  <si>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</si>
  <si>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</si>
  <si>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</si>
  <si>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</si>
  <si>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</si>
  <si>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New telehandler and fork truck now in use on ERF. These have more efficient engines and the Doosan 9 series fork truck has resulted in a 30% reduction in fuel consumption. Yellow Plant Diesel Consumption in 2021 = 12,638 litres, 2022 = 11,030 litres. Approximate carbon saving = 3.86tCO2</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</si>
  <si>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</si>
  <si>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</si>
  <si>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 xml:space="preserve">Permit Variation V009 was issued on 9th December 2022 to include the following:
Addition of clinical waste activities AR3 "Repacking of hazardous clinical waste"; AR7 "Cleaning and disinfestion of containers and carts"; AR8 "Storage of hazardous and non-hazardous waste"; AR9 "Repackaging of non-hazardous waste"; and AR10 "Light compaction on non-infectious offensive non-hazardous waste". 
Reduction of ELVs for point source emissions to air to comply with BREF legislation by Dec 2023.
Modifications to the list of waste types permitted for incineration via the main reception; the hoist direct into the feed hopper; for light compaction; and for transfer off-site. 
Addition of Improvement Conditions IC1, IC2 and IC3 regarding NOx emissions to air, Mercury content in waste feed, and Dioxin emissions to air. </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</si>
  <si>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</si>
  <si>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</si>
  <si>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</si>
  <si>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</si>
  <si>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</si>
  <si>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</si>
  <si>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</si>
  <si>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</si>
  <si>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</si>
  <si>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156,119 tonnes</t>
  </si>
  <si>
    <t>Annual mass of carbon dioxide released per tonne of waste burned</t>
  </si>
  <si>
    <t xml:space="preserve">0.70 tonnes </t>
  </si>
  <si>
    <t>Annual mass of carbon dioxide released per MWh of energy exported</t>
  </si>
  <si>
    <t xml:space="preserve">1.46 tonnes </t>
  </si>
  <si>
    <t>Description of how annual carbon dioxide mass emission has been calculated</t>
  </si>
  <si>
    <t>CO2 CEMs data recorded as a percentage of stack gas, multiplied by the total stack flow and plant hours of operation</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</si>
  <si>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</si>
  <si>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</si>
  <si>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</si>
  <si>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 xml:space="preserve">2.6634 tonnes </t>
  </si>
  <si>
    <t>Description of how annual nitrous oxide mass emission has been calculated</t>
  </si>
  <si>
    <t>N2O CEMs data mg/m3, multiplied by the total stack flow and plant hours of operation</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</si>
  <si>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</si>
  <si>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</si>
  <si>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156,912.7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</si>
  <si>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</si>
  <si>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</si>
  <si>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</si>
  <si>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BIOMA software calculation</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</si>
  <si>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</si>
  <si>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</si>
  <si>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</si>
  <si>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</si>
  <si>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</si>
  <si>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</si>
  <si>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</si>
  <si>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Sampling of IBA and APC undertaken on a Quarterly basis in line with Permit BM4082IY</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</si>
  <si>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</si>
  <si>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</si>
  <si>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</si>
  <si>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</si>
  <si>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</si>
  <si>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</si>
  <si>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</si>
  <si>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</si>
  <si>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</si>
  <si>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</si>
  <si>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</si>
  <si>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</si>
  <si>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</si>
  <si>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</si>
  <si>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</si>
  <si>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Emissions from site are via foul sewer. The below parameters were removed from Permit BM4082IY V009 in December 2022, however the same parameters continue to be enforced by the site's Discharge Consent issued by Yorkshire Water. The ERF is also subject to MCERTS Self-Monitoring of Flow annual audits.</t>
  </si>
  <si>
    <t>Emissions to Water / Sewer</t>
  </si>
  <si>
    <t>Monitoring Frequency</t>
  </si>
  <si>
    <t>Target</t>
  </si>
  <si>
    <t>Max.</t>
  </si>
  <si>
    <t>Average</t>
  </si>
  <si>
    <t>pH</t>
  </si>
  <si>
    <t>Continuous</t>
  </si>
  <si>
    <t>10.5 / 6</t>
  </si>
  <si>
    <t>Temperature</t>
  </si>
  <si>
    <t>Flow M3/s</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</si>
  <si>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</si>
  <si>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</si>
  <si>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</si>
  <si>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</si>
  <si>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</si>
  <si>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</si>
  <si>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</si>
  <si>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</si>
  <si>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</si>
  <si>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</si>
  <si>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</si>
  <si>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</si>
  <si>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</si>
  <si>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</si>
  <si>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</si>
  <si>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</si>
  <si>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</si>
  <si>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</si>
  <si>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</si>
  <si>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</si>
  <si>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</si>
  <si>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</si>
  <si>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</si>
  <si>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</si>
  <si>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</si>
  <si>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</si>
  <si>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</si>
  <si>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</si>
  <si>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</si>
  <si>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0.0013*</t>
  </si>
  <si>
    <t>Benzo(c)phenanthrene</t>
  </si>
  <si>
    <t>Benzo(ghi)perylene</t>
  </si>
  <si>
    <t>Benzo(k)fluoranthene</t>
  </si>
  <si>
    <t>Cholanthrene</t>
  </si>
  <si>
    <t>Chrysene</t>
  </si>
  <si>
    <t>Cyclopenta(cd)pyrene</t>
  </si>
  <si>
    <t>Dibenzo(ai)pyrene</t>
  </si>
  <si>
    <t>Dibenzo(ah)anthracene</t>
  </si>
  <si>
    <t>Fluoranthene</t>
  </si>
  <si>
    <t>Indeno(123-cd) pyrene</t>
  </si>
  <si>
    <t>Naphthalene</t>
  </si>
  <si>
    <t>*Below the limit of detection</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</si>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</sst>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7">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sz val="10"/>
      <name val="Arial"/>
      <family val="2"/>
    </font>
    <font>
      <u/>
      <sz val="11"/>
      <color theme="10"/>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6" fillId="0" borderId="0" applyNumberFormat="0" applyFill="0" applyBorder="0" applyAlignment="0" applyProtection="0"/>
  </cellStyleXfs>
  <cellXfs count="394">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0" xfId="0" applyFont="1" applyAlignment="1">
      <alignment horizontal="center" vertical="center"/>
    </xf>
    <xf numFmtId="0" fontId="2" fillId="2" borderId="0" xfId="0" applyFont="1" applyFill="1"/>
    <xf numFmtId="0" fontId="1" fillId="2" borderId="2" xfId="0" applyFont="1" applyFill="1" applyBorder="1" applyAlignment="1">
      <alignment vertical="center"/>
    </xf>
    <xf numFmtId="0" fontId="1" fillId="5" borderId="2" xfId="0" applyFont="1" applyFill="1" applyBorder="1" applyAlignment="1">
      <alignment horizontal="center" vertical="center" wrapText="1"/>
    </xf>
    <xf numFmtId="2" fontId="6" fillId="0" borderId="2" xfId="0" applyNumberFormat="1" applyFont="1" applyBorder="1"/>
    <xf numFmtId="0" fontId="1" fillId="0" borderId="11" xfId="0" applyFont="1" applyBorder="1"/>
    <xf numFmtId="0" fontId="1" fillId="0" borderId="2" xfId="0" applyFont="1" applyBorder="1" applyAlignment="1">
      <alignment horizontal="center" vertical="center" wrapText="1"/>
    </xf>
    <xf numFmtId="10" fontId="2" fillId="0" borderId="2" xfId="0" applyNumberFormat="1" applyFont="1" applyBorder="1" applyAlignment="1">
      <alignment horizontal="center" vertical="top"/>
    </xf>
    <xf numFmtId="0" fontId="2" fillId="0" borderId="2" xfId="0" applyFont="1" applyBorder="1" applyAlignment="1">
      <alignment vertical="top"/>
    </xf>
    <xf numFmtId="0" fontId="1" fillId="2" borderId="2" xfId="0" applyFont="1" applyFill="1" applyBorder="1" applyAlignment="1">
      <alignment horizontal="center" vertical="center" wrapText="1"/>
    </xf>
    <xf numFmtId="0" fontId="22" fillId="0" borderId="0" xfId="0" applyFont="1" applyAlignment="1">
      <alignment horizontal="left" wrapText="1"/>
    </xf>
    <xf numFmtId="0" fontId="8" fillId="2" borderId="0" xfId="0" applyFont="1" applyFill="1" applyAlignment="1">
      <alignment horizontal="center"/>
    </xf>
    <xf numFmtId="0" fontId="2" fillId="2" borderId="0" xfId="0" applyFont="1" applyFill="1" applyAlignment="1">
      <alignment horizontal="center"/>
    </xf>
    <xf numFmtId="14" fontId="2" fillId="2" borderId="0" xfId="0" applyNumberFormat="1" applyFont="1" applyFill="1" applyAlignment="1">
      <alignment horizontal="center"/>
    </xf>
    <xf numFmtId="0" fontId="36" fillId="2" borderId="0" xfId="3" applyFill="1" applyAlignment="1">
      <alignment horizontal="center"/>
    </xf>
    <xf numFmtId="0" fontId="6" fillId="3" borderId="2" xfId="0" applyFont="1" applyFill="1" applyBorder="1" applyAlignment="1">
      <alignment horizontal="left"/>
    </xf>
    <xf numFmtId="0" fontId="7" fillId="0" borderId="2" xfId="0" applyFont="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12" fillId="0" borderId="0" xfId="0" applyFont="1" applyAlignment="1">
      <alignment horizontal="left" wrapText="1"/>
    </xf>
    <xf numFmtId="0" fontId="12" fillId="0" borderId="0" xfId="0" applyFont="1" applyAlignment="1">
      <alignment horizontal="left" vertical="top" wrapText="1"/>
    </xf>
    <xf numFmtId="43" fontId="10" fillId="2" borderId="12" xfId="0" applyNumberFormat="1" applyFont="1" applyFill="1" applyBorder="1" applyAlignment="1">
      <alignment horizontal="center" vertical="center"/>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2" xfId="0" applyFont="1" applyFill="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10" fillId="0" borderId="7" xfId="0" applyFont="1" applyBorder="1" applyAlignment="1">
      <alignment horizontal="center" wrapText="1"/>
    </xf>
    <xf numFmtId="0" fontId="7" fillId="0" borderId="2" xfId="0" applyFont="1" applyBorder="1" applyAlignment="1">
      <alignment horizontal="left" vertical="center" wrapText="1"/>
    </xf>
    <xf numFmtId="10" fontId="1" fillId="2" borderId="2" xfId="0" applyNumberFormat="1" applyFont="1" applyFill="1" applyBorder="1" applyAlignment="1">
      <alignment horizontal="center" vertic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10" fontId="10" fillId="2" borderId="2" xfId="0" applyNumberFormat="1" applyFont="1" applyFill="1" applyBorder="1" applyAlignment="1">
      <alignment horizontal="center" vertical="center"/>
    </xf>
    <xf numFmtId="0" fontId="10" fillId="2"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4" fillId="0" borderId="2" xfId="0" applyFont="1" applyBorder="1" applyAlignment="1">
      <alignment vertical="top" wrapText="1"/>
    </xf>
    <xf numFmtId="0" fontId="0" fillId="0" borderId="2" xfId="0" applyBorder="1" applyAlignment="1">
      <alignment vertical="top"/>
    </xf>
    <xf numFmtId="0" fontId="34"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1" fillId="2" borderId="6" xfId="0" applyFont="1" applyFill="1" applyBorder="1" applyAlignment="1">
      <alignment horizontal="left" vertical="top"/>
    </xf>
    <xf numFmtId="0" fontId="18" fillId="0" borderId="2" xfId="0" applyFont="1" applyBorder="1" applyAlignment="1">
      <alignment horizontal="left" vertical="center"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 fillId="5" borderId="6" xfId="0" applyFont="1" applyFill="1" applyBorder="1" applyAlignment="1">
      <alignment horizontal="left" vertical="center" wrapText="1"/>
    </xf>
    <xf numFmtId="0" fontId="1" fillId="5" borderId="3" xfId="0" applyFont="1" applyFill="1" applyBorder="1" applyAlignment="1">
      <alignment horizontal="left" vertical="center" wrapText="1"/>
    </xf>
    <xf numFmtId="0" fontId="23" fillId="0" borderId="0" xfId="0" applyFont="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0" fontId="2" fillId="2" borderId="0" xfId="0" applyFont="1" applyFill="1" applyAlignment="1">
      <alignment horizontal="center" vertical="center"/>
    </xf>
    <xf numFmtId="17" fontId="2" fillId="0" borderId="0" xfId="0" applyNumberFormat="1" applyFont="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left"/>
    </xf>
    <xf numFmtId="0" fontId="1" fillId="2" borderId="2" xfId="0" applyFont="1" applyFill="1" applyBorder="1" applyAlignment="1">
      <alignment horizontal="center" vertical="top"/>
    </xf>
    <xf numFmtId="0" fontId="1" fillId="2" borderId="2" xfId="0" applyFont="1" applyFill="1" applyBorder="1" applyAlignment="1">
      <alignment horizontal="left"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164" fontId="6" fillId="2" borderId="7" xfId="1" applyNumberFormat="1" applyFont="1" applyFill="1" applyBorder="1" applyAlignment="1"/>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0" fontId="1" fillId="0" borderId="7" xfId="0" applyFont="1" applyBorder="1" applyAlignment="1">
      <alignment horizontal="center" vertical="center" textRotation="90"/>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0" fontId="1" fillId="0" borderId="0" xfId="0" applyFont="1" applyAlignment="1">
      <alignment horizontal="center" vertical="center" textRotation="90"/>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12" xfId="0" applyFont="1" applyBorder="1"/>
    <xf numFmtId="166" fontId="1" fillId="0" borderId="12" xfId="0" applyNumberFormat="1" applyFont="1" applyBorder="1"/>
    <xf numFmtId="166" fontId="1" fillId="2" borderId="12" xfId="0" applyNumberFormat="1" applyFont="1" applyFill="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0" fontId="1" fillId="0" borderId="12" xfId="0" applyFont="1" applyBorder="1" applyAlignment="1">
      <alignment horizontal="center" vertical="center" textRotation="90"/>
    </xf>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2" xfId="0" applyFont="1" applyBorder="1" applyAlignment="1">
      <alignment horizontal="left"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168" fontId="1" fillId="2" borderId="3" xfId="0" applyNumberFormat="1" applyFont="1" applyFill="1" applyBorder="1" applyAlignment="1">
      <alignment horizontal="center" vertical="center" wrapText="1"/>
    </xf>
    <xf numFmtId="168" fontId="1" fillId="2" borderId="5"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165" fontId="1" fillId="0" borderId="2" xfId="2" applyNumberFormat="1" applyFont="1" applyBorder="1" applyAlignment="1">
      <alignment horizontal="center" vertical="center" wrapText="1"/>
    </xf>
    <xf numFmtId="0" fontId="1" fillId="0" borderId="0" xfId="0" applyFont="1" applyAlignment="1">
      <alignment vertical="center"/>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2" xfId="0" applyNumberFormat="1"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2" xfId="0" applyNumberFormat="1"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0" fontId="1" fillId="0" borderId="2" xfId="0" applyFont="1" applyBorder="1" applyAlignment="1">
      <alignment horizontal="left"/>
    </xf>
    <xf numFmtId="0" fontId="1" fillId="2" borderId="2" xfId="0" applyFont="1" applyFill="1" applyBorder="1" applyAlignment="1">
      <alignment horizontal="left" vertical="top" wrapText="1"/>
    </xf>
    <xf numFmtId="0" fontId="1" fillId="2" borderId="2" xfId="0" applyFont="1" applyFill="1" applyBorder="1" applyAlignment="1">
      <alignment horizontal="center" vertical="center"/>
    </xf>
    <xf numFmtId="14" fontId="1"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2" xfId="0" applyFont="1" applyFill="1" applyBorder="1" applyAlignment="1">
      <alignment horizontal="left"/>
    </xf>
    <xf numFmtId="0" fontId="1" fillId="0" borderId="6" xfId="0" applyFont="1" applyBorder="1" applyAlignment="1">
      <alignment horizontal="left"/>
    </xf>
    <xf numFmtId="0" fontId="1" fillId="0" borderId="7" xfId="0" applyFont="1" applyBorder="1" applyAlignment="1">
      <alignment horizontal="left"/>
    </xf>
    <xf numFmtId="0" fontId="1" fillId="0" borderId="8" xfId="0" applyFont="1" applyBorder="1" applyAlignment="1">
      <alignment horizontal="left"/>
    </xf>
    <xf numFmtId="0" fontId="1" fillId="0" borderId="9" xfId="0" applyFont="1" applyBorder="1" applyAlignment="1">
      <alignment horizontal="left"/>
    </xf>
    <xf numFmtId="0" fontId="1" fillId="0" borderId="0" xfId="0" applyFont="1" applyAlignment="1">
      <alignment horizontal="left"/>
    </xf>
    <xf numFmtId="0" fontId="1" fillId="0" borderId="10" xfId="0" applyFont="1" applyBorder="1" applyAlignment="1">
      <alignment horizontal="left"/>
    </xf>
    <xf numFmtId="0" fontId="1" fillId="0" borderId="11" xfId="0" applyFont="1" applyBorder="1" applyAlignment="1">
      <alignment horizontal="left"/>
    </xf>
    <xf numFmtId="0" fontId="1" fillId="0" borderId="12" xfId="0" applyFont="1" applyBorder="1" applyAlignment="1">
      <alignment horizontal="left"/>
    </xf>
    <xf numFmtId="0" fontId="1" fillId="0" borderId="13" xfId="0" applyFont="1" applyBorder="1" applyAlignment="1">
      <alignment horizontal="left"/>
    </xf>
    <xf numFmtId="9" fontId="1" fillId="0" borderId="2" xfId="0" applyNumberFormat="1" applyFont="1" applyBorder="1" applyAlignment="1">
      <alignment horizontal="center"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left" vertical="center" wrapText="1"/>
    </xf>
    <xf numFmtId="0" fontId="1" fillId="0" borderId="2" xfId="0" applyFont="1" applyBorder="1" applyAlignment="1">
      <alignment horizontal="center"/>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3.4</c:v>
                </c:pt>
                <c:pt idx="1">
                  <c:v>2.5</c:v>
                </c:pt>
                <c:pt idx="2">
                  <c:v>2.5</c:v>
                </c:pt>
                <c:pt idx="3">
                  <c:v>3.2</c:v>
                </c:pt>
                <c:pt idx="4">
                  <c:v>2.6</c:v>
                </c:pt>
                <c:pt idx="5">
                  <c:v>1.7</c:v>
                </c:pt>
                <c:pt idx="6">
                  <c:v>2.1</c:v>
                </c:pt>
                <c:pt idx="7">
                  <c:v>5.0999999999999996</c:v>
                </c:pt>
                <c:pt idx="8">
                  <c:v>4.7</c:v>
                </c:pt>
                <c:pt idx="9">
                  <c:v>4.4000000000000004</c:v>
                </c:pt>
                <c:pt idx="10">
                  <c:v>4.5999999999999996</c:v>
                </c:pt>
                <c:pt idx="11">
                  <c:v>3.6</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41.1</c:v>
                </c:pt>
                <c:pt idx="1">
                  <c:v>8.5</c:v>
                </c:pt>
                <c:pt idx="2">
                  <c:v>11.5</c:v>
                </c:pt>
                <c:pt idx="3">
                  <c:v>12.6</c:v>
                </c:pt>
                <c:pt idx="4">
                  <c:v>28.7</c:v>
                </c:pt>
                <c:pt idx="5">
                  <c:v>18.100000000000001</c:v>
                </c:pt>
                <c:pt idx="6">
                  <c:v>10.3</c:v>
                </c:pt>
                <c:pt idx="7">
                  <c:v>50</c:v>
                </c:pt>
                <c:pt idx="8">
                  <c:v>15.7</c:v>
                </c:pt>
                <c:pt idx="9">
                  <c:v>48.4</c:v>
                </c:pt>
                <c:pt idx="10">
                  <c:v>55.6</c:v>
                </c:pt>
                <c:pt idx="11">
                  <c:v>35.6</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3.41</c:v>
                </c:pt>
                <c:pt idx="1">
                  <c:v>2.4500000000000002</c:v>
                </c:pt>
                <c:pt idx="2">
                  <c:v>2.4700000000000002</c:v>
                </c:pt>
                <c:pt idx="3">
                  <c:v>3.2</c:v>
                </c:pt>
                <c:pt idx="4">
                  <c:v>2.5499999999999998</c:v>
                </c:pt>
                <c:pt idx="5">
                  <c:v>1.72</c:v>
                </c:pt>
                <c:pt idx="6">
                  <c:v>2.15</c:v>
                </c:pt>
                <c:pt idx="7">
                  <c:v>5.15</c:v>
                </c:pt>
                <c:pt idx="8">
                  <c:v>4.68</c:v>
                </c:pt>
                <c:pt idx="9">
                  <c:v>4.38</c:v>
                </c:pt>
                <c:pt idx="10">
                  <c:v>4.63</c:v>
                </c:pt>
                <c:pt idx="11">
                  <c:v>3.64</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6</c:v>
                </c:pt>
                <c:pt idx="1">
                  <c:v>4.5</c:v>
                </c:pt>
                <c:pt idx="2">
                  <c:v>5.4</c:v>
                </c:pt>
                <c:pt idx="3">
                  <c:v>5.0999999999999996</c:v>
                </c:pt>
                <c:pt idx="4">
                  <c:v>4.4000000000000004</c:v>
                </c:pt>
                <c:pt idx="5">
                  <c:v>5.5</c:v>
                </c:pt>
                <c:pt idx="6">
                  <c:v>6.7</c:v>
                </c:pt>
                <c:pt idx="7">
                  <c:v>6.9</c:v>
                </c:pt>
                <c:pt idx="8">
                  <c:v>6.2</c:v>
                </c:pt>
                <c:pt idx="9">
                  <c:v>6.8</c:v>
                </c:pt>
                <c:pt idx="10">
                  <c:v>7.1</c:v>
                </c:pt>
                <c:pt idx="11">
                  <c:v>6.3</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479463560"/>
        <c:axId val="479460816"/>
      </c:lineChart>
      <c:catAx>
        <c:axId val="479463560"/>
        <c:scaling>
          <c:orientation val="minMax"/>
        </c:scaling>
        <c:delete val="0"/>
        <c:axPos val="b"/>
        <c:numFmt formatCode="General" sourceLinked="1"/>
        <c:majorTickMark val="out"/>
        <c:minorTickMark val="none"/>
        <c:tickLblPos val="nextTo"/>
        <c:crossAx val="479460816"/>
        <c:crosses val="autoZero"/>
        <c:auto val="1"/>
        <c:lblAlgn val="ctr"/>
        <c:lblOffset val="100"/>
        <c:noMultiLvlLbl val="0"/>
      </c:catAx>
      <c:valAx>
        <c:axId val="47946081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4794635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38</c:v>
                </c:pt>
                <c:pt idx="1">
                  <c:v>33</c:v>
                </c:pt>
                <c:pt idx="2">
                  <c:v>31</c:v>
                </c:pt>
                <c:pt idx="3">
                  <c:v>14</c:v>
                </c:pt>
                <c:pt idx="4">
                  <c:v>10</c:v>
                </c:pt>
                <c:pt idx="5">
                  <c:v>3</c:v>
                </c:pt>
                <c:pt idx="6">
                  <c:v>6</c:v>
                </c:pt>
                <c:pt idx="7">
                  <c:v>20</c:v>
                </c:pt>
                <c:pt idx="8">
                  <c:v>17</c:v>
                </c:pt>
                <c:pt idx="9">
                  <c:v>16</c:v>
                </c:pt>
                <c:pt idx="10">
                  <c:v>16</c:v>
                </c:pt>
                <c:pt idx="11">
                  <c:v>25</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217</c:v>
                </c:pt>
                <c:pt idx="1">
                  <c:v>87</c:v>
                </c:pt>
                <c:pt idx="2">
                  <c:v>103</c:v>
                </c:pt>
                <c:pt idx="3">
                  <c:v>68</c:v>
                </c:pt>
                <c:pt idx="4">
                  <c:v>228</c:v>
                </c:pt>
                <c:pt idx="5">
                  <c:v>56</c:v>
                </c:pt>
                <c:pt idx="6">
                  <c:v>85</c:v>
                </c:pt>
                <c:pt idx="7">
                  <c:v>93</c:v>
                </c:pt>
                <c:pt idx="8">
                  <c:v>64</c:v>
                </c:pt>
                <c:pt idx="9">
                  <c:v>199</c:v>
                </c:pt>
                <c:pt idx="10">
                  <c:v>152</c:v>
                </c:pt>
                <c:pt idx="11">
                  <c:v>119</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37.64</c:v>
                </c:pt>
                <c:pt idx="1">
                  <c:v>32.72</c:v>
                </c:pt>
                <c:pt idx="2">
                  <c:v>31.07</c:v>
                </c:pt>
                <c:pt idx="3">
                  <c:v>13.86</c:v>
                </c:pt>
                <c:pt idx="4">
                  <c:v>10.050000000000001</c:v>
                </c:pt>
                <c:pt idx="5">
                  <c:v>3.03</c:v>
                </c:pt>
                <c:pt idx="6">
                  <c:v>6</c:v>
                </c:pt>
                <c:pt idx="7">
                  <c:v>20.16</c:v>
                </c:pt>
                <c:pt idx="8">
                  <c:v>17.12</c:v>
                </c:pt>
                <c:pt idx="9">
                  <c:v>15.61</c:v>
                </c:pt>
                <c:pt idx="10">
                  <c:v>15.53</c:v>
                </c:pt>
                <c:pt idx="11">
                  <c:v>24.77</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41</c:v>
                </c:pt>
                <c:pt idx="1">
                  <c:v>43</c:v>
                </c:pt>
                <c:pt idx="2">
                  <c:v>42</c:v>
                </c:pt>
                <c:pt idx="3">
                  <c:v>31</c:v>
                </c:pt>
                <c:pt idx="4">
                  <c:v>22</c:v>
                </c:pt>
                <c:pt idx="5">
                  <c:v>17</c:v>
                </c:pt>
                <c:pt idx="6">
                  <c:v>22</c:v>
                </c:pt>
                <c:pt idx="7">
                  <c:v>33</c:v>
                </c:pt>
                <c:pt idx="8">
                  <c:v>26</c:v>
                </c:pt>
                <c:pt idx="9">
                  <c:v>27</c:v>
                </c:pt>
                <c:pt idx="10">
                  <c:v>26</c:v>
                </c:pt>
                <c:pt idx="11">
                  <c:v>42</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479465912"/>
        <c:axId val="479471400"/>
      </c:lineChart>
      <c:catAx>
        <c:axId val="479465912"/>
        <c:scaling>
          <c:orientation val="minMax"/>
        </c:scaling>
        <c:delete val="0"/>
        <c:axPos val="b"/>
        <c:numFmt formatCode="General" sourceLinked="1"/>
        <c:majorTickMark val="out"/>
        <c:minorTickMark val="none"/>
        <c:tickLblPos val="nextTo"/>
        <c:crossAx val="479471400"/>
        <c:crosses val="autoZero"/>
        <c:auto val="1"/>
        <c:lblAlgn val="ctr"/>
        <c:lblOffset val="100"/>
        <c:noMultiLvlLbl val="0"/>
      </c:catAx>
      <c:valAx>
        <c:axId val="4794714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479465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157</c:v>
                </c:pt>
                <c:pt idx="1">
                  <c:v>152</c:v>
                </c:pt>
                <c:pt idx="2">
                  <c:v>136</c:v>
                </c:pt>
                <c:pt idx="3">
                  <c:v>122</c:v>
                </c:pt>
                <c:pt idx="4">
                  <c:v>116</c:v>
                </c:pt>
                <c:pt idx="5">
                  <c:v>127</c:v>
                </c:pt>
                <c:pt idx="6">
                  <c:v>149</c:v>
                </c:pt>
                <c:pt idx="7">
                  <c:v>145</c:v>
                </c:pt>
                <c:pt idx="8">
                  <c:v>143</c:v>
                </c:pt>
                <c:pt idx="9">
                  <c:v>147</c:v>
                </c:pt>
                <c:pt idx="10">
                  <c:v>143</c:v>
                </c:pt>
                <c:pt idx="11">
                  <c:v>144</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174</c:v>
                </c:pt>
                <c:pt idx="1">
                  <c:v>177</c:v>
                </c:pt>
                <c:pt idx="2">
                  <c:v>166</c:v>
                </c:pt>
                <c:pt idx="3">
                  <c:v>166</c:v>
                </c:pt>
                <c:pt idx="4">
                  <c:v>168</c:v>
                </c:pt>
                <c:pt idx="5">
                  <c:v>174</c:v>
                </c:pt>
                <c:pt idx="6">
                  <c:v>346</c:v>
                </c:pt>
                <c:pt idx="7">
                  <c:v>188</c:v>
                </c:pt>
                <c:pt idx="8">
                  <c:v>174</c:v>
                </c:pt>
                <c:pt idx="9">
                  <c:v>169</c:v>
                </c:pt>
                <c:pt idx="10">
                  <c:v>178</c:v>
                </c:pt>
                <c:pt idx="11">
                  <c:v>183</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157.07</c:v>
                </c:pt>
                <c:pt idx="1">
                  <c:v>152.41</c:v>
                </c:pt>
                <c:pt idx="2">
                  <c:v>135.91999999999999</c:v>
                </c:pt>
                <c:pt idx="3">
                  <c:v>121.61</c:v>
                </c:pt>
                <c:pt idx="4">
                  <c:v>116.29</c:v>
                </c:pt>
                <c:pt idx="5">
                  <c:v>127.01</c:v>
                </c:pt>
                <c:pt idx="6">
                  <c:v>148.55000000000001</c:v>
                </c:pt>
                <c:pt idx="7">
                  <c:v>145.07</c:v>
                </c:pt>
                <c:pt idx="8">
                  <c:v>143.27000000000001</c:v>
                </c:pt>
                <c:pt idx="9">
                  <c:v>146.78</c:v>
                </c:pt>
                <c:pt idx="10">
                  <c:v>143.1</c:v>
                </c:pt>
                <c:pt idx="11">
                  <c:v>144.11000000000001</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163</c:v>
                </c:pt>
                <c:pt idx="1">
                  <c:v>160</c:v>
                </c:pt>
                <c:pt idx="2">
                  <c:v>145</c:v>
                </c:pt>
                <c:pt idx="3">
                  <c:v>133</c:v>
                </c:pt>
                <c:pt idx="4">
                  <c:v>127</c:v>
                </c:pt>
                <c:pt idx="5">
                  <c:v>158</c:v>
                </c:pt>
                <c:pt idx="6">
                  <c:v>161</c:v>
                </c:pt>
                <c:pt idx="7">
                  <c:v>153</c:v>
                </c:pt>
                <c:pt idx="8">
                  <c:v>151</c:v>
                </c:pt>
                <c:pt idx="9">
                  <c:v>153</c:v>
                </c:pt>
                <c:pt idx="10">
                  <c:v>153</c:v>
                </c:pt>
                <c:pt idx="11">
                  <c:v>157</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479462384"/>
        <c:axId val="479463952"/>
      </c:lineChart>
      <c:catAx>
        <c:axId val="479462384"/>
        <c:scaling>
          <c:orientation val="minMax"/>
        </c:scaling>
        <c:delete val="0"/>
        <c:axPos val="b"/>
        <c:numFmt formatCode="General" sourceLinked="1"/>
        <c:majorTickMark val="out"/>
        <c:minorTickMark val="none"/>
        <c:tickLblPos val="nextTo"/>
        <c:crossAx val="479463952"/>
        <c:crosses val="autoZero"/>
        <c:auto val="1"/>
        <c:lblAlgn val="ctr"/>
        <c:lblOffset val="100"/>
        <c:noMultiLvlLbl val="0"/>
      </c:catAx>
      <c:valAx>
        <c:axId val="4794639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47946238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0.3</c:v>
                </c:pt>
                <c:pt idx="1">
                  <c:v>0.3</c:v>
                </c:pt>
                <c:pt idx="2">
                  <c:v>0.3</c:v>
                </c:pt>
                <c:pt idx="3">
                  <c:v>0</c:v>
                </c:pt>
                <c:pt idx="4">
                  <c:v>0.3</c:v>
                </c:pt>
                <c:pt idx="5">
                  <c:v>0.4</c:v>
                </c:pt>
                <c:pt idx="6">
                  <c:v>0.4</c:v>
                </c:pt>
                <c:pt idx="7">
                  <c:v>0.5</c:v>
                </c:pt>
                <c:pt idx="8">
                  <c:v>0.5</c:v>
                </c:pt>
                <c:pt idx="9">
                  <c:v>0.4</c:v>
                </c:pt>
                <c:pt idx="10">
                  <c:v>0.4</c:v>
                </c:pt>
                <c:pt idx="11">
                  <c:v>0.4</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2.1</c:v>
                </c:pt>
                <c:pt idx="1">
                  <c:v>3.1</c:v>
                </c:pt>
                <c:pt idx="2">
                  <c:v>7.6</c:v>
                </c:pt>
                <c:pt idx="3">
                  <c:v>10.7</c:v>
                </c:pt>
                <c:pt idx="4">
                  <c:v>14</c:v>
                </c:pt>
                <c:pt idx="5">
                  <c:v>9.6</c:v>
                </c:pt>
                <c:pt idx="6">
                  <c:v>18.399999999999999</c:v>
                </c:pt>
                <c:pt idx="7">
                  <c:v>4.4000000000000004</c:v>
                </c:pt>
                <c:pt idx="8">
                  <c:v>14.3</c:v>
                </c:pt>
                <c:pt idx="9">
                  <c:v>6.7</c:v>
                </c:pt>
                <c:pt idx="10">
                  <c:v>2.9</c:v>
                </c:pt>
                <c:pt idx="11">
                  <c:v>6.4</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0.32</c:v>
                </c:pt>
                <c:pt idx="1">
                  <c:v>0.26</c:v>
                </c:pt>
                <c:pt idx="2">
                  <c:v>0.25</c:v>
                </c:pt>
                <c:pt idx="3">
                  <c:v>-0.62</c:v>
                </c:pt>
                <c:pt idx="4">
                  <c:v>0.34</c:v>
                </c:pt>
                <c:pt idx="5">
                  <c:v>0.4</c:v>
                </c:pt>
                <c:pt idx="6">
                  <c:v>0.37</c:v>
                </c:pt>
                <c:pt idx="7">
                  <c:v>0.52</c:v>
                </c:pt>
                <c:pt idx="8">
                  <c:v>0.53</c:v>
                </c:pt>
                <c:pt idx="9">
                  <c:v>0.43</c:v>
                </c:pt>
                <c:pt idx="10">
                  <c:v>0.41</c:v>
                </c:pt>
                <c:pt idx="11">
                  <c:v>0.45</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0.6</c:v>
                </c:pt>
                <c:pt idx="1">
                  <c:v>0.5</c:v>
                </c:pt>
                <c:pt idx="2">
                  <c:v>0.5</c:v>
                </c:pt>
                <c:pt idx="3">
                  <c:v>0.4</c:v>
                </c:pt>
                <c:pt idx="4">
                  <c:v>0.8</c:v>
                </c:pt>
                <c:pt idx="5">
                  <c:v>0.9</c:v>
                </c:pt>
                <c:pt idx="6">
                  <c:v>1</c:v>
                </c:pt>
                <c:pt idx="7">
                  <c:v>0.7</c:v>
                </c:pt>
                <c:pt idx="8">
                  <c:v>1.1000000000000001</c:v>
                </c:pt>
                <c:pt idx="9">
                  <c:v>0.7</c:v>
                </c:pt>
                <c:pt idx="10">
                  <c:v>0.8</c:v>
                </c:pt>
                <c:pt idx="11">
                  <c:v>0.6</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479467872"/>
        <c:axId val="479470224"/>
      </c:lineChart>
      <c:catAx>
        <c:axId val="479467872"/>
        <c:scaling>
          <c:orientation val="minMax"/>
        </c:scaling>
        <c:delete val="0"/>
        <c:axPos val="b"/>
        <c:numFmt formatCode="General" sourceLinked="1"/>
        <c:majorTickMark val="out"/>
        <c:minorTickMark val="none"/>
        <c:tickLblPos val="nextTo"/>
        <c:crossAx val="479470224"/>
        <c:crosses val="autoZero"/>
        <c:auto val="1"/>
        <c:lblAlgn val="ctr"/>
        <c:lblOffset val="100"/>
        <c:noMultiLvlLbl val="0"/>
      </c:catAx>
      <c:valAx>
        <c:axId val="47947022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47946787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1.7</c:v>
                </c:pt>
                <c:pt idx="1">
                  <c:v>1.4</c:v>
                </c:pt>
                <c:pt idx="2">
                  <c:v>1.4</c:v>
                </c:pt>
                <c:pt idx="3">
                  <c:v>1.9</c:v>
                </c:pt>
                <c:pt idx="4">
                  <c:v>2.2999999999999998</c:v>
                </c:pt>
                <c:pt idx="5">
                  <c:v>1.7</c:v>
                </c:pt>
                <c:pt idx="6">
                  <c:v>2</c:v>
                </c:pt>
                <c:pt idx="7">
                  <c:v>1.9</c:v>
                </c:pt>
                <c:pt idx="8">
                  <c:v>2.1</c:v>
                </c:pt>
                <c:pt idx="9">
                  <c:v>2.9</c:v>
                </c:pt>
                <c:pt idx="10">
                  <c:v>2.5</c:v>
                </c:pt>
                <c:pt idx="11">
                  <c:v>3.5</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3.6</c:v>
                </c:pt>
                <c:pt idx="1">
                  <c:v>3.5</c:v>
                </c:pt>
                <c:pt idx="2">
                  <c:v>3.1</c:v>
                </c:pt>
                <c:pt idx="3">
                  <c:v>5.6</c:v>
                </c:pt>
                <c:pt idx="4">
                  <c:v>5</c:v>
                </c:pt>
                <c:pt idx="5">
                  <c:v>2.8</c:v>
                </c:pt>
                <c:pt idx="6">
                  <c:v>11.8</c:v>
                </c:pt>
                <c:pt idx="7">
                  <c:v>3.2</c:v>
                </c:pt>
                <c:pt idx="8">
                  <c:v>13.9</c:v>
                </c:pt>
                <c:pt idx="9">
                  <c:v>6.3</c:v>
                </c:pt>
                <c:pt idx="10">
                  <c:v>4.9000000000000004</c:v>
                </c:pt>
                <c:pt idx="11">
                  <c:v>6.5</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1.72</c:v>
                </c:pt>
                <c:pt idx="1">
                  <c:v>1.39</c:v>
                </c:pt>
                <c:pt idx="2">
                  <c:v>1.42</c:v>
                </c:pt>
                <c:pt idx="3">
                  <c:v>1.89</c:v>
                </c:pt>
                <c:pt idx="4">
                  <c:v>2.2999999999999998</c:v>
                </c:pt>
                <c:pt idx="5">
                  <c:v>1.68</c:v>
                </c:pt>
                <c:pt idx="6">
                  <c:v>2.04</c:v>
                </c:pt>
                <c:pt idx="7">
                  <c:v>1.87</c:v>
                </c:pt>
                <c:pt idx="8">
                  <c:v>2.06</c:v>
                </c:pt>
                <c:pt idx="9">
                  <c:v>2.95</c:v>
                </c:pt>
                <c:pt idx="10">
                  <c:v>2.5499999999999998</c:v>
                </c:pt>
                <c:pt idx="11">
                  <c:v>3.53</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2.2999999999999998</c:v>
                </c:pt>
                <c:pt idx="1">
                  <c:v>2.1</c:v>
                </c:pt>
                <c:pt idx="2">
                  <c:v>1.9</c:v>
                </c:pt>
                <c:pt idx="3">
                  <c:v>2.9</c:v>
                </c:pt>
                <c:pt idx="4">
                  <c:v>3.1</c:v>
                </c:pt>
                <c:pt idx="5">
                  <c:v>2.2000000000000002</c:v>
                </c:pt>
                <c:pt idx="6">
                  <c:v>5</c:v>
                </c:pt>
                <c:pt idx="7">
                  <c:v>2.4</c:v>
                </c:pt>
                <c:pt idx="8">
                  <c:v>5.3</c:v>
                </c:pt>
                <c:pt idx="9">
                  <c:v>4.5</c:v>
                </c:pt>
                <c:pt idx="10">
                  <c:v>4</c:v>
                </c:pt>
                <c:pt idx="11">
                  <c:v>5.0999999999999996</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479459640"/>
        <c:axId val="479473752"/>
      </c:lineChart>
      <c:catAx>
        <c:axId val="479459640"/>
        <c:scaling>
          <c:orientation val="minMax"/>
        </c:scaling>
        <c:delete val="0"/>
        <c:axPos val="b"/>
        <c:numFmt formatCode="General" sourceLinked="1"/>
        <c:majorTickMark val="out"/>
        <c:minorTickMark val="none"/>
        <c:tickLblPos val="nextTo"/>
        <c:crossAx val="479473752"/>
        <c:crosses val="autoZero"/>
        <c:auto val="1"/>
        <c:lblAlgn val="ctr"/>
        <c:lblOffset val="100"/>
        <c:noMultiLvlLbl val="0"/>
      </c:catAx>
      <c:valAx>
        <c:axId val="4794737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479459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479464344"/>
        <c:axId val="479463168"/>
      </c:lineChart>
      <c:catAx>
        <c:axId val="479464344"/>
        <c:scaling>
          <c:orientation val="minMax"/>
        </c:scaling>
        <c:delete val="0"/>
        <c:axPos val="b"/>
        <c:numFmt formatCode="General" sourceLinked="1"/>
        <c:majorTickMark val="out"/>
        <c:minorTickMark val="none"/>
        <c:tickLblPos val="nextTo"/>
        <c:crossAx val="479463168"/>
        <c:crosses val="autoZero"/>
        <c:auto val="1"/>
        <c:lblAlgn val="ctr"/>
        <c:lblOffset val="100"/>
        <c:noMultiLvlLbl val="0"/>
      </c:catAx>
      <c:valAx>
        <c:axId val="47946316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479464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4</c:v>
                </c:pt>
                <c:pt idx="1">
                  <c:v>6</c:v>
                </c:pt>
                <c:pt idx="2">
                  <c:v>8</c:v>
                </c:pt>
                <c:pt idx="3">
                  <c:v>14</c:v>
                </c:pt>
                <c:pt idx="4">
                  <c:v>14</c:v>
                </c:pt>
                <c:pt idx="5">
                  <c:v>16</c:v>
                </c:pt>
                <c:pt idx="6">
                  <c:v>4</c:v>
                </c:pt>
                <c:pt idx="7">
                  <c:v>5</c:v>
                </c:pt>
                <c:pt idx="8">
                  <c:v>4</c:v>
                </c:pt>
                <c:pt idx="9">
                  <c:v>5</c:v>
                </c:pt>
                <c:pt idx="10">
                  <c:v>2</c:v>
                </c:pt>
                <c:pt idx="11">
                  <c:v>3</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285</c:v>
                </c:pt>
                <c:pt idx="1">
                  <c:v>654</c:v>
                </c:pt>
                <c:pt idx="2">
                  <c:v>920</c:v>
                </c:pt>
                <c:pt idx="3">
                  <c:v>821</c:v>
                </c:pt>
                <c:pt idx="4">
                  <c:v>970</c:v>
                </c:pt>
                <c:pt idx="5">
                  <c:v>773</c:v>
                </c:pt>
                <c:pt idx="6">
                  <c:v>1379</c:v>
                </c:pt>
                <c:pt idx="7">
                  <c:v>443</c:v>
                </c:pt>
                <c:pt idx="8">
                  <c:v>1244</c:v>
                </c:pt>
                <c:pt idx="9">
                  <c:v>584</c:v>
                </c:pt>
                <c:pt idx="10">
                  <c:v>1336</c:v>
                </c:pt>
                <c:pt idx="11">
                  <c:v>707</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3.92</c:v>
                </c:pt>
                <c:pt idx="1">
                  <c:v>5.58</c:v>
                </c:pt>
                <c:pt idx="2">
                  <c:v>8.02</c:v>
                </c:pt>
                <c:pt idx="3">
                  <c:v>15.39</c:v>
                </c:pt>
                <c:pt idx="4">
                  <c:v>13.9</c:v>
                </c:pt>
                <c:pt idx="5">
                  <c:v>15.77</c:v>
                </c:pt>
                <c:pt idx="6">
                  <c:v>5.57</c:v>
                </c:pt>
                <c:pt idx="7">
                  <c:v>5.26</c:v>
                </c:pt>
                <c:pt idx="8">
                  <c:v>4.17</c:v>
                </c:pt>
                <c:pt idx="9">
                  <c:v>4.79</c:v>
                </c:pt>
                <c:pt idx="10">
                  <c:v>2.46</c:v>
                </c:pt>
                <c:pt idx="11">
                  <c:v>2.92</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7</c:v>
                </c:pt>
                <c:pt idx="1">
                  <c:v>6</c:v>
                </c:pt>
                <c:pt idx="2">
                  <c:v>15</c:v>
                </c:pt>
                <c:pt idx="3">
                  <c:v>26</c:v>
                </c:pt>
                <c:pt idx="4">
                  <c:v>24</c:v>
                </c:pt>
                <c:pt idx="5">
                  <c:v>30</c:v>
                </c:pt>
                <c:pt idx="6">
                  <c:v>16</c:v>
                </c:pt>
                <c:pt idx="7">
                  <c:v>11</c:v>
                </c:pt>
                <c:pt idx="8">
                  <c:v>25</c:v>
                </c:pt>
                <c:pt idx="9">
                  <c:v>13</c:v>
                </c:pt>
                <c:pt idx="10">
                  <c:v>11</c:v>
                </c:pt>
                <c:pt idx="11">
                  <c:v>8</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479474536"/>
        <c:axId val="479474928"/>
      </c:lineChart>
      <c:catAx>
        <c:axId val="479474536"/>
        <c:scaling>
          <c:orientation val="minMax"/>
        </c:scaling>
        <c:delete val="0"/>
        <c:axPos val="b"/>
        <c:numFmt formatCode="General" sourceLinked="1"/>
        <c:majorTickMark val="out"/>
        <c:minorTickMark val="none"/>
        <c:tickLblPos val="nextTo"/>
        <c:crossAx val="479474928"/>
        <c:crosses val="autoZero"/>
        <c:auto val="1"/>
        <c:lblAlgn val="ctr"/>
        <c:lblOffset val="100"/>
        <c:noMultiLvlLbl val="0"/>
      </c:catAx>
      <c:valAx>
        <c:axId val="4794749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4794745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4</c:v>
                </c:pt>
                <c:pt idx="1">
                  <c:v>3</c:v>
                </c:pt>
                <c:pt idx="2">
                  <c:v>3</c:v>
                </c:pt>
                <c:pt idx="3">
                  <c:v>4</c:v>
                </c:pt>
                <c:pt idx="4">
                  <c:v>5</c:v>
                </c:pt>
                <c:pt idx="5">
                  <c:v>2</c:v>
                </c:pt>
                <c:pt idx="6">
                  <c:v>3</c:v>
                </c:pt>
                <c:pt idx="7">
                  <c:v>4</c:v>
                </c:pt>
                <c:pt idx="8">
                  <c:v>5</c:v>
                </c:pt>
                <c:pt idx="9">
                  <c:v>4</c:v>
                </c:pt>
                <c:pt idx="10">
                  <c:v>4</c:v>
                </c:pt>
                <c:pt idx="11">
                  <c:v>3</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22</c:v>
                </c:pt>
                <c:pt idx="1">
                  <c:v>17</c:v>
                </c:pt>
                <c:pt idx="2">
                  <c:v>10</c:v>
                </c:pt>
                <c:pt idx="3">
                  <c:v>13</c:v>
                </c:pt>
                <c:pt idx="4">
                  <c:v>20</c:v>
                </c:pt>
                <c:pt idx="5">
                  <c:v>8</c:v>
                </c:pt>
                <c:pt idx="6">
                  <c:v>24</c:v>
                </c:pt>
                <c:pt idx="7">
                  <c:v>9</c:v>
                </c:pt>
                <c:pt idx="8">
                  <c:v>23</c:v>
                </c:pt>
                <c:pt idx="9">
                  <c:v>15</c:v>
                </c:pt>
                <c:pt idx="10">
                  <c:v>10</c:v>
                </c:pt>
                <c:pt idx="11">
                  <c:v>9</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3.94</c:v>
                </c:pt>
                <c:pt idx="1">
                  <c:v>2.74</c:v>
                </c:pt>
                <c:pt idx="2">
                  <c:v>3.37</c:v>
                </c:pt>
                <c:pt idx="3">
                  <c:v>3.67</c:v>
                </c:pt>
                <c:pt idx="4">
                  <c:v>4.9000000000000004</c:v>
                </c:pt>
                <c:pt idx="5">
                  <c:v>2.46</c:v>
                </c:pt>
                <c:pt idx="6">
                  <c:v>2.68</c:v>
                </c:pt>
                <c:pt idx="7">
                  <c:v>3.99</c:v>
                </c:pt>
                <c:pt idx="8">
                  <c:v>4.5199999999999996</c:v>
                </c:pt>
                <c:pt idx="9">
                  <c:v>3.78</c:v>
                </c:pt>
                <c:pt idx="10">
                  <c:v>3.52</c:v>
                </c:pt>
                <c:pt idx="11">
                  <c:v>3.26</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7</c:v>
                </c:pt>
                <c:pt idx="1">
                  <c:v>5</c:v>
                </c:pt>
                <c:pt idx="2">
                  <c:v>5</c:v>
                </c:pt>
                <c:pt idx="3">
                  <c:v>5</c:v>
                </c:pt>
                <c:pt idx="4">
                  <c:v>7</c:v>
                </c:pt>
                <c:pt idx="5">
                  <c:v>5</c:v>
                </c:pt>
                <c:pt idx="6">
                  <c:v>9</c:v>
                </c:pt>
                <c:pt idx="7">
                  <c:v>5</c:v>
                </c:pt>
                <c:pt idx="8">
                  <c:v>6</c:v>
                </c:pt>
                <c:pt idx="9">
                  <c:v>6</c:v>
                </c:pt>
                <c:pt idx="10">
                  <c:v>5</c:v>
                </c:pt>
                <c:pt idx="11">
                  <c:v>5</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479470616"/>
        <c:axId val="479472968"/>
      </c:lineChart>
      <c:catAx>
        <c:axId val="479470616"/>
        <c:scaling>
          <c:orientation val="minMax"/>
        </c:scaling>
        <c:delete val="0"/>
        <c:axPos val="b"/>
        <c:numFmt formatCode="General" sourceLinked="1"/>
        <c:majorTickMark val="out"/>
        <c:minorTickMark val="none"/>
        <c:tickLblPos val="nextTo"/>
        <c:crossAx val="479472968"/>
        <c:crosses val="autoZero"/>
        <c:auto val="1"/>
        <c:lblAlgn val="ctr"/>
        <c:lblOffset val="100"/>
        <c:noMultiLvlLbl val="0"/>
      </c:catAx>
      <c:valAx>
        <c:axId val="47947296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479470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444500</xdr:colOff>
          <xdr:row>8</xdr:row>
          <xdr:rowOff>114300</xdr:rowOff>
        </xdr:from>
        <xdr:to>
          <xdr:col>15</xdr:col>
          <xdr:colOff>292100</xdr:colOff>
          <xdr:row>11</xdr:row>
          <xdr:rowOff>25400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450850</xdr:colOff>
          <xdr:row>5</xdr:row>
          <xdr:rowOff>107950</xdr:rowOff>
        </xdr:from>
        <xdr:to>
          <xdr:col>15</xdr:col>
          <xdr:colOff>298450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63501</xdr:rowOff>
    </xdr:from>
    <xdr:to>
      <xdr:col>7</xdr:col>
      <xdr:colOff>27473</xdr:colOff>
      <xdr:row>5</xdr:row>
      <xdr:rowOff>158751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24100" y="63501"/>
          <a:ext cx="2643673" cy="1079500"/>
        </a:xfrm>
        <a:prstGeom prst="rect">
          <a:avLst/>
        </a:prstGeom>
      </xdr:spPr>
    </xdr:pic>
    <xdr:clientData/>
  </xdr:twoCellAnchor>
  <xdr:twoCellAnchor>
    <xdr:from>
      <xdr:col>1</xdr:col>
      <xdr:colOff>0</xdr:colOff>
      <xdr:row>7</xdr:row>
      <xdr:rowOff>0</xdr:rowOff>
    </xdr:from>
    <xdr:to>
      <xdr:col>9</xdr:col>
      <xdr:colOff>82550</xdr:colOff>
      <xdr:row>24</xdr:row>
      <xdr:rowOff>76200</xdr:rowOff>
    </xdr:to>
    <xdr:pic>
      <xdr:nvPicPr>
        <xdr:cNvPr id="5" name="Picture 2" descr="Sheffield ERF night">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050" y="1377950"/>
          <a:ext cx="5676900" cy="3422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1</xdr:row>
          <xdr:rowOff>38100</xdr:rowOff>
        </xdr:from>
        <xdr:to>
          <xdr:col>8</xdr:col>
          <xdr:colOff>368300</xdr:colOff>
          <xdr:row>7</xdr:row>
          <xdr:rowOff>317500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hannah.thompson@veolia.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topLeftCell="A2" zoomScale="50" zoomScaleNormal="50" workbookViewId="0">
      <selection activeCell="W45" sqref="W45"/>
    </sheetView>
  </sheetViews>
  <sheetFormatPr defaultColWidth="9.42578125" defaultRowHeight="15.6"/>
  <cols>
    <col min="1" max="1" width="9.42578125" style="2" customWidth="1"/>
    <col min="2" max="2" width="14.5703125" style="2" bestFit="1" customWidth="1"/>
    <col min="3" max="9" width="9.42578125" style="2"/>
    <col min="10" max="10" width="11.5703125" style="2" customWidth="1"/>
    <col min="11" max="14" width="9.42578125" style="2"/>
    <col min="15" max="15" width="9.42578125" style="2" customWidth="1"/>
    <col min="16" max="16384" width="9.42578125" style="2"/>
  </cols>
  <sheetData>
    <row r="1" spans="2:16">
      <c r="B1" s="93"/>
      <c r="C1" s="93"/>
      <c r="D1" s="265" t="s">
        <v>0</v>
      </c>
      <c r="E1" s="265"/>
      <c r="F1" s="265"/>
      <c r="G1" s="265"/>
      <c r="H1" s="93"/>
      <c r="I1" s="93"/>
      <c r="J1" s="93"/>
      <c r="K1" s="93"/>
      <c r="L1" s="93"/>
      <c r="M1" s="93"/>
      <c r="N1" s="93"/>
      <c r="O1" s="93"/>
      <c r="P1" s="93"/>
    </row>
    <row r="2" spans="2:16">
      <c r="B2" s="93"/>
      <c r="C2" s="93"/>
      <c r="D2" s="265"/>
      <c r="E2" s="265"/>
      <c r="F2" s="265"/>
      <c r="G2" s="265"/>
      <c r="H2" s="93"/>
      <c r="I2" s="93"/>
      <c r="J2" s="93"/>
      <c r="K2" s="93"/>
      <c r="L2" s="93"/>
      <c r="M2" s="93"/>
      <c r="N2" s="93" t="s">
        <v>1</v>
      </c>
      <c r="O2" s="93"/>
      <c r="P2" s="266"/>
    </row>
    <row r="3" spans="2:16">
      <c r="B3" s="93"/>
      <c r="C3" s="93"/>
      <c r="D3" s="265"/>
      <c r="E3" s="265"/>
      <c r="F3" s="265"/>
      <c r="G3" s="265"/>
      <c r="H3" s="93"/>
      <c r="I3" s="93"/>
      <c r="J3" s="93"/>
      <c r="K3" s="93"/>
      <c r="L3" s="93"/>
      <c r="M3" s="93"/>
      <c r="N3" s="266"/>
      <c r="O3" s="93"/>
      <c r="P3" s="93"/>
    </row>
    <row r="4" spans="2:16">
      <c r="B4" s="93"/>
      <c r="C4" s="93"/>
      <c r="D4" s="265"/>
      <c r="E4" s="265"/>
      <c r="F4" s="265"/>
      <c r="G4" s="265"/>
      <c r="H4" s="93"/>
      <c r="I4" s="93"/>
      <c r="J4" s="93"/>
      <c r="K4" s="93"/>
      <c r="L4" s="93"/>
      <c r="M4" s="93"/>
      <c r="N4" s="93"/>
      <c r="O4" s="93"/>
      <c r="P4" s="93"/>
    </row>
    <row r="5" spans="2:16">
      <c r="B5" s="93"/>
      <c r="C5" s="93"/>
      <c r="D5" s="265"/>
      <c r="E5" s="265"/>
      <c r="F5" s="265"/>
      <c r="G5" s="265"/>
      <c r="H5" s="93"/>
      <c r="I5" s="93"/>
      <c r="J5" s="93"/>
      <c r="K5" s="93"/>
      <c r="L5" s="93"/>
      <c r="M5" s="93"/>
      <c r="N5" s="93"/>
      <c r="O5" s="93"/>
      <c r="P5" s="93"/>
    </row>
    <row r="6" spans="2:16">
      <c r="B6" s="93"/>
      <c r="C6" s="93"/>
      <c r="D6" s="265"/>
      <c r="E6" s="265"/>
      <c r="F6" s="265"/>
      <c r="G6" s="265"/>
      <c r="H6" s="93"/>
      <c r="I6" s="93"/>
      <c r="J6" s="93"/>
      <c r="K6" s="93"/>
      <c r="L6" s="93"/>
      <c r="M6" s="93"/>
      <c r="N6" s="93"/>
      <c r="O6" s="93"/>
      <c r="P6" s="93"/>
    </row>
    <row r="8" spans="2:16" ht="15.75" customHeight="1">
      <c r="B8" s="265" t="s">
        <v>2</v>
      </c>
      <c r="C8" s="265"/>
      <c r="D8" s="265"/>
      <c r="E8" s="265"/>
      <c r="F8" s="265"/>
      <c r="G8" s="265"/>
      <c r="H8" s="265"/>
      <c r="I8" s="265"/>
      <c r="J8" s="93"/>
      <c r="K8" s="93"/>
      <c r="L8" s="93"/>
      <c r="M8" s="93"/>
      <c r="N8" s="71"/>
      <c r="O8" s="93"/>
      <c r="P8" s="93"/>
    </row>
    <row r="9" spans="2:16">
      <c r="B9" s="265"/>
      <c r="C9" s="265"/>
      <c r="D9" s="265"/>
      <c r="E9" s="265"/>
      <c r="F9" s="265"/>
      <c r="G9" s="265"/>
      <c r="H9" s="265"/>
      <c r="I9" s="265"/>
      <c r="J9" s="93"/>
      <c r="K9" s="93"/>
      <c r="L9" s="93"/>
      <c r="M9" s="93"/>
      <c r="N9" s="93"/>
      <c r="O9" s="93"/>
      <c r="P9" s="93"/>
    </row>
    <row r="10" spans="2:16">
      <c r="B10" s="265"/>
      <c r="C10" s="265"/>
      <c r="D10" s="265"/>
      <c r="E10" s="265"/>
      <c r="F10" s="265"/>
      <c r="G10" s="265"/>
      <c r="H10" s="265"/>
      <c r="I10" s="265"/>
      <c r="J10" s="93"/>
      <c r="K10" s="93"/>
      <c r="L10" s="93"/>
      <c r="M10" s="93"/>
      <c r="N10" s="93"/>
      <c r="O10" s="93"/>
      <c r="P10" s="93"/>
    </row>
    <row r="11" spans="2:16">
      <c r="B11" s="265"/>
      <c r="C11" s="265"/>
      <c r="D11" s="265"/>
      <c r="E11" s="265"/>
      <c r="F11" s="265"/>
      <c r="G11" s="265"/>
      <c r="H11" s="265"/>
      <c r="I11" s="265"/>
      <c r="J11" s="93"/>
      <c r="K11" s="93"/>
      <c r="L11" s="93"/>
      <c r="M11" s="93"/>
      <c r="N11" s="93"/>
      <c r="O11" s="93"/>
      <c r="P11" s="93"/>
    </row>
    <row r="12" spans="2:16">
      <c r="B12" s="265"/>
      <c r="C12" s="265"/>
      <c r="D12" s="265"/>
      <c r="E12" s="265"/>
      <c r="F12" s="265"/>
      <c r="G12" s="265"/>
      <c r="H12" s="265"/>
      <c r="I12" s="265"/>
      <c r="J12" s="93"/>
      <c r="K12" s="93"/>
      <c r="L12" s="93"/>
      <c r="M12" s="93"/>
      <c r="N12" s="93"/>
      <c r="O12" s="93"/>
      <c r="P12" s="93"/>
    </row>
    <row r="13" spans="2:16">
      <c r="B13" s="265"/>
      <c r="C13" s="265"/>
      <c r="D13" s="265"/>
      <c r="E13" s="265"/>
      <c r="F13" s="265"/>
      <c r="G13" s="265"/>
      <c r="H13" s="265"/>
      <c r="I13" s="265"/>
      <c r="J13" s="93"/>
      <c r="K13" s="93"/>
      <c r="L13" s="93"/>
      <c r="M13" s="93"/>
      <c r="N13" s="75" t="s">
        <v>3</v>
      </c>
      <c r="O13" s="73"/>
      <c r="P13" s="73"/>
    </row>
    <row r="14" spans="2:16" ht="15.6" customHeight="1">
      <c r="B14" s="265"/>
      <c r="C14" s="265"/>
      <c r="D14" s="265"/>
      <c r="E14" s="265"/>
      <c r="F14" s="265"/>
      <c r="G14" s="265"/>
      <c r="H14" s="265"/>
      <c r="I14" s="265"/>
      <c r="J14" s="93"/>
      <c r="K14" s="93"/>
      <c r="L14" s="93"/>
      <c r="M14" s="93"/>
      <c r="N14" s="110" t="s">
        <v>4</v>
      </c>
      <c r="O14" s="110"/>
      <c r="P14" s="110"/>
    </row>
    <row r="15" spans="2:16">
      <c r="B15" s="265"/>
      <c r="C15" s="265"/>
      <c r="D15" s="265"/>
      <c r="E15" s="265"/>
      <c r="F15" s="265"/>
      <c r="G15" s="265"/>
      <c r="H15" s="265"/>
      <c r="I15" s="265"/>
      <c r="J15" s="93"/>
      <c r="K15" s="93"/>
      <c r="L15" s="93"/>
      <c r="M15" s="93"/>
      <c r="N15" s="110"/>
      <c r="O15" s="110"/>
      <c r="P15" s="110"/>
    </row>
    <row r="16" spans="2:16">
      <c r="B16" s="265"/>
      <c r="C16" s="265"/>
      <c r="D16" s="265"/>
      <c r="E16" s="265"/>
      <c r="F16" s="265"/>
      <c r="G16" s="265"/>
      <c r="H16" s="265"/>
      <c r="I16" s="265"/>
      <c r="J16" s="93"/>
      <c r="K16" s="93"/>
      <c r="L16" s="93"/>
      <c r="M16" s="93"/>
      <c r="N16" s="110"/>
      <c r="O16" s="110"/>
      <c r="P16" s="110"/>
    </row>
    <row r="17" spans="2:16">
      <c r="B17" s="265"/>
      <c r="C17" s="265"/>
      <c r="D17" s="265"/>
      <c r="E17" s="265"/>
      <c r="F17" s="265"/>
      <c r="G17" s="265"/>
      <c r="H17" s="265"/>
      <c r="I17" s="265"/>
      <c r="J17" s="93"/>
      <c r="K17" s="93"/>
      <c r="L17" s="93"/>
      <c r="M17" s="93"/>
      <c r="N17" s="110"/>
      <c r="O17" s="110"/>
      <c r="P17" s="110"/>
    </row>
    <row r="18" spans="2:16">
      <c r="B18" s="265"/>
      <c r="C18" s="265"/>
      <c r="D18" s="265"/>
      <c r="E18" s="265"/>
      <c r="F18" s="265"/>
      <c r="G18" s="265"/>
      <c r="H18" s="265"/>
      <c r="I18" s="265"/>
      <c r="J18" s="93"/>
      <c r="K18" s="93"/>
      <c r="L18" s="93"/>
      <c r="M18" s="93"/>
      <c r="N18" s="110"/>
      <c r="O18" s="110"/>
      <c r="P18" s="110"/>
    </row>
    <row r="19" spans="2:16">
      <c r="B19" s="265"/>
      <c r="C19" s="265"/>
      <c r="D19" s="265"/>
      <c r="E19" s="265"/>
      <c r="F19" s="265"/>
      <c r="G19" s="265"/>
      <c r="H19" s="265"/>
      <c r="I19" s="265"/>
      <c r="J19" s="93"/>
      <c r="K19" s="93"/>
      <c r="L19" s="93"/>
      <c r="M19" s="93"/>
      <c r="N19" s="110"/>
      <c r="O19" s="110"/>
      <c r="P19" s="110"/>
    </row>
    <row r="20" spans="2:16">
      <c r="B20" s="265"/>
      <c r="C20" s="265"/>
      <c r="D20" s="265"/>
      <c r="E20" s="265"/>
      <c r="F20" s="265"/>
      <c r="G20" s="265"/>
      <c r="H20" s="265"/>
      <c r="I20" s="265"/>
      <c r="J20" s="93"/>
      <c r="K20" s="93"/>
      <c r="L20" s="93"/>
      <c r="M20" s="93"/>
      <c r="N20" s="93"/>
      <c r="O20" s="93"/>
      <c r="P20" s="93"/>
    </row>
    <row r="21" spans="2:16">
      <c r="B21" s="265"/>
      <c r="C21" s="265"/>
      <c r="D21" s="265"/>
      <c r="E21" s="265"/>
      <c r="F21" s="265"/>
      <c r="G21" s="265"/>
      <c r="H21" s="265"/>
      <c r="I21" s="265"/>
      <c r="J21" s="93"/>
      <c r="K21" s="93"/>
      <c r="L21" s="93"/>
      <c r="M21" s="93"/>
      <c r="N21" s="93"/>
      <c r="O21" s="93"/>
      <c r="P21" s="93"/>
    </row>
    <row r="22" spans="2:16">
      <c r="B22" s="265"/>
      <c r="C22" s="265"/>
      <c r="D22" s="265"/>
      <c r="E22" s="265"/>
      <c r="F22" s="265"/>
      <c r="G22" s="265"/>
      <c r="H22" s="265"/>
      <c r="I22" s="265"/>
      <c r="J22" s="93"/>
      <c r="K22" s="93"/>
      <c r="L22" s="93"/>
      <c r="M22" s="93"/>
      <c r="N22" s="93"/>
      <c r="O22" s="93"/>
      <c r="P22" s="93"/>
    </row>
    <row r="23" spans="2:16">
      <c r="B23" s="265"/>
      <c r="C23" s="265"/>
      <c r="D23" s="265"/>
      <c r="E23" s="265"/>
      <c r="F23" s="265"/>
      <c r="G23" s="265"/>
      <c r="H23" s="265"/>
      <c r="I23" s="265"/>
      <c r="J23" s="93"/>
      <c r="K23" s="93"/>
      <c r="L23" s="93"/>
      <c r="M23" s="93"/>
      <c r="N23" s="93"/>
      <c r="O23" s="93"/>
      <c r="P23" s="93"/>
    </row>
    <row r="24" spans="2:16">
      <c r="B24" s="265"/>
      <c r="C24" s="265"/>
      <c r="D24" s="265"/>
      <c r="E24" s="265"/>
      <c r="F24" s="265"/>
      <c r="G24" s="265"/>
      <c r="H24" s="265"/>
      <c r="I24" s="265"/>
      <c r="J24" s="93"/>
      <c r="K24" s="93"/>
      <c r="L24" s="93"/>
      <c r="M24" s="93"/>
      <c r="N24" s="93"/>
      <c r="O24" s="93"/>
      <c r="P24" s="93"/>
    </row>
    <row r="29" spans="2:16" ht="18">
      <c r="B29" s="111" t="s">
        <v>5</v>
      </c>
      <c r="C29" s="111"/>
      <c r="D29" s="111"/>
      <c r="E29" s="111"/>
      <c r="F29" s="111"/>
      <c r="G29" s="111"/>
      <c r="H29" s="111"/>
      <c r="I29" s="111"/>
      <c r="J29" s="93"/>
      <c r="K29" s="93"/>
      <c r="L29" s="93"/>
      <c r="M29" s="93"/>
      <c r="N29" s="93"/>
      <c r="O29" s="93"/>
      <c r="P29" s="93"/>
    </row>
    <row r="30" spans="2:16" ht="18">
      <c r="B30" s="93"/>
      <c r="C30" s="7"/>
      <c r="D30" s="8"/>
      <c r="E30" s="8"/>
      <c r="F30" s="8"/>
      <c r="G30" s="8"/>
      <c r="H30" s="8"/>
      <c r="I30" s="8"/>
      <c r="J30" s="93"/>
      <c r="K30" s="93"/>
      <c r="L30" s="93"/>
      <c r="M30" s="93"/>
      <c r="N30" s="93"/>
      <c r="O30" s="93"/>
      <c r="P30" s="93"/>
    </row>
    <row r="31" spans="2:16" ht="18">
      <c r="B31" s="111" t="s">
        <v>6</v>
      </c>
      <c r="C31" s="111"/>
      <c r="D31" s="111"/>
      <c r="E31" s="111"/>
      <c r="F31" s="111"/>
      <c r="G31" s="111"/>
      <c r="H31" s="111"/>
      <c r="I31" s="111"/>
      <c r="J31" s="93"/>
      <c r="K31" s="93"/>
      <c r="L31" s="93"/>
      <c r="M31" s="93"/>
      <c r="N31" s="93"/>
      <c r="O31" s="93"/>
      <c r="P31" s="93"/>
    </row>
    <row r="32" spans="2:16" ht="18">
      <c r="B32" s="93"/>
      <c r="C32" s="7"/>
      <c r="D32" s="8"/>
      <c r="E32" s="8"/>
      <c r="F32" s="8"/>
      <c r="G32" s="8"/>
      <c r="H32" s="8"/>
      <c r="I32" s="8"/>
      <c r="J32" s="93"/>
      <c r="K32" s="93"/>
      <c r="L32" s="93"/>
      <c r="M32" s="93"/>
      <c r="N32" s="93"/>
      <c r="O32" s="93"/>
      <c r="P32" s="93"/>
    </row>
    <row r="33" spans="2:9" ht="18">
      <c r="B33" s="111" t="s">
        <v>7</v>
      </c>
      <c r="C33" s="111"/>
      <c r="D33" s="111"/>
      <c r="E33" s="111"/>
      <c r="F33" s="111"/>
      <c r="G33" s="111"/>
      <c r="H33" s="111"/>
      <c r="I33" s="111"/>
    </row>
    <row r="34" spans="2:9" ht="18">
      <c r="B34" s="93"/>
      <c r="C34" s="7"/>
      <c r="D34" s="8"/>
      <c r="E34" s="8"/>
      <c r="F34" s="8"/>
      <c r="G34" s="8"/>
      <c r="H34" s="8"/>
      <c r="I34" s="8"/>
    </row>
    <row r="35" spans="2:9" ht="18">
      <c r="B35" s="111"/>
      <c r="C35" s="111"/>
      <c r="D35" s="111"/>
      <c r="E35" s="111"/>
      <c r="F35" s="111"/>
      <c r="G35" s="111"/>
      <c r="H35" s="111"/>
      <c r="I35" s="111"/>
    </row>
    <row r="37" spans="2:9" ht="18">
      <c r="B37" s="111" t="s">
        <v>8</v>
      </c>
      <c r="C37" s="111"/>
      <c r="D37" s="111"/>
      <c r="E37" s="111"/>
      <c r="F37" s="111"/>
      <c r="G37" s="111"/>
      <c r="H37" s="111"/>
      <c r="I37" s="111"/>
    </row>
    <row r="39" spans="2:9">
      <c r="B39" s="93" t="s">
        <v>9</v>
      </c>
      <c r="C39" s="101">
        <v>2022</v>
      </c>
      <c r="D39" s="93"/>
      <c r="E39" s="93"/>
      <c r="F39" s="93"/>
      <c r="G39" s="93"/>
      <c r="H39" s="93"/>
      <c r="I39" s="93"/>
    </row>
    <row r="40" spans="2:9" ht="14.25" customHeight="1">
      <c r="B40" s="93"/>
      <c r="C40" s="93"/>
      <c r="D40" s="93"/>
      <c r="E40" s="93"/>
      <c r="F40" s="93"/>
      <c r="G40" s="93"/>
      <c r="H40" s="93"/>
      <c r="I40" s="93"/>
    </row>
    <row r="41" spans="2:9">
      <c r="B41" s="267" t="s">
        <v>10</v>
      </c>
      <c r="C41" s="112" t="s">
        <v>11</v>
      </c>
      <c r="D41" s="112"/>
      <c r="E41" s="112"/>
      <c r="F41" s="112"/>
      <c r="G41" s="112"/>
      <c r="H41" s="112"/>
      <c r="I41" s="112"/>
    </row>
    <row r="42" spans="2:9">
      <c r="B42" s="267"/>
      <c r="C42" s="93"/>
      <c r="D42" s="93"/>
      <c r="E42" s="93"/>
      <c r="F42" s="93"/>
      <c r="G42" s="93"/>
      <c r="H42" s="93"/>
      <c r="I42" s="93"/>
    </row>
    <row r="43" spans="2:9">
      <c r="B43" s="267" t="s">
        <v>12</v>
      </c>
      <c r="C43" s="112">
        <v>7798768547</v>
      </c>
      <c r="D43" s="112"/>
      <c r="E43" s="112"/>
      <c r="F43" s="93"/>
      <c r="G43" s="93"/>
      <c r="H43" s="93"/>
      <c r="I43" s="93"/>
    </row>
    <row r="44" spans="2:9">
      <c r="B44" s="267"/>
      <c r="C44" s="93"/>
      <c r="D44" s="93"/>
      <c r="E44" s="93"/>
      <c r="F44" s="93"/>
      <c r="G44" s="93"/>
      <c r="H44" s="93"/>
      <c r="I44" s="93"/>
    </row>
    <row r="45" spans="2:9">
      <c r="B45" s="267" t="s">
        <v>13</v>
      </c>
      <c r="C45" s="114" t="s">
        <v>14</v>
      </c>
      <c r="D45" s="112"/>
      <c r="E45" s="112"/>
      <c r="F45" s="93"/>
      <c r="G45" s="93"/>
      <c r="H45" s="93"/>
      <c r="I45" s="93"/>
    </row>
    <row r="46" spans="2:9">
      <c r="B46" s="267"/>
      <c r="C46" s="93"/>
      <c r="D46" s="93"/>
      <c r="E46" s="93"/>
      <c r="F46" s="93"/>
      <c r="G46" s="93"/>
      <c r="H46" s="93"/>
      <c r="I46" s="93"/>
    </row>
    <row r="47" spans="2:9">
      <c r="B47" s="267" t="s">
        <v>15</v>
      </c>
      <c r="C47" s="112" t="s">
        <v>16</v>
      </c>
      <c r="D47" s="112"/>
      <c r="E47" s="93"/>
      <c r="F47" s="93" t="s">
        <v>17</v>
      </c>
      <c r="G47" s="112" t="s">
        <v>18</v>
      </c>
      <c r="H47" s="112"/>
      <c r="I47" s="112"/>
    </row>
    <row r="48" spans="2:9">
      <c r="B48" s="267"/>
      <c r="C48" s="93"/>
      <c r="D48" s="93"/>
      <c r="E48" s="93"/>
      <c r="F48" s="93"/>
      <c r="G48" s="93"/>
      <c r="H48" s="93"/>
      <c r="I48" s="93"/>
    </row>
    <row r="49" spans="2:9">
      <c r="B49" s="267" t="s">
        <v>19</v>
      </c>
      <c r="C49" s="112" t="s">
        <v>20</v>
      </c>
      <c r="D49" s="112"/>
      <c r="E49" s="93"/>
      <c r="F49" s="93" t="s">
        <v>17</v>
      </c>
      <c r="G49" s="112" t="s">
        <v>21</v>
      </c>
      <c r="H49" s="112"/>
      <c r="I49" s="112"/>
    </row>
    <row r="50" spans="2:9">
      <c r="B50" s="267"/>
      <c r="C50" s="93"/>
      <c r="D50" s="93"/>
      <c r="E50" s="93"/>
      <c r="F50" s="93"/>
      <c r="G50" s="93"/>
      <c r="H50" s="93"/>
      <c r="I50" s="93"/>
    </row>
    <row r="51" spans="2:9">
      <c r="B51" s="267" t="s">
        <v>22</v>
      </c>
      <c r="C51" s="101" t="s">
        <v>23</v>
      </c>
      <c r="D51" s="93"/>
      <c r="E51" s="93"/>
      <c r="F51" s="93"/>
      <c r="G51" s="93"/>
      <c r="H51" s="93"/>
      <c r="I51" s="93"/>
    </row>
    <row r="52" spans="2:9">
      <c r="B52" s="267"/>
      <c r="C52" s="93"/>
      <c r="D52" s="93"/>
      <c r="E52" s="93"/>
      <c r="F52" s="93"/>
      <c r="G52" s="93"/>
      <c r="H52" s="93"/>
      <c r="I52" s="93"/>
    </row>
    <row r="53" spans="2:9">
      <c r="B53" s="267" t="s">
        <v>24</v>
      </c>
      <c r="C53" s="113">
        <v>44868</v>
      </c>
      <c r="D53" s="112"/>
      <c r="E53" s="93"/>
      <c r="F53" s="93"/>
      <c r="G53" s="93"/>
      <c r="H53" s="93"/>
      <c r="I53" s="93"/>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00000000-0004-0000-0000-000000000000}"/>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444500</xdr:colOff>
                    <xdr:row>8</xdr:row>
                    <xdr:rowOff>114300</xdr:rowOff>
                  </from>
                  <to>
                    <xdr:col>15</xdr:col>
                    <xdr:colOff>292100</xdr:colOff>
                    <xdr:row>11</xdr:row>
                    <xdr:rowOff>25400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450850</xdr:colOff>
                    <xdr:row>5</xdr:row>
                    <xdr:rowOff>107950</xdr:rowOff>
                  </from>
                  <to>
                    <xdr:col>15</xdr:col>
                    <xdr:colOff>298450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topLeftCell="A8" zoomScale="60" zoomScaleNormal="60" workbookViewId="0">
      <selection activeCell="W45" sqref="W45"/>
    </sheetView>
  </sheetViews>
  <sheetFormatPr defaultColWidth="9.42578125" defaultRowHeight="15.6"/>
  <cols>
    <col min="1" max="1" width="9.42578125" style="2" customWidth="1"/>
    <col min="2" max="2" width="14.5703125" style="2" bestFit="1" customWidth="1"/>
    <col min="3" max="9" width="9.42578125" style="2"/>
    <col min="10" max="10" width="11.5703125" style="2" customWidth="1"/>
    <col min="11" max="16384" width="9.42578125" style="2"/>
  </cols>
  <sheetData>
    <row r="1" spans="1:15">
      <c r="A1" s="93" t="str">
        <f>+'Cover Page'!$B$29</f>
        <v>Annual Performance Report 2022</v>
      </c>
      <c r="B1" s="93"/>
      <c r="C1" s="93"/>
      <c r="D1" s="93"/>
      <c r="E1" s="93" t="str">
        <f>+'Cover Page'!$B$33</f>
        <v>Sheffield Energy Recovery Facility</v>
      </c>
      <c r="F1" s="93"/>
      <c r="G1" s="93"/>
      <c r="H1" s="93"/>
      <c r="I1" s="93"/>
      <c r="J1" s="93"/>
      <c r="K1" s="93"/>
      <c r="L1" s="93"/>
      <c r="M1" s="93"/>
      <c r="N1" s="93"/>
      <c r="O1" s="93"/>
    </row>
    <row r="3" spans="1:15">
      <c r="A3" s="53" t="s">
        <v>25</v>
      </c>
      <c r="B3" s="268"/>
      <c r="C3" s="268"/>
      <c r="D3" s="268"/>
      <c r="E3" s="268"/>
      <c r="F3" s="268"/>
      <c r="G3" s="268"/>
      <c r="H3" s="269"/>
      <c r="I3" s="93"/>
      <c r="J3" s="93"/>
      <c r="K3" s="75" t="s">
        <v>3</v>
      </c>
      <c r="L3" s="93"/>
      <c r="M3" s="93"/>
      <c r="N3" s="93"/>
      <c r="O3" s="93"/>
    </row>
    <row r="4" spans="1:15">
      <c r="A4" s="5" t="s">
        <v>26</v>
      </c>
      <c r="B4" s="116" t="s">
        <v>27</v>
      </c>
      <c r="C4" s="116"/>
      <c r="D4" s="116"/>
      <c r="E4" s="116"/>
      <c r="F4" s="116"/>
      <c r="G4" s="116"/>
      <c r="H4" s="6" t="s">
        <v>28</v>
      </c>
      <c r="I4" s="93"/>
      <c r="J4" s="93"/>
      <c r="K4" s="73" t="s">
        <v>29</v>
      </c>
      <c r="L4" s="93"/>
      <c r="M4" s="93"/>
      <c r="N4" s="93"/>
      <c r="O4" s="93"/>
    </row>
    <row r="5" spans="1:15" ht="15.6" customHeight="1">
      <c r="A5" s="4"/>
      <c r="B5" s="115" t="s">
        <v>30</v>
      </c>
      <c r="C5" s="115"/>
      <c r="D5" s="115"/>
      <c r="E5" s="115"/>
      <c r="F5" s="115"/>
      <c r="G5" s="115"/>
      <c r="H5" s="4"/>
      <c r="I5" s="93"/>
      <c r="J5" s="93"/>
      <c r="K5" s="110" t="s">
        <v>31</v>
      </c>
      <c r="L5" s="110"/>
      <c r="M5" s="110"/>
      <c r="N5" s="110"/>
      <c r="O5" s="110"/>
    </row>
    <row r="6" spans="1:15">
      <c r="A6" s="4"/>
      <c r="B6" s="115" t="s">
        <v>32</v>
      </c>
      <c r="C6" s="115"/>
      <c r="D6" s="115"/>
      <c r="E6" s="115"/>
      <c r="F6" s="115"/>
      <c r="G6" s="115"/>
      <c r="H6" s="4"/>
      <c r="I6" s="93"/>
      <c r="J6" s="93"/>
      <c r="K6" s="110"/>
      <c r="L6" s="110"/>
      <c r="M6" s="110"/>
      <c r="N6" s="110"/>
      <c r="O6" s="110"/>
    </row>
    <row r="7" spans="1:15" ht="15.75" customHeight="1">
      <c r="A7" s="4"/>
      <c r="B7" s="115" t="s">
        <v>33</v>
      </c>
      <c r="C7" s="115"/>
      <c r="D7" s="115"/>
      <c r="E7" s="115"/>
      <c r="F7" s="115"/>
      <c r="G7" s="115"/>
      <c r="H7" s="4"/>
      <c r="I7" s="93"/>
      <c r="J7" s="93"/>
      <c r="K7" s="110"/>
      <c r="L7" s="110"/>
      <c r="M7" s="110"/>
      <c r="N7" s="110"/>
      <c r="O7" s="110"/>
    </row>
    <row r="8" spans="1:15">
      <c r="A8" s="4"/>
      <c r="B8" s="115" t="s">
        <v>34</v>
      </c>
      <c r="C8" s="115"/>
      <c r="D8" s="115"/>
      <c r="E8" s="115"/>
      <c r="F8" s="115"/>
      <c r="G8" s="115"/>
      <c r="H8" s="4"/>
      <c r="I8" s="93"/>
      <c r="J8" s="93"/>
      <c r="K8" s="110"/>
      <c r="L8" s="110"/>
      <c r="M8" s="110"/>
      <c r="N8" s="110"/>
      <c r="O8" s="110"/>
    </row>
    <row r="9" spans="1:15">
      <c r="A9" s="4"/>
      <c r="B9" s="115" t="s">
        <v>35</v>
      </c>
      <c r="C9" s="115"/>
      <c r="D9" s="115"/>
      <c r="E9" s="115"/>
      <c r="F9" s="115"/>
      <c r="G9" s="115"/>
      <c r="H9" s="4"/>
      <c r="I9" s="93"/>
      <c r="J9" s="93"/>
      <c r="K9" s="93"/>
      <c r="L9" s="93"/>
      <c r="M9" s="93"/>
      <c r="N9" s="93"/>
      <c r="O9" s="93"/>
    </row>
    <row r="10" spans="1:15">
      <c r="A10" s="4"/>
      <c r="B10" s="115" t="s">
        <v>36</v>
      </c>
      <c r="C10" s="115"/>
      <c r="D10" s="115"/>
      <c r="E10" s="115"/>
      <c r="F10" s="115"/>
      <c r="G10" s="115"/>
      <c r="H10" s="4"/>
      <c r="I10" s="93"/>
      <c r="J10" s="93"/>
      <c r="K10" s="93"/>
      <c r="L10" s="93"/>
      <c r="M10" s="93"/>
      <c r="N10" s="93"/>
      <c r="O10" s="93"/>
    </row>
    <row r="11" spans="1:15">
      <c r="A11" s="4"/>
      <c r="B11" s="115" t="s">
        <v>37</v>
      </c>
      <c r="C11" s="115"/>
      <c r="D11" s="115"/>
      <c r="E11" s="115"/>
      <c r="F11" s="115"/>
      <c r="G11" s="115"/>
      <c r="H11" s="4"/>
      <c r="I11" s="93"/>
      <c r="J11" s="93"/>
      <c r="K11" s="93"/>
      <c r="L11" s="93"/>
      <c r="M11" s="93"/>
      <c r="N11" s="93"/>
      <c r="O11" s="93"/>
    </row>
    <row r="12" spans="1:15">
      <c r="A12" s="4"/>
      <c r="B12" s="115" t="s">
        <v>38</v>
      </c>
      <c r="C12" s="115"/>
      <c r="D12" s="115"/>
      <c r="E12" s="115"/>
      <c r="F12" s="115"/>
      <c r="G12" s="115"/>
      <c r="H12" s="4"/>
      <c r="I12" s="93"/>
      <c r="J12" s="93"/>
      <c r="K12" s="93"/>
      <c r="L12" s="93"/>
      <c r="M12" s="93"/>
      <c r="N12" s="93"/>
      <c r="O12" s="93"/>
    </row>
    <row r="13" spans="1:15">
      <c r="A13" s="4"/>
      <c r="B13" s="117" t="s">
        <v>39</v>
      </c>
      <c r="C13" s="118"/>
      <c r="D13" s="118"/>
      <c r="E13" s="118"/>
      <c r="F13" s="118"/>
      <c r="G13" s="119"/>
      <c r="H13" s="4"/>
      <c r="I13" s="93"/>
      <c r="J13" s="93"/>
      <c r="K13" s="93"/>
      <c r="L13" s="93"/>
      <c r="M13" s="93"/>
      <c r="N13" s="93"/>
      <c r="O13" s="93"/>
    </row>
    <row r="14" spans="1:15">
      <c r="A14" s="4"/>
      <c r="B14" s="115" t="s">
        <v>40</v>
      </c>
      <c r="C14" s="115"/>
      <c r="D14" s="115"/>
      <c r="E14" s="115"/>
      <c r="F14" s="115"/>
      <c r="G14" s="115"/>
      <c r="H14" s="4"/>
      <c r="I14" s="93"/>
      <c r="J14" s="93"/>
      <c r="K14" s="93"/>
      <c r="L14" s="93"/>
      <c r="M14" s="93"/>
      <c r="N14" s="93"/>
      <c r="O14" s="93"/>
    </row>
    <row r="15" spans="1:15">
      <c r="A15" s="4"/>
      <c r="B15" s="115" t="s">
        <v>41</v>
      </c>
      <c r="C15" s="115"/>
      <c r="D15" s="115"/>
      <c r="E15" s="115"/>
      <c r="F15" s="115"/>
      <c r="G15" s="115"/>
      <c r="H15" s="4"/>
      <c r="I15" s="93"/>
      <c r="J15" s="93"/>
      <c r="K15" s="93"/>
      <c r="L15" s="93"/>
      <c r="M15" s="93"/>
      <c r="N15" s="93"/>
      <c r="O15" s="93"/>
    </row>
    <row r="16" spans="1:15">
      <c r="A16" s="4"/>
      <c r="B16" s="115" t="s">
        <v>42</v>
      </c>
      <c r="C16" s="115"/>
      <c r="D16" s="115"/>
      <c r="E16" s="115"/>
      <c r="F16" s="115"/>
      <c r="G16" s="115"/>
      <c r="H16" s="4"/>
      <c r="I16" s="93"/>
      <c r="J16" s="93"/>
      <c r="K16" s="93"/>
      <c r="L16" s="93"/>
      <c r="M16" s="93"/>
      <c r="N16" s="93"/>
      <c r="O16" s="93"/>
    </row>
    <row r="17" spans="1:8">
      <c r="A17" s="4"/>
      <c r="B17" s="115" t="s">
        <v>43</v>
      </c>
      <c r="C17" s="115"/>
      <c r="D17" s="115"/>
      <c r="E17" s="115"/>
      <c r="F17" s="115"/>
      <c r="G17" s="115"/>
      <c r="H17" s="4"/>
    </row>
    <row r="18" spans="1:8">
      <c r="A18" s="4"/>
      <c r="B18" s="115" t="s">
        <v>44</v>
      </c>
      <c r="C18" s="115"/>
      <c r="D18" s="115"/>
      <c r="E18" s="115"/>
      <c r="F18" s="115"/>
      <c r="G18" s="115"/>
      <c r="H18" s="4"/>
    </row>
    <row r="19" spans="1:8">
      <c r="A19" s="4"/>
      <c r="B19" s="115" t="s">
        <v>45</v>
      </c>
      <c r="C19" s="115"/>
      <c r="D19" s="115"/>
      <c r="E19" s="115"/>
      <c r="F19" s="115"/>
      <c r="G19" s="115"/>
      <c r="H19" s="4"/>
    </row>
    <row r="20" spans="1:8">
      <c r="A20" s="4"/>
      <c r="B20" s="115" t="s">
        <v>46</v>
      </c>
      <c r="C20" s="115"/>
      <c r="D20" s="115"/>
      <c r="E20" s="115"/>
      <c r="F20" s="115"/>
      <c r="G20" s="115"/>
      <c r="H20" s="4"/>
    </row>
    <row r="21" spans="1:8">
      <c r="A21" s="4"/>
      <c r="B21" s="115" t="s">
        <v>47</v>
      </c>
      <c r="C21" s="115"/>
      <c r="D21" s="115"/>
      <c r="E21" s="115"/>
      <c r="F21" s="115"/>
      <c r="G21" s="115"/>
      <c r="H21" s="4"/>
    </row>
    <row r="22" spans="1:8">
      <c r="A22" s="4"/>
      <c r="B22" s="115" t="s">
        <v>48</v>
      </c>
      <c r="C22" s="115"/>
      <c r="D22" s="115"/>
      <c r="E22" s="115"/>
      <c r="F22" s="115"/>
      <c r="G22" s="115"/>
      <c r="H22" s="4"/>
    </row>
    <row r="23" spans="1:8">
      <c r="A23" s="4"/>
      <c r="B23" s="120" t="s">
        <v>49</v>
      </c>
      <c r="C23" s="121"/>
      <c r="D23" s="121"/>
      <c r="E23" s="121"/>
      <c r="F23" s="121"/>
      <c r="G23" s="122"/>
      <c r="H23" s="4"/>
    </row>
    <row r="24" spans="1:8">
      <c r="A24" s="4"/>
      <c r="B24" s="120" t="s">
        <v>50</v>
      </c>
      <c r="C24" s="121"/>
      <c r="D24" s="121"/>
      <c r="E24" s="121"/>
      <c r="F24" s="121"/>
      <c r="G24" s="122"/>
      <c r="H24" s="4"/>
    </row>
    <row r="25" spans="1:8">
      <c r="A25" s="4"/>
      <c r="B25" s="123"/>
      <c r="C25" s="123"/>
      <c r="D25" s="123"/>
      <c r="E25" s="123"/>
      <c r="F25" s="123"/>
      <c r="G25" s="123"/>
      <c r="H25" s="4"/>
    </row>
    <row r="27" spans="1:8">
      <c r="A27" s="52" t="s">
        <v>51</v>
      </c>
      <c r="B27" s="268"/>
      <c r="C27" s="268"/>
      <c r="D27" s="268"/>
      <c r="E27" s="268"/>
      <c r="F27" s="268"/>
      <c r="G27" s="268"/>
      <c r="H27" s="269"/>
    </row>
    <row r="28" spans="1:8">
      <c r="A28" s="10" t="s">
        <v>26</v>
      </c>
      <c r="B28" s="124" t="s">
        <v>52</v>
      </c>
      <c r="C28" s="124"/>
      <c r="D28" s="124"/>
      <c r="E28" s="124"/>
      <c r="F28" s="124"/>
      <c r="G28" s="124"/>
      <c r="H28" s="11" t="s">
        <v>53</v>
      </c>
    </row>
    <row r="29" spans="1:8">
      <c r="A29" s="270"/>
      <c r="B29" s="271"/>
      <c r="C29" s="271"/>
      <c r="D29" s="271"/>
      <c r="E29" s="271"/>
      <c r="F29" s="271"/>
      <c r="G29" s="271"/>
      <c r="H29" s="270"/>
    </row>
    <row r="30" spans="1:8">
      <c r="A30" s="270"/>
      <c r="B30" s="271"/>
      <c r="C30" s="271"/>
      <c r="D30" s="271"/>
      <c r="E30" s="271"/>
      <c r="F30" s="271"/>
      <c r="G30" s="271"/>
      <c r="H30" s="270"/>
    </row>
    <row r="31" spans="1:8">
      <c r="A31" s="270"/>
      <c r="B31" s="271"/>
      <c r="C31" s="271"/>
      <c r="D31" s="271"/>
      <c r="E31" s="271"/>
      <c r="F31" s="271"/>
      <c r="G31" s="271"/>
      <c r="H31" s="270"/>
    </row>
    <row r="32" spans="1:8">
      <c r="A32" s="270"/>
      <c r="B32" s="271"/>
      <c r="C32" s="271"/>
      <c r="D32" s="271"/>
      <c r="E32" s="271"/>
      <c r="F32" s="271"/>
      <c r="G32" s="271"/>
      <c r="H32" s="270"/>
    </row>
    <row r="33" spans="1:10">
      <c r="A33" s="270"/>
      <c r="B33" s="271"/>
      <c r="C33" s="271"/>
      <c r="D33" s="271"/>
      <c r="E33" s="271"/>
      <c r="F33" s="271"/>
      <c r="G33" s="271"/>
      <c r="H33" s="270"/>
      <c r="I33" s="93"/>
      <c r="J33" s="93"/>
    </row>
    <row r="35" spans="1:10" ht="14.25" customHeight="1">
      <c r="A35" s="52" t="s">
        <v>54</v>
      </c>
      <c r="B35" s="268"/>
      <c r="C35" s="268"/>
      <c r="D35" s="268"/>
      <c r="E35" s="268"/>
      <c r="F35" s="268"/>
      <c r="G35" s="268"/>
      <c r="H35" s="269"/>
      <c r="I35" s="93"/>
      <c r="J35" s="93"/>
    </row>
    <row r="36" spans="1:10">
      <c r="A36" s="13" t="s">
        <v>55</v>
      </c>
      <c r="B36" s="125" t="s">
        <v>56</v>
      </c>
      <c r="C36" s="125"/>
      <c r="D36" s="125"/>
      <c r="E36" s="125"/>
      <c r="F36" s="125"/>
      <c r="G36" s="125"/>
      <c r="H36" s="14" t="s">
        <v>57</v>
      </c>
      <c r="I36" s="93"/>
      <c r="J36" s="93"/>
    </row>
    <row r="37" spans="1:10">
      <c r="A37" s="272"/>
      <c r="B37" s="273"/>
      <c r="C37" s="273"/>
      <c r="D37" s="273"/>
      <c r="E37" s="273"/>
      <c r="F37" s="273"/>
      <c r="G37" s="273"/>
      <c r="H37" s="272"/>
      <c r="I37" s="93"/>
      <c r="J37" s="93"/>
    </row>
    <row r="38" spans="1:10">
      <c r="A38" s="272"/>
      <c r="B38" s="273"/>
      <c r="C38" s="273"/>
      <c r="D38" s="273"/>
      <c r="E38" s="273"/>
      <c r="F38" s="273"/>
      <c r="G38" s="273"/>
      <c r="H38" s="272"/>
      <c r="I38" s="93"/>
      <c r="J38" s="93"/>
    </row>
    <row r="39" spans="1:10">
      <c r="A39" s="272"/>
      <c r="B39" s="273"/>
      <c r="C39" s="273"/>
      <c r="D39" s="273"/>
      <c r="E39" s="273"/>
      <c r="F39" s="273"/>
      <c r="G39" s="273"/>
      <c r="H39" s="272"/>
      <c r="I39" s="93"/>
      <c r="J39" s="93"/>
    </row>
    <row r="40" spans="1:10">
      <c r="A40" s="272"/>
      <c r="B40" s="273"/>
      <c r="C40" s="273"/>
      <c r="D40" s="273"/>
      <c r="E40" s="273"/>
      <c r="F40" s="273"/>
      <c r="G40" s="273"/>
      <c r="H40" s="272"/>
      <c r="I40" s="93"/>
      <c r="J40" s="93"/>
    </row>
    <row r="41" spans="1:10">
      <c r="A41" s="272"/>
      <c r="B41" s="273"/>
      <c r="C41" s="273"/>
      <c r="D41" s="273"/>
      <c r="E41" s="273"/>
      <c r="F41" s="273"/>
      <c r="G41" s="273"/>
      <c r="H41" s="272"/>
      <c r="I41" s="93"/>
      <c r="J41" s="93"/>
    </row>
    <row r="42" spans="1:10">
      <c r="A42" s="272"/>
      <c r="B42" s="273"/>
      <c r="C42" s="273"/>
      <c r="D42" s="273"/>
      <c r="E42" s="273"/>
      <c r="F42" s="273"/>
      <c r="G42" s="273"/>
      <c r="H42" s="272"/>
      <c r="I42" s="93"/>
      <c r="J42" s="93"/>
    </row>
    <row r="43" spans="1:10">
      <c r="A43" s="272"/>
      <c r="B43" s="273"/>
      <c r="C43" s="273"/>
      <c r="D43" s="273"/>
      <c r="E43" s="273"/>
      <c r="F43" s="273"/>
      <c r="G43" s="273"/>
      <c r="H43" s="272"/>
      <c r="I43" s="93"/>
      <c r="J43" s="93"/>
    </row>
    <row r="45" spans="1:10">
      <c r="A45" s="146" t="s">
        <v>58</v>
      </c>
      <c r="B45" s="147"/>
      <c r="C45" s="147"/>
      <c r="D45" s="147"/>
      <c r="E45" s="147"/>
      <c r="F45" s="147"/>
      <c r="G45" s="147"/>
      <c r="H45" s="147"/>
      <c r="I45" s="147"/>
      <c r="J45" s="148"/>
    </row>
    <row r="46" spans="1:10">
      <c r="A46" s="149"/>
      <c r="B46" s="150"/>
      <c r="C46" s="150"/>
      <c r="D46" s="150"/>
      <c r="E46" s="150"/>
      <c r="F46" s="150"/>
      <c r="G46" s="150"/>
      <c r="H46" s="150"/>
      <c r="I46" s="150"/>
      <c r="J46" s="151"/>
    </row>
    <row r="47" spans="1:10">
      <c r="A47" s="149"/>
      <c r="B47" s="150"/>
      <c r="C47" s="150"/>
      <c r="D47" s="150"/>
      <c r="E47" s="150"/>
      <c r="F47" s="150"/>
      <c r="G47" s="150"/>
      <c r="H47" s="150"/>
      <c r="I47" s="150"/>
      <c r="J47" s="151"/>
    </row>
    <row r="48" spans="1:10">
      <c r="A48" s="152"/>
      <c r="B48" s="153"/>
      <c r="C48" s="153"/>
      <c r="D48" s="153"/>
      <c r="E48" s="153"/>
      <c r="F48" s="153"/>
      <c r="G48" s="153"/>
      <c r="H48" s="153"/>
      <c r="I48" s="153"/>
      <c r="J48" s="154"/>
    </row>
    <row r="66" spans="6:6">
      <c r="F66" s="3"/>
    </row>
  </sheetData>
  <mergeCells count="38">
    <mergeCell ref="A45:J48"/>
    <mergeCell ref="B38:G38"/>
    <mergeCell ref="B39:G39"/>
    <mergeCell ref="B40:G40"/>
    <mergeCell ref="B41:G41"/>
    <mergeCell ref="B42:G42"/>
    <mergeCell ref="B43:G43"/>
    <mergeCell ref="B37:G37"/>
    <mergeCell ref="B23:G23"/>
    <mergeCell ref="B24:G24"/>
    <mergeCell ref="B25:G25"/>
    <mergeCell ref="B28:G28"/>
    <mergeCell ref="B29:G29"/>
    <mergeCell ref="B30:G30"/>
    <mergeCell ref="B31:G31"/>
    <mergeCell ref="B32:G32"/>
    <mergeCell ref="B33:G33"/>
    <mergeCell ref="B36:G36"/>
    <mergeCell ref="B22:G22"/>
    <mergeCell ref="B10:G10"/>
    <mergeCell ref="B11:G11"/>
    <mergeCell ref="B12:G12"/>
    <mergeCell ref="B14:G14"/>
    <mergeCell ref="B15:G15"/>
    <mergeCell ref="B16:G16"/>
    <mergeCell ref="B17:G17"/>
    <mergeCell ref="B18:G18"/>
    <mergeCell ref="B19:G19"/>
    <mergeCell ref="B20:G20"/>
    <mergeCell ref="B21:G21"/>
    <mergeCell ref="B13:G13"/>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topLeftCell="A19" zoomScale="70" zoomScaleNormal="70" workbookViewId="0">
      <selection activeCell="W45" sqref="W45"/>
    </sheetView>
  </sheetViews>
  <sheetFormatPr defaultColWidth="9.42578125" defaultRowHeight="15.6"/>
  <cols>
    <col min="1" max="1" width="9.42578125" style="2" customWidth="1"/>
    <col min="2" max="2" width="14.5703125" style="2" bestFit="1" customWidth="1"/>
    <col min="3" max="9" width="9.42578125" style="2"/>
    <col min="10" max="10" width="11.5703125" style="2" customWidth="1"/>
    <col min="11" max="16384" width="9.42578125" style="2"/>
  </cols>
  <sheetData>
    <row r="1" spans="1:14">
      <c r="A1" s="93" t="str">
        <f>+'Cover Page'!$B$29</f>
        <v>Annual Performance Report 2022</v>
      </c>
      <c r="B1" s="93"/>
      <c r="C1" s="93"/>
      <c r="D1" s="93"/>
      <c r="E1" s="93" t="str">
        <f>+'Cover Page'!$B$33</f>
        <v>Sheffield Energy Recovery Facility</v>
      </c>
      <c r="F1" s="93"/>
      <c r="G1" s="93"/>
      <c r="H1" s="93"/>
      <c r="I1" s="93"/>
      <c r="J1" s="93"/>
      <c r="K1" s="93"/>
      <c r="L1" s="93"/>
      <c r="M1" s="93"/>
      <c r="N1" s="93"/>
    </row>
    <row r="3" spans="1:14">
      <c r="A3" s="51" t="s">
        <v>59</v>
      </c>
      <c r="B3" s="274"/>
      <c r="C3" s="274"/>
      <c r="D3" s="274"/>
      <c r="E3" s="274"/>
      <c r="F3" s="274"/>
      <c r="G3" s="274"/>
      <c r="H3" s="274"/>
      <c r="I3" s="275"/>
      <c r="J3" s="93"/>
      <c r="K3" s="81" t="s">
        <v>3</v>
      </c>
      <c r="L3" s="93"/>
      <c r="M3" s="93"/>
      <c r="N3" s="93"/>
    </row>
    <row r="4" spans="1:14">
      <c r="A4" s="276"/>
      <c r="B4" s="277"/>
      <c r="C4" s="277"/>
      <c r="D4" s="277"/>
      <c r="E4" s="277"/>
      <c r="F4" s="277"/>
      <c r="G4" s="277"/>
      <c r="H4" s="277"/>
      <c r="I4" s="278"/>
      <c r="J4" s="93"/>
      <c r="K4" s="93"/>
      <c r="L4" s="93"/>
      <c r="M4" s="93"/>
      <c r="N4" s="93"/>
    </row>
    <row r="5" spans="1:14" ht="15.75" customHeight="1">
      <c r="A5" s="126" t="s">
        <v>60</v>
      </c>
      <c r="B5" s="127"/>
      <c r="C5" s="127"/>
      <c r="D5" s="127"/>
      <c r="E5" s="127"/>
      <c r="F5" s="127"/>
      <c r="G5" s="127"/>
      <c r="H5" s="127"/>
      <c r="I5" s="128"/>
      <c r="J5" s="93"/>
      <c r="K5" s="196" t="s">
        <v>61</v>
      </c>
      <c r="L5" s="196"/>
      <c r="M5" s="196"/>
      <c r="N5" s="196"/>
    </row>
    <row r="6" spans="1:14">
      <c r="A6" s="129"/>
      <c r="B6" s="130"/>
      <c r="C6" s="130"/>
      <c r="D6" s="130"/>
      <c r="E6" s="130"/>
      <c r="F6" s="130"/>
      <c r="G6" s="130"/>
      <c r="H6" s="130"/>
      <c r="I6" s="131"/>
      <c r="J6" s="93"/>
      <c r="K6" s="196"/>
      <c r="L6" s="196"/>
      <c r="M6" s="196"/>
      <c r="N6" s="196"/>
    </row>
    <row r="7" spans="1:14">
      <c r="A7" s="129"/>
      <c r="B7" s="130"/>
      <c r="C7" s="130"/>
      <c r="D7" s="130"/>
      <c r="E7" s="130"/>
      <c r="F7" s="130"/>
      <c r="G7" s="130"/>
      <c r="H7" s="130"/>
      <c r="I7" s="131"/>
      <c r="J7" s="93"/>
      <c r="K7" s="196"/>
      <c r="L7" s="196"/>
      <c r="M7" s="196"/>
      <c r="N7" s="196"/>
    </row>
    <row r="8" spans="1:14" ht="15.75" customHeight="1">
      <c r="A8" s="129"/>
      <c r="B8" s="130"/>
      <c r="C8" s="130"/>
      <c r="D8" s="130"/>
      <c r="E8" s="130"/>
      <c r="F8" s="130"/>
      <c r="G8" s="130"/>
      <c r="H8" s="130"/>
      <c r="I8" s="131"/>
      <c r="J8" s="93"/>
      <c r="K8" s="196"/>
      <c r="L8" s="196"/>
      <c r="M8" s="196"/>
      <c r="N8" s="196"/>
    </row>
    <row r="9" spans="1:14">
      <c r="A9" s="129"/>
      <c r="B9" s="130"/>
      <c r="C9" s="130"/>
      <c r="D9" s="130"/>
      <c r="E9" s="130"/>
      <c r="F9" s="130"/>
      <c r="G9" s="130"/>
      <c r="H9" s="130"/>
      <c r="I9" s="131"/>
      <c r="J9" s="93"/>
      <c r="K9" s="196"/>
      <c r="L9" s="196"/>
      <c r="M9" s="196"/>
      <c r="N9" s="196"/>
    </row>
    <row r="10" spans="1:14">
      <c r="A10" s="129"/>
      <c r="B10" s="130"/>
      <c r="C10" s="130"/>
      <c r="D10" s="130"/>
      <c r="E10" s="130"/>
      <c r="F10" s="130"/>
      <c r="G10" s="130"/>
      <c r="H10" s="130"/>
      <c r="I10" s="131"/>
      <c r="J10" s="93"/>
      <c r="K10" s="196"/>
      <c r="L10" s="196"/>
      <c r="M10" s="196"/>
      <c r="N10" s="196"/>
    </row>
    <row r="11" spans="1:14">
      <c r="A11" s="129"/>
      <c r="B11" s="130"/>
      <c r="C11" s="130"/>
      <c r="D11" s="130"/>
      <c r="E11" s="130"/>
      <c r="F11" s="130"/>
      <c r="G11" s="130"/>
      <c r="H11" s="130"/>
      <c r="I11" s="131"/>
      <c r="J11" s="93"/>
      <c r="K11" s="196"/>
      <c r="L11" s="196"/>
      <c r="M11" s="196"/>
      <c r="N11" s="196"/>
    </row>
    <row r="12" spans="1:14">
      <c r="A12" s="129"/>
      <c r="B12" s="130"/>
      <c r="C12" s="130"/>
      <c r="D12" s="130"/>
      <c r="E12" s="130"/>
      <c r="F12" s="130"/>
      <c r="G12" s="130"/>
      <c r="H12" s="130"/>
      <c r="I12" s="131"/>
      <c r="J12" s="93"/>
      <c r="K12" s="196"/>
      <c r="L12" s="196"/>
      <c r="M12" s="196"/>
      <c r="N12" s="196"/>
    </row>
    <row r="13" spans="1:14">
      <c r="A13" s="129"/>
      <c r="B13" s="130"/>
      <c r="C13" s="130"/>
      <c r="D13" s="130"/>
      <c r="E13" s="130"/>
      <c r="F13" s="130"/>
      <c r="G13" s="130"/>
      <c r="H13" s="130"/>
      <c r="I13" s="131"/>
      <c r="J13" s="93"/>
      <c r="K13" s="196"/>
      <c r="L13" s="196"/>
      <c r="M13" s="196"/>
      <c r="N13" s="196"/>
    </row>
    <row r="14" spans="1:14">
      <c r="A14" s="129"/>
      <c r="B14" s="130"/>
      <c r="C14" s="130"/>
      <c r="D14" s="130"/>
      <c r="E14" s="130"/>
      <c r="F14" s="130"/>
      <c r="G14" s="130"/>
      <c r="H14" s="130"/>
      <c r="I14" s="131"/>
      <c r="J14" s="93"/>
      <c r="K14" s="196"/>
      <c r="L14" s="196"/>
      <c r="M14" s="196"/>
      <c r="N14" s="196"/>
    </row>
    <row r="15" spans="1:14">
      <c r="A15" s="129"/>
      <c r="B15" s="130"/>
      <c r="C15" s="130"/>
      <c r="D15" s="130"/>
      <c r="E15" s="130"/>
      <c r="F15" s="130"/>
      <c r="G15" s="130"/>
      <c r="H15" s="130"/>
      <c r="I15" s="131"/>
      <c r="J15" s="93"/>
      <c r="K15" s="93"/>
      <c r="L15" s="93"/>
      <c r="M15" s="93"/>
      <c r="N15" s="93"/>
    </row>
    <row r="16" spans="1:14">
      <c r="A16" s="129"/>
      <c r="B16" s="130"/>
      <c r="C16" s="130"/>
      <c r="D16" s="130"/>
      <c r="E16" s="130"/>
      <c r="F16" s="130"/>
      <c r="G16" s="130"/>
      <c r="H16" s="130"/>
      <c r="I16" s="131"/>
      <c r="J16" s="93"/>
      <c r="K16" s="93"/>
      <c r="L16" s="93"/>
      <c r="M16" s="93"/>
      <c r="N16" s="93"/>
    </row>
    <row r="17" spans="1:14">
      <c r="A17" s="129"/>
      <c r="B17" s="130"/>
      <c r="C17" s="130"/>
      <c r="D17" s="130"/>
      <c r="E17" s="130"/>
      <c r="F17" s="130"/>
      <c r="G17" s="130"/>
      <c r="H17" s="130"/>
      <c r="I17" s="131"/>
      <c r="J17" s="93"/>
      <c r="K17" s="93"/>
      <c r="L17" s="93"/>
      <c r="M17" s="93"/>
      <c r="N17" s="93"/>
    </row>
    <row r="18" spans="1:14">
      <c r="A18" s="132"/>
      <c r="B18" s="133"/>
      <c r="C18" s="133"/>
      <c r="D18" s="133"/>
      <c r="E18" s="133"/>
      <c r="F18" s="133"/>
      <c r="G18" s="133"/>
      <c r="H18" s="133"/>
      <c r="I18" s="134"/>
      <c r="J18" s="93"/>
      <c r="K18" s="93"/>
      <c r="L18" s="93"/>
      <c r="M18" s="93"/>
      <c r="N18" s="93"/>
    </row>
    <row r="20" spans="1:14">
      <c r="A20" s="51" t="s">
        <v>62</v>
      </c>
      <c r="B20" s="274"/>
      <c r="C20" s="274"/>
      <c r="D20" s="274"/>
      <c r="E20" s="274"/>
      <c r="F20" s="274"/>
      <c r="G20" s="274"/>
      <c r="H20" s="274"/>
      <c r="I20" s="275"/>
      <c r="J20" s="93"/>
      <c r="K20" s="93"/>
      <c r="L20" s="93"/>
      <c r="M20" s="93"/>
      <c r="N20" s="93"/>
    </row>
    <row r="21" spans="1:14">
      <c r="A21" s="276"/>
      <c r="B21" s="277"/>
      <c r="C21" s="277"/>
      <c r="D21" s="277"/>
      <c r="E21" s="277"/>
      <c r="F21" s="277"/>
      <c r="G21" s="277"/>
      <c r="H21" s="277"/>
      <c r="I21" s="278"/>
      <c r="J21" s="93"/>
      <c r="K21" s="93"/>
      <c r="L21" s="93"/>
      <c r="M21" s="93"/>
      <c r="N21" s="93"/>
    </row>
    <row r="22" spans="1:14" ht="15.6" customHeight="1">
      <c r="A22" s="126" t="s">
        <v>63</v>
      </c>
      <c r="B22" s="135"/>
      <c r="C22" s="135"/>
      <c r="D22" s="135"/>
      <c r="E22" s="135"/>
      <c r="F22" s="135"/>
      <c r="G22" s="135"/>
      <c r="H22" s="135"/>
      <c r="I22" s="136"/>
      <c r="J22" s="93"/>
      <c r="K22" s="196" t="s">
        <v>64</v>
      </c>
      <c r="L22" s="196"/>
      <c r="M22" s="196"/>
      <c r="N22" s="196"/>
    </row>
    <row r="23" spans="1:14">
      <c r="A23" s="137"/>
      <c r="B23" s="138"/>
      <c r="C23" s="138"/>
      <c r="D23" s="138"/>
      <c r="E23" s="138"/>
      <c r="F23" s="138"/>
      <c r="G23" s="138"/>
      <c r="H23" s="138"/>
      <c r="I23" s="139"/>
      <c r="J23" s="93"/>
      <c r="K23" s="196"/>
      <c r="L23" s="196"/>
      <c r="M23" s="196"/>
      <c r="N23" s="196"/>
    </row>
    <row r="24" spans="1:14">
      <c r="A24" s="137"/>
      <c r="B24" s="138"/>
      <c r="C24" s="138"/>
      <c r="D24" s="138"/>
      <c r="E24" s="138"/>
      <c r="F24" s="138"/>
      <c r="G24" s="138"/>
      <c r="H24" s="138"/>
      <c r="I24" s="139"/>
      <c r="J24" s="93"/>
      <c r="K24" s="196"/>
      <c r="L24" s="196"/>
      <c r="M24" s="196"/>
      <c r="N24" s="196"/>
    </row>
    <row r="25" spans="1:14">
      <c r="A25" s="137"/>
      <c r="B25" s="138"/>
      <c r="C25" s="138"/>
      <c r="D25" s="138"/>
      <c r="E25" s="138"/>
      <c r="F25" s="138"/>
      <c r="G25" s="138"/>
      <c r="H25" s="138"/>
      <c r="I25" s="139"/>
      <c r="J25" s="93"/>
      <c r="K25" s="196"/>
      <c r="L25" s="196"/>
      <c r="M25" s="196"/>
      <c r="N25" s="196"/>
    </row>
    <row r="26" spans="1:14">
      <c r="A26" s="137"/>
      <c r="B26" s="138"/>
      <c r="C26" s="138"/>
      <c r="D26" s="138"/>
      <c r="E26" s="138"/>
      <c r="F26" s="138"/>
      <c r="G26" s="138"/>
      <c r="H26" s="138"/>
      <c r="I26" s="139"/>
      <c r="J26" s="93"/>
      <c r="K26" s="196"/>
      <c r="L26" s="196"/>
      <c r="M26" s="196"/>
      <c r="N26" s="196"/>
    </row>
    <row r="27" spans="1:14">
      <c r="A27" s="137"/>
      <c r="B27" s="138"/>
      <c r="C27" s="138"/>
      <c r="D27" s="138"/>
      <c r="E27" s="138"/>
      <c r="F27" s="138"/>
      <c r="G27" s="138"/>
      <c r="H27" s="138"/>
      <c r="I27" s="139"/>
      <c r="J27" s="93"/>
      <c r="K27" s="196"/>
      <c r="L27" s="196"/>
      <c r="M27" s="196"/>
      <c r="N27" s="196"/>
    </row>
    <row r="28" spans="1:14">
      <c r="A28" s="137"/>
      <c r="B28" s="138"/>
      <c r="C28" s="138"/>
      <c r="D28" s="138"/>
      <c r="E28" s="138"/>
      <c r="F28" s="138"/>
      <c r="G28" s="138"/>
      <c r="H28" s="138"/>
      <c r="I28" s="139"/>
      <c r="J28" s="93"/>
      <c r="K28" s="196"/>
      <c r="L28" s="196"/>
      <c r="M28" s="196"/>
      <c r="N28" s="196"/>
    </row>
    <row r="29" spans="1:14">
      <c r="A29" s="137"/>
      <c r="B29" s="138"/>
      <c r="C29" s="138"/>
      <c r="D29" s="138"/>
      <c r="E29" s="138"/>
      <c r="F29" s="138"/>
      <c r="G29" s="138"/>
      <c r="H29" s="138"/>
      <c r="I29" s="139"/>
      <c r="J29" s="93"/>
      <c r="K29" s="196"/>
      <c r="L29" s="196"/>
      <c r="M29" s="196"/>
      <c r="N29" s="196"/>
    </row>
    <row r="30" spans="1:14">
      <c r="A30" s="137"/>
      <c r="B30" s="138"/>
      <c r="C30" s="138"/>
      <c r="D30" s="138"/>
      <c r="E30" s="138"/>
      <c r="F30" s="138"/>
      <c r="G30" s="138"/>
      <c r="H30" s="138"/>
      <c r="I30" s="139"/>
      <c r="J30" s="93"/>
      <c r="K30" s="196"/>
      <c r="L30" s="196"/>
      <c r="M30" s="196"/>
      <c r="N30" s="196"/>
    </row>
    <row r="31" spans="1:14">
      <c r="A31" s="137"/>
      <c r="B31" s="138"/>
      <c r="C31" s="138"/>
      <c r="D31" s="138"/>
      <c r="E31" s="138"/>
      <c r="F31" s="138"/>
      <c r="G31" s="138"/>
      <c r="H31" s="138"/>
      <c r="I31" s="139"/>
      <c r="J31" s="93"/>
      <c r="K31" s="196"/>
      <c r="L31" s="196"/>
      <c r="M31" s="196"/>
      <c r="N31" s="196"/>
    </row>
    <row r="32" spans="1:14">
      <c r="A32" s="137"/>
      <c r="B32" s="138"/>
      <c r="C32" s="138"/>
      <c r="D32" s="138"/>
      <c r="E32" s="138"/>
      <c r="F32" s="138"/>
      <c r="G32" s="138"/>
      <c r="H32" s="138"/>
      <c r="I32" s="139"/>
      <c r="J32" s="93"/>
      <c r="K32" s="93"/>
      <c r="L32" s="93"/>
      <c r="M32" s="93"/>
      <c r="N32" s="93"/>
    </row>
    <row r="33" spans="1:9">
      <c r="A33" s="137"/>
      <c r="B33" s="138"/>
      <c r="C33" s="138"/>
      <c r="D33" s="138"/>
      <c r="E33" s="138"/>
      <c r="F33" s="138"/>
      <c r="G33" s="138"/>
      <c r="H33" s="138"/>
      <c r="I33" s="139"/>
    </row>
    <row r="34" spans="1:9">
      <c r="A34" s="137"/>
      <c r="B34" s="138"/>
      <c r="C34" s="138"/>
      <c r="D34" s="138"/>
      <c r="E34" s="138"/>
      <c r="F34" s="138"/>
      <c r="G34" s="138"/>
      <c r="H34" s="138"/>
      <c r="I34" s="139"/>
    </row>
    <row r="35" spans="1:9">
      <c r="A35" s="137"/>
      <c r="B35" s="138"/>
      <c r="C35" s="138"/>
      <c r="D35" s="138"/>
      <c r="E35" s="138"/>
      <c r="F35" s="138"/>
      <c r="G35" s="138"/>
      <c r="H35" s="138"/>
      <c r="I35" s="139"/>
    </row>
    <row r="36" spans="1:9">
      <c r="A36" s="137"/>
      <c r="B36" s="138"/>
      <c r="C36" s="138"/>
      <c r="D36" s="138"/>
      <c r="E36" s="138"/>
      <c r="F36" s="138"/>
      <c r="G36" s="138"/>
      <c r="H36" s="138"/>
      <c r="I36" s="139"/>
    </row>
    <row r="37" spans="1:9">
      <c r="A37" s="137"/>
      <c r="B37" s="138"/>
      <c r="C37" s="138"/>
      <c r="D37" s="138"/>
      <c r="E37" s="138"/>
      <c r="F37" s="138"/>
      <c r="G37" s="138"/>
      <c r="H37" s="138"/>
      <c r="I37" s="139"/>
    </row>
    <row r="38" spans="1:9">
      <c r="A38" s="137"/>
      <c r="B38" s="138"/>
      <c r="C38" s="138"/>
      <c r="D38" s="138"/>
      <c r="E38" s="138"/>
      <c r="F38" s="138"/>
      <c r="G38" s="138"/>
      <c r="H38" s="138"/>
      <c r="I38" s="139"/>
    </row>
    <row r="39" spans="1:9">
      <c r="A39" s="137"/>
      <c r="B39" s="138"/>
      <c r="C39" s="138"/>
      <c r="D39" s="138"/>
      <c r="E39" s="138"/>
      <c r="F39" s="138"/>
      <c r="G39" s="138"/>
      <c r="H39" s="138"/>
      <c r="I39" s="139"/>
    </row>
    <row r="40" spans="1:9" ht="14.25" customHeight="1">
      <c r="A40" s="137"/>
      <c r="B40" s="138"/>
      <c r="C40" s="138"/>
      <c r="D40" s="138"/>
      <c r="E40" s="138"/>
      <c r="F40" s="138"/>
      <c r="G40" s="138"/>
      <c r="H40" s="138"/>
      <c r="I40" s="139"/>
    </row>
    <row r="41" spans="1:9">
      <c r="A41" s="137"/>
      <c r="B41" s="138"/>
      <c r="C41" s="138"/>
      <c r="D41" s="138"/>
      <c r="E41" s="138"/>
      <c r="F41" s="138"/>
      <c r="G41" s="138"/>
      <c r="H41" s="138"/>
      <c r="I41" s="139"/>
    </row>
    <row r="42" spans="1:9">
      <c r="A42" s="137"/>
      <c r="B42" s="138"/>
      <c r="C42" s="138"/>
      <c r="D42" s="138"/>
      <c r="E42" s="138"/>
      <c r="F42" s="138"/>
      <c r="G42" s="138"/>
      <c r="H42" s="138"/>
      <c r="I42" s="139"/>
    </row>
    <row r="43" spans="1:9">
      <c r="A43" s="137"/>
      <c r="B43" s="138"/>
      <c r="C43" s="138"/>
      <c r="D43" s="138"/>
      <c r="E43" s="138"/>
      <c r="F43" s="138"/>
      <c r="G43" s="138"/>
      <c r="H43" s="138"/>
      <c r="I43" s="139"/>
    </row>
    <row r="44" spans="1:9">
      <c r="A44" s="137"/>
      <c r="B44" s="138"/>
      <c r="C44" s="138"/>
      <c r="D44" s="138"/>
      <c r="E44" s="138"/>
      <c r="F44" s="138"/>
      <c r="G44" s="138"/>
      <c r="H44" s="138"/>
      <c r="I44" s="139"/>
    </row>
    <row r="45" spans="1:9">
      <c r="A45" s="137"/>
      <c r="B45" s="138"/>
      <c r="C45" s="138"/>
      <c r="D45" s="138"/>
      <c r="E45" s="138"/>
      <c r="F45" s="138"/>
      <c r="G45" s="138"/>
      <c r="H45" s="138"/>
      <c r="I45" s="139"/>
    </row>
    <row r="46" spans="1:9">
      <c r="A46" s="137"/>
      <c r="B46" s="138"/>
      <c r="C46" s="138"/>
      <c r="D46" s="138"/>
      <c r="E46" s="138"/>
      <c r="F46" s="138"/>
      <c r="G46" s="138"/>
      <c r="H46" s="138"/>
      <c r="I46" s="139"/>
    </row>
    <row r="47" spans="1:9">
      <c r="A47" s="137"/>
      <c r="B47" s="138"/>
      <c r="C47" s="138"/>
      <c r="D47" s="138"/>
      <c r="E47" s="138"/>
      <c r="F47" s="138"/>
      <c r="G47" s="138"/>
      <c r="H47" s="138"/>
      <c r="I47" s="139"/>
    </row>
    <row r="48" spans="1:9">
      <c r="A48" s="137"/>
      <c r="B48" s="138"/>
      <c r="C48" s="138"/>
      <c r="D48" s="138"/>
      <c r="E48" s="138"/>
      <c r="F48" s="138"/>
      <c r="G48" s="138"/>
      <c r="H48" s="138"/>
      <c r="I48" s="139"/>
    </row>
    <row r="49" spans="1:9">
      <c r="A49" s="137"/>
      <c r="B49" s="138"/>
      <c r="C49" s="138"/>
      <c r="D49" s="138"/>
      <c r="E49" s="138"/>
      <c r="F49" s="138"/>
      <c r="G49" s="138"/>
      <c r="H49" s="138"/>
      <c r="I49" s="139"/>
    </row>
    <row r="50" spans="1:9">
      <c r="A50" s="137"/>
      <c r="B50" s="138"/>
      <c r="C50" s="138"/>
      <c r="D50" s="138"/>
      <c r="E50" s="138"/>
      <c r="F50" s="138"/>
      <c r="G50" s="138"/>
      <c r="H50" s="138"/>
      <c r="I50" s="139"/>
    </row>
    <row r="51" spans="1:9">
      <c r="A51" s="137"/>
      <c r="B51" s="138"/>
      <c r="C51" s="138"/>
      <c r="D51" s="138"/>
      <c r="E51" s="138"/>
      <c r="F51" s="138"/>
      <c r="G51" s="138"/>
      <c r="H51" s="138"/>
      <c r="I51" s="139"/>
    </row>
    <row r="52" spans="1:9">
      <c r="A52" s="137"/>
      <c r="B52" s="138"/>
      <c r="C52" s="138"/>
      <c r="D52" s="138"/>
      <c r="E52" s="138"/>
      <c r="F52" s="138"/>
      <c r="G52" s="138"/>
      <c r="H52" s="138"/>
      <c r="I52" s="139"/>
    </row>
    <row r="53" spans="1:9">
      <c r="A53" s="137"/>
      <c r="B53" s="138"/>
      <c r="C53" s="138"/>
      <c r="D53" s="138"/>
      <c r="E53" s="138"/>
      <c r="F53" s="138"/>
      <c r="G53" s="138"/>
      <c r="H53" s="138"/>
      <c r="I53" s="139"/>
    </row>
    <row r="54" spans="1:9">
      <c r="A54" s="140"/>
      <c r="B54" s="141"/>
      <c r="C54" s="141"/>
      <c r="D54" s="141"/>
      <c r="E54" s="141"/>
      <c r="F54" s="141"/>
      <c r="G54" s="141"/>
      <c r="H54" s="141"/>
      <c r="I54" s="142"/>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topLeftCell="A25" zoomScale="70" zoomScaleNormal="70" workbookViewId="0">
      <selection activeCell="W45" sqref="W45"/>
    </sheetView>
  </sheetViews>
  <sheetFormatPr defaultColWidth="9.42578125" defaultRowHeight="15.6"/>
  <cols>
    <col min="1" max="1" width="28.42578125" style="2" customWidth="1"/>
    <col min="2" max="2" width="8.42578125" style="12" customWidth="1"/>
    <col min="3" max="3" width="11.140625" style="12" bestFit="1" customWidth="1"/>
    <col min="4" max="4" width="13.140625" style="12" customWidth="1"/>
    <col min="5" max="5" width="11.42578125" style="12" customWidth="1"/>
    <col min="6" max="6" width="12.42578125" style="12" customWidth="1"/>
    <col min="7" max="7" width="11.42578125" style="15" customWidth="1"/>
    <col min="8" max="8" width="11.5703125" style="16" customWidth="1"/>
    <col min="9" max="10" width="9.42578125" style="2"/>
    <col min="11" max="11" width="38.42578125" style="2" customWidth="1"/>
    <col min="12" max="16384" width="9.42578125" style="2"/>
  </cols>
  <sheetData>
    <row r="1" spans="1:11">
      <c r="A1" s="93" t="str">
        <f>+'Cover Page'!$B$29</f>
        <v>Annual Performance Report 2022</v>
      </c>
      <c r="B1" s="93"/>
      <c r="C1" s="93"/>
      <c r="D1" s="93"/>
      <c r="E1" s="93" t="str">
        <f>+'Cover Page'!$B$33</f>
        <v>Sheffield Energy Recovery Facility</v>
      </c>
      <c r="F1" s="93"/>
      <c r="G1" s="93"/>
      <c r="H1" s="93"/>
      <c r="I1" s="93"/>
      <c r="J1" s="93"/>
      <c r="K1" s="93"/>
    </row>
    <row r="3" spans="1:11">
      <c r="A3" s="1" t="s">
        <v>32</v>
      </c>
      <c r="B3" s="279"/>
      <c r="C3" s="279"/>
      <c r="D3" s="279"/>
      <c r="E3" s="279"/>
      <c r="F3" s="279"/>
      <c r="H3" s="280"/>
      <c r="I3" s="93"/>
      <c r="J3" s="93"/>
      <c r="K3" s="81" t="s">
        <v>3</v>
      </c>
    </row>
    <row r="4" spans="1:11">
      <c r="A4" s="18" t="s">
        <v>65</v>
      </c>
      <c r="B4" s="281"/>
      <c r="C4" s="281"/>
      <c r="D4" s="20" t="s">
        <v>66</v>
      </c>
      <c r="E4" s="19"/>
      <c r="F4" s="20" t="s">
        <v>67</v>
      </c>
      <c r="G4" s="19"/>
      <c r="H4" s="70" t="s">
        <v>68</v>
      </c>
      <c r="I4" s="93"/>
      <c r="J4" s="93"/>
      <c r="K4" s="17" t="s">
        <v>69</v>
      </c>
    </row>
    <row r="5" spans="1:11">
      <c r="A5" s="21" t="s">
        <v>70</v>
      </c>
      <c r="B5" s="22">
        <v>1</v>
      </c>
      <c r="C5" s="23"/>
      <c r="D5" s="23" t="s">
        <v>71</v>
      </c>
      <c r="E5" s="23"/>
      <c r="F5" s="24">
        <v>1</v>
      </c>
      <c r="G5" s="25"/>
      <c r="H5" s="26"/>
      <c r="I5" s="93"/>
      <c r="J5" s="93"/>
      <c r="K5" s="17" t="s">
        <v>72</v>
      </c>
    </row>
    <row r="6" spans="1:11">
      <c r="A6" s="3"/>
      <c r="B6" s="279"/>
      <c r="C6" s="279"/>
      <c r="D6" s="279"/>
      <c r="E6" s="279"/>
      <c r="F6" s="279"/>
      <c r="H6" s="280"/>
      <c r="I6" s="93"/>
      <c r="J6" s="93"/>
      <c r="K6" s="143" t="s">
        <v>73</v>
      </c>
    </row>
    <row r="7" spans="1:11">
      <c r="A7" s="9" t="s">
        <v>74</v>
      </c>
      <c r="B7" s="282" t="s">
        <v>75</v>
      </c>
      <c r="C7" s="283" t="s">
        <v>76</v>
      </c>
      <c r="D7" s="283" t="s">
        <v>77</v>
      </c>
      <c r="E7" s="283" t="s">
        <v>78</v>
      </c>
      <c r="F7" s="283" t="s">
        <v>79</v>
      </c>
      <c r="G7" s="27" t="s">
        <v>80</v>
      </c>
      <c r="H7" s="284" t="s">
        <v>81</v>
      </c>
      <c r="I7" s="93"/>
      <c r="J7" s="93"/>
      <c r="K7" s="143"/>
    </row>
    <row r="8" spans="1:11" ht="15.75" customHeight="1">
      <c r="A8" s="285" t="s">
        <v>82</v>
      </c>
      <c r="B8" s="286" t="s">
        <v>83</v>
      </c>
      <c r="C8" s="287">
        <v>48675.14</v>
      </c>
      <c r="D8" s="287">
        <v>44425.01</v>
      </c>
      <c r="E8" s="287">
        <v>36972.1</v>
      </c>
      <c r="F8" s="287">
        <v>45474.22</v>
      </c>
      <c r="G8" s="28">
        <f>SUM(C8:F8)</f>
        <v>175546.47</v>
      </c>
      <c r="H8" s="288">
        <f t="shared" ref="H8:H15" si="0">IF(G8&gt;0,G8/$G$18,"-")</f>
        <v>0.78241576248027267</v>
      </c>
      <c r="I8" s="93"/>
      <c r="J8" s="93"/>
      <c r="K8" s="144" t="s">
        <v>84</v>
      </c>
    </row>
    <row r="9" spans="1:11">
      <c r="A9" s="289" t="s">
        <v>85</v>
      </c>
      <c r="B9" s="290"/>
      <c r="C9" s="291">
        <v>12819.04</v>
      </c>
      <c r="D9" s="291">
        <v>10030.56</v>
      </c>
      <c r="E9" s="291">
        <v>9038.24</v>
      </c>
      <c r="F9" s="291">
        <v>13529.77</v>
      </c>
      <c r="G9" s="89">
        <f t="shared" ref="G9:G15" si="1">SUM(C9:F9)</f>
        <v>45417.61</v>
      </c>
      <c r="H9" s="292">
        <f t="shared" si="0"/>
        <v>0.20242761906964951</v>
      </c>
      <c r="I9" s="93"/>
      <c r="J9" s="93"/>
      <c r="K9" s="144"/>
    </row>
    <row r="10" spans="1:11">
      <c r="A10" s="289" t="s">
        <v>86</v>
      </c>
      <c r="B10" s="290"/>
      <c r="C10" s="291"/>
      <c r="D10" s="291"/>
      <c r="E10" s="291"/>
      <c r="F10" s="291"/>
      <c r="G10" s="89">
        <f t="shared" si="1"/>
        <v>0</v>
      </c>
      <c r="H10" s="292" t="str">
        <f t="shared" si="0"/>
        <v>-</v>
      </c>
      <c r="I10" s="93"/>
      <c r="J10" s="93"/>
      <c r="K10" s="144"/>
    </row>
    <row r="11" spans="1:11">
      <c r="A11" s="289" t="s">
        <v>87</v>
      </c>
      <c r="B11" s="290"/>
      <c r="C11" s="291">
        <v>686.74</v>
      </c>
      <c r="D11" s="291">
        <v>871.22</v>
      </c>
      <c r="E11" s="291">
        <v>875.59</v>
      </c>
      <c r="F11" s="291">
        <v>967.06</v>
      </c>
      <c r="G11" s="89">
        <f t="shared" si="1"/>
        <v>3400.61</v>
      </c>
      <c r="H11" s="292">
        <f t="shared" si="0"/>
        <v>1.5156618450077862E-2</v>
      </c>
      <c r="I11" s="93"/>
      <c r="J11" s="93"/>
      <c r="K11" s="144"/>
    </row>
    <row r="12" spans="1:11">
      <c r="A12" s="289" t="s">
        <v>88</v>
      </c>
      <c r="B12" s="290"/>
      <c r="C12" s="291"/>
      <c r="D12" s="291"/>
      <c r="E12" s="291"/>
      <c r="F12" s="291"/>
      <c r="G12" s="89">
        <f t="shared" si="1"/>
        <v>0</v>
      </c>
      <c r="H12" s="292" t="str">
        <f t="shared" si="0"/>
        <v>-</v>
      </c>
      <c r="I12" s="93"/>
      <c r="J12" s="93"/>
      <c r="K12" s="144"/>
    </row>
    <row r="13" spans="1:11">
      <c r="A13" s="289" t="s">
        <v>89</v>
      </c>
      <c r="B13" s="290"/>
      <c r="C13" s="291"/>
      <c r="D13" s="291"/>
      <c r="E13" s="291"/>
      <c r="F13" s="291"/>
      <c r="G13" s="89">
        <f t="shared" ref="G13" si="2">SUM(C13:F13)</f>
        <v>0</v>
      </c>
      <c r="H13" s="292" t="str">
        <f t="shared" si="0"/>
        <v>-</v>
      </c>
      <c r="I13" s="93"/>
      <c r="J13" s="93"/>
      <c r="K13" s="144"/>
    </row>
    <row r="14" spans="1:11">
      <c r="A14" s="289" t="s">
        <v>90</v>
      </c>
      <c r="B14" s="290"/>
      <c r="C14" s="291"/>
      <c r="D14" s="291"/>
      <c r="E14" s="291"/>
      <c r="F14" s="291"/>
      <c r="G14" s="89">
        <f t="shared" si="1"/>
        <v>0</v>
      </c>
      <c r="H14" s="292" t="str">
        <f t="shared" si="0"/>
        <v>-</v>
      </c>
      <c r="I14" s="93"/>
      <c r="J14" s="93"/>
      <c r="K14" s="144"/>
    </row>
    <row r="15" spans="1:11">
      <c r="A15" s="293" t="s">
        <v>91</v>
      </c>
      <c r="B15" s="290"/>
      <c r="C15" s="291"/>
      <c r="D15" s="291"/>
      <c r="E15" s="291"/>
      <c r="F15" s="291"/>
      <c r="G15" s="89">
        <f t="shared" si="1"/>
        <v>0</v>
      </c>
      <c r="H15" s="292" t="str">
        <f t="shared" si="0"/>
        <v>-</v>
      </c>
      <c r="I15" s="93"/>
      <c r="J15" s="93"/>
      <c r="K15" s="144"/>
    </row>
    <row r="16" spans="1:11">
      <c r="A16" s="293" t="s">
        <v>91</v>
      </c>
      <c r="B16" s="290"/>
      <c r="C16" s="291"/>
      <c r="D16" s="291"/>
      <c r="E16" s="291"/>
      <c r="F16" s="291"/>
      <c r="G16" s="89"/>
      <c r="H16" s="292"/>
      <c r="I16" s="93"/>
      <c r="J16" s="93"/>
      <c r="K16" s="144"/>
    </row>
    <row r="17" spans="1:12">
      <c r="A17" s="293" t="s">
        <v>91</v>
      </c>
      <c r="B17" s="290"/>
      <c r="C17" s="291"/>
      <c r="D17" s="291"/>
      <c r="E17" s="291"/>
      <c r="F17" s="291"/>
      <c r="G17" s="89"/>
      <c r="H17" s="292"/>
      <c r="I17" s="93"/>
      <c r="J17" s="93"/>
      <c r="K17" s="144"/>
      <c r="L17" s="93"/>
    </row>
    <row r="18" spans="1:12">
      <c r="A18" s="91" t="s">
        <v>92</v>
      </c>
      <c r="B18" s="290"/>
      <c r="C18" s="89">
        <f>SUM(C8:C17)</f>
        <v>62180.92</v>
      </c>
      <c r="D18" s="89">
        <f>SUM(D8:D17)</f>
        <v>55326.79</v>
      </c>
      <c r="E18" s="89">
        <f>SUM(E8:E17)</f>
        <v>46885.929999999993</v>
      </c>
      <c r="F18" s="89">
        <f>SUM(F8:F17)</f>
        <v>59971.05</v>
      </c>
      <c r="G18" s="89">
        <f>SUM(G8:G17)</f>
        <v>224364.69</v>
      </c>
      <c r="H18" s="294">
        <v>1</v>
      </c>
      <c r="I18" s="93"/>
      <c r="J18" s="93"/>
      <c r="K18" s="144"/>
      <c r="L18" s="93"/>
    </row>
    <row r="19" spans="1:12">
      <c r="A19" s="289" t="s">
        <v>93</v>
      </c>
      <c r="B19" s="290"/>
      <c r="C19" s="291"/>
      <c r="D19" s="291"/>
      <c r="E19" s="291"/>
      <c r="F19" s="291"/>
      <c r="G19" s="89">
        <f t="shared" ref="G19" si="3">SUM(C19:F19)</f>
        <v>0</v>
      </c>
      <c r="H19" s="292" t="str">
        <f t="shared" ref="H19" si="4">IF(G19&gt;0,G19/$G$18,"-")</f>
        <v>-</v>
      </c>
      <c r="I19" s="93"/>
      <c r="J19" s="93"/>
      <c r="K19" s="144"/>
      <c r="L19" s="93"/>
    </row>
    <row r="20" spans="1:12">
      <c r="A20" s="289" t="s">
        <v>94</v>
      </c>
      <c r="B20" s="290"/>
      <c r="C20" s="291"/>
      <c r="D20" s="291"/>
      <c r="E20" s="291"/>
      <c r="F20" s="291"/>
      <c r="G20" s="89">
        <f t="shared" ref="G20" si="5">SUM(C20:F20)</f>
        <v>0</v>
      </c>
      <c r="H20" s="292" t="str">
        <f>IF(G20&gt;0,G20/$G$18,"-")</f>
        <v>-</v>
      </c>
      <c r="I20" s="93"/>
      <c r="J20" s="93"/>
      <c r="K20" s="93"/>
      <c r="L20" s="93"/>
    </row>
    <row r="21" spans="1:12">
      <c r="A21" s="92" t="s">
        <v>95</v>
      </c>
      <c r="B21" s="295"/>
      <c r="C21" s="90">
        <f>C18-SUM(C19:C20)</f>
        <v>62180.92</v>
      </c>
      <c r="D21" s="90">
        <f t="shared" ref="D21:F21" si="6">D18-SUM(D19:D20)</f>
        <v>55326.79</v>
      </c>
      <c r="E21" s="90">
        <f t="shared" si="6"/>
        <v>46885.929999999993</v>
      </c>
      <c r="F21" s="90">
        <f t="shared" si="6"/>
        <v>59971.05</v>
      </c>
      <c r="G21" s="30">
        <f>SUM(C21:F21)</f>
        <v>224364.69</v>
      </c>
      <c r="H21" s="296">
        <f>IF(G21&gt;0,G21/$G$18,"-")</f>
        <v>1</v>
      </c>
      <c r="I21" s="93"/>
      <c r="J21" s="93"/>
      <c r="K21" s="93"/>
      <c r="L21" s="93"/>
    </row>
    <row r="22" spans="1:12">
      <c r="A22" s="3"/>
      <c r="B22" s="279"/>
      <c r="C22" s="280"/>
      <c r="D22" s="280"/>
      <c r="E22" s="280"/>
      <c r="F22" s="280"/>
      <c r="G22" s="31"/>
      <c r="H22" s="280"/>
      <c r="I22" s="93"/>
      <c r="J22" s="93"/>
      <c r="K22" s="93"/>
      <c r="L22" s="93"/>
    </row>
    <row r="23" spans="1:12">
      <c r="A23" s="9" t="s">
        <v>96</v>
      </c>
      <c r="B23" s="282" t="s">
        <v>75</v>
      </c>
      <c r="C23" s="297" t="s">
        <v>76</v>
      </c>
      <c r="D23" s="297" t="s">
        <v>77</v>
      </c>
      <c r="E23" s="297" t="s">
        <v>78</v>
      </c>
      <c r="F23" s="297" t="s">
        <v>79</v>
      </c>
      <c r="G23" s="32" t="s">
        <v>80</v>
      </c>
      <c r="H23" s="298" t="s">
        <v>97</v>
      </c>
      <c r="I23" s="93"/>
      <c r="J23" s="93"/>
      <c r="K23" s="93"/>
      <c r="L23" s="93"/>
    </row>
    <row r="24" spans="1:12" ht="15" customHeight="1">
      <c r="A24" s="299" t="s">
        <v>98</v>
      </c>
      <c r="B24" s="286" t="s">
        <v>99</v>
      </c>
      <c r="C24" s="287">
        <v>32129.8</v>
      </c>
      <c r="D24" s="287">
        <v>29787.9</v>
      </c>
      <c r="E24" s="287">
        <v>27011.27</v>
      </c>
      <c r="F24" s="287">
        <v>33613.33</v>
      </c>
      <c r="G24" s="28">
        <f t="shared" ref="G24:G27" si="7">SUM(C24:F24)</f>
        <v>122542.3</v>
      </c>
      <c r="H24" s="300">
        <f>IF(G24&gt;0,G24*1000/$G$21,"-")</f>
        <v>546.17462311025861</v>
      </c>
      <c r="I24" s="93"/>
      <c r="J24" s="93"/>
      <c r="K24" s="93"/>
      <c r="L24" s="93"/>
    </row>
    <row r="25" spans="1:12">
      <c r="A25" s="301" t="s">
        <v>100</v>
      </c>
      <c r="B25" s="290"/>
      <c r="C25" s="302">
        <v>27855.200000000001</v>
      </c>
      <c r="D25" s="302">
        <v>25772.799999999999</v>
      </c>
      <c r="E25" s="302">
        <v>23652.639999999999</v>
      </c>
      <c r="F25" s="302">
        <v>29482.04</v>
      </c>
      <c r="G25" s="29">
        <f>SUM(C25:F25)</f>
        <v>106762.68</v>
      </c>
      <c r="H25" s="303">
        <f>IF(G25&gt;0,G25*1000/$G$21,"-")</f>
        <v>475.8443942315522</v>
      </c>
      <c r="I25" s="93"/>
      <c r="J25" s="93"/>
      <c r="K25" s="93"/>
      <c r="L25" s="93"/>
    </row>
    <row r="26" spans="1:12">
      <c r="A26" s="301" t="s">
        <v>101</v>
      </c>
      <c r="B26" s="290"/>
      <c r="C26" s="302">
        <v>4304.5</v>
      </c>
      <c r="D26" s="302">
        <v>4180.3900000000003</v>
      </c>
      <c r="E26" s="302">
        <v>3543.21</v>
      </c>
      <c r="F26" s="302">
        <v>4414.25</v>
      </c>
      <c r="G26" s="29">
        <f>SUM(C26:F26)</f>
        <v>16442.349999999999</v>
      </c>
      <c r="H26" s="303">
        <f>IF(G26&gt;0,G26*1000/$G$21,"-")</f>
        <v>73.284035914920466</v>
      </c>
      <c r="I26" s="93"/>
      <c r="J26" s="93"/>
      <c r="K26" s="93"/>
      <c r="L26" s="93"/>
    </row>
    <row r="27" spans="1:12">
      <c r="A27" s="301" t="s">
        <v>102</v>
      </c>
      <c r="B27" s="290"/>
      <c r="C27" s="302">
        <v>6.2</v>
      </c>
      <c r="D27" s="302">
        <v>136.5</v>
      </c>
      <c r="E27" s="302">
        <v>309.35000000000002</v>
      </c>
      <c r="F27" s="302">
        <v>1.32</v>
      </c>
      <c r="G27" s="29">
        <f t="shared" si="7"/>
        <v>453.37</v>
      </c>
      <c r="H27" s="303">
        <f>IF(G27&gt;0,G27*1000/$G$21,"-")</f>
        <v>2.0206833793677608</v>
      </c>
      <c r="I27" s="93"/>
      <c r="J27" s="93"/>
      <c r="K27" s="93"/>
      <c r="L27" s="93"/>
    </row>
    <row r="28" spans="1:12">
      <c r="A28" s="301" t="s">
        <v>103</v>
      </c>
      <c r="B28" s="100" t="s">
        <v>81</v>
      </c>
      <c r="C28" s="304">
        <f>IF(C24&gt;0,1-C25/(C24+C27),"-")</f>
        <v>0.13320886233507589</v>
      </c>
      <c r="D28" s="304">
        <f>IF(D24&gt;0,1-D25/(D24+D27),"-")</f>
        <v>0.13873628209755251</v>
      </c>
      <c r="E28" s="304">
        <f>IF(E24&gt;0,1-E25/(E24+E27),"-")</f>
        <v>0.13425683604544847</v>
      </c>
      <c r="F28" s="304">
        <f>IF(F24&gt;0,1-F25/(F24+F27),"-")</f>
        <v>0.12294074161117252</v>
      </c>
      <c r="G28" s="304">
        <f>IF(G24&gt;0,1-G25/(G24+G27),"-")</f>
        <v>0.13198017458663391</v>
      </c>
      <c r="H28" s="303"/>
      <c r="I28" s="93"/>
      <c r="J28" s="93"/>
      <c r="K28" s="93"/>
      <c r="L28" s="93"/>
    </row>
    <row r="29" spans="1:12">
      <c r="A29" s="301" t="s">
        <v>104</v>
      </c>
      <c r="B29" s="305" t="s">
        <v>99</v>
      </c>
      <c r="C29" s="302">
        <v>33015.5</v>
      </c>
      <c r="D29" s="302">
        <v>17268.310000000001</v>
      </c>
      <c r="E29" s="302">
        <v>8809.85</v>
      </c>
      <c r="F29" s="302">
        <v>31601.279999999999</v>
      </c>
      <c r="G29" s="29">
        <f t="shared" ref="G29:G30" si="8">SUM(C29:F29)</f>
        <v>90694.94</v>
      </c>
      <c r="H29" s="303">
        <f>IF(G29&gt;0,G29*1000/$G$21,"-")</f>
        <v>404.230006067354</v>
      </c>
      <c r="I29" s="93"/>
      <c r="J29" s="93"/>
      <c r="K29" s="93"/>
      <c r="L29" s="93"/>
    </row>
    <row r="30" spans="1:12">
      <c r="A30" s="301" t="s">
        <v>105</v>
      </c>
      <c r="B30" s="305"/>
      <c r="C30" s="302">
        <v>33015.5</v>
      </c>
      <c r="D30" s="302">
        <v>17268.310000000001</v>
      </c>
      <c r="E30" s="302">
        <v>8809.85</v>
      </c>
      <c r="F30" s="302">
        <v>31601.279999999999</v>
      </c>
      <c r="G30" s="29">
        <f t="shared" si="8"/>
        <v>90694.94</v>
      </c>
      <c r="H30" s="303">
        <f>IF(G30&gt;0,G30*1000/$G$21,"-")</f>
        <v>404.230006067354</v>
      </c>
      <c r="I30" s="93"/>
      <c r="J30" s="93"/>
      <c r="K30" s="17"/>
      <c r="L30" s="17"/>
    </row>
    <row r="31" spans="1:12">
      <c r="A31" s="105" t="s">
        <v>106</v>
      </c>
      <c r="B31" s="306"/>
      <c r="C31" s="145">
        <v>0.77</v>
      </c>
      <c r="D31" s="145"/>
      <c r="E31" s="145"/>
      <c r="F31" s="145"/>
      <c r="G31" s="307"/>
      <c r="H31" s="308"/>
      <c r="I31" s="93"/>
      <c r="J31" s="93"/>
      <c r="K31" s="93"/>
      <c r="L31" s="17"/>
    </row>
    <row r="32" spans="1:12">
      <c r="A32" s="3"/>
      <c r="B32" s="279"/>
      <c r="C32" s="280"/>
      <c r="D32" s="280"/>
      <c r="E32" s="280"/>
      <c r="F32" s="280"/>
      <c r="G32" s="31"/>
      <c r="H32" s="280"/>
      <c r="I32" s="93"/>
      <c r="J32" s="93"/>
      <c r="K32" s="93"/>
      <c r="L32" s="17"/>
    </row>
    <row r="33" spans="1:12">
      <c r="A33" s="9" t="s">
        <v>107</v>
      </c>
      <c r="B33" s="309" t="s">
        <v>75</v>
      </c>
      <c r="C33" s="297" t="s">
        <v>76</v>
      </c>
      <c r="D33" s="297" t="s">
        <v>77</v>
      </c>
      <c r="E33" s="297" t="s">
        <v>78</v>
      </c>
      <c r="F33" s="297" t="s">
        <v>79</v>
      </c>
      <c r="G33" s="32" t="s">
        <v>80</v>
      </c>
      <c r="H33" s="310" t="s">
        <v>108</v>
      </c>
      <c r="I33" s="93"/>
      <c r="J33" s="93"/>
      <c r="K33" s="93"/>
      <c r="L33" s="17"/>
    </row>
    <row r="34" spans="1:12" ht="15" customHeight="1">
      <c r="A34" s="299" t="s">
        <v>109</v>
      </c>
      <c r="B34" s="286" t="s">
        <v>83</v>
      </c>
      <c r="C34" s="287">
        <v>1236.5</v>
      </c>
      <c r="D34" s="287">
        <v>902.2</v>
      </c>
      <c r="E34" s="287">
        <v>955.44</v>
      </c>
      <c r="F34" s="287">
        <v>1044.42</v>
      </c>
      <c r="G34" s="28">
        <f t="shared" ref="G34:G35" si="9">SUM(C34:F34)</f>
        <v>4138.5599999999995</v>
      </c>
      <c r="H34" s="288">
        <f>IF(G34&gt;0,G34/$G$21,"-")</f>
        <v>1.8445683231171534E-2</v>
      </c>
      <c r="I34" s="93"/>
      <c r="J34" s="93"/>
      <c r="K34" s="17"/>
      <c r="L34" s="17"/>
    </row>
    <row r="35" spans="1:12" ht="15" customHeight="1">
      <c r="A35" s="301" t="s">
        <v>110</v>
      </c>
      <c r="B35" s="290"/>
      <c r="C35" s="302">
        <v>10216</v>
      </c>
      <c r="D35" s="302">
        <v>9857.1</v>
      </c>
      <c r="E35" s="302">
        <v>8195.5</v>
      </c>
      <c r="F35" s="302">
        <v>10536.76</v>
      </c>
      <c r="G35" s="29">
        <f t="shared" si="9"/>
        <v>38805.360000000001</v>
      </c>
      <c r="H35" s="292">
        <f t="shared" ref="H35:H39" si="10">IF(G35&gt;0,G35/$G$21,"-")</f>
        <v>0.17295662699866007</v>
      </c>
      <c r="I35" s="93"/>
      <c r="J35" s="93"/>
      <c r="K35" s="17"/>
      <c r="L35" s="17"/>
    </row>
    <row r="36" spans="1:12" ht="15" customHeight="1">
      <c r="A36" s="301" t="s">
        <v>111</v>
      </c>
      <c r="B36" s="290"/>
      <c r="C36" s="302">
        <v>1160.2</v>
      </c>
      <c r="D36" s="302">
        <v>1118.0999999999999</v>
      </c>
      <c r="E36" s="302">
        <v>1205.28</v>
      </c>
      <c r="F36" s="302">
        <v>1313</v>
      </c>
      <c r="G36" s="29">
        <f t="shared" ref="G36:G39" si="11">SUM(C36:F36)</f>
        <v>4796.58</v>
      </c>
      <c r="H36" s="292">
        <f t="shared" si="10"/>
        <v>2.1378497659324199E-2</v>
      </c>
      <c r="I36" s="93"/>
      <c r="J36" s="93"/>
      <c r="K36" s="93"/>
      <c r="L36" s="93"/>
    </row>
    <row r="37" spans="1:12">
      <c r="A37" s="311" t="s">
        <v>112</v>
      </c>
      <c r="B37" s="290"/>
      <c r="C37" s="302">
        <v>0</v>
      </c>
      <c r="D37" s="302">
        <v>0</v>
      </c>
      <c r="E37" s="302">
        <v>0</v>
      </c>
      <c r="F37" s="302">
        <v>0</v>
      </c>
      <c r="G37" s="29">
        <f t="shared" ref="G37" si="12">SUM(C37:F37)</f>
        <v>0</v>
      </c>
      <c r="H37" s="292" t="str">
        <f t="shared" si="10"/>
        <v>-</v>
      </c>
      <c r="I37" s="93"/>
      <c r="J37" s="93"/>
      <c r="K37" s="93"/>
      <c r="L37" s="93"/>
    </row>
    <row r="38" spans="1:12">
      <c r="A38" s="311" t="s">
        <v>112</v>
      </c>
      <c r="B38" s="290"/>
      <c r="C38" s="302">
        <v>0</v>
      </c>
      <c r="D38" s="302">
        <v>0</v>
      </c>
      <c r="E38" s="302">
        <v>0</v>
      </c>
      <c r="F38" s="302">
        <v>0</v>
      </c>
      <c r="G38" s="29">
        <f t="shared" si="11"/>
        <v>0</v>
      </c>
      <c r="H38" s="292" t="str">
        <f t="shared" si="10"/>
        <v>-</v>
      </c>
      <c r="I38" s="93"/>
      <c r="J38" s="93"/>
      <c r="K38" s="93"/>
      <c r="L38" s="93"/>
    </row>
    <row r="39" spans="1:12">
      <c r="A39" s="312" t="s">
        <v>112</v>
      </c>
      <c r="B39" s="313"/>
      <c r="C39" s="314">
        <v>0</v>
      </c>
      <c r="D39" s="314">
        <v>0</v>
      </c>
      <c r="E39" s="314">
        <v>0</v>
      </c>
      <c r="F39" s="314">
        <v>0</v>
      </c>
      <c r="G39" s="30">
        <f t="shared" si="11"/>
        <v>0</v>
      </c>
      <c r="H39" s="296" t="str">
        <f t="shared" si="10"/>
        <v>-</v>
      </c>
      <c r="I39" s="93"/>
      <c r="J39" s="93"/>
      <c r="K39" s="93"/>
      <c r="L39" s="93"/>
    </row>
    <row r="40" spans="1:12">
      <c r="A40" s="279"/>
      <c r="B40" s="279"/>
      <c r="C40" s="280"/>
      <c r="D40" s="280"/>
      <c r="E40" s="280"/>
      <c r="F40" s="280"/>
      <c r="G40" s="31"/>
      <c r="H40" s="280"/>
      <c r="I40" s="93"/>
      <c r="J40" s="93"/>
      <c r="K40" s="93"/>
      <c r="L40" s="93"/>
    </row>
    <row r="41" spans="1:12">
      <c r="A41" s="9" t="s">
        <v>113</v>
      </c>
      <c r="B41" s="315" t="s">
        <v>75</v>
      </c>
      <c r="C41" s="283" t="s">
        <v>76</v>
      </c>
      <c r="D41" s="283" t="s">
        <v>77</v>
      </c>
      <c r="E41" s="283" t="s">
        <v>78</v>
      </c>
      <c r="F41" s="283" t="s">
        <v>79</v>
      </c>
      <c r="G41" s="27" t="s">
        <v>80</v>
      </c>
      <c r="H41" s="284" t="s">
        <v>114</v>
      </c>
      <c r="I41" s="93"/>
      <c r="J41" s="93"/>
      <c r="K41" s="93"/>
      <c r="L41" s="93"/>
    </row>
    <row r="42" spans="1:12" ht="15.6" customHeight="1">
      <c r="A42" s="299" t="s">
        <v>115</v>
      </c>
      <c r="B42" s="100" t="s">
        <v>116</v>
      </c>
      <c r="C42" s="287">
        <v>10530300</v>
      </c>
      <c r="D42" s="287">
        <v>10516600</v>
      </c>
      <c r="E42" s="287">
        <v>7282250</v>
      </c>
      <c r="F42" s="287">
        <v>10694220</v>
      </c>
      <c r="G42" s="28">
        <f t="shared" ref="G42:G50" si="13">SUM(C42:F42)</f>
        <v>39023370</v>
      </c>
      <c r="H42" s="316">
        <f>IF(G42&gt;0,G42/$G$21,"-")</f>
        <v>173.92830395905881</v>
      </c>
      <c r="I42" s="93"/>
      <c r="J42" s="93"/>
      <c r="K42" s="93"/>
      <c r="L42" s="93"/>
    </row>
    <row r="43" spans="1:12">
      <c r="A43" s="301" t="s">
        <v>117</v>
      </c>
      <c r="B43" s="100" t="s">
        <v>116</v>
      </c>
      <c r="C43" s="302">
        <v>0</v>
      </c>
      <c r="D43" s="302">
        <v>0</v>
      </c>
      <c r="E43" s="302">
        <v>0</v>
      </c>
      <c r="F43" s="302">
        <v>0</v>
      </c>
      <c r="G43" s="29">
        <f t="shared" si="13"/>
        <v>0</v>
      </c>
      <c r="H43" s="316" t="str">
        <f t="shared" ref="H43:H48" si="14">IF(G43&gt;0,G43/$G$21,"-")</f>
        <v>-</v>
      </c>
      <c r="I43" s="93"/>
      <c r="J43" s="93"/>
      <c r="K43" s="93"/>
      <c r="L43" s="93"/>
    </row>
    <row r="44" spans="1:12" ht="15.6" customHeight="1">
      <c r="A44" s="301" t="s">
        <v>118</v>
      </c>
      <c r="B44" s="100" t="s">
        <v>119</v>
      </c>
      <c r="C44" s="302">
        <v>0</v>
      </c>
      <c r="D44" s="302">
        <v>0</v>
      </c>
      <c r="E44" s="302">
        <v>0</v>
      </c>
      <c r="F44" s="302">
        <v>0</v>
      </c>
      <c r="G44" s="29">
        <f t="shared" si="13"/>
        <v>0</v>
      </c>
      <c r="H44" s="316" t="str">
        <f t="shared" si="14"/>
        <v>-</v>
      </c>
      <c r="I44" s="93"/>
      <c r="J44" s="93"/>
      <c r="K44" s="93"/>
      <c r="L44" s="93"/>
    </row>
    <row r="45" spans="1:12" ht="15.6" customHeight="1">
      <c r="A45" s="301" t="s">
        <v>120</v>
      </c>
      <c r="B45" s="100" t="s">
        <v>119</v>
      </c>
      <c r="C45" s="302">
        <v>67600</v>
      </c>
      <c r="D45" s="302">
        <v>57000</v>
      </c>
      <c r="E45" s="302">
        <v>50000</v>
      </c>
      <c r="F45" s="302">
        <v>66000</v>
      </c>
      <c r="G45" s="29">
        <f>SUM(C45:F45)</f>
        <v>240600</v>
      </c>
      <c r="H45" s="316">
        <f t="shared" si="14"/>
        <v>1.0723612525660788</v>
      </c>
      <c r="I45" s="93"/>
      <c r="J45" s="93"/>
      <c r="K45" s="93"/>
      <c r="L45" s="93"/>
    </row>
    <row r="46" spans="1:12">
      <c r="A46" s="301" t="s">
        <v>121</v>
      </c>
      <c r="B46" s="100" t="s">
        <v>119</v>
      </c>
      <c r="C46" s="302">
        <v>9800</v>
      </c>
      <c r="D46" s="302">
        <v>6000</v>
      </c>
      <c r="E46" s="302">
        <v>3900</v>
      </c>
      <c r="F46" s="302">
        <v>9580</v>
      </c>
      <c r="G46" s="29">
        <f t="shared" si="13"/>
        <v>29280</v>
      </c>
      <c r="H46" s="316">
        <f t="shared" si="14"/>
        <v>0.13050181826739315</v>
      </c>
      <c r="I46" s="93"/>
      <c r="J46" s="93"/>
      <c r="K46" s="93"/>
      <c r="L46" s="93"/>
    </row>
    <row r="47" spans="1:12">
      <c r="A47" s="301" t="s">
        <v>122</v>
      </c>
      <c r="B47" s="100" t="s">
        <v>119</v>
      </c>
      <c r="C47" s="302">
        <v>550000</v>
      </c>
      <c r="D47" s="302">
        <v>322940</v>
      </c>
      <c r="E47" s="302">
        <v>342440</v>
      </c>
      <c r="F47" s="302">
        <v>395940</v>
      </c>
      <c r="G47" s="29">
        <f t="shared" si="13"/>
        <v>1611320</v>
      </c>
      <c r="H47" s="316">
        <f t="shared" si="14"/>
        <v>7.1817004716740414</v>
      </c>
      <c r="I47" s="93"/>
      <c r="J47" s="93"/>
      <c r="K47" s="93"/>
      <c r="L47" s="93"/>
    </row>
    <row r="48" spans="1:12">
      <c r="A48" s="301" t="s">
        <v>123</v>
      </c>
      <c r="B48" s="100" t="s">
        <v>116</v>
      </c>
      <c r="C48" s="302">
        <v>2367</v>
      </c>
      <c r="D48" s="302">
        <v>3173</v>
      </c>
      <c r="E48" s="302">
        <v>3308</v>
      </c>
      <c r="F48" s="302">
        <v>2182.31</v>
      </c>
      <c r="G48" s="29">
        <f t="shared" si="13"/>
        <v>11030.31</v>
      </c>
      <c r="H48" s="316">
        <f t="shared" si="14"/>
        <v>4.9162414994979822E-2</v>
      </c>
      <c r="I48" s="93"/>
      <c r="J48" s="93"/>
      <c r="K48" s="93"/>
      <c r="L48" s="93"/>
    </row>
    <row r="49" spans="1:10">
      <c r="A49" s="301" t="s">
        <v>124</v>
      </c>
      <c r="B49" s="100" t="s">
        <v>125</v>
      </c>
      <c r="C49" s="302">
        <v>1.8</v>
      </c>
      <c r="D49" s="302">
        <v>10684.2</v>
      </c>
      <c r="E49" s="302">
        <v>8531.7999999999993</v>
      </c>
      <c r="F49" s="302">
        <v>42.2</v>
      </c>
      <c r="G49" s="29">
        <f t="shared" si="13"/>
        <v>19260</v>
      </c>
      <c r="H49" s="317"/>
      <c r="I49" s="93"/>
      <c r="J49" s="93"/>
    </row>
    <row r="50" spans="1:10">
      <c r="A50" s="105" t="s">
        <v>112</v>
      </c>
      <c r="B50" s="318"/>
      <c r="C50" s="314">
        <v>0</v>
      </c>
      <c r="D50" s="314">
        <v>0</v>
      </c>
      <c r="E50" s="314">
        <v>0</v>
      </c>
      <c r="F50" s="314">
        <v>0</v>
      </c>
      <c r="G50" s="30">
        <f t="shared" si="13"/>
        <v>0</v>
      </c>
      <c r="H50" s="319"/>
      <c r="I50" s="93"/>
      <c r="J50" s="93"/>
    </row>
    <row r="51" spans="1:10">
      <c r="A51" s="279"/>
      <c r="B51" s="279"/>
      <c r="C51" s="280"/>
      <c r="D51" s="280"/>
      <c r="E51" s="280"/>
      <c r="F51" s="280"/>
      <c r="G51" s="31"/>
      <c r="H51" s="280"/>
      <c r="I51" s="93"/>
      <c r="J51" s="93"/>
    </row>
    <row r="52" spans="1:10">
      <c r="A52" s="9" t="s">
        <v>126</v>
      </c>
      <c r="B52" s="320" t="s">
        <v>127</v>
      </c>
      <c r="C52" s="297" t="s">
        <v>76</v>
      </c>
      <c r="D52" s="297" t="s">
        <v>77</v>
      </c>
      <c r="E52" s="297" t="s">
        <v>78</v>
      </c>
      <c r="F52" s="297" t="s">
        <v>79</v>
      </c>
      <c r="G52" s="32" t="s">
        <v>80</v>
      </c>
      <c r="H52" s="298"/>
      <c r="I52" s="93"/>
      <c r="J52" s="86" t="s">
        <v>128</v>
      </c>
    </row>
    <row r="53" spans="1:10" ht="14.25" customHeight="1">
      <c r="A53" s="321" t="s">
        <v>129</v>
      </c>
      <c r="B53" s="297">
        <f>+B5</f>
        <v>1</v>
      </c>
      <c r="C53" s="287">
        <v>2160</v>
      </c>
      <c r="D53" s="287">
        <v>2040.5</v>
      </c>
      <c r="E53" s="287">
        <v>1760.75</v>
      </c>
      <c r="F53" s="287">
        <v>2208</v>
      </c>
      <c r="G53" s="28">
        <f t="shared" ref="G53:G65" si="15">SUM(C53:F53)</f>
        <v>8169.25</v>
      </c>
      <c r="H53" s="288">
        <v>0.93300000000000005</v>
      </c>
      <c r="I53" s="93"/>
      <c r="J53" s="88">
        <v>8760</v>
      </c>
    </row>
    <row r="54" spans="1:10" ht="14.25" customHeight="1">
      <c r="A54" s="322"/>
      <c r="B54" s="280">
        <v>2</v>
      </c>
      <c r="C54" s="291">
        <v>0</v>
      </c>
      <c r="D54" s="291">
        <v>0</v>
      </c>
      <c r="E54" s="291">
        <v>0</v>
      </c>
      <c r="F54" s="291">
        <v>0</v>
      </c>
      <c r="G54" s="29">
        <f t="shared" si="15"/>
        <v>0</v>
      </c>
      <c r="H54" s="292" t="s">
        <v>130</v>
      </c>
      <c r="I54" s="93"/>
      <c r="J54" s="93"/>
    </row>
    <row r="55" spans="1:10" ht="14.25" customHeight="1">
      <c r="A55" s="322"/>
      <c r="B55" s="280">
        <v>3</v>
      </c>
      <c r="C55" s="291">
        <v>0</v>
      </c>
      <c r="D55" s="291">
        <v>0</v>
      </c>
      <c r="E55" s="291">
        <v>0</v>
      </c>
      <c r="F55" s="291">
        <v>0</v>
      </c>
      <c r="G55" s="29">
        <f t="shared" si="15"/>
        <v>0</v>
      </c>
      <c r="H55" s="292" t="s">
        <v>130</v>
      </c>
      <c r="I55" s="93"/>
      <c r="J55" s="93"/>
    </row>
    <row r="56" spans="1:10" ht="14.25" customHeight="1">
      <c r="A56" s="322"/>
      <c r="B56" s="280">
        <v>4</v>
      </c>
      <c r="C56" s="291">
        <v>0</v>
      </c>
      <c r="D56" s="291">
        <v>0</v>
      </c>
      <c r="E56" s="291">
        <v>0</v>
      </c>
      <c r="F56" s="291">
        <v>0</v>
      </c>
      <c r="G56" s="29">
        <f t="shared" si="15"/>
        <v>0</v>
      </c>
      <c r="H56" s="292" t="s">
        <v>130</v>
      </c>
      <c r="I56" s="93"/>
      <c r="J56" s="93"/>
    </row>
    <row r="57" spans="1:10" ht="14.25" customHeight="1">
      <c r="A57" s="322"/>
      <c r="B57" s="280">
        <v>5</v>
      </c>
      <c r="C57" s="291">
        <v>0</v>
      </c>
      <c r="D57" s="291">
        <v>0</v>
      </c>
      <c r="E57" s="291">
        <v>0</v>
      </c>
      <c r="F57" s="291">
        <v>0</v>
      </c>
      <c r="G57" s="29">
        <f t="shared" ref="G57" si="16">SUM(C57:F57)</f>
        <v>0</v>
      </c>
      <c r="H57" s="292" t="s">
        <v>130</v>
      </c>
      <c r="I57" s="93"/>
      <c r="J57" s="93"/>
    </row>
    <row r="58" spans="1:10" ht="14.25" customHeight="1">
      <c r="A58" s="301" t="s">
        <v>131</v>
      </c>
      <c r="B58" s="280"/>
      <c r="C58" s="291">
        <v>0</v>
      </c>
      <c r="D58" s="291">
        <v>0</v>
      </c>
      <c r="E58" s="291">
        <v>0</v>
      </c>
      <c r="F58" s="291">
        <v>0</v>
      </c>
      <c r="G58" s="29"/>
      <c r="H58" s="87" t="s">
        <v>130</v>
      </c>
      <c r="I58" s="93"/>
      <c r="J58" s="93"/>
    </row>
    <row r="59" spans="1:10" ht="14.25" customHeight="1">
      <c r="A59" s="301" t="s">
        <v>132</v>
      </c>
      <c r="B59" s="280">
        <v>1</v>
      </c>
      <c r="C59" s="291">
        <v>2154</v>
      </c>
      <c r="D59" s="291">
        <v>2041.8</v>
      </c>
      <c r="E59" s="291">
        <v>1733</v>
      </c>
      <c r="F59" s="291">
        <v>2207.9</v>
      </c>
      <c r="G59" s="29">
        <f t="shared" si="15"/>
        <v>8136.7000000000007</v>
      </c>
      <c r="H59" s="292">
        <v>0.92900000000000005</v>
      </c>
      <c r="I59" s="93"/>
      <c r="J59" s="93"/>
    </row>
    <row r="60" spans="1:10">
      <c r="A60" s="301" t="s">
        <v>132</v>
      </c>
      <c r="B60" s="280">
        <v>2</v>
      </c>
      <c r="C60" s="302">
        <v>0</v>
      </c>
      <c r="D60" s="302">
        <v>0</v>
      </c>
      <c r="E60" s="302">
        <v>0</v>
      </c>
      <c r="F60" s="302">
        <v>0</v>
      </c>
      <c r="G60" s="29">
        <f t="shared" si="15"/>
        <v>0</v>
      </c>
      <c r="H60" s="292" t="s">
        <v>130</v>
      </c>
      <c r="I60" s="93"/>
      <c r="J60" s="93"/>
    </row>
    <row r="61" spans="1:10">
      <c r="A61" s="301" t="s">
        <v>133</v>
      </c>
      <c r="B61" s="280"/>
      <c r="C61" s="291">
        <v>2160</v>
      </c>
      <c r="D61" s="291">
        <v>2040.5</v>
      </c>
      <c r="E61" s="291">
        <v>1760.75</v>
      </c>
      <c r="F61" s="291">
        <v>2208</v>
      </c>
      <c r="G61" s="29">
        <f t="shared" si="15"/>
        <v>8169.25</v>
      </c>
      <c r="H61" s="292" t="str">
        <f>IF(B61&gt;0,G60/J53,"n/a")</f>
        <v>n/a</v>
      </c>
      <c r="I61" s="93"/>
      <c r="J61" s="93"/>
    </row>
    <row r="62" spans="1:10">
      <c r="A62" s="301" t="s">
        <v>134</v>
      </c>
      <c r="B62" s="280" t="s">
        <v>135</v>
      </c>
      <c r="C62" s="302">
        <v>29</v>
      </c>
      <c r="D62" s="302">
        <v>28</v>
      </c>
      <c r="E62" s="302">
        <v>27</v>
      </c>
      <c r="F62" s="302">
        <v>29</v>
      </c>
      <c r="G62" s="29"/>
      <c r="H62" s="323" t="s">
        <v>136</v>
      </c>
      <c r="I62" s="93"/>
      <c r="J62" s="93"/>
    </row>
    <row r="63" spans="1:10">
      <c r="A63" s="301" t="s">
        <v>137</v>
      </c>
      <c r="B63" s="280" t="s">
        <v>138</v>
      </c>
      <c r="C63" s="302">
        <v>0</v>
      </c>
      <c r="D63" s="302">
        <v>0</v>
      </c>
      <c r="E63" s="302">
        <v>0</v>
      </c>
      <c r="F63" s="302">
        <v>0</v>
      </c>
      <c r="G63" s="29">
        <f t="shared" si="15"/>
        <v>0</v>
      </c>
      <c r="H63" s="303" t="str">
        <f>IF(G63&gt;0,"yes","no")</f>
        <v>no</v>
      </c>
      <c r="I63" s="93"/>
      <c r="J63" s="93"/>
    </row>
    <row r="64" spans="1:10">
      <c r="A64" s="301" t="s">
        <v>139</v>
      </c>
      <c r="B64" s="280" t="s">
        <v>140</v>
      </c>
      <c r="C64" s="302">
        <v>0.5</v>
      </c>
      <c r="D64" s="302">
        <v>0.5</v>
      </c>
      <c r="E64" s="302">
        <v>0</v>
      </c>
      <c r="F64" s="302">
        <v>0</v>
      </c>
      <c r="G64" s="29">
        <f t="shared" si="15"/>
        <v>1</v>
      </c>
      <c r="H64" s="324">
        <f>+(G64)/J53</f>
        <v>1.1415525114155251E-4</v>
      </c>
      <c r="I64" s="93"/>
      <c r="J64" s="93"/>
    </row>
    <row r="65" spans="1:8">
      <c r="A65" s="105" t="s">
        <v>141</v>
      </c>
      <c r="B65" s="325" t="s">
        <v>138</v>
      </c>
      <c r="C65" s="314">
        <v>0</v>
      </c>
      <c r="D65" s="314">
        <v>0</v>
      </c>
      <c r="E65" s="314">
        <v>0</v>
      </c>
      <c r="F65" s="314">
        <v>0</v>
      </c>
      <c r="G65" s="30">
        <f t="shared" si="15"/>
        <v>0</v>
      </c>
      <c r="H65" s="326" t="str">
        <f>IF(G65&gt;0,"yes","no")</f>
        <v>no</v>
      </c>
    </row>
    <row r="78" spans="1:8">
      <c r="A78" s="93"/>
      <c r="B78" s="279"/>
      <c r="C78" s="279"/>
      <c r="D78" s="279"/>
      <c r="E78" s="279"/>
      <c r="F78" s="3"/>
      <c r="H78" s="280"/>
    </row>
  </sheetData>
  <mergeCells count="9">
    <mergeCell ref="A53:A57"/>
    <mergeCell ref="K6:K7"/>
    <mergeCell ref="K8:K19"/>
    <mergeCell ref="B34:B39"/>
    <mergeCell ref="B4:C4"/>
    <mergeCell ref="B8:B20"/>
    <mergeCell ref="B24:B27"/>
    <mergeCell ref="B29:B30"/>
    <mergeCell ref="C31:F31"/>
  </mergeCells>
  <phoneticPr fontId="25" type="noConversion"/>
  <pageMargins left="0.25" right="0.25"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topLeftCell="A13" zoomScale="70" zoomScaleNormal="70" workbookViewId="0">
      <selection activeCell="W45" sqref="W45"/>
    </sheetView>
  </sheetViews>
  <sheetFormatPr defaultColWidth="9.42578125" defaultRowHeight="15.6"/>
  <cols>
    <col min="1" max="1" width="9.42578125" style="2" customWidth="1"/>
    <col min="2" max="2" width="14.5703125" style="2" bestFit="1" customWidth="1"/>
    <col min="3" max="9" width="9.42578125" style="2"/>
    <col min="10" max="10" width="11.5703125" style="2" customWidth="1"/>
    <col min="11" max="16384" width="9.42578125" style="2"/>
  </cols>
  <sheetData>
    <row r="1" spans="1:14">
      <c r="A1" s="93" t="str">
        <f>+'Cover Page'!$B$29</f>
        <v>Annual Performance Report 2022</v>
      </c>
      <c r="B1" s="93"/>
      <c r="C1" s="93"/>
      <c r="D1" s="93"/>
      <c r="E1" s="93" t="str">
        <f>+'Cover Page'!$B$33</f>
        <v>Sheffield Energy Recovery Facility</v>
      </c>
      <c r="F1" s="93"/>
      <c r="G1" s="93"/>
      <c r="H1" s="93"/>
      <c r="I1" s="93"/>
      <c r="J1" s="93"/>
      <c r="K1" s="93"/>
      <c r="L1" s="93"/>
      <c r="M1" s="93"/>
      <c r="N1" s="93"/>
    </row>
    <row r="3" spans="1:14">
      <c r="A3" s="51" t="s">
        <v>142</v>
      </c>
      <c r="B3" s="274"/>
      <c r="C3" s="274"/>
      <c r="D3" s="274"/>
      <c r="E3" s="274"/>
      <c r="F3" s="274"/>
      <c r="G3" s="274"/>
      <c r="H3" s="274"/>
      <c r="I3" s="275"/>
      <c r="J3" s="93"/>
      <c r="K3" s="81" t="s">
        <v>3</v>
      </c>
      <c r="L3" s="93"/>
      <c r="M3" s="93"/>
      <c r="N3" s="93"/>
    </row>
    <row r="4" spans="1:14">
      <c r="A4" s="276"/>
      <c r="B4" s="277"/>
      <c r="C4" s="277"/>
      <c r="D4" s="277"/>
      <c r="E4" s="277"/>
      <c r="F4" s="277"/>
      <c r="G4" s="277"/>
      <c r="H4" s="277"/>
      <c r="I4" s="278"/>
      <c r="J4" s="93"/>
      <c r="K4" s="93"/>
      <c r="L4" s="93"/>
      <c r="M4" s="93"/>
      <c r="N4" s="93"/>
    </row>
    <row r="5" spans="1:14" ht="15.75" customHeight="1">
      <c r="A5" s="146" t="s">
        <v>143</v>
      </c>
      <c r="B5" s="147"/>
      <c r="C5" s="147"/>
      <c r="D5" s="147"/>
      <c r="E5" s="147"/>
      <c r="F5" s="147"/>
      <c r="G5" s="147"/>
      <c r="H5" s="147"/>
      <c r="I5" s="148"/>
      <c r="J5" s="93"/>
      <c r="K5" s="196" t="s">
        <v>144</v>
      </c>
      <c r="L5" s="196"/>
      <c r="M5" s="196"/>
      <c r="N5" s="196"/>
    </row>
    <row r="6" spans="1:14">
      <c r="A6" s="149"/>
      <c r="B6" s="150"/>
      <c r="C6" s="150"/>
      <c r="D6" s="150"/>
      <c r="E6" s="150"/>
      <c r="F6" s="150"/>
      <c r="G6" s="150"/>
      <c r="H6" s="150"/>
      <c r="I6" s="151"/>
      <c r="J6" s="93"/>
      <c r="K6" s="196"/>
      <c r="L6" s="196"/>
      <c r="M6" s="196"/>
      <c r="N6" s="196"/>
    </row>
    <row r="7" spans="1:14">
      <c r="A7" s="149"/>
      <c r="B7" s="150"/>
      <c r="C7" s="150"/>
      <c r="D7" s="150"/>
      <c r="E7" s="150"/>
      <c r="F7" s="150"/>
      <c r="G7" s="150"/>
      <c r="H7" s="150"/>
      <c r="I7" s="151"/>
      <c r="J7" s="93"/>
      <c r="K7" s="196"/>
      <c r="L7" s="196"/>
      <c r="M7" s="196"/>
      <c r="N7" s="196"/>
    </row>
    <row r="8" spans="1:14" ht="15.75" customHeight="1">
      <c r="A8" s="149"/>
      <c r="B8" s="150"/>
      <c r="C8" s="150"/>
      <c r="D8" s="150"/>
      <c r="E8" s="150"/>
      <c r="F8" s="150"/>
      <c r="G8" s="150"/>
      <c r="H8" s="150"/>
      <c r="I8" s="151"/>
      <c r="J8" s="93"/>
      <c r="K8" s="196"/>
      <c r="L8" s="196"/>
      <c r="M8" s="196"/>
      <c r="N8" s="196"/>
    </row>
    <row r="9" spans="1:14" ht="15.75" customHeight="1">
      <c r="A9" s="149"/>
      <c r="B9" s="150"/>
      <c r="C9" s="150"/>
      <c r="D9" s="150"/>
      <c r="E9" s="150"/>
      <c r="F9" s="150"/>
      <c r="G9" s="150"/>
      <c r="H9" s="150"/>
      <c r="I9" s="151"/>
      <c r="J9" s="93"/>
      <c r="K9" s="196"/>
      <c r="L9" s="196"/>
      <c r="M9" s="196"/>
      <c r="N9" s="196"/>
    </row>
    <row r="10" spans="1:14" ht="15.75" customHeight="1">
      <c r="A10" s="149"/>
      <c r="B10" s="150"/>
      <c r="C10" s="150"/>
      <c r="D10" s="150"/>
      <c r="E10" s="150"/>
      <c r="F10" s="150"/>
      <c r="G10" s="150"/>
      <c r="H10" s="150"/>
      <c r="I10" s="151"/>
      <c r="J10" s="93"/>
      <c r="K10" s="196"/>
      <c r="L10" s="196"/>
      <c r="M10" s="196"/>
      <c r="N10" s="196"/>
    </row>
    <row r="11" spans="1:14" ht="15.75" customHeight="1">
      <c r="A11" s="149"/>
      <c r="B11" s="150"/>
      <c r="C11" s="150"/>
      <c r="D11" s="150"/>
      <c r="E11" s="150"/>
      <c r="F11" s="150"/>
      <c r="G11" s="150"/>
      <c r="H11" s="150"/>
      <c r="I11" s="151"/>
      <c r="J11" s="93"/>
      <c r="K11" s="196"/>
      <c r="L11" s="196"/>
      <c r="M11" s="196"/>
      <c r="N11" s="196"/>
    </row>
    <row r="12" spans="1:14" ht="15.75" customHeight="1">
      <c r="A12" s="149"/>
      <c r="B12" s="150"/>
      <c r="C12" s="150"/>
      <c r="D12" s="150"/>
      <c r="E12" s="150"/>
      <c r="F12" s="150"/>
      <c r="G12" s="150"/>
      <c r="H12" s="150"/>
      <c r="I12" s="151"/>
      <c r="J12" s="93"/>
      <c r="K12" s="196"/>
      <c r="L12" s="196"/>
      <c r="M12" s="196"/>
      <c r="N12" s="196"/>
    </row>
    <row r="13" spans="1:14" ht="15.75" customHeight="1">
      <c r="A13" s="149"/>
      <c r="B13" s="150"/>
      <c r="C13" s="150"/>
      <c r="D13" s="150"/>
      <c r="E13" s="150"/>
      <c r="F13" s="150"/>
      <c r="G13" s="150"/>
      <c r="H13" s="150"/>
      <c r="I13" s="151"/>
      <c r="J13" s="93"/>
      <c r="K13" s="196"/>
      <c r="L13" s="196"/>
      <c r="M13" s="196"/>
      <c r="N13" s="196"/>
    </row>
    <row r="14" spans="1:14" ht="15.75" customHeight="1">
      <c r="A14" s="149"/>
      <c r="B14" s="150"/>
      <c r="C14" s="150"/>
      <c r="D14" s="150"/>
      <c r="E14" s="150"/>
      <c r="F14" s="150"/>
      <c r="G14" s="150"/>
      <c r="H14" s="150"/>
      <c r="I14" s="151"/>
      <c r="J14" s="93"/>
      <c r="K14" s="196"/>
      <c r="L14" s="196"/>
      <c r="M14" s="196"/>
      <c r="N14" s="196"/>
    </row>
    <row r="15" spans="1:14" ht="15.75" customHeight="1">
      <c r="A15" s="149"/>
      <c r="B15" s="150"/>
      <c r="C15" s="150"/>
      <c r="D15" s="150"/>
      <c r="E15" s="150"/>
      <c r="F15" s="150"/>
      <c r="G15" s="150"/>
      <c r="H15" s="150"/>
      <c r="I15" s="151"/>
      <c r="J15" s="93"/>
      <c r="K15" s="93"/>
      <c r="L15" s="93"/>
      <c r="M15" s="93"/>
      <c r="N15" s="93"/>
    </row>
    <row r="16" spans="1:14" ht="15.75" customHeight="1">
      <c r="A16" s="149"/>
      <c r="B16" s="150"/>
      <c r="C16" s="150"/>
      <c r="D16" s="150"/>
      <c r="E16" s="150"/>
      <c r="F16" s="150"/>
      <c r="G16" s="150"/>
      <c r="H16" s="150"/>
      <c r="I16" s="151"/>
      <c r="J16" s="93"/>
      <c r="K16" s="93"/>
      <c r="L16" s="93"/>
      <c r="M16" s="93"/>
      <c r="N16" s="93"/>
    </row>
    <row r="17" spans="1:14" ht="15.75" customHeight="1">
      <c r="A17" s="149"/>
      <c r="B17" s="150"/>
      <c r="C17" s="150"/>
      <c r="D17" s="150"/>
      <c r="E17" s="150"/>
      <c r="F17" s="150"/>
      <c r="G17" s="150"/>
      <c r="H17" s="150"/>
      <c r="I17" s="151"/>
      <c r="J17" s="93"/>
      <c r="K17" s="93"/>
      <c r="L17" s="93"/>
      <c r="M17" s="93"/>
      <c r="N17" s="93"/>
    </row>
    <row r="18" spans="1:14">
      <c r="A18" s="149"/>
      <c r="B18" s="150"/>
      <c r="C18" s="150"/>
      <c r="D18" s="150"/>
      <c r="E18" s="150"/>
      <c r="F18" s="150"/>
      <c r="G18" s="150"/>
      <c r="H18" s="150"/>
      <c r="I18" s="151"/>
      <c r="J18" s="93"/>
      <c r="K18" s="93"/>
      <c r="L18" s="93"/>
      <c r="M18" s="93"/>
      <c r="N18" s="93"/>
    </row>
    <row r="19" spans="1:14">
      <c r="A19" s="149"/>
      <c r="B19" s="150"/>
      <c r="C19" s="150"/>
      <c r="D19" s="150"/>
      <c r="E19" s="150"/>
      <c r="F19" s="150"/>
      <c r="G19" s="150"/>
      <c r="H19" s="150"/>
      <c r="I19" s="151"/>
      <c r="J19" s="93"/>
      <c r="K19" s="93"/>
      <c r="L19" s="93"/>
      <c r="M19" s="93"/>
      <c r="N19" s="93"/>
    </row>
    <row r="20" spans="1:14">
      <c r="A20" s="149"/>
      <c r="B20" s="150"/>
      <c r="C20" s="150"/>
      <c r="D20" s="150"/>
      <c r="E20" s="150"/>
      <c r="F20" s="150"/>
      <c r="G20" s="150"/>
      <c r="H20" s="150"/>
      <c r="I20" s="151"/>
      <c r="J20" s="93"/>
      <c r="K20" s="93"/>
      <c r="L20" s="93"/>
      <c r="M20" s="93"/>
      <c r="N20" s="93"/>
    </row>
    <row r="21" spans="1:14">
      <c r="A21" s="149"/>
      <c r="B21" s="150"/>
      <c r="C21" s="150"/>
      <c r="D21" s="150"/>
      <c r="E21" s="150"/>
      <c r="F21" s="150"/>
      <c r="G21" s="150"/>
      <c r="H21" s="150"/>
      <c r="I21" s="151"/>
      <c r="J21" s="93"/>
      <c r="K21" s="93"/>
      <c r="L21" s="93"/>
      <c r="M21" s="93"/>
      <c r="N21" s="93"/>
    </row>
    <row r="22" spans="1:14" ht="15.6" customHeight="1">
      <c r="A22" s="149"/>
      <c r="B22" s="150"/>
      <c r="C22" s="150"/>
      <c r="D22" s="150"/>
      <c r="E22" s="150"/>
      <c r="F22" s="150"/>
      <c r="G22" s="150"/>
      <c r="H22" s="150"/>
      <c r="I22" s="151"/>
      <c r="J22" s="93"/>
      <c r="K22" s="95"/>
      <c r="L22" s="95"/>
      <c r="M22" s="95"/>
      <c r="N22" s="95"/>
    </row>
    <row r="23" spans="1:14">
      <c r="A23" s="149"/>
      <c r="B23" s="150"/>
      <c r="C23" s="150"/>
      <c r="D23" s="150"/>
      <c r="E23" s="150"/>
      <c r="F23" s="150"/>
      <c r="G23" s="150"/>
      <c r="H23" s="150"/>
      <c r="I23" s="151"/>
      <c r="J23" s="93"/>
      <c r="K23" s="95"/>
      <c r="L23" s="95"/>
      <c r="M23" s="95"/>
      <c r="N23" s="95"/>
    </row>
    <row r="24" spans="1:14">
      <c r="A24" s="149"/>
      <c r="B24" s="150"/>
      <c r="C24" s="150"/>
      <c r="D24" s="150"/>
      <c r="E24" s="150"/>
      <c r="F24" s="150"/>
      <c r="G24" s="150"/>
      <c r="H24" s="150"/>
      <c r="I24" s="151"/>
      <c r="J24" s="93"/>
      <c r="K24" s="95"/>
      <c r="L24" s="95"/>
      <c r="M24" s="95"/>
      <c r="N24" s="95"/>
    </row>
    <row r="25" spans="1:14">
      <c r="A25" s="149"/>
      <c r="B25" s="150"/>
      <c r="C25" s="150"/>
      <c r="D25" s="150"/>
      <c r="E25" s="150"/>
      <c r="F25" s="150"/>
      <c r="G25" s="150"/>
      <c r="H25" s="150"/>
      <c r="I25" s="151"/>
      <c r="J25" s="93"/>
      <c r="K25" s="95"/>
      <c r="L25" s="95"/>
      <c r="M25" s="95"/>
      <c r="N25" s="95"/>
    </row>
    <row r="26" spans="1:14">
      <c r="A26" s="149"/>
      <c r="B26" s="150"/>
      <c r="C26" s="150"/>
      <c r="D26" s="150"/>
      <c r="E26" s="150"/>
      <c r="F26" s="150"/>
      <c r="G26" s="150"/>
      <c r="H26" s="150"/>
      <c r="I26" s="151"/>
      <c r="J26" s="93"/>
      <c r="K26" s="95"/>
      <c r="L26" s="95"/>
      <c r="M26" s="95"/>
      <c r="N26" s="95"/>
    </row>
    <row r="27" spans="1:14">
      <c r="A27" s="152"/>
      <c r="B27" s="153"/>
      <c r="C27" s="153"/>
      <c r="D27" s="153"/>
      <c r="E27" s="153"/>
      <c r="F27" s="153"/>
      <c r="G27" s="153"/>
      <c r="H27" s="153"/>
      <c r="I27" s="154"/>
      <c r="J27" s="93"/>
      <c r="K27" s="95"/>
      <c r="L27" s="95"/>
      <c r="M27" s="95"/>
      <c r="N27" s="95"/>
    </row>
    <row r="28" spans="1:14">
      <c r="A28" s="93"/>
      <c r="B28" s="93"/>
      <c r="C28" s="93"/>
      <c r="D28" s="93"/>
      <c r="E28" s="93"/>
      <c r="F28" s="93"/>
      <c r="G28" s="93"/>
      <c r="H28" s="93"/>
      <c r="I28" s="93"/>
      <c r="J28" s="93"/>
      <c r="K28" s="95"/>
      <c r="L28" s="95"/>
      <c r="M28" s="95"/>
      <c r="N28" s="95"/>
    </row>
    <row r="29" spans="1:14">
      <c r="A29" s="51" t="s">
        <v>145</v>
      </c>
      <c r="B29" s="274"/>
      <c r="C29" s="274"/>
      <c r="D29" s="274"/>
      <c r="E29" s="274"/>
      <c r="F29" s="274"/>
      <c r="G29" s="274"/>
      <c r="H29" s="274"/>
      <c r="I29" s="275"/>
      <c r="J29" s="93"/>
      <c r="K29" s="95"/>
      <c r="L29" s="95"/>
      <c r="M29" s="95"/>
      <c r="N29" s="95"/>
    </row>
    <row r="30" spans="1:14">
      <c r="A30" s="276"/>
      <c r="B30" s="277"/>
      <c r="C30" s="277"/>
      <c r="D30" s="277"/>
      <c r="E30" s="277"/>
      <c r="F30" s="277"/>
      <c r="G30" s="277"/>
      <c r="H30" s="277"/>
      <c r="I30" s="278"/>
      <c r="J30" s="93"/>
      <c r="K30" s="95"/>
      <c r="L30" s="95"/>
      <c r="M30" s="95"/>
      <c r="N30" s="95"/>
    </row>
    <row r="31" spans="1:14" ht="15.6" customHeight="1">
      <c r="A31" s="126" t="s">
        <v>146</v>
      </c>
      <c r="B31" s="135"/>
      <c r="C31" s="135"/>
      <c r="D31" s="135"/>
      <c r="E31" s="135"/>
      <c r="F31" s="135"/>
      <c r="G31" s="135"/>
      <c r="H31" s="135"/>
      <c r="I31" s="136"/>
      <c r="J31" s="93"/>
      <c r="K31" s="196" t="s">
        <v>147</v>
      </c>
      <c r="L31" s="196"/>
      <c r="M31" s="196"/>
      <c r="N31" s="196"/>
    </row>
    <row r="32" spans="1:14">
      <c r="A32" s="137"/>
      <c r="B32" s="138"/>
      <c r="C32" s="138"/>
      <c r="D32" s="138"/>
      <c r="E32" s="138"/>
      <c r="F32" s="138"/>
      <c r="G32" s="138"/>
      <c r="H32" s="138"/>
      <c r="I32" s="139"/>
      <c r="J32" s="93"/>
      <c r="K32" s="196"/>
      <c r="L32" s="196"/>
      <c r="M32" s="196"/>
      <c r="N32" s="196"/>
    </row>
    <row r="33" spans="1:14">
      <c r="A33" s="137"/>
      <c r="B33" s="138"/>
      <c r="C33" s="138"/>
      <c r="D33" s="138"/>
      <c r="E33" s="138"/>
      <c r="F33" s="138"/>
      <c r="G33" s="138"/>
      <c r="H33" s="138"/>
      <c r="I33" s="139"/>
      <c r="J33" s="93"/>
      <c r="K33" s="196"/>
      <c r="L33" s="196"/>
      <c r="M33" s="196"/>
      <c r="N33" s="196"/>
    </row>
    <row r="34" spans="1:14">
      <c r="A34" s="137"/>
      <c r="B34" s="138"/>
      <c r="C34" s="138"/>
      <c r="D34" s="138"/>
      <c r="E34" s="138"/>
      <c r="F34" s="138"/>
      <c r="G34" s="138"/>
      <c r="H34" s="138"/>
      <c r="I34" s="139"/>
      <c r="J34" s="93"/>
      <c r="K34" s="196"/>
      <c r="L34" s="196"/>
      <c r="M34" s="196"/>
      <c r="N34" s="196"/>
    </row>
    <row r="35" spans="1:14">
      <c r="A35" s="137"/>
      <c r="B35" s="138"/>
      <c r="C35" s="138"/>
      <c r="D35" s="138"/>
      <c r="E35" s="138"/>
      <c r="F35" s="138"/>
      <c r="G35" s="138"/>
      <c r="H35" s="138"/>
      <c r="I35" s="139"/>
      <c r="J35" s="93"/>
      <c r="K35" s="196"/>
      <c r="L35" s="196"/>
      <c r="M35" s="196"/>
      <c r="N35" s="196"/>
    </row>
    <row r="36" spans="1:14">
      <c r="A36" s="137"/>
      <c r="B36" s="138"/>
      <c r="C36" s="138"/>
      <c r="D36" s="138"/>
      <c r="E36" s="138"/>
      <c r="F36" s="138"/>
      <c r="G36" s="138"/>
      <c r="H36" s="138"/>
      <c r="I36" s="139"/>
      <c r="J36" s="93"/>
      <c r="K36" s="196"/>
      <c r="L36" s="196"/>
      <c r="M36" s="196"/>
      <c r="N36" s="196"/>
    </row>
    <row r="37" spans="1:14">
      <c r="A37" s="137"/>
      <c r="B37" s="138"/>
      <c r="C37" s="138"/>
      <c r="D37" s="138"/>
      <c r="E37" s="138"/>
      <c r="F37" s="138"/>
      <c r="G37" s="138"/>
      <c r="H37" s="138"/>
      <c r="I37" s="139"/>
      <c r="J37" s="93"/>
      <c r="K37" s="196"/>
      <c r="L37" s="196"/>
      <c r="M37" s="196"/>
      <c r="N37" s="196"/>
    </row>
    <row r="38" spans="1:14" ht="14.25" customHeight="1">
      <c r="A38" s="137"/>
      <c r="B38" s="138"/>
      <c r="C38" s="138"/>
      <c r="D38" s="138"/>
      <c r="E38" s="138"/>
      <c r="F38" s="138"/>
      <c r="G38" s="138"/>
      <c r="H38" s="138"/>
      <c r="I38" s="139"/>
      <c r="J38" s="93"/>
      <c r="K38" s="196"/>
      <c r="L38" s="196"/>
      <c r="M38" s="196"/>
      <c r="N38" s="196"/>
    </row>
    <row r="39" spans="1:14">
      <c r="A39" s="137"/>
      <c r="B39" s="138"/>
      <c r="C39" s="138"/>
      <c r="D39" s="138"/>
      <c r="E39" s="138"/>
      <c r="F39" s="138"/>
      <c r="G39" s="138"/>
      <c r="H39" s="138"/>
      <c r="I39" s="139"/>
      <c r="J39" s="93"/>
      <c r="K39" s="196"/>
      <c r="L39" s="196"/>
      <c r="M39" s="196"/>
      <c r="N39" s="196"/>
    </row>
    <row r="40" spans="1:14">
      <c r="A40" s="137"/>
      <c r="B40" s="138"/>
      <c r="C40" s="138"/>
      <c r="D40" s="138"/>
      <c r="E40" s="138"/>
      <c r="F40" s="138"/>
      <c r="G40" s="138"/>
      <c r="H40" s="138"/>
      <c r="I40" s="139"/>
      <c r="J40" s="93"/>
      <c r="K40" s="196"/>
      <c r="L40" s="196"/>
      <c r="M40" s="196"/>
      <c r="N40" s="196"/>
    </row>
    <row r="41" spans="1:14">
      <c r="A41" s="137"/>
      <c r="B41" s="138"/>
      <c r="C41" s="138"/>
      <c r="D41" s="138"/>
      <c r="E41" s="138"/>
      <c r="F41" s="138"/>
      <c r="G41" s="138"/>
      <c r="H41" s="138"/>
      <c r="I41" s="139"/>
      <c r="J41" s="93"/>
      <c r="K41" s="93"/>
      <c r="L41" s="93"/>
      <c r="M41" s="93"/>
      <c r="N41" s="93"/>
    </row>
    <row r="42" spans="1:14">
      <c r="A42" s="137"/>
      <c r="B42" s="138"/>
      <c r="C42" s="138"/>
      <c r="D42" s="138"/>
      <c r="E42" s="138"/>
      <c r="F42" s="138"/>
      <c r="G42" s="138"/>
      <c r="H42" s="138"/>
      <c r="I42" s="139"/>
      <c r="J42" s="93"/>
      <c r="K42" s="93"/>
      <c r="L42" s="93"/>
      <c r="M42" s="93"/>
      <c r="N42" s="93"/>
    </row>
    <row r="43" spans="1:14">
      <c r="A43" s="137"/>
      <c r="B43" s="138"/>
      <c r="C43" s="138"/>
      <c r="D43" s="138"/>
      <c r="E43" s="138"/>
      <c r="F43" s="138"/>
      <c r="G43" s="138"/>
      <c r="H43" s="138"/>
      <c r="I43" s="139"/>
      <c r="J43" s="93"/>
      <c r="K43" s="93"/>
      <c r="L43" s="93"/>
      <c r="M43" s="93"/>
      <c r="N43" s="93"/>
    </row>
    <row r="44" spans="1:14">
      <c r="A44" s="137"/>
      <c r="B44" s="138"/>
      <c r="C44" s="138"/>
      <c r="D44" s="138"/>
      <c r="E44" s="138"/>
      <c r="F44" s="138"/>
      <c r="G44" s="138"/>
      <c r="H44" s="138"/>
      <c r="I44" s="139"/>
      <c r="J44" s="93"/>
      <c r="K44" s="93"/>
      <c r="L44" s="93"/>
      <c r="M44" s="93"/>
      <c r="N44" s="93"/>
    </row>
    <row r="45" spans="1:14">
      <c r="A45" s="137"/>
      <c r="B45" s="138"/>
      <c r="C45" s="138"/>
      <c r="D45" s="138"/>
      <c r="E45" s="138"/>
      <c r="F45" s="138"/>
      <c r="G45" s="138"/>
      <c r="H45" s="138"/>
      <c r="I45" s="139"/>
      <c r="J45" s="93"/>
      <c r="K45" s="93"/>
      <c r="L45" s="93"/>
      <c r="M45" s="93"/>
      <c r="N45" s="93"/>
    </row>
    <row r="46" spans="1:14">
      <c r="A46" s="137"/>
      <c r="B46" s="138"/>
      <c r="C46" s="138"/>
      <c r="D46" s="138"/>
      <c r="E46" s="138"/>
      <c r="F46" s="138"/>
      <c r="G46" s="138"/>
      <c r="H46" s="138"/>
      <c r="I46" s="139"/>
      <c r="J46" s="93"/>
      <c r="K46" s="93"/>
      <c r="L46" s="93"/>
      <c r="M46" s="93"/>
      <c r="N46" s="93"/>
    </row>
    <row r="47" spans="1:14">
      <c r="A47" s="137"/>
      <c r="B47" s="138"/>
      <c r="C47" s="138"/>
      <c r="D47" s="138"/>
      <c r="E47" s="138"/>
      <c r="F47" s="138"/>
      <c r="G47" s="138"/>
      <c r="H47" s="138"/>
      <c r="I47" s="139"/>
      <c r="J47" s="93"/>
      <c r="K47" s="93"/>
      <c r="L47" s="93"/>
      <c r="M47" s="93"/>
      <c r="N47" s="93"/>
    </row>
    <row r="48" spans="1:14">
      <c r="A48" s="137"/>
      <c r="B48" s="138"/>
      <c r="C48" s="138"/>
      <c r="D48" s="138"/>
      <c r="E48" s="138"/>
      <c r="F48" s="138"/>
      <c r="G48" s="138"/>
      <c r="H48" s="138"/>
      <c r="I48" s="139"/>
      <c r="J48" s="93"/>
      <c r="K48" s="93"/>
      <c r="L48" s="93"/>
      <c r="M48" s="93"/>
      <c r="N48" s="93"/>
    </row>
    <row r="49" spans="1:9">
      <c r="A49" s="137"/>
      <c r="B49" s="138"/>
      <c r="C49" s="138"/>
      <c r="D49" s="138"/>
      <c r="E49" s="138"/>
      <c r="F49" s="138"/>
      <c r="G49" s="138"/>
      <c r="H49" s="138"/>
      <c r="I49" s="139"/>
    </row>
    <row r="50" spans="1:9">
      <c r="A50" s="137"/>
      <c r="B50" s="138"/>
      <c r="C50" s="138"/>
      <c r="D50" s="138"/>
      <c r="E50" s="138"/>
      <c r="F50" s="138"/>
      <c r="G50" s="138"/>
      <c r="H50" s="138"/>
      <c r="I50" s="139"/>
    </row>
    <row r="51" spans="1:9">
      <c r="A51" s="137"/>
      <c r="B51" s="138"/>
      <c r="C51" s="138"/>
      <c r="D51" s="138"/>
      <c r="E51" s="138"/>
      <c r="F51" s="138"/>
      <c r="G51" s="138"/>
      <c r="H51" s="138"/>
      <c r="I51" s="139"/>
    </row>
    <row r="52" spans="1:9">
      <c r="A52" s="140"/>
      <c r="B52" s="141"/>
      <c r="C52" s="141"/>
      <c r="D52" s="141"/>
      <c r="E52" s="141"/>
      <c r="F52" s="141"/>
      <c r="G52" s="141"/>
      <c r="H52" s="141"/>
      <c r="I52" s="142"/>
    </row>
    <row r="66" spans="6:6">
      <c r="F66" s="3"/>
    </row>
  </sheetData>
  <mergeCells count="4">
    <mergeCell ref="A5:I27"/>
    <mergeCell ref="A31:I52"/>
    <mergeCell ref="K5:N14"/>
    <mergeCell ref="K31:N40"/>
  </mergeCells>
  <pageMargins left="0.25" right="0.25"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topLeftCell="A22" zoomScale="80" zoomScaleNormal="80" workbookViewId="0">
      <selection activeCell="W45" sqref="W45"/>
    </sheetView>
  </sheetViews>
  <sheetFormatPr defaultColWidth="9.42578125" defaultRowHeight="15.6"/>
  <cols>
    <col min="1" max="16384" width="9.42578125" style="2"/>
  </cols>
  <sheetData>
    <row r="1" spans="1:10">
      <c r="A1" s="33">
        <f>+'Cover Page'!C39</f>
        <v>2022</v>
      </c>
      <c r="B1" s="34" t="s">
        <v>148</v>
      </c>
      <c r="C1" s="34"/>
      <c r="D1" s="34"/>
      <c r="E1" s="34"/>
      <c r="F1" s="34"/>
      <c r="G1" s="34"/>
      <c r="H1" s="34"/>
      <c r="I1" s="34"/>
      <c r="J1" s="34"/>
    </row>
    <row r="2" spans="1:10" ht="8.25" customHeight="1">
      <c r="A2" s="93"/>
      <c r="B2" s="93"/>
      <c r="C2" s="93"/>
      <c r="D2" s="93"/>
      <c r="E2" s="93"/>
      <c r="F2" s="93"/>
      <c r="G2" s="93"/>
      <c r="H2" s="93"/>
      <c r="I2" s="93"/>
      <c r="J2" s="93"/>
    </row>
    <row r="3" spans="1:10" s="3" customFormat="1" ht="14.1">
      <c r="A3" s="156" t="str">
        <f>+'Cover Page'!B31</f>
        <v>Permit EPR/BM4082IY</v>
      </c>
      <c r="B3" s="156"/>
      <c r="C3" s="156"/>
      <c r="D3" s="156"/>
      <c r="E3" s="156"/>
      <c r="F3" s="3" t="s">
        <v>149</v>
      </c>
      <c r="G3" s="157">
        <f>+'Cover Page'!B37:I37</f>
        <v>0</v>
      </c>
      <c r="H3" s="157"/>
      <c r="I3" s="157"/>
    </row>
    <row r="4" spans="1:10" s="3" customFormat="1" ht="14.1">
      <c r="A4" s="3" t="s">
        <v>150</v>
      </c>
      <c r="B4" s="156" t="str">
        <f>+'Cover Page'!B33:I33</f>
        <v>Sheffield Energy Recovery Facility</v>
      </c>
      <c r="C4" s="156"/>
      <c r="D4" s="156"/>
      <c r="E4" s="156"/>
      <c r="F4" s="3" t="s">
        <v>151</v>
      </c>
      <c r="G4" s="3" t="s">
        <v>152</v>
      </c>
    </row>
    <row r="5" spans="1:10" s="3" customFormat="1" ht="6.75" customHeight="1"/>
    <row r="6" spans="1:10" s="3" customFormat="1" ht="15.75" customHeight="1">
      <c r="A6" s="3" t="s">
        <v>153</v>
      </c>
      <c r="D6" s="158">
        <v>44562</v>
      </c>
      <c r="E6" s="158"/>
      <c r="F6" s="35" t="s">
        <v>154</v>
      </c>
      <c r="G6" s="158">
        <v>44926</v>
      </c>
      <c r="H6" s="158"/>
    </row>
    <row r="7" spans="1:10" s="3" customFormat="1" ht="7.5" customHeight="1"/>
    <row r="8" spans="1:10" s="3" customFormat="1">
      <c r="A8" s="9">
        <f>+A1</f>
        <v>2022</v>
      </c>
      <c r="B8" s="34" t="s">
        <v>155</v>
      </c>
      <c r="C8"/>
      <c r="D8"/>
      <c r="E8"/>
      <c r="F8"/>
      <c r="G8"/>
    </row>
    <row r="9" spans="1:10" s="3" customFormat="1" ht="28.5" customHeight="1">
      <c r="A9" s="159" t="s">
        <v>156</v>
      </c>
      <c r="B9" s="159"/>
      <c r="C9" s="159" t="s">
        <v>157</v>
      </c>
      <c r="D9" s="159"/>
      <c r="E9" s="159" t="s">
        <v>158</v>
      </c>
      <c r="F9" s="159"/>
      <c r="G9" s="159" t="s">
        <v>159</v>
      </c>
      <c r="H9" s="159"/>
      <c r="I9" s="159" t="s">
        <v>160</v>
      </c>
      <c r="J9" s="159"/>
    </row>
    <row r="10" spans="1:10" s="3" customFormat="1" ht="14.25" customHeight="1">
      <c r="A10" s="327" t="s">
        <v>161</v>
      </c>
      <c r="B10" s="327"/>
      <c r="C10" s="327"/>
      <c r="D10" s="327"/>
      <c r="E10" s="327"/>
      <c r="F10" s="327"/>
      <c r="G10" s="327"/>
      <c r="H10" s="327"/>
      <c r="I10" s="327"/>
      <c r="J10" s="327"/>
    </row>
    <row r="11" spans="1:10" s="3" customFormat="1" ht="14.25" customHeight="1">
      <c r="A11" s="327" t="s">
        <v>162</v>
      </c>
      <c r="B11" s="327"/>
      <c r="C11" s="155" t="s">
        <v>163</v>
      </c>
      <c r="D11" s="155"/>
      <c r="E11" s="328">
        <v>4138.5600000000004</v>
      </c>
      <c r="F11" s="328"/>
      <c r="G11" s="328">
        <v>0</v>
      </c>
      <c r="H11" s="328"/>
      <c r="I11" s="329">
        <f>IF((E11+G11)&gt;0,(E11+G11)/'Operational Data'!$G$21, "-")</f>
        <v>1.8445683231171538E-2</v>
      </c>
      <c r="J11" s="329"/>
    </row>
    <row r="12" spans="1:10" s="3" customFormat="1" ht="14.25" customHeight="1">
      <c r="A12" s="327" t="s">
        <v>164</v>
      </c>
      <c r="B12" s="327"/>
      <c r="C12" s="155"/>
      <c r="D12" s="155"/>
      <c r="E12" s="328"/>
      <c r="F12" s="328"/>
      <c r="G12" s="328"/>
      <c r="H12" s="328"/>
      <c r="I12" s="329" t="str">
        <f>IF((E12+G12)&gt;0,(E12+G12)/'Operational Data'!$G$21, "-")</f>
        <v>-</v>
      </c>
      <c r="J12" s="329"/>
    </row>
    <row r="13" spans="1:10" s="3" customFormat="1" ht="14.25" customHeight="1">
      <c r="A13" s="330"/>
      <c r="B13" s="330"/>
      <c r="C13" s="155"/>
      <c r="D13" s="155"/>
      <c r="E13" s="328"/>
      <c r="F13" s="328"/>
      <c r="G13" s="328"/>
      <c r="H13" s="328"/>
      <c r="I13" s="329" t="str">
        <f>IF((E13+G13)&gt;0,(E13+G13)/'Operational Data'!$G$21, "-")</f>
        <v>-</v>
      </c>
      <c r="J13" s="329"/>
    </row>
    <row r="14" spans="1:10" s="3" customFormat="1" ht="14.25" customHeight="1">
      <c r="A14" s="330"/>
      <c r="B14" s="330"/>
      <c r="C14" s="155"/>
      <c r="D14" s="155"/>
      <c r="E14" s="328"/>
      <c r="F14" s="328"/>
      <c r="G14" s="328"/>
      <c r="H14" s="328"/>
      <c r="I14" s="329" t="str">
        <f>IF((E14+G14)&gt;0,(E14+G14)/'Operational Data'!$G$21, "-")</f>
        <v>-</v>
      </c>
      <c r="J14" s="329"/>
    </row>
    <row r="15" spans="1:10" s="3" customFormat="1" ht="14.25" customHeight="1">
      <c r="A15" s="331" t="s">
        <v>165</v>
      </c>
      <c r="B15" s="331"/>
      <c r="C15" s="331"/>
      <c r="D15" s="331"/>
      <c r="E15" s="332">
        <f>SUM(E11:F14)</f>
        <v>4138.5600000000004</v>
      </c>
      <c r="F15" s="332"/>
      <c r="G15" s="332">
        <f>SUM(G11:H14)</f>
        <v>0</v>
      </c>
      <c r="H15" s="332"/>
      <c r="I15" s="329">
        <f>IF((E15+G15)&gt;0,(E15+G15)/'Operational Data'!$G$21, "-")</f>
        <v>1.8445683231171538E-2</v>
      </c>
      <c r="J15" s="329"/>
    </row>
    <row r="16" spans="1:10" s="3" customFormat="1" ht="14.25" customHeight="1">
      <c r="A16" s="333"/>
      <c r="B16" s="334"/>
      <c r="C16" s="334"/>
      <c r="D16" s="334"/>
      <c r="E16" s="335"/>
      <c r="F16" s="335"/>
      <c r="G16" s="335"/>
      <c r="H16" s="335"/>
      <c r="I16" s="336"/>
      <c r="J16" s="337"/>
    </row>
    <row r="17" spans="1:10" s="3" customFormat="1" ht="14.25" customHeight="1">
      <c r="A17" s="338" t="s">
        <v>166</v>
      </c>
      <c r="B17" s="338"/>
      <c r="C17" s="338"/>
      <c r="D17" s="338"/>
      <c r="E17" s="338"/>
      <c r="F17" s="338"/>
      <c r="G17" s="338"/>
      <c r="H17" s="338"/>
      <c r="I17" s="338"/>
      <c r="J17" s="338"/>
    </row>
    <row r="18" spans="1:10" ht="14.25" customHeight="1">
      <c r="A18" s="327" t="s">
        <v>164</v>
      </c>
      <c r="B18" s="327"/>
      <c r="C18" s="155" t="s">
        <v>167</v>
      </c>
      <c r="D18" s="155"/>
      <c r="E18" s="328"/>
      <c r="F18" s="328"/>
      <c r="G18" s="339">
        <v>38805.360000000001</v>
      </c>
      <c r="H18" s="340"/>
      <c r="I18" s="329">
        <f>IF((E18+G18)&gt;0,(E18+G18)/'Operational Data'!$G$21, "-")</f>
        <v>0.17295662699866007</v>
      </c>
      <c r="J18" s="329"/>
    </row>
    <row r="19" spans="1:10" s="3" customFormat="1" ht="14.25" customHeight="1">
      <c r="A19" s="327" t="s">
        <v>168</v>
      </c>
      <c r="B19" s="327"/>
      <c r="C19" s="155" t="s">
        <v>169</v>
      </c>
      <c r="D19" s="155"/>
      <c r="E19" s="328"/>
      <c r="F19" s="328"/>
      <c r="G19" s="328">
        <v>4796.58</v>
      </c>
      <c r="H19" s="328"/>
      <c r="I19" s="329">
        <f>IF((E19+G19)&gt;0,(E19+G19)/'Operational Data'!$G$21, "-")</f>
        <v>2.1378497659324199E-2</v>
      </c>
      <c r="J19" s="329"/>
    </row>
    <row r="20" spans="1:10" s="3" customFormat="1" ht="14.25" customHeight="1">
      <c r="A20" s="327" t="s">
        <v>170</v>
      </c>
      <c r="B20" s="327"/>
      <c r="C20" s="155"/>
      <c r="D20" s="155"/>
      <c r="E20" s="328"/>
      <c r="F20" s="328"/>
      <c r="G20" s="328"/>
      <c r="H20" s="328"/>
      <c r="I20" s="329" t="str">
        <f>IF((E20+G20)&gt;0,(E20+G20)/'Operational Data'!$G$21, "-")</f>
        <v>-</v>
      </c>
      <c r="J20" s="329"/>
    </row>
    <row r="21" spans="1:10" s="3" customFormat="1" ht="14.25" customHeight="1">
      <c r="A21" s="341"/>
      <c r="B21" s="341"/>
      <c r="C21" s="155"/>
      <c r="D21" s="155"/>
      <c r="E21" s="328"/>
      <c r="F21" s="328"/>
      <c r="G21" s="328"/>
      <c r="H21" s="328"/>
      <c r="I21" s="329" t="str">
        <f>IF((E21+G21)&gt;0,(E21+G21)/'Operational Data'!$G$21, "-")</f>
        <v>-</v>
      </c>
      <c r="J21" s="329"/>
    </row>
    <row r="22" spans="1:10" s="3" customFormat="1" ht="14.25" customHeight="1">
      <c r="A22" s="341"/>
      <c r="B22" s="341"/>
      <c r="C22" s="155"/>
      <c r="D22" s="155"/>
      <c r="E22" s="328"/>
      <c r="F22" s="328"/>
      <c r="G22" s="328"/>
      <c r="H22" s="328"/>
      <c r="I22" s="329" t="str">
        <f>IF((E22+G22)&gt;0,(E22+G22)/'Operational Data'!$G$21, "-")</f>
        <v>-</v>
      </c>
      <c r="J22" s="329"/>
    </row>
    <row r="23" spans="1:10" s="3" customFormat="1" ht="14.25" customHeight="1">
      <c r="A23" s="342" t="s">
        <v>171</v>
      </c>
      <c r="B23" s="342"/>
      <c r="C23" s="342"/>
      <c r="D23" s="342"/>
      <c r="E23" s="332">
        <f>SUM(E18:F22)</f>
        <v>0</v>
      </c>
      <c r="F23" s="332"/>
      <c r="G23" s="332">
        <f>SUM(G18:H22)</f>
        <v>43601.94</v>
      </c>
      <c r="H23" s="332"/>
      <c r="I23" s="329">
        <f>IF((E23+G23)&gt;0,(E23+G23)/'Operational Data'!$G$21, "-")</f>
        <v>0.1943351246579843</v>
      </c>
      <c r="J23" s="329"/>
    </row>
    <row r="24" spans="1:10" s="3" customFormat="1" ht="14.25" customHeight="1">
      <c r="A24" s="165" t="s">
        <v>172</v>
      </c>
      <c r="B24" s="165"/>
      <c r="C24" s="165"/>
      <c r="D24" s="165"/>
      <c r="E24" s="166">
        <f>+E23+E15</f>
        <v>4138.5600000000004</v>
      </c>
      <c r="F24" s="166"/>
      <c r="G24" s="166">
        <f>+G23+G15</f>
        <v>43601.94</v>
      </c>
      <c r="H24" s="166"/>
      <c r="I24" s="343">
        <f>IF((E24+G24)&gt;0,(E24+G24)/'Operational Data'!$G$21, "-")</f>
        <v>0.21278080788915582</v>
      </c>
      <c r="J24" s="343"/>
    </row>
    <row r="25" spans="1:10" s="3" customFormat="1" ht="8.25" customHeight="1">
      <c r="A25" s="344"/>
      <c r="B25"/>
      <c r="C25"/>
      <c r="D25"/>
      <c r="E25"/>
      <c r="F25"/>
      <c r="G25"/>
    </row>
    <row r="26" spans="1:10" s="3" customFormat="1" ht="14.25" customHeight="1">
      <c r="A26" s="167" t="s">
        <v>173</v>
      </c>
      <c r="B26" s="167"/>
      <c r="C26" s="167"/>
      <c r="D26" s="167"/>
      <c r="E26" s="167"/>
      <c r="F26" s="167"/>
      <c r="G26" s="167"/>
      <c r="H26" s="167"/>
      <c r="I26" s="167"/>
      <c r="J26" s="167"/>
    </row>
    <row r="27" spans="1:10" s="3" customFormat="1" ht="14.25" customHeight="1">
      <c r="A27" s="168"/>
      <c r="B27" s="168"/>
      <c r="C27" s="168"/>
      <c r="D27" s="168"/>
      <c r="E27" s="168"/>
      <c r="F27" s="168"/>
      <c r="G27" s="168"/>
      <c r="H27" s="168"/>
      <c r="I27" s="168"/>
      <c r="J27" s="168"/>
    </row>
    <row r="28" spans="1:10" s="3" customFormat="1" ht="14.25" customHeight="1">
      <c r="A28" s="168"/>
      <c r="B28" s="168"/>
      <c r="C28" s="168"/>
      <c r="D28" s="168"/>
      <c r="E28" s="168"/>
      <c r="F28" s="168"/>
      <c r="G28" s="168"/>
      <c r="H28" s="168"/>
      <c r="I28" s="168"/>
      <c r="J28" s="168"/>
    </row>
    <row r="29" spans="1:10" s="3" customFormat="1" ht="14.25" customHeight="1">
      <c r="A29" s="168"/>
      <c r="B29" s="168"/>
      <c r="C29" s="168"/>
      <c r="D29" s="168"/>
      <c r="E29" s="168"/>
      <c r="F29" s="168"/>
      <c r="G29" s="168"/>
      <c r="H29" s="168"/>
      <c r="I29" s="168"/>
      <c r="J29" s="168"/>
    </row>
    <row r="30" spans="1:10" s="3" customFormat="1" ht="14.25" customHeight="1">
      <c r="A30" s="344"/>
      <c r="B30"/>
      <c r="C30"/>
      <c r="D30"/>
      <c r="E30"/>
      <c r="F30"/>
      <c r="G30"/>
    </row>
    <row r="31" spans="1:10" s="3" customFormat="1" ht="14.25" customHeight="1">
      <c r="A31" s="1">
        <f>+A1</f>
        <v>2022</v>
      </c>
      <c r="B31" s="34" t="s">
        <v>174</v>
      </c>
      <c r="C31" s="34"/>
      <c r="D31" s="34"/>
      <c r="E31" s="34"/>
      <c r="F31" s="34"/>
    </row>
    <row r="32" spans="1:10" s="3" customFormat="1" ht="24.75" customHeight="1">
      <c r="A32" s="160" t="s">
        <v>175</v>
      </c>
      <c r="B32" s="161"/>
      <c r="C32" s="161"/>
      <c r="D32" s="162"/>
      <c r="E32" s="38" t="s">
        <v>176</v>
      </c>
      <c r="F32" s="39"/>
      <c r="G32" s="40" t="s">
        <v>75</v>
      </c>
      <c r="H32" s="163" t="s">
        <v>177</v>
      </c>
      <c r="I32" s="164"/>
      <c r="J32" s="41" t="s">
        <v>75</v>
      </c>
    </row>
    <row r="33" spans="1:10" s="3" customFormat="1" ht="14.25" customHeight="1">
      <c r="A33" s="333" t="s">
        <v>115</v>
      </c>
      <c r="B33" s="334"/>
      <c r="C33" s="334"/>
      <c r="D33" s="345"/>
      <c r="E33" s="346">
        <f>+'Operational Data'!G42</f>
        <v>39023370</v>
      </c>
      <c r="F33" s="337"/>
      <c r="G33" s="347" t="s">
        <v>178</v>
      </c>
      <c r="H33" s="348">
        <f>IF(E33&gt;0,E33/'Operational Data'!$G$21,"-")</f>
        <v>173.92830395905881</v>
      </c>
      <c r="I33" s="349"/>
      <c r="J33" s="347" t="s">
        <v>179</v>
      </c>
    </row>
    <row r="34" spans="1:10" s="3" customFormat="1" ht="14.25" customHeight="1">
      <c r="A34" s="333" t="s">
        <v>180</v>
      </c>
      <c r="B34" s="334"/>
      <c r="C34" s="334"/>
      <c r="D34" s="345"/>
      <c r="E34" s="346">
        <f>+'Operational Data'!G43+'Operational Data'!G42</f>
        <v>39023370</v>
      </c>
      <c r="F34" s="337"/>
      <c r="G34" s="347" t="s">
        <v>178</v>
      </c>
      <c r="H34" s="348">
        <f>IF(E34&gt;0,E34/'Operational Data'!$G$21,"-")</f>
        <v>173.92830395905881</v>
      </c>
      <c r="I34" s="349"/>
      <c r="J34" s="347" t="s">
        <v>179</v>
      </c>
    </row>
    <row r="35" spans="1:10" s="3" customFormat="1" ht="14.25" customHeight="1">
      <c r="A35" s="333" t="s">
        <v>181</v>
      </c>
      <c r="B35" s="334"/>
      <c r="C35" s="334"/>
      <c r="D35" s="345"/>
      <c r="E35" s="346">
        <f>+'Operational Data'!G45</f>
        <v>240600</v>
      </c>
      <c r="F35" s="337"/>
      <c r="G35" s="347" t="s">
        <v>182</v>
      </c>
      <c r="H35" s="348">
        <f>IF(E35&gt;0,E35/'Operational Data'!$G$21,"-")</f>
        <v>1.0723612525660788</v>
      </c>
      <c r="I35" s="349"/>
      <c r="J35" s="347" t="s">
        <v>183</v>
      </c>
    </row>
    <row r="36" spans="1:10" s="3" customFormat="1" ht="14.25" customHeight="1">
      <c r="A36" s="333" t="s">
        <v>121</v>
      </c>
      <c r="B36" s="334"/>
      <c r="C36" s="334"/>
      <c r="D36" s="345"/>
      <c r="E36" s="346">
        <f>+'Operational Data'!G46</f>
        <v>29280</v>
      </c>
      <c r="F36" s="337"/>
      <c r="G36" s="347" t="s">
        <v>182</v>
      </c>
      <c r="H36" s="348">
        <f>IF(E36&gt;0,E36/'Operational Data'!$G$21,"-")</f>
        <v>0.13050181826739315</v>
      </c>
      <c r="I36" s="349"/>
      <c r="J36" s="347" t="s">
        <v>183</v>
      </c>
    </row>
    <row r="37" spans="1:10" s="3" customFormat="1" ht="14.25" customHeight="1">
      <c r="A37" s="333" t="s">
        <v>184</v>
      </c>
      <c r="B37" s="334"/>
      <c r="C37" s="334"/>
      <c r="D37" s="345"/>
      <c r="E37" s="346">
        <f>+'Operational Data'!G47</f>
        <v>1611320</v>
      </c>
      <c r="F37" s="337"/>
      <c r="G37" s="347" t="s">
        <v>182</v>
      </c>
      <c r="H37" s="348">
        <f>IF(E37&gt;0,E37/'Operational Data'!$G$21,"-")</f>
        <v>7.1817004716740414</v>
      </c>
      <c r="I37" s="349"/>
      <c r="J37" s="347" t="s">
        <v>183</v>
      </c>
    </row>
    <row r="38" spans="1:10" s="3" customFormat="1" ht="14.25" customHeight="1">
      <c r="A38" s="350"/>
      <c r="B38" s="351"/>
      <c r="C38" s="351"/>
      <c r="D38" s="352"/>
      <c r="E38" s="353"/>
      <c r="F38" s="354"/>
      <c r="G38" s="355"/>
      <c r="H38" s="356"/>
      <c r="I38" s="357"/>
      <c r="J38" s="355"/>
    </row>
    <row r="39" spans="1:10" s="3" customFormat="1" ht="14.25" customHeight="1">
      <c r="A39" s="167" t="s">
        <v>173</v>
      </c>
      <c r="B39" s="167"/>
      <c r="C39" s="167"/>
      <c r="D39" s="167"/>
      <c r="E39" s="167"/>
      <c r="F39" s="167"/>
      <c r="G39" s="167"/>
      <c r="H39" s="167"/>
      <c r="I39" s="167"/>
      <c r="J39" s="167"/>
    </row>
    <row r="40" spans="1:10" s="3" customFormat="1" ht="14.25" customHeight="1">
      <c r="A40" s="168"/>
      <c r="B40" s="168"/>
      <c r="C40" s="168"/>
      <c r="D40" s="168"/>
      <c r="E40" s="168"/>
      <c r="F40" s="168"/>
      <c r="G40" s="168"/>
      <c r="H40" s="168"/>
      <c r="I40" s="168"/>
      <c r="J40" s="168"/>
    </row>
    <row r="41" spans="1:10" s="3" customFormat="1" ht="14.25" customHeight="1">
      <c r="A41" s="168"/>
      <c r="B41" s="168"/>
      <c r="C41" s="168"/>
      <c r="D41" s="168"/>
      <c r="E41" s="168"/>
      <c r="F41" s="168"/>
      <c r="G41" s="168"/>
      <c r="H41" s="168"/>
      <c r="I41" s="168"/>
      <c r="J41" s="168"/>
    </row>
    <row r="42" spans="1:10" s="3" customFormat="1" ht="14.25" customHeight="1">
      <c r="A42" s="42"/>
      <c r="B42" s="42"/>
      <c r="C42" s="42"/>
      <c r="D42" s="42"/>
      <c r="E42" s="42"/>
      <c r="F42" s="42"/>
      <c r="G42" s="42"/>
      <c r="H42" s="42"/>
      <c r="I42" s="42"/>
      <c r="J42" s="42"/>
    </row>
    <row r="43" spans="1:10" s="3" customFormat="1" ht="14.25" customHeight="1">
      <c r="A43" s="34">
        <f>+A31</f>
        <v>2022</v>
      </c>
      <c r="B43" s="34" t="s">
        <v>185</v>
      </c>
      <c r="C43" s="34"/>
      <c r="D43" s="34"/>
      <c r="E43" s="34"/>
      <c r="F43" s="34"/>
      <c r="G43" s="93"/>
    </row>
    <row r="44" spans="1:10" ht="14.25" customHeight="1">
      <c r="A44" s="169" t="s">
        <v>186</v>
      </c>
      <c r="B44" s="169"/>
      <c r="C44" s="169" t="s">
        <v>187</v>
      </c>
      <c r="D44" s="169"/>
      <c r="E44" s="169"/>
      <c r="F44" s="169"/>
      <c r="G44" s="169"/>
      <c r="H44" s="169"/>
      <c r="I44" s="169"/>
      <c r="J44" s="169"/>
    </row>
    <row r="45" spans="1:10" ht="14.25" customHeight="1">
      <c r="A45" s="43"/>
      <c r="B45" s="43"/>
      <c r="C45" s="36" t="s">
        <v>188</v>
      </c>
      <c r="D45" s="36" t="s">
        <v>189</v>
      </c>
      <c r="E45" s="36" t="s">
        <v>190</v>
      </c>
      <c r="F45" s="36" t="s">
        <v>191</v>
      </c>
      <c r="G45" s="36" t="s">
        <v>192</v>
      </c>
      <c r="H45" s="36"/>
      <c r="I45" s="36" t="s">
        <v>193</v>
      </c>
      <c r="J45" s="36" t="s">
        <v>194</v>
      </c>
    </row>
    <row r="46" spans="1:10" ht="31.5" customHeight="1">
      <c r="A46" s="327" t="s">
        <v>195</v>
      </c>
      <c r="B46" s="327"/>
      <c r="C46" s="358">
        <f>'Operational Data'!G53</f>
        <v>8169.25</v>
      </c>
      <c r="D46" s="358"/>
      <c r="E46" s="358"/>
      <c r="F46" s="359"/>
      <c r="G46" s="359"/>
      <c r="H46" s="359"/>
      <c r="I46" s="102">
        <f>'Operational Data'!G59</f>
        <v>8136.7000000000007</v>
      </c>
      <c r="J46" s="359"/>
    </row>
    <row r="47" spans="1:10" ht="43.5" customHeight="1">
      <c r="A47" s="327" t="s">
        <v>196</v>
      </c>
      <c r="B47" s="327"/>
      <c r="C47" s="358">
        <v>2</v>
      </c>
      <c r="D47" s="358"/>
      <c r="E47" s="358"/>
      <c r="F47" s="359"/>
      <c r="G47" s="359"/>
      <c r="H47" s="359"/>
      <c r="I47" s="359"/>
      <c r="J47" s="359"/>
    </row>
    <row r="48" spans="1:10" ht="42.75" customHeight="1">
      <c r="A48" s="327" t="s">
        <v>197</v>
      </c>
      <c r="B48" s="327"/>
      <c r="C48" s="358">
        <v>1</v>
      </c>
      <c r="D48" s="358"/>
      <c r="E48" s="358"/>
      <c r="F48" s="359"/>
      <c r="G48" s="359"/>
      <c r="H48" s="359"/>
      <c r="I48" s="359"/>
      <c r="J48" s="359"/>
    </row>
    <row r="49" spans="1:10" ht="8.25" customHeight="1">
      <c r="A49" s="93"/>
      <c r="B49" s="93"/>
      <c r="C49" s="93"/>
      <c r="D49" s="93"/>
      <c r="E49" s="93"/>
      <c r="F49" s="93"/>
      <c r="G49" s="93"/>
      <c r="H49" s="93"/>
      <c r="I49" s="93"/>
      <c r="J49" s="93"/>
    </row>
    <row r="50" spans="1:10">
      <c r="A50" s="167" t="s">
        <v>173</v>
      </c>
      <c r="B50" s="167"/>
      <c r="C50" s="167"/>
      <c r="D50" s="167"/>
      <c r="E50" s="167"/>
      <c r="F50" s="167"/>
      <c r="G50" s="167"/>
      <c r="H50" s="167"/>
      <c r="I50" s="167"/>
      <c r="J50" s="167"/>
    </row>
    <row r="51" spans="1:10">
      <c r="A51" s="168" t="s">
        <v>198</v>
      </c>
      <c r="B51" s="168"/>
      <c r="C51" s="168"/>
      <c r="D51" s="168"/>
      <c r="E51" s="168"/>
      <c r="F51" s="168"/>
      <c r="G51" s="168"/>
      <c r="H51" s="168"/>
      <c r="I51" s="168"/>
      <c r="J51" s="168"/>
    </row>
    <row r="52" spans="1:10">
      <c r="A52" s="168"/>
      <c r="B52" s="168"/>
      <c r="C52" s="168"/>
      <c r="D52" s="168"/>
      <c r="E52" s="168"/>
      <c r="F52" s="168"/>
      <c r="G52" s="168"/>
      <c r="H52" s="168"/>
      <c r="I52" s="168"/>
      <c r="J52" s="168"/>
    </row>
    <row r="54" spans="1:10">
      <c r="A54" s="3" t="s">
        <v>199</v>
      </c>
      <c r="B54" s="44"/>
      <c r="C54" s="44"/>
      <c r="D54" s="44"/>
      <c r="E54" s="44"/>
      <c r="F54" s="3"/>
      <c r="G54" s="3" t="s">
        <v>200</v>
      </c>
      <c r="H54" s="44"/>
      <c r="I54" s="44"/>
      <c r="J54" s="93"/>
    </row>
    <row r="62" spans="1:10">
      <c r="A62" s="93"/>
      <c r="B62" s="93"/>
      <c r="C62" s="93"/>
      <c r="D62" s="93"/>
      <c r="E62" s="93"/>
      <c r="F62" s="3"/>
      <c r="G62" s="93"/>
      <c r="H62" s="93"/>
      <c r="I62" s="93"/>
      <c r="J62" s="93"/>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zoomScale="80" zoomScaleNormal="80" workbookViewId="0">
      <selection activeCell="W45" sqref="W45"/>
    </sheetView>
  </sheetViews>
  <sheetFormatPr defaultColWidth="9.42578125" defaultRowHeight="15.6"/>
  <cols>
    <col min="1" max="1" width="9.42578125" style="2" bestFit="1" customWidth="1"/>
    <col min="2" max="16384" width="9.42578125" style="2"/>
  </cols>
  <sheetData>
    <row r="1" spans="1:10">
      <c r="A1" s="33">
        <f>+'Cover Page'!C39</f>
        <v>2022</v>
      </c>
      <c r="B1" s="34" t="s">
        <v>201</v>
      </c>
      <c r="C1" s="34"/>
      <c r="D1" s="34"/>
      <c r="E1" s="34"/>
      <c r="F1" s="34"/>
      <c r="G1" s="34"/>
      <c r="H1" s="34"/>
      <c r="I1" s="34"/>
      <c r="J1" s="34"/>
    </row>
    <row r="3" spans="1:10" s="3" customFormat="1" ht="15" customHeight="1">
      <c r="A3" s="3" t="str">
        <f>+'Cover Page'!B31</f>
        <v>Permit EPR/BM4082IY</v>
      </c>
      <c r="F3" s="3" t="s">
        <v>149</v>
      </c>
      <c r="G3" s="170">
        <f>+'Cover Page'!B37:I37</f>
        <v>0</v>
      </c>
      <c r="H3" s="170"/>
      <c r="I3" s="170"/>
    </row>
    <row r="4" spans="1:10" s="3" customFormat="1" ht="14.1"/>
    <row r="5" spans="1:10" s="3" customFormat="1" ht="14.1">
      <c r="A5" s="3" t="s">
        <v>150</v>
      </c>
      <c r="B5" s="156" t="str">
        <f>+'Cover Page'!B33:I33</f>
        <v>Sheffield Energy Recovery Facility</v>
      </c>
      <c r="C5" s="156"/>
      <c r="D5" s="156"/>
      <c r="E5" s="156"/>
      <c r="F5" s="3" t="s">
        <v>151</v>
      </c>
      <c r="G5" s="3" t="s">
        <v>202</v>
      </c>
    </row>
    <row r="6" spans="1:10" s="3" customFormat="1" ht="14.1"/>
    <row r="7" spans="1:10" s="3" customFormat="1" ht="15.75" customHeight="1">
      <c r="A7" s="3" t="s">
        <v>153</v>
      </c>
      <c r="D7" s="171">
        <f>+'Perf. Form 1'!D6:E6</f>
        <v>44562</v>
      </c>
      <c r="E7" s="171"/>
      <c r="F7" s="35" t="s">
        <v>154</v>
      </c>
      <c r="G7" s="171">
        <f>+'Perf. Form 1'!G6:H6</f>
        <v>44926</v>
      </c>
      <c r="H7" s="171"/>
    </row>
    <row r="8" spans="1:10" s="3" customFormat="1" ht="14.45">
      <c r="B8"/>
      <c r="C8"/>
      <c r="D8"/>
    </row>
    <row r="9" spans="1:10" s="3" customFormat="1" ht="37.5" customHeight="1">
      <c r="A9" s="169" t="s">
        <v>203</v>
      </c>
      <c r="B9" s="169"/>
      <c r="C9" s="169"/>
      <c r="D9" s="159" t="s">
        <v>204</v>
      </c>
      <c r="E9" s="159"/>
      <c r="F9" s="36" t="s">
        <v>75</v>
      </c>
      <c r="G9" s="169" t="s">
        <v>205</v>
      </c>
      <c r="H9" s="169"/>
      <c r="I9" s="169"/>
    </row>
    <row r="10" spans="1:10" s="3" customFormat="1" ht="24.75" customHeight="1">
      <c r="A10" s="327" t="s">
        <v>206</v>
      </c>
      <c r="B10" s="327"/>
      <c r="C10" s="327"/>
      <c r="D10" s="360">
        <f>+'Operational Data'!G24</f>
        <v>122542.3</v>
      </c>
      <c r="E10" s="360"/>
      <c r="F10" s="106" t="s">
        <v>99</v>
      </c>
      <c r="G10" s="361">
        <f>+'Operational Data'!H24</f>
        <v>546.17462311025861</v>
      </c>
      <c r="H10" s="361"/>
      <c r="I10" s="361"/>
    </row>
    <row r="11" spans="1:10" s="3" customFormat="1" ht="24.75" customHeight="1">
      <c r="A11" s="327" t="s">
        <v>207</v>
      </c>
      <c r="B11" s="327"/>
      <c r="C11" s="327"/>
      <c r="D11" s="362">
        <f>+'Operational Data'!G27</f>
        <v>453.37</v>
      </c>
      <c r="E11" s="362"/>
      <c r="F11" s="106" t="s">
        <v>99</v>
      </c>
      <c r="G11" s="361">
        <f>+'Operational Data'!H27</f>
        <v>2.0206833793677608</v>
      </c>
      <c r="H11" s="361"/>
      <c r="I11" s="361"/>
    </row>
    <row r="12" spans="1:10" s="3" customFormat="1" ht="24.75" customHeight="1">
      <c r="A12" s="327" t="s">
        <v>208</v>
      </c>
      <c r="B12" s="327"/>
      <c r="C12" s="327"/>
      <c r="D12" s="360">
        <f>+'Operational Data'!G25</f>
        <v>106762.68</v>
      </c>
      <c r="E12" s="360"/>
      <c r="F12" s="106" t="s">
        <v>99</v>
      </c>
      <c r="G12" s="361">
        <f>+'Operational Data'!H25</f>
        <v>475.8443942315522</v>
      </c>
      <c r="H12" s="361"/>
      <c r="I12" s="361"/>
    </row>
    <row r="13" spans="1:10" s="3" customFormat="1" ht="24.75" customHeight="1">
      <c r="A13" s="327" t="s">
        <v>209</v>
      </c>
      <c r="B13" s="327"/>
      <c r="C13" s="327"/>
      <c r="D13" s="363"/>
      <c r="E13" s="363"/>
      <c r="F13" s="106" t="s">
        <v>83</v>
      </c>
      <c r="G13" s="364"/>
      <c r="H13" s="364"/>
      <c r="I13" s="364"/>
    </row>
    <row r="14" spans="1:10" s="3" customFormat="1" ht="24.75" customHeight="1">
      <c r="A14" s="327" t="s">
        <v>210</v>
      </c>
      <c r="B14" s="327"/>
      <c r="C14" s="327"/>
      <c r="D14" s="360">
        <f>+'Operational Data'!G30</f>
        <v>90694.94</v>
      </c>
      <c r="E14" s="360"/>
      <c r="F14" s="106" t="s">
        <v>211</v>
      </c>
      <c r="G14" s="361">
        <f>+'Operational Data'!H30</f>
        <v>404.230006067354</v>
      </c>
      <c r="H14" s="361"/>
      <c r="I14" s="361"/>
    </row>
    <row r="15" spans="1:10" s="3" customFormat="1" ht="24.75" customHeight="1">
      <c r="A15" s="330"/>
      <c r="B15" s="330"/>
      <c r="C15" s="330"/>
      <c r="D15" s="330"/>
      <c r="E15" s="330"/>
      <c r="F15" s="109"/>
      <c r="G15" s="271"/>
      <c r="H15" s="271"/>
      <c r="I15" s="271"/>
    </row>
    <row r="16" spans="1:10" s="3" customFormat="1" ht="24.75" customHeight="1">
      <c r="A16" s="330"/>
      <c r="B16" s="330"/>
      <c r="C16" s="330"/>
      <c r="D16" s="330"/>
      <c r="E16" s="330"/>
      <c r="F16" s="109"/>
      <c r="G16" s="271"/>
      <c r="H16" s="271"/>
      <c r="I16" s="271"/>
    </row>
    <row r="17" spans="1:9" s="3" customFormat="1" ht="14.45">
      <c r="A17" s="45"/>
      <c r="B17"/>
      <c r="C17"/>
      <c r="D17"/>
    </row>
    <row r="18" spans="1:9" s="3" customFormat="1" ht="24" customHeight="1">
      <c r="A18" s="167" t="s">
        <v>173</v>
      </c>
      <c r="B18" s="167"/>
      <c r="C18" s="167"/>
      <c r="D18" s="167"/>
      <c r="E18" s="167"/>
      <c r="F18" s="167"/>
      <c r="G18" s="167"/>
      <c r="H18" s="167"/>
      <c r="I18" s="167"/>
    </row>
    <row r="19" spans="1:9" s="3" customFormat="1" ht="14.1">
      <c r="A19" s="365"/>
      <c r="B19" s="365"/>
      <c r="C19" s="365"/>
      <c r="D19" s="365"/>
      <c r="E19" s="365"/>
      <c r="F19" s="365"/>
      <c r="G19" s="365"/>
      <c r="H19" s="365"/>
      <c r="I19" s="365"/>
    </row>
    <row r="20" spans="1:9" s="3" customFormat="1" ht="14.1">
      <c r="A20" s="365"/>
      <c r="B20" s="365"/>
      <c r="C20" s="365"/>
      <c r="D20" s="365"/>
      <c r="E20" s="365"/>
      <c r="F20" s="365"/>
      <c r="G20" s="365"/>
      <c r="H20" s="365"/>
      <c r="I20" s="365"/>
    </row>
    <row r="21" spans="1:9" s="3" customFormat="1" ht="14.1">
      <c r="A21" s="365"/>
      <c r="B21" s="365"/>
      <c r="C21" s="365"/>
      <c r="D21" s="365"/>
      <c r="E21" s="365"/>
      <c r="F21" s="365"/>
      <c r="G21" s="365"/>
      <c r="H21" s="365"/>
      <c r="I21" s="365"/>
    </row>
    <row r="22" spans="1:9" s="3" customFormat="1" ht="14.1">
      <c r="A22" s="365"/>
      <c r="B22" s="365"/>
      <c r="C22" s="365"/>
      <c r="D22" s="365"/>
      <c r="E22" s="365"/>
      <c r="F22" s="365"/>
      <c r="G22" s="365"/>
      <c r="H22" s="365"/>
      <c r="I22" s="365"/>
    </row>
    <row r="23" spans="1:9" s="3" customFormat="1" ht="14.1">
      <c r="A23" s="365"/>
      <c r="B23" s="365"/>
      <c r="C23" s="365"/>
      <c r="D23" s="365"/>
      <c r="E23" s="365"/>
      <c r="F23" s="365"/>
      <c r="G23" s="365"/>
      <c r="H23" s="365"/>
      <c r="I23" s="365"/>
    </row>
    <row r="24" spans="1:9" s="3" customFormat="1" ht="14.1">
      <c r="A24" s="365"/>
      <c r="B24" s="365"/>
      <c r="C24" s="365"/>
      <c r="D24" s="365"/>
      <c r="E24" s="365"/>
      <c r="F24" s="365"/>
      <c r="G24" s="365"/>
      <c r="H24" s="365"/>
      <c r="I24" s="365"/>
    </row>
    <row r="25" spans="1:9" s="3" customFormat="1" ht="14.1">
      <c r="A25" s="365"/>
      <c r="B25" s="365"/>
      <c r="C25" s="365"/>
      <c r="D25" s="365"/>
      <c r="E25" s="365"/>
      <c r="F25" s="365"/>
      <c r="G25" s="365"/>
      <c r="H25" s="365"/>
      <c r="I25" s="365"/>
    </row>
    <row r="26" spans="1:9" s="3" customFormat="1" ht="14.1">
      <c r="A26" s="42"/>
      <c r="B26" s="42"/>
      <c r="C26" s="42"/>
      <c r="D26" s="42"/>
      <c r="E26" s="42"/>
      <c r="F26" s="42"/>
      <c r="G26" s="42"/>
      <c r="H26" s="42"/>
      <c r="I26" s="42"/>
    </row>
    <row r="27" spans="1:9" s="3" customFormat="1" ht="14.1"/>
    <row r="28" spans="1:9" s="3" customFormat="1" ht="14.1"/>
    <row r="29" spans="1:9" s="3" customFormat="1" ht="14.1">
      <c r="A29" s="3" t="s">
        <v>199</v>
      </c>
      <c r="B29" s="44"/>
      <c r="C29" s="44"/>
      <c r="D29" s="44"/>
      <c r="E29" s="44"/>
      <c r="G29" s="3" t="s">
        <v>200</v>
      </c>
      <c r="H29" s="44"/>
      <c r="I29" s="44"/>
    </row>
    <row r="30" spans="1:9" s="3" customFormat="1" ht="14.1"/>
    <row r="31" spans="1:9" ht="14.25" customHeight="1">
      <c r="A31" s="3"/>
      <c r="B31" s="3"/>
      <c r="C31" s="3"/>
      <c r="D31" s="3"/>
      <c r="E31" s="3"/>
      <c r="F31" s="3"/>
      <c r="G31" s="3"/>
      <c r="H31" s="3"/>
      <c r="I31" s="3"/>
    </row>
    <row r="32" spans="1:9" s="3" customFormat="1" ht="14.1"/>
    <row r="33" spans="1:9" s="3" customFormat="1" ht="14.1"/>
    <row r="34" spans="1:9" s="3" customFormat="1">
      <c r="A34" s="93"/>
      <c r="B34" s="93"/>
      <c r="C34" s="93"/>
      <c r="D34" s="93"/>
      <c r="E34" s="93"/>
      <c r="F34" s="93"/>
      <c r="G34" s="93"/>
      <c r="H34" s="93"/>
      <c r="I34" s="93"/>
    </row>
    <row r="35" spans="1:9" s="3" customFormat="1" ht="14.1"/>
    <row r="36" spans="1:9" s="3" customFormat="1" ht="14.1"/>
    <row r="37" spans="1:9" s="3" customFormat="1" ht="14.1"/>
    <row r="38" spans="1:9" s="3" customFormat="1" ht="14.1"/>
    <row r="39" spans="1:9" s="3" customFormat="1" ht="14.1"/>
    <row r="40" spans="1:9" s="3" customFormat="1" ht="14.1"/>
    <row r="41" spans="1:9" s="3" customFormat="1" ht="14.1"/>
    <row r="42" spans="1:9" s="3" customFormat="1" ht="14.1"/>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zoomScale="80" zoomScaleNormal="80" workbookViewId="0">
      <selection activeCell="W45" sqref="W45"/>
    </sheetView>
  </sheetViews>
  <sheetFormatPr defaultColWidth="9.42578125" defaultRowHeight="15.6"/>
  <cols>
    <col min="1" max="1" width="12.42578125" style="2" customWidth="1"/>
    <col min="2" max="2" width="11.5703125" style="2" customWidth="1"/>
    <col min="3" max="3" width="18.42578125" style="2" bestFit="1" customWidth="1"/>
    <col min="4" max="4" width="12.5703125" style="2" bestFit="1" customWidth="1"/>
    <col min="5" max="5" width="3.42578125" style="2" customWidth="1"/>
    <col min="6" max="8" width="9.42578125" style="2"/>
    <col min="9" max="9" width="8.5703125" style="2" customWidth="1"/>
    <col min="10" max="10" width="9.42578125" style="2" hidden="1" customWidth="1"/>
    <col min="11" max="11" width="10.5703125" style="2" bestFit="1" customWidth="1"/>
    <col min="12" max="12" width="31.85546875" style="2" customWidth="1"/>
    <col min="13" max="16384" width="9.42578125" style="2"/>
  </cols>
  <sheetData>
    <row r="1" spans="1:15">
      <c r="A1" s="93" t="str">
        <f>+'Cover Page'!$B$29</f>
        <v>Annual Performance Report 2022</v>
      </c>
      <c r="B1" s="93"/>
      <c r="C1" s="93"/>
      <c r="D1" s="93"/>
      <c r="E1" s="93" t="str">
        <f>+'Cover Page'!$B$33</f>
        <v>Sheffield Energy Recovery Facility</v>
      </c>
      <c r="F1" s="93"/>
      <c r="G1" s="93"/>
      <c r="H1" s="93"/>
      <c r="I1" s="93"/>
      <c r="J1" s="93"/>
      <c r="K1" s="93"/>
      <c r="L1" s="93"/>
      <c r="M1" s="93"/>
      <c r="N1" s="93"/>
      <c r="O1" s="93"/>
    </row>
    <row r="3" spans="1:15">
      <c r="A3" s="1" t="s">
        <v>212</v>
      </c>
      <c r="B3" s="93"/>
      <c r="C3" s="93"/>
      <c r="D3" s="93"/>
      <c r="E3" s="93"/>
      <c r="F3" s="93"/>
      <c r="G3" s="93"/>
      <c r="H3" s="93"/>
      <c r="I3" s="93"/>
      <c r="J3" s="93"/>
      <c r="K3" s="93"/>
      <c r="L3" s="93"/>
      <c r="M3" s="93"/>
      <c r="N3" s="93"/>
      <c r="O3" s="93"/>
    </row>
    <row r="4" spans="1:15">
      <c r="A4" s="1"/>
      <c r="B4" s="93"/>
      <c r="C4" s="93"/>
      <c r="D4" s="93"/>
      <c r="E4" s="93"/>
      <c r="F4" s="93"/>
      <c r="G4" s="93"/>
      <c r="H4" s="93"/>
      <c r="I4" s="93"/>
      <c r="J4" s="93"/>
      <c r="K4" s="93"/>
      <c r="L4" s="93"/>
      <c r="M4" s="93"/>
      <c r="N4" s="93"/>
      <c r="O4" s="93"/>
    </row>
    <row r="5" spans="1:15">
      <c r="A5" s="9" t="s">
        <v>213</v>
      </c>
      <c r="B5" s="93"/>
      <c r="C5" s="93"/>
      <c r="D5" s="93"/>
      <c r="E5" s="93"/>
      <c r="F5" s="93"/>
      <c r="G5" s="93"/>
      <c r="H5" s="93"/>
      <c r="I5" s="93"/>
      <c r="J5" s="93"/>
      <c r="K5" s="93"/>
      <c r="L5" s="93"/>
      <c r="M5" s="93"/>
      <c r="N5" s="93"/>
      <c r="O5" s="93"/>
    </row>
    <row r="6" spans="1:15">
      <c r="A6" s="9"/>
      <c r="B6" s="93"/>
      <c r="C6" s="93"/>
      <c r="D6" s="93"/>
      <c r="E6" s="93"/>
      <c r="F6" s="93"/>
      <c r="G6" s="93"/>
      <c r="H6" s="93"/>
      <c r="I6" s="93"/>
      <c r="J6" s="93"/>
      <c r="K6" s="93"/>
      <c r="L6" s="93"/>
      <c r="M6" s="93"/>
      <c r="N6" s="93"/>
      <c r="O6" s="93"/>
    </row>
    <row r="7" spans="1:15">
      <c r="A7" s="279" t="s">
        <v>214</v>
      </c>
      <c r="B7" s="93"/>
      <c r="C7" s="93"/>
      <c r="D7" s="93"/>
      <c r="E7" s="93"/>
      <c r="F7" s="93"/>
      <c r="G7" s="93"/>
      <c r="H7" s="93"/>
      <c r="I7" s="93"/>
      <c r="J7" s="93"/>
      <c r="K7" s="93"/>
      <c r="L7" s="93"/>
      <c r="M7" s="93"/>
      <c r="N7" s="93"/>
      <c r="O7" s="93"/>
    </row>
    <row r="8" spans="1:15" s="3" customFormat="1" ht="25.5" customHeight="1">
      <c r="A8" s="175" t="s">
        <v>215</v>
      </c>
      <c r="B8" s="176"/>
      <c r="C8" s="175" t="s">
        <v>216</v>
      </c>
      <c r="D8" s="177"/>
      <c r="E8" s="177"/>
      <c r="F8" s="177"/>
      <c r="G8" s="177"/>
      <c r="H8" s="177"/>
      <c r="I8" s="176"/>
      <c r="L8" s="81" t="s">
        <v>3</v>
      </c>
    </row>
    <row r="9" spans="1:15" s="3" customFormat="1" ht="22.5" customHeight="1">
      <c r="A9" s="178"/>
      <c r="B9" s="179"/>
      <c r="C9" s="180" t="s">
        <v>217</v>
      </c>
      <c r="D9" s="180"/>
      <c r="E9" s="180"/>
      <c r="F9" s="180" t="s">
        <v>218</v>
      </c>
      <c r="G9" s="180"/>
      <c r="H9" s="180"/>
      <c r="I9" s="180"/>
      <c r="L9" s="196" t="s">
        <v>219</v>
      </c>
      <c r="M9" s="196"/>
      <c r="N9" s="196"/>
      <c r="O9" s="196"/>
    </row>
    <row r="10" spans="1:15" s="3" customFormat="1" ht="22.5" customHeight="1">
      <c r="A10" s="173" t="s">
        <v>220</v>
      </c>
      <c r="B10" s="173"/>
      <c r="C10" s="174">
        <v>1</v>
      </c>
      <c r="D10" s="366"/>
      <c r="E10" s="366"/>
      <c r="F10" s="174">
        <v>1</v>
      </c>
      <c r="G10" s="366"/>
      <c r="H10" s="366"/>
      <c r="I10" s="366"/>
      <c r="L10" s="196"/>
      <c r="M10" s="196"/>
      <c r="N10" s="196"/>
      <c r="O10" s="196"/>
    </row>
    <row r="11" spans="1:15" s="3" customFormat="1" ht="22.5" customHeight="1">
      <c r="A11" s="173" t="s">
        <v>221</v>
      </c>
      <c r="B11" s="173"/>
      <c r="C11" s="174">
        <v>1</v>
      </c>
      <c r="D11" s="366"/>
      <c r="E11" s="366"/>
      <c r="F11" s="174">
        <v>1</v>
      </c>
      <c r="G11" s="366"/>
      <c r="H11" s="366"/>
      <c r="I11" s="366"/>
      <c r="L11" s="196"/>
      <c r="M11" s="196"/>
      <c r="N11" s="196"/>
      <c r="O11" s="196"/>
    </row>
    <row r="12" spans="1:15" s="3" customFormat="1" ht="22.5" customHeight="1">
      <c r="A12" s="173" t="s">
        <v>222</v>
      </c>
      <c r="B12" s="173"/>
      <c r="C12" s="174">
        <v>1</v>
      </c>
      <c r="D12" s="366"/>
      <c r="E12" s="366"/>
      <c r="F12" s="174">
        <v>1</v>
      </c>
      <c r="G12" s="366"/>
      <c r="H12" s="366"/>
      <c r="I12" s="366"/>
      <c r="L12" s="196"/>
      <c r="M12" s="196"/>
      <c r="N12" s="196"/>
      <c r="O12" s="196"/>
    </row>
    <row r="13" spans="1:15" s="3" customFormat="1" ht="22.5" customHeight="1">
      <c r="A13" s="173" t="s">
        <v>223</v>
      </c>
      <c r="B13" s="173"/>
      <c r="C13" s="155" t="s">
        <v>224</v>
      </c>
      <c r="D13" s="366"/>
      <c r="E13" s="366"/>
      <c r="F13" s="174">
        <v>1</v>
      </c>
      <c r="G13" s="366"/>
      <c r="H13" s="366"/>
      <c r="I13" s="366"/>
      <c r="L13" s="196"/>
      <c r="M13" s="196"/>
      <c r="N13" s="196"/>
      <c r="O13" s="196"/>
    </row>
    <row r="14" spans="1:15" s="3" customFormat="1" ht="22.5" customHeight="1">
      <c r="A14" s="173" t="s">
        <v>225</v>
      </c>
      <c r="B14" s="173"/>
      <c r="C14" s="174">
        <v>1</v>
      </c>
      <c r="D14" s="366"/>
      <c r="E14" s="366"/>
      <c r="F14" s="174">
        <v>1</v>
      </c>
      <c r="G14" s="366"/>
      <c r="H14" s="366"/>
      <c r="I14" s="366"/>
      <c r="L14" s="196"/>
      <c r="M14" s="196"/>
      <c r="N14" s="196"/>
      <c r="O14" s="196"/>
    </row>
    <row r="15" spans="1:15" s="3" customFormat="1" ht="22.5" customHeight="1">
      <c r="A15" s="173" t="s">
        <v>226</v>
      </c>
      <c r="B15" s="173"/>
      <c r="C15" s="174">
        <v>1</v>
      </c>
      <c r="D15" s="366"/>
      <c r="E15" s="366"/>
      <c r="F15" s="174">
        <v>1</v>
      </c>
      <c r="G15" s="366"/>
      <c r="H15" s="366"/>
      <c r="I15" s="366"/>
      <c r="L15" s="196"/>
      <c r="M15" s="196"/>
      <c r="N15" s="196"/>
      <c r="O15" s="196"/>
    </row>
    <row r="16" spans="1:15" s="3" customFormat="1" ht="22.5" customHeight="1">
      <c r="A16" s="173" t="s">
        <v>227</v>
      </c>
      <c r="B16" s="173"/>
      <c r="C16" s="174">
        <v>1</v>
      </c>
      <c r="D16" s="366"/>
      <c r="E16" s="366"/>
      <c r="F16" s="174">
        <v>1</v>
      </c>
      <c r="G16" s="366"/>
      <c r="H16" s="366"/>
      <c r="I16" s="366"/>
      <c r="L16" s="196"/>
      <c r="M16" s="196"/>
      <c r="N16" s="196"/>
      <c r="O16" s="196"/>
    </row>
    <row r="17" spans="1:15" s="3" customFormat="1" ht="22.5" customHeight="1">
      <c r="A17" s="183"/>
      <c r="B17" s="184"/>
      <c r="C17" s="174">
        <v>1</v>
      </c>
      <c r="D17" s="366"/>
      <c r="E17" s="366"/>
      <c r="F17" s="181">
        <v>1</v>
      </c>
      <c r="G17" s="182"/>
      <c r="H17" s="182"/>
      <c r="I17" s="182"/>
      <c r="L17" s="196"/>
      <c r="M17" s="196"/>
      <c r="N17" s="196"/>
      <c r="O17" s="196"/>
    </row>
    <row r="18" spans="1:15" s="3" customFormat="1" ht="14.1">
      <c r="L18" s="196"/>
      <c r="M18" s="196"/>
      <c r="N18" s="196"/>
      <c r="O18" s="196"/>
    </row>
    <row r="19" spans="1:15" s="45" customFormat="1" ht="21.75" customHeight="1">
      <c r="A19" s="187" t="s">
        <v>228</v>
      </c>
      <c r="B19" s="188"/>
      <c r="C19" s="188"/>
      <c r="D19" s="188"/>
      <c r="E19" s="188"/>
      <c r="F19" s="188"/>
      <c r="G19" s="188"/>
      <c r="H19" s="188"/>
      <c r="I19" s="188"/>
      <c r="J19" s="188"/>
      <c r="K19" s="189"/>
    </row>
    <row r="20" spans="1:15" s="3" customFormat="1" ht="38.25" customHeight="1">
      <c r="A20" s="46" t="s">
        <v>53</v>
      </c>
      <c r="B20" s="185" t="s">
        <v>229</v>
      </c>
      <c r="C20" s="185"/>
      <c r="D20" s="185"/>
      <c r="E20" s="185" t="s">
        <v>230</v>
      </c>
      <c r="F20" s="185"/>
      <c r="G20" s="185"/>
      <c r="H20" s="185" t="s">
        <v>231</v>
      </c>
      <c r="I20" s="185"/>
      <c r="J20" s="186"/>
      <c r="K20" s="72"/>
    </row>
    <row r="21" spans="1:15" s="3" customFormat="1" ht="14.1">
      <c r="A21" s="367"/>
      <c r="B21" s="271"/>
      <c r="C21" s="271"/>
      <c r="D21" s="271"/>
      <c r="E21" s="271"/>
      <c r="F21" s="271"/>
      <c r="G21" s="271"/>
      <c r="H21" s="271"/>
      <c r="I21" s="271"/>
      <c r="J21" s="368"/>
      <c r="K21" s="72"/>
    </row>
    <row r="22" spans="1:15" s="3" customFormat="1" ht="14.1">
      <c r="A22" s="369"/>
      <c r="B22" s="271"/>
      <c r="C22" s="271"/>
      <c r="D22" s="271"/>
      <c r="E22" s="271"/>
      <c r="F22" s="271"/>
      <c r="G22" s="271"/>
      <c r="H22" s="271"/>
      <c r="I22" s="271"/>
      <c r="J22" s="368"/>
      <c r="K22" s="72"/>
    </row>
    <row r="23" spans="1:15" s="3" customFormat="1" ht="14.1">
      <c r="A23" s="369"/>
      <c r="B23" s="271"/>
      <c r="C23" s="271"/>
      <c r="D23" s="271"/>
      <c r="E23" s="271"/>
      <c r="F23" s="271"/>
      <c r="G23" s="271"/>
      <c r="H23" s="271"/>
      <c r="I23" s="271"/>
      <c r="J23" s="368"/>
      <c r="K23" s="72"/>
    </row>
    <row r="24" spans="1:15" s="3" customFormat="1" ht="14.1">
      <c r="A24" s="369"/>
      <c r="B24" s="271"/>
      <c r="C24" s="271"/>
      <c r="D24" s="271"/>
      <c r="E24" s="271"/>
      <c r="F24" s="271"/>
      <c r="G24" s="271"/>
      <c r="H24" s="271"/>
      <c r="I24" s="271"/>
      <c r="J24" s="368"/>
      <c r="K24" s="72"/>
    </row>
    <row r="25" spans="1:15" s="3" customFormat="1" ht="14.1">
      <c r="A25" s="369"/>
      <c r="B25" s="271"/>
      <c r="C25" s="271"/>
      <c r="D25" s="271"/>
      <c r="E25" s="271"/>
      <c r="F25" s="271"/>
      <c r="G25" s="271"/>
      <c r="H25" s="271"/>
      <c r="I25" s="271"/>
      <c r="J25" s="368"/>
      <c r="K25" s="72"/>
    </row>
    <row r="26" spans="1:15" s="3" customFormat="1" ht="14.1"/>
    <row r="27" spans="1:15" s="45" customFormat="1" ht="22.5" customHeight="1">
      <c r="A27" s="187" t="s">
        <v>232</v>
      </c>
      <c r="B27" s="188"/>
      <c r="C27" s="188"/>
      <c r="D27" s="188"/>
      <c r="E27" s="188"/>
      <c r="F27" s="188"/>
      <c r="G27" s="188"/>
      <c r="H27" s="188"/>
      <c r="I27" s="188"/>
      <c r="J27" s="188"/>
      <c r="K27" s="189"/>
    </row>
    <row r="28" spans="1:15" s="3" customFormat="1" ht="39" customHeight="1">
      <c r="A28" s="46" t="s">
        <v>53</v>
      </c>
      <c r="B28" s="185" t="s">
        <v>233</v>
      </c>
      <c r="C28" s="185"/>
      <c r="D28" s="185"/>
      <c r="E28" s="185" t="s">
        <v>234</v>
      </c>
      <c r="F28" s="185"/>
      <c r="G28" s="185"/>
      <c r="H28" s="185" t="s">
        <v>231</v>
      </c>
      <c r="I28" s="185"/>
      <c r="J28" s="186"/>
      <c r="K28" s="72"/>
    </row>
    <row r="29" spans="1:15" s="3" customFormat="1" ht="14.1">
      <c r="A29" s="369"/>
      <c r="B29" s="271"/>
      <c r="C29" s="271"/>
      <c r="D29" s="271"/>
      <c r="E29" s="271"/>
      <c r="F29" s="271"/>
      <c r="G29" s="271"/>
      <c r="H29" s="271"/>
      <c r="I29" s="271"/>
      <c r="J29" s="368"/>
      <c r="K29" s="72"/>
    </row>
    <row r="30" spans="1:15" s="3" customFormat="1" ht="14.1">
      <c r="A30" s="369"/>
      <c r="B30" s="271"/>
      <c r="C30" s="271"/>
      <c r="D30" s="271"/>
      <c r="E30" s="271"/>
      <c r="F30" s="271"/>
      <c r="G30" s="271"/>
      <c r="H30" s="271"/>
      <c r="I30" s="271"/>
      <c r="J30" s="368"/>
      <c r="K30" s="72"/>
    </row>
    <row r="31" spans="1:15" ht="14.25" customHeight="1">
      <c r="A31" s="369"/>
      <c r="B31" s="271"/>
      <c r="C31" s="271"/>
      <c r="D31" s="271"/>
      <c r="E31" s="271"/>
      <c r="F31" s="271"/>
      <c r="G31" s="271"/>
      <c r="H31" s="271"/>
      <c r="I31" s="271"/>
      <c r="J31" s="368"/>
      <c r="K31" s="72"/>
      <c r="L31" s="93"/>
      <c r="M31" s="93"/>
      <c r="N31" s="93"/>
      <c r="O31" s="93"/>
    </row>
    <row r="32" spans="1:15" s="3" customFormat="1" ht="14.1">
      <c r="A32" s="369"/>
      <c r="B32" s="271"/>
      <c r="C32" s="271"/>
      <c r="D32" s="271"/>
      <c r="E32" s="271"/>
      <c r="F32" s="271"/>
      <c r="G32" s="271"/>
      <c r="H32" s="271"/>
      <c r="I32" s="271"/>
      <c r="J32" s="368"/>
      <c r="K32" s="72"/>
    </row>
    <row r="33" spans="1:11" s="3" customFormat="1" ht="14.1">
      <c r="A33" s="369"/>
      <c r="B33" s="271"/>
      <c r="C33" s="271"/>
      <c r="D33" s="271"/>
      <c r="E33" s="271"/>
      <c r="F33" s="271"/>
      <c r="G33" s="271"/>
      <c r="H33" s="271"/>
      <c r="I33" s="271"/>
      <c r="J33" s="368"/>
      <c r="K33" s="72"/>
    </row>
    <row r="34" spans="1:11" s="3" customFormat="1" ht="29.25" customHeight="1">
      <c r="A34" s="279"/>
      <c r="E34" s="172" t="s">
        <v>235</v>
      </c>
      <c r="F34" s="172"/>
      <c r="G34" s="172"/>
      <c r="H34" s="172"/>
      <c r="I34" s="172"/>
      <c r="J34" s="279"/>
    </row>
    <row r="67" spans="6:6">
      <c r="F67" s="3"/>
    </row>
  </sheetData>
  <mergeCells count="69">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 ref="B33:D33"/>
    <mergeCell ref="E33:G33"/>
    <mergeCell ref="H33:J33"/>
    <mergeCell ref="B30:D30"/>
    <mergeCell ref="E30:G30"/>
    <mergeCell ref="H30:J30"/>
    <mergeCell ref="B31:D31"/>
    <mergeCell ref="E31:G31"/>
    <mergeCell ref="H31:J31"/>
    <mergeCell ref="H25:J25"/>
    <mergeCell ref="B22:D22"/>
    <mergeCell ref="E22:G22"/>
    <mergeCell ref="H22:J22"/>
    <mergeCell ref="B23:D23"/>
    <mergeCell ref="E23:G23"/>
    <mergeCell ref="H23:J23"/>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zoomScale="70" zoomScaleNormal="70" workbookViewId="0">
      <selection activeCell="W45" sqref="W45"/>
    </sheetView>
  </sheetViews>
  <sheetFormatPr defaultColWidth="9.42578125" defaultRowHeight="15.6"/>
  <cols>
    <col min="1" max="1" width="9.42578125" style="2" customWidth="1"/>
    <col min="2" max="2" width="14.5703125" style="2" bestFit="1" customWidth="1"/>
    <col min="3" max="8" width="9.42578125" style="2"/>
    <col min="9" max="9" width="11.5703125" style="2" customWidth="1"/>
    <col min="10" max="16384" width="9.42578125" style="2"/>
  </cols>
  <sheetData>
    <row r="1" spans="1:9">
      <c r="A1" s="93" t="str">
        <f>+'Cover Page'!$B$29</f>
        <v>Annual Performance Report 2022</v>
      </c>
      <c r="B1" s="93"/>
      <c r="C1" s="93"/>
      <c r="D1" s="93"/>
      <c r="E1" s="93" t="str">
        <f>+'Cover Page'!$B$33</f>
        <v>Sheffield Energy Recovery Facility</v>
      </c>
      <c r="F1" s="93"/>
      <c r="G1" s="93"/>
      <c r="H1" s="93"/>
      <c r="I1" s="93"/>
    </row>
    <row r="3" spans="1:9">
      <c r="A3" s="1" t="s">
        <v>236</v>
      </c>
      <c r="B3" s="93"/>
      <c r="C3" s="93"/>
      <c r="D3" s="93"/>
      <c r="E3" s="93"/>
      <c r="F3" s="93"/>
      <c r="G3" s="93"/>
      <c r="H3" s="93"/>
      <c r="I3" s="93"/>
    </row>
    <row r="4" spans="1:9">
      <c r="A4" s="1"/>
      <c r="B4" s="93"/>
      <c r="C4" s="93"/>
      <c r="D4" s="93"/>
      <c r="E4" s="93"/>
      <c r="F4" s="93"/>
      <c r="G4" s="93"/>
      <c r="H4" s="93"/>
      <c r="I4" s="93"/>
    </row>
    <row r="5" spans="1:9" s="3" customFormat="1" ht="14.1">
      <c r="A5" s="193" t="s">
        <v>237</v>
      </c>
      <c r="B5" s="194"/>
      <c r="C5" s="194"/>
      <c r="D5" s="194"/>
      <c r="E5" s="194"/>
      <c r="F5" s="194"/>
      <c r="G5" s="194"/>
      <c r="H5" s="194"/>
      <c r="I5" s="195"/>
    </row>
    <row r="6" spans="1:9" s="3" customFormat="1" ht="15.75" customHeight="1">
      <c r="A6" s="126" t="s">
        <v>238</v>
      </c>
      <c r="B6" s="127"/>
      <c r="C6" s="127"/>
      <c r="D6" s="127"/>
      <c r="E6" s="127"/>
      <c r="F6" s="127"/>
      <c r="G6" s="127"/>
      <c r="H6" s="127"/>
      <c r="I6" s="128"/>
    </row>
    <row r="7" spans="1:9" s="3" customFormat="1" ht="15.75" customHeight="1">
      <c r="A7" s="129"/>
      <c r="B7" s="130"/>
      <c r="C7" s="130"/>
      <c r="D7" s="130"/>
      <c r="E7" s="130"/>
      <c r="F7" s="130"/>
      <c r="G7" s="130"/>
      <c r="H7" s="130"/>
      <c r="I7" s="131"/>
    </row>
    <row r="8" spans="1:9" s="3" customFormat="1" ht="15.75" customHeight="1">
      <c r="A8" s="129"/>
      <c r="B8" s="130"/>
      <c r="C8" s="130"/>
      <c r="D8" s="130"/>
      <c r="E8" s="130"/>
      <c r="F8" s="130"/>
      <c r="G8" s="130"/>
      <c r="H8" s="130"/>
      <c r="I8" s="131"/>
    </row>
    <row r="9" spans="1:9" s="3" customFormat="1" ht="15.75" customHeight="1">
      <c r="A9" s="129"/>
      <c r="B9" s="130"/>
      <c r="C9" s="130"/>
      <c r="D9" s="130"/>
      <c r="E9" s="130"/>
      <c r="F9" s="130"/>
      <c r="G9" s="130"/>
      <c r="H9" s="130"/>
      <c r="I9" s="131"/>
    </row>
    <row r="10" spans="1:9" s="3" customFormat="1" ht="15.75" customHeight="1">
      <c r="A10" s="129"/>
      <c r="B10" s="130"/>
      <c r="C10" s="130"/>
      <c r="D10" s="130"/>
      <c r="E10" s="130"/>
      <c r="F10" s="130"/>
      <c r="G10" s="130"/>
      <c r="H10" s="130"/>
      <c r="I10" s="131"/>
    </row>
    <row r="11" spans="1:9" s="3" customFormat="1" ht="15.75" customHeight="1">
      <c r="A11" s="129"/>
      <c r="B11" s="130"/>
      <c r="C11" s="130"/>
      <c r="D11" s="130"/>
      <c r="E11" s="130"/>
      <c r="F11" s="130"/>
      <c r="G11" s="130"/>
      <c r="H11" s="130"/>
      <c r="I11" s="131"/>
    </row>
    <row r="12" spans="1:9" s="3" customFormat="1" ht="15.75" customHeight="1">
      <c r="A12" s="129"/>
      <c r="B12" s="130"/>
      <c r="C12" s="130"/>
      <c r="D12" s="130"/>
      <c r="E12" s="130"/>
      <c r="F12" s="130"/>
      <c r="G12" s="130"/>
      <c r="H12" s="130"/>
      <c r="I12" s="131"/>
    </row>
    <row r="13" spans="1:9" s="3" customFormat="1" ht="15.75" customHeight="1">
      <c r="A13" s="129"/>
      <c r="B13" s="130"/>
      <c r="C13" s="130"/>
      <c r="D13" s="130"/>
      <c r="E13" s="130"/>
      <c r="F13" s="130"/>
      <c r="G13" s="130"/>
      <c r="H13" s="130"/>
      <c r="I13" s="131"/>
    </row>
    <row r="14" spans="1:9" s="3" customFormat="1" ht="15.75" customHeight="1">
      <c r="A14" s="132"/>
      <c r="B14" s="133"/>
      <c r="C14" s="133"/>
      <c r="D14" s="133"/>
      <c r="E14" s="133"/>
      <c r="F14" s="133"/>
      <c r="G14" s="133"/>
      <c r="H14" s="133"/>
      <c r="I14" s="134"/>
    </row>
    <row r="15" spans="1:9" s="3" customFormat="1" ht="14.1"/>
    <row r="16" spans="1:9" s="47" customFormat="1" ht="33.75" customHeight="1">
      <c r="A16" s="190" t="s">
        <v>239</v>
      </c>
      <c r="B16" s="191"/>
      <c r="C16" s="191"/>
      <c r="D16" s="191"/>
      <c r="E16" s="191"/>
      <c r="F16" s="191"/>
      <c r="G16" s="191"/>
      <c r="H16" s="191"/>
      <c r="I16" s="192"/>
    </row>
    <row r="17" spans="1:9" ht="15.75" customHeight="1">
      <c r="A17" s="206"/>
      <c r="B17" s="135"/>
      <c r="C17" s="135"/>
      <c r="D17" s="135"/>
      <c r="E17" s="135"/>
      <c r="F17" s="135"/>
      <c r="G17" s="135"/>
      <c r="H17" s="135"/>
      <c r="I17" s="136"/>
    </row>
    <row r="18" spans="1:9" ht="15.75" customHeight="1">
      <c r="A18" s="137"/>
      <c r="B18" s="138"/>
      <c r="C18" s="138"/>
      <c r="D18" s="138"/>
      <c r="E18" s="138"/>
      <c r="F18" s="138"/>
      <c r="G18" s="138"/>
      <c r="H18" s="138"/>
      <c r="I18" s="139"/>
    </row>
    <row r="19" spans="1:9" ht="15.75" customHeight="1">
      <c r="A19" s="137"/>
      <c r="B19" s="138"/>
      <c r="C19" s="138"/>
      <c r="D19" s="138"/>
      <c r="E19" s="138"/>
      <c r="F19" s="138"/>
      <c r="G19" s="138"/>
      <c r="H19" s="138"/>
      <c r="I19" s="139"/>
    </row>
    <row r="20" spans="1:9" ht="15.75" customHeight="1">
      <c r="A20" s="137"/>
      <c r="B20" s="138"/>
      <c r="C20" s="138"/>
      <c r="D20" s="138"/>
      <c r="E20" s="138"/>
      <c r="F20" s="138"/>
      <c r="G20" s="138"/>
      <c r="H20" s="138"/>
      <c r="I20" s="139"/>
    </row>
    <row r="21" spans="1:9" ht="15.75" customHeight="1">
      <c r="A21" s="137"/>
      <c r="B21" s="138"/>
      <c r="C21" s="138"/>
      <c r="D21" s="138"/>
      <c r="E21" s="138"/>
      <c r="F21" s="138"/>
      <c r="G21" s="138"/>
      <c r="H21" s="138"/>
      <c r="I21" s="139"/>
    </row>
    <row r="22" spans="1:9" ht="15.75" customHeight="1">
      <c r="A22" s="137"/>
      <c r="B22" s="138"/>
      <c r="C22" s="138"/>
      <c r="D22" s="138"/>
      <c r="E22" s="138"/>
      <c r="F22" s="138"/>
      <c r="G22" s="138"/>
      <c r="H22" s="138"/>
      <c r="I22" s="139"/>
    </row>
    <row r="23" spans="1:9" ht="15.75" customHeight="1">
      <c r="A23" s="137"/>
      <c r="B23" s="138"/>
      <c r="C23" s="138"/>
      <c r="D23" s="138"/>
      <c r="E23" s="138"/>
      <c r="F23" s="138"/>
      <c r="G23" s="138"/>
      <c r="H23" s="138"/>
      <c r="I23" s="139"/>
    </row>
    <row r="24" spans="1:9" ht="15.75" customHeight="1">
      <c r="A24" s="137"/>
      <c r="B24" s="138"/>
      <c r="C24" s="138"/>
      <c r="D24" s="138"/>
      <c r="E24" s="138"/>
      <c r="F24" s="138"/>
      <c r="G24" s="138"/>
      <c r="H24" s="138"/>
      <c r="I24" s="139"/>
    </row>
    <row r="25" spans="1:9" ht="15.75" customHeight="1">
      <c r="A25" s="140"/>
      <c r="B25" s="141"/>
      <c r="C25" s="141"/>
      <c r="D25" s="141"/>
      <c r="E25" s="141"/>
      <c r="F25" s="141"/>
      <c r="G25" s="141"/>
      <c r="H25" s="141"/>
      <c r="I25" s="142"/>
    </row>
    <row r="26" spans="1:9">
      <c r="A26" s="1"/>
      <c r="B26" s="93"/>
      <c r="C26" s="93"/>
      <c r="D26" s="93"/>
      <c r="E26" s="93"/>
      <c r="F26" s="93"/>
      <c r="G26" s="93"/>
      <c r="H26" s="93"/>
      <c r="I26" s="93"/>
    </row>
    <row r="27" spans="1:9" ht="36.75" customHeight="1">
      <c r="A27" s="190" t="s">
        <v>240</v>
      </c>
      <c r="B27" s="191"/>
      <c r="C27" s="191"/>
      <c r="D27" s="191"/>
      <c r="E27" s="191"/>
      <c r="F27" s="191"/>
      <c r="G27" s="191"/>
      <c r="H27" s="191"/>
      <c r="I27" s="192"/>
    </row>
    <row r="28" spans="1:9" ht="15.75" customHeight="1">
      <c r="A28" s="126" t="s">
        <v>241</v>
      </c>
      <c r="B28" s="135"/>
      <c r="C28" s="135"/>
      <c r="D28" s="135"/>
      <c r="E28" s="135"/>
      <c r="F28" s="135"/>
      <c r="G28" s="135"/>
      <c r="H28" s="135"/>
      <c r="I28" s="136"/>
    </row>
    <row r="29" spans="1:9" ht="15.75" customHeight="1">
      <c r="A29" s="137"/>
      <c r="B29" s="138"/>
      <c r="C29" s="138"/>
      <c r="D29" s="138"/>
      <c r="E29" s="138"/>
      <c r="F29" s="138"/>
      <c r="G29" s="138"/>
      <c r="H29" s="138"/>
      <c r="I29" s="139"/>
    </row>
    <row r="30" spans="1:9" ht="15.75" customHeight="1">
      <c r="A30" s="137"/>
      <c r="B30" s="138"/>
      <c r="C30" s="138"/>
      <c r="D30" s="138"/>
      <c r="E30" s="138"/>
      <c r="F30" s="138"/>
      <c r="G30" s="138"/>
      <c r="H30" s="138"/>
      <c r="I30" s="139"/>
    </row>
    <row r="31" spans="1:9" ht="15.75" customHeight="1">
      <c r="A31" s="137"/>
      <c r="B31" s="138"/>
      <c r="C31" s="138"/>
      <c r="D31" s="138"/>
      <c r="E31" s="138"/>
      <c r="F31" s="138"/>
      <c r="G31" s="138"/>
      <c r="H31" s="138"/>
      <c r="I31" s="139"/>
    </row>
    <row r="32" spans="1:9" ht="15.75" customHeight="1">
      <c r="A32" s="137"/>
      <c r="B32" s="138"/>
      <c r="C32" s="138"/>
      <c r="D32" s="138"/>
      <c r="E32" s="138"/>
      <c r="F32" s="138"/>
      <c r="G32" s="138"/>
      <c r="H32" s="138"/>
      <c r="I32" s="139"/>
    </row>
    <row r="33" spans="1:9" ht="15.75" customHeight="1">
      <c r="A33" s="137"/>
      <c r="B33" s="138"/>
      <c r="C33" s="138"/>
      <c r="D33" s="138"/>
      <c r="E33" s="138"/>
      <c r="F33" s="138"/>
      <c r="G33" s="138"/>
      <c r="H33" s="138"/>
      <c r="I33" s="139"/>
    </row>
    <row r="34" spans="1:9" ht="15.75" customHeight="1">
      <c r="A34" s="137"/>
      <c r="B34" s="138"/>
      <c r="C34" s="138"/>
      <c r="D34" s="138"/>
      <c r="E34" s="138"/>
      <c r="F34" s="138"/>
      <c r="G34" s="138"/>
      <c r="H34" s="138"/>
      <c r="I34" s="139"/>
    </row>
    <row r="35" spans="1:9" ht="15.75" customHeight="1">
      <c r="A35" s="137"/>
      <c r="B35" s="138"/>
      <c r="C35" s="138"/>
      <c r="D35" s="138"/>
      <c r="E35" s="138"/>
      <c r="F35" s="138"/>
      <c r="G35" s="138"/>
      <c r="H35" s="138"/>
      <c r="I35" s="139"/>
    </row>
    <row r="36" spans="1:9" ht="15.75" customHeight="1">
      <c r="A36" s="140"/>
      <c r="B36" s="141"/>
      <c r="C36" s="141"/>
      <c r="D36" s="141"/>
      <c r="E36" s="141"/>
      <c r="F36" s="141"/>
      <c r="G36" s="141"/>
      <c r="H36" s="141"/>
      <c r="I36" s="142"/>
    </row>
    <row r="38" spans="1:9" ht="33" customHeight="1">
      <c r="A38" s="190" t="s">
        <v>242</v>
      </c>
      <c r="B38" s="191"/>
      <c r="C38" s="191"/>
      <c r="D38" s="191"/>
      <c r="E38" s="191"/>
      <c r="F38" s="191"/>
      <c r="G38" s="191"/>
      <c r="H38" s="191"/>
      <c r="I38" s="192"/>
    </row>
    <row r="39" spans="1:9" ht="15.75" customHeight="1">
      <c r="A39" s="370"/>
      <c r="B39" s="371"/>
      <c r="C39" s="371"/>
      <c r="D39" s="371"/>
      <c r="E39" s="371"/>
      <c r="F39" s="371"/>
      <c r="G39" s="371"/>
      <c r="H39" s="371"/>
      <c r="I39" s="372"/>
    </row>
    <row r="40" spans="1:9" ht="15.75" customHeight="1">
      <c r="A40" s="373"/>
      <c r="B40" s="374"/>
      <c r="C40" s="374"/>
      <c r="D40" s="374"/>
      <c r="E40" s="374"/>
      <c r="F40" s="374"/>
      <c r="G40" s="374"/>
      <c r="H40" s="374"/>
      <c r="I40" s="375"/>
    </row>
    <row r="41" spans="1:9" ht="15.75" customHeight="1">
      <c r="A41" s="373"/>
      <c r="B41" s="374"/>
      <c r="C41" s="374"/>
      <c r="D41" s="374"/>
      <c r="E41" s="374"/>
      <c r="F41" s="374"/>
      <c r="G41" s="374"/>
      <c r="H41" s="374"/>
      <c r="I41" s="375"/>
    </row>
    <row r="42" spans="1:9" ht="15.75" customHeight="1">
      <c r="A42" s="373"/>
      <c r="B42" s="374"/>
      <c r="C42" s="374"/>
      <c r="D42" s="374"/>
      <c r="E42" s="374"/>
      <c r="F42" s="374"/>
      <c r="G42" s="374"/>
      <c r="H42" s="374"/>
      <c r="I42" s="375"/>
    </row>
    <row r="43" spans="1:9" ht="15.75" customHeight="1">
      <c r="A43" s="373"/>
      <c r="B43" s="374"/>
      <c r="C43" s="374"/>
      <c r="D43" s="374"/>
      <c r="E43" s="374"/>
      <c r="F43" s="374"/>
      <c r="G43" s="374"/>
      <c r="H43" s="374"/>
      <c r="I43" s="375"/>
    </row>
    <row r="44" spans="1:9" ht="15.75" customHeight="1">
      <c r="A44" s="373"/>
      <c r="B44" s="374"/>
      <c r="C44" s="374"/>
      <c r="D44" s="374"/>
      <c r="E44" s="374"/>
      <c r="F44" s="374"/>
      <c r="G44" s="374"/>
      <c r="H44" s="374"/>
      <c r="I44" s="375"/>
    </row>
    <row r="45" spans="1:9" ht="15.75" customHeight="1">
      <c r="A45" s="373"/>
      <c r="B45" s="374"/>
      <c r="C45" s="374"/>
      <c r="D45" s="374"/>
      <c r="E45" s="374"/>
      <c r="F45" s="374"/>
      <c r="G45" s="374"/>
      <c r="H45" s="374"/>
      <c r="I45" s="375"/>
    </row>
    <row r="46" spans="1:9" ht="15.75" customHeight="1">
      <c r="A46" s="373"/>
      <c r="B46" s="374"/>
      <c r="C46" s="374"/>
      <c r="D46" s="374"/>
      <c r="E46" s="374"/>
      <c r="F46" s="374"/>
      <c r="G46" s="374"/>
      <c r="H46" s="374"/>
      <c r="I46" s="375"/>
    </row>
    <row r="47" spans="1:9" ht="15.75" customHeight="1">
      <c r="A47" s="373"/>
      <c r="B47" s="374"/>
      <c r="C47" s="374"/>
      <c r="D47" s="374"/>
      <c r="E47" s="374"/>
      <c r="F47" s="374"/>
      <c r="G47" s="374"/>
      <c r="H47" s="374"/>
      <c r="I47" s="375"/>
    </row>
    <row r="48" spans="1:9" ht="15.75" customHeight="1">
      <c r="A48" s="376"/>
      <c r="B48" s="377"/>
      <c r="C48" s="377"/>
      <c r="D48" s="377"/>
      <c r="E48" s="377"/>
      <c r="F48" s="377"/>
      <c r="G48" s="377"/>
      <c r="H48" s="377"/>
      <c r="I48" s="378"/>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zoomScale="70" zoomScaleNormal="70" workbookViewId="0">
      <selection activeCell="W45" sqref="W45"/>
    </sheetView>
  </sheetViews>
  <sheetFormatPr defaultColWidth="9.42578125" defaultRowHeight="15.6"/>
  <cols>
    <col min="1" max="1" width="9.42578125" style="2" customWidth="1"/>
    <col min="2" max="2" width="14.5703125" style="2" bestFit="1" customWidth="1"/>
    <col min="3" max="8" width="9.42578125" style="2"/>
    <col min="9" max="9" width="11.5703125" style="2" customWidth="1"/>
    <col min="10" max="16384" width="9.42578125" style="2"/>
  </cols>
  <sheetData>
    <row r="1" spans="1:9">
      <c r="A1" s="93" t="str">
        <f>+'Cover Page'!$B$29</f>
        <v>Annual Performance Report 2022</v>
      </c>
      <c r="B1" s="93"/>
      <c r="C1" s="93"/>
      <c r="D1" s="93"/>
      <c r="E1" s="93" t="str">
        <f>+'Cover Page'!$B$33</f>
        <v>Sheffield Energy Recovery Facility</v>
      </c>
      <c r="F1" s="93"/>
      <c r="G1" s="93"/>
      <c r="H1" s="93"/>
      <c r="I1" s="93"/>
    </row>
    <row r="3" spans="1:9">
      <c r="A3" s="1" t="s">
        <v>243</v>
      </c>
      <c r="B3" s="93"/>
      <c r="C3" s="93"/>
      <c r="D3" s="93"/>
      <c r="E3" s="93"/>
      <c r="F3" s="93"/>
      <c r="G3" s="93"/>
      <c r="H3" s="93"/>
      <c r="I3" s="93"/>
    </row>
    <row r="4" spans="1:9">
      <c r="A4" s="1"/>
      <c r="B4" s="93"/>
      <c r="C4" s="93"/>
      <c r="D4" s="93"/>
      <c r="E4" s="93"/>
      <c r="F4" s="93"/>
      <c r="G4" s="93"/>
      <c r="H4" s="93"/>
      <c r="I4" s="93"/>
    </row>
    <row r="5" spans="1:9" s="3" customFormat="1" ht="28.5" customHeight="1">
      <c r="A5" s="48" t="s">
        <v>244</v>
      </c>
      <c r="B5" s="49"/>
      <c r="C5" s="49"/>
      <c r="D5" s="49"/>
      <c r="E5" s="49"/>
      <c r="F5" s="49"/>
      <c r="G5" s="49"/>
      <c r="H5" s="49"/>
      <c r="I5" s="50"/>
    </row>
    <row r="6" spans="1:9" s="3" customFormat="1" ht="15.75" customHeight="1">
      <c r="A6" s="193" t="s">
        <v>53</v>
      </c>
      <c r="B6" s="195"/>
      <c r="C6" s="193" t="s">
        <v>245</v>
      </c>
      <c r="D6" s="194"/>
      <c r="E6" s="194"/>
      <c r="F6" s="194"/>
      <c r="G6" s="194"/>
      <c r="H6" s="194"/>
      <c r="I6" s="195"/>
    </row>
    <row r="7" spans="1:9" s="3" customFormat="1" ht="15.75" customHeight="1">
      <c r="A7" s="206"/>
      <c r="B7" s="136"/>
      <c r="C7" s="206"/>
      <c r="D7" s="135"/>
      <c r="E7" s="135"/>
      <c r="F7" s="135"/>
      <c r="G7" s="135"/>
      <c r="H7" s="135"/>
      <c r="I7" s="136"/>
    </row>
    <row r="8" spans="1:9" s="3" customFormat="1" ht="15.75" customHeight="1">
      <c r="A8" s="140"/>
      <c r="B8" s="142"/>
      <c r="C8" s="140"/>
      <c r="D8" s="141"/>
      <c r="E8" s="141"/>
      <c r="F8" s="141"/>
      <c r="G8" s="141"/>
      <c r="H8" s="141"/>
      <c r="I8" s="142"/>
    </row>
    <row r="9" spans="1:9" s="3" customFormat="1" ht="15.75" customHeight="1">
      <c r="A9" s="206"/>
      <c r="B9" s="136"/>
      <c r="C9" s="206"/>
      <c r="D9" s="135"/>
      <c r="E9" s="135"/>
      <c r="F9" s="135"/>
      <c r="G9" s="135"/>
      <c r="H9" s="135"/>
      <c r="I9" s="136"/>
    </row>
    <row r="10" spans="1:9" s="3" customFormat="1" ht="15.75" customHeight="1">
      <c r="A10" s="140"/>
      <c r="B10" s="142"/>
      <c r="C10" s="140"/>
      <c r="D10" s="141"/>
      <c r="E10" s="141"/>
      <c r="F10" s="141"/>
      <c r="G10" s="141"/>
      <c r="H10" s="141"/>
      <c r="I10" s="142"/>
    </row>
    <row r="11" spans="1:9" s="3" customFormat="1" ht="15.75" customHeight="1">
      <c r="A11" s="206"/>
      <c r="B11" s="136"/>
      <c r="C11" s="206"/>
      <c r="D11" s="135"/>
      <c r="E11" s="135"/>
      <c r="F11" s="135"/>
      <c r="G11" s="135"/>
      <c r="H11" s="135"/>
      <c r="I11" s="136"/>
    </row>
    <row r="12" spans="1:9" s="3" customFormat="1" ht="15.75" customHeight="1">
      <c r="A12" s="140"/>
      <c r="B12" s="142"/>
      <c r="C12" s="140"/>
      <c r="D12" s="141"/>
      <c r="E12" s="141"/>
      <c r="F12" s="141"/>
      <c r="G12" s="141"/>
      <c r="H12" s="141"/>
      <c r="I12" s="142"/>
    </row>
    <row r="13" spans="1:9" s="3" customFormat="1" ht="15.75" customHeight="1">
      <c r="A13" s="206"/>
      <c r="B13" s="136"/>
      <c r="C13" s="206"/>
      <c r="D13" s="135"/>
      <c r="E13" s="135"/>
      <c r="F13" s="135"/>
      <c r="G13" s="135"/>
      <c r="H13" s="135"/>
      <c r="I13" s="136"/>
    </row>
    <row r="14" spans="1:9" s="3" customFormat="1" ht="15.75" customHeight="1">
      <c r="A14" s="140"/>
      <c r="B14" s="142"/>
      <c r="C14" s="140"/>
      <c r="D14" s="141"/>
      <c r="E14" s="141"/>
      <c r="F14" s="141"/>
      <c r="G14" s="141"/>
      <c r="H14" s="141"/>
      <c r="I14" s="142"/>
    </row>
    <row r="15" spans="1:9" s="3" customFormat="1" ht="14.1"/>
    <row r="16" spans="1:9" s="47" customFormat="1" ht="33.75" customHeight="1">
      <c r="A16" s="190" t="s">
        <v>246</v>
      </c>
      <c r="B16" s="191"/>
      <c r="C16" s="191"/>
      <c r="D16" s="191"/>
      <c r="E16" s="191"/>
      <c r="F16" s="191"/>
      <c r="G16" s="191"/>
      <c r="H16" s="191"/>
      <c r="I16" s="192"/>
    </row>
    <row r="17" spans="1:9" ht="15.75" customHeight="1">
      <c r="A17" s="193" t="s">
        <v>53</v>
      </c>
      <c r="B17" s="195"/>
      <c r="C17" s="193" t="s">
        <v>245</v>
      </c>
      <c r="D17" s="194"/>
      <c r="E17" s="194"/>
      <c r="F17" s="194"/>
      <c r="G17" s="194"/>
      <c r="H17" s="194"/>
      <c r="I17" s="194"/>
    </row>
    <row r="18" spans="1:9" ht="15.75" customHeight="1">
      <c r="A18" s="206"/>
      <c r="B18" s="136"/>
      <c r="C18" s="206"/>
      <c r="D18" s="135"/>
      <c r="E18" s="135"/>
      <c r="F18" s="135"/>
      <c r="G18" s="135"/>
      <c r="H18" s="135"/>
      <c r="I18" s="136"/>
    </row>
    <row r="19" spans="1:9" ht="15.75" customHeight="1">
      <c r="A19" s="140"/>
      <c r="B19" s="142"/>
      <c r="C19" s="140"/>
      <c r="D19" s="141"/>
      <c r="E19" s="141"/>
      <c r="F19" s="141"/>
      <c r="G19" s="141"/>
      <c r="H19" s="141"/>
      <c r="I19" s="142"/>
    </row>
    <row r="20" spans="1:9" ht="15.75" customHeight="1">
      <c r="A20" s="206"/>
      <c r="B20" s="136"/>
      <c r="C20" s="206"/>
      <c r="D20" s="135"/>
      <c r="E20" s="135"/>
      <c r="F20" s="135"/>
      <c r="G20" s="135"/>
      <c r="H20" s="135"/>
      <c r="I20" s="136"/>
    </row>
    <row r="21" spans="1:9" ht="15.75" customHeight="1">
      <c r="A21" s="140"/>
      <c r="B21" s="142"/>
      <c r="C21" s="140"/>
      <c r="D21" s="141"/>
      <c r="E21" s="141"/>
      <c r="F21" s="141"/>
      <c r="G21" s="141"/>
      <c r="H21" s="141"/>
      <c r="I21" s="142"/>
    </row>
    <row r="22" spans="1:9" ht="15.75" customHeight="1">
      <c r="A22" s="206"/>
      <c r="B22" s="136"/>
      <c r="C22" s="206"/>
      <c r="D22" s="135"/>
      <c r="E22" s="135"/>
      <c r="F22" s="135"/>
      <c r="G22" s="135"/>
      <c r="H22" s="135"/>
      <c r="I22" s="136"/>
    </row>
    <row r="23" spans="1:9" ht="15.75" customHeight="1">
      <c r="A23" s="140"/>
      <c r="B23" s="142"/>
      <c r="C23" s="140"/>
      <c r="D23" s="141"/>
      <c r="E23" s="141"/>
      <c r="F23" s="141"/>
      <c r="G23" s="141"/>
      <c r="H23" s="141"/>
      <c r="I23" s="142"/>
    </row>
    <row r="24" spans="1:9" ht="15.75" customHeight="1">
      <c r="A24" s="206"/>
      <c r="B24" s="136"/>
      <c r="C24" s="206"/>
      <c r="D24" s="135"/>
      <c r="E24" s="135"/>
      <c r="F24" s="135"/>
      <c r="G24" s="135"/>
      <c r="H24" s="135"/>
      <c r="I24" s="136"/>
    </row>
    <row r="25" spans="1:9" ht="15.75" customHeight="1">
      <c r="A25" s="140"/>
      <c r="B25" s="142"/>
      <c r="C25" s="140"/>
      <c r="D25" s="141"/>
      <c r="E25" s="141"/>
      <c r="F25" s="141"/>
      <c r="G25" s="141"/>
      <c r="H25" s="141"/>
      <c r="I25" s="142"/>
    </row>
    <row r="26" spans="1:9" ht="15.75" customHeight="1">
      <c r="A26" s="206"/>
      <c r="B26" s="136"/>
      <c r="C26" s="206"/>
      <c r="D26" s="135"/>
      <c r="E26" s="135"/>
      <c r="F26" s="135"/>
      <c r="G26" s="135"/>
      <c r="H26" s="135"/>
      <c r="I26" s="136"/>
    </row>
    <row r="27" spans="1:9" ht="15.75" customHeight="1">
      <c r="A27" s="140"/>
      <c r="B27" s="142"/>
      <c r="C27" s="140"/>
      <c r="D27" s="141"/>
      <c r="E27" s="141"/>
      <c r="F27" s="141"/>
      <c r="G27" s="141"/>
      <c r="H27" s="141"/>
      <c r="I27" s="142"/>
    </row>
    <row r="28" spans="1:9">
      <c r="A28" s="1"/>
      <c r="B28" s="93"/>
      <c r="C28" s="93"/>
      <c r="D28" s="93"/>
      <c r="E28" s="93"/>
      <c r="F28" s="93"/>
      <c r="G28" s="93"/>
      <c r="H28" s="93"/>
      <c r="I28" s="93"/>
    </row>
    <row r="29" spans="1:9" ht="36.75" customHeight="1">
      <c r="A29" s="190" t="s">
        <v>247</v>
      </c>
      <c r="B29" s="191"/>
      <c r="C29" s="191"/>
      <c r="D29" s="191"/>
      <c r="E29" s="191"/>
      <c r="F29" s="191"/>
      <c r="G29" s="191"/>
      <c r="H29" s="191"/>
      <c r="I29" s="192"/>
    </row>
    <row r="66" spans="6:6">
      <c r="F66" s="3"/>
    </row>
  </sheetData>
  <mergeCells count="24">
    <mergeCell ref="A24:B25"/>
    <mergeCell ref="C24:I25"/>
    <mergeCell ref="A26:B27"/>
    <mergeCell ref="C26:I27"/>
    <mergeCell ref="A29:I29"/>
    <mergeCell ref="A18:B19"/>
    <mergeCell ref="C18:I19"/>
    <mergeCell ref="A20:B21"/>
    <mergeCell ref="C20:I21"/>
    <mergeCell ref="A22:B23"/>
    <mergeCell ref="C22:I23"/>
    <mergeCell ref="A17:B17"/>
    <mergeCell ref="C17:I17"/>
    <mergeCell ref="A6:B6"/>
    <mergeCell ref="C6:I6"/>
    <mergeCell ref="A7:B8"/>
    <mergeCell ref="C7:I8"/>
    <mergeCell ref="A9:B10"/>
    <mergeCell ref="C9:I10"/>
    <mergeCell ref="A11:B12"/>
    <mergeCell ref="C11:I12"/>
    <mergeCell ref="A13:B14"/>
    <mergeCell ref="C13:I14"/>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tabColor rgb="FF00B050"/>
  </sheetPr>
  <dimension ref="A1:O24"/>
  <sheetViews>
    <sheetView zoomScale="60" zoomScaleNormal="60" workbookViewId="0">
      <selection activeCell="W45" sqref="W45"/>
    </sheetView>
  </sheetViews>
  <sheetFormatPr defaultColWidth="8.85546875" defaultRowHeight="15.6"/>
  <cols>
    <col min="1" max="1" width="36.5703125" style="93" customWidth="1"/>
    <col min="2" max="2" width="20" style="93" bestFit="1" customWidth="1"/>
    <col min="3" max="3" width="37.42578125" style="93" customWidth="1"/>
    <col min="4" max="14" width="8.85546875" style="93"/>
    <col min="15" max="15" width="9" style="93" customWidth="1"/>
    <col min="16" max="16384" width="8.85546875" style="93"/>
  </cols>
  <sheetData>
    <row r="1" spans="1:15">
      <c r="A1" s="93" t="str">
        <f>+'Cover Page'!$B$29</f>
        <v>Annual Performance Report 2022</v>
      </c>
      <c r="C1" s="93" t="str">
        <f>+'Cover Page'!$B$33</f>
        <v>Sheffield Energy Recovery Facility</v>
      </c>
    </row>
    <row r="2" spans="1:15" ht="9.9499999999999993" customHeight="1"/>
    <row r="3" spans="1:15">
      <c r="A3" s="1" t="s">
        <v>248</v>
      </c>
      <c r="E3" s="81" t="s">
        <v>3</v>
      </c>
    </row>
    <row r="4" spans="1:15" ht="9.6" customHeight="1"/>
    <row r="5" spans="1:15">
      <c r="A5" s="201" t="s">
        <v>249</v>
      </c>
      <c r="B5" s="202"/>
      <c r="C5" s="202"/>
    </row>
    <row r="6" spans="1:15" ht="30.95">
      <c r="A6" s="94" t="s">
        <v>250</v>
      </c>
      <c r="B6" s="98" t="s">
        <v>251</v>
      </c>
      <c r="C6" s="97"/>
    </row>
    <row r="7" spans="1:15" ht="30.95">
      <c r="A7" s="94" t="s">
        <v>252</v>
      </c>
      <c r="B7" s="98" t="s">
        <v>253</v>
      </c>
      <c r="C7" s="97"/>
    </row>
    <row r="8" spans="1:15" ht="46.5">
      <c r="A8" s="94" t="s">
        <v>254</v>
      </c>
      <c r="B8" s="98" t="s">
        <v>255</v>
      </c>
      <c r="C8" s="97"/>
    </row>
    <row r="9" spans="1:15" ht="89.45" customHeight="1">
      <c r="A9" s="94" t="s">
        <v>256</v>
      </c>
      <c r="B9" s="203" t="s">
        <v>257</v>
      </c>
      <c r="C9" s="204"/>
      <c r="E9" s="198" t="s">
        <v>258</v>
      </c>
      <c r="F9" s="197"/>
      <c r="G9" s="197"/>
      <c r="H9" s="197"/>
      <c r="I9" s="197"/>
      <c r="J9" s="197"/>
      <c r="K9" s="197"/>
      <c r="L9" s="197"/>
      <c r="M9" s="197"/>
      <c r="N9" s="197"/>
      <c r="O9" s="197"/>
    </row>
    <row r="10" spans="1:15" ht="8.4499999999999993" customHeight="1">
      <c r="A10" s="95"/>
      <c r="B10" s="96"/>
      <c r="C10" s="96"/>
    </row>
    <row r="11" spans="1:15">
      <c r="A11" s="205" t="s">
        <v>259</v>
      </c>
      <c r="B11" s="202"/>
      <c r="C11" s="202"/>
    </row>
    <row r="12" spans="1:15" ht="33.6" customHeight="1">
      <c r="A12" s="94" t="s">
        <v>260</v>
      </c>
      <c r="B12" s="98" t="s">
        <v>261</v>
      </c>
      <c r="C12" s="97"/>
    </row>
    <row r="13" spans="1:15" ht="101.45" customHeight="1">
      <c r="A13" s="94" t="s">
        <v>262</v>
      </c>
      <c r="B13" s="199" t="s">
        <v>263</v>
      </c>
      <c r="C13" s="200"/>
      <c r="E13" s="196" t="s">
        <v>264</v>
      </c>
      <c r="F13" s="197"/>
      <c r="G13" s="197"/>
      <c r="H13" s="197"/>
      <c r="I13" s="197"/>
      <c r="J13" s="197"/>
      <c r="K13" s="197"/>
      <c r="L13" s="197"/>
      <c r="M13" s="197"/>
      <c r="N13" s="197"/>
      <c r="O13" s="197"/>
    </row>
    <row r="14" spans="1:15" ht="58.7" customHeight="1">
      <c r="A14" s="94" t="s">
        <v>265</v>
      </c>
      <c r="B14" s="99" t="s">
        <v>266</v>
      </c>
      <c r="C14" s="97"/>
    </row>
    <row r="15" spans="1:15" ht="6.6" customHeight="1">
      <c r="A15" s="95"/>
      <c r="B15" s="96"/>
      <c r="C15" s="96"/>
    </row>
    <row r="16" spans="1:15" ht="39" customHeight="1">
      <c r="A16" s="201" t="s">
        <v>267</v>
      </c>
      <c r="B16" s="202"/>
      <c r="C16" s="202"/>
    </row>
    <row r="17" spans="1:15" ht="49.35" customHeight="1">
      <c r="A17" s="94" t="s">
        <v>268</v>
      </c>
      <c r="B17" s="107">
        <v>0.41980000000000001</v>
      </c>
      <c r="C17" s="97"/>
    </row>
    <row r="18" spans="1:15" ht="103.35" customHeight="1">
      <c r="A18" s="94" t="s">
        <v>269</v>
      </c>
      <c r="B18" s="199" t="s">
        <v>270</v>
      </c>
      <c r="C18" s="200"/>
      <c r="E18" s="196" t="s">
        <v>271</v>
      </c>
      <c r="F18" s="197"/>
      <c r="G18" s="197"/>
      <c r="H18" s="197"/>
      <c r="I18" s="197"/>
      <c r="J18" s="197"/>
      <c r="K18" s="197"/>
      <c r="L18" s="197"/>
      <c r="M18" s="197"/>
      <c r="N18" s="197"/>
      <c r="O18" s="197"/>
    </row>
    <row r="19" spans="1:15" ht="54.95" customHeight="1">
      <c r="A19" s="94" t="s">
        <v>272</v>
      </c>
      <c r="B19" s="107">
        <v>0.53300000000000003</v>
      </c>
      <c r="C19" s="108"/>
    </row>
    <row r="20" spans="1:15" ht="92.45" customHeight="1">
      <c r="A20" s="94" t="s">
        <v>273</v>
      </c>
      <c r="B20" s="199" t="s">
        <v>270</v>
      </c>
      <c r="C20" s="200"/>
      <c r="E20" s="196" t="s">
        <v>274</v>
      </c>
      <c r="F20" s="197"/>
      <c r="G20" s="197"/>
      <c r="H20" s="197"/>
      <c r="I20" s="197"/>
      <c r="J20" s="197"/>
      <c r="K20" s="197"/>
      <c r="L20" s="197"/>
      <c r="M20" s="197"/>
      <c r="N20" s="197"/>
      <c r="O20" s="197"/>
    </row>
    <row r="21" spans="1:15" ht="9.9499999999999993" customHeight="1"/>
    <row r="22" spans="1:15">
      <c r="A22" s="93" t="s">
        <v>275</v>
      </c>
    </row>
    <row r="23" spans="1:15">
      <c r="A23" s="365"/>
      <c r="B23" s="365"/>
      <c r="C23" s="365"/>
    </row>
    <row r="24" spans="1:15" ht="64.7" customHeight="1">
      <c r="A24" s="365"/>
      <c r="B24" s="365"/>
      <c r="C24" s="365"/>
    </row>
  </sheetData>
  <mergeCells count="12">
    <mergeCell ref="A23:C24"/>
    <mergeCell ref="A5:C5"/>
    <mergeCell ref="B9:C9"/>
    <mergeCell ref="A11:C11"/>
    <mergeCell ref="B13:C13"/>
    <mergeCell ref="A16:C16"/>
    <mergeCell ref="B18:C18"/>
    <mergeCell ref="E20:O20"/>
    <mergeCell ref="E18:O18"/>
    <mergeCell ref="E13:O13"/>
    <mergeCell ref="E9:O9"/>
    <mergeCell ref="B20:C20"/>
  </mergeCells>
  <pageMargins left="0.25" right="0.25"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63500</xdr:colOff>
                <xdr:row>1</xdr:row>
                <xdr:rowOff>38100</xdr:rowOff>
              </from>
              <to>
                <xdr:col>8</xdr:col>
                <xdr:colOff>368300</xdr:colOff>
                <xdr:row>7</xdr:row>
                <xdr:rowOff>317500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sheetPr>
  <dimension ref="A1:K56"/>
  <sheetViews>
    <sheetView zoomScale="80" zoomScaleNormal="80" workbookViewId="0">
      <selection activeCell="W45" sqref="W45"/>
    </sheetView>
  </sheetViews>
  <sheetFormatPr defaultColWidth="9.42578125" defaultRowHeight="15.6"/>
  <cols>
    <col min="1" max="1" width="9.42578125" style="2" customWidth="1"/>
    <col min="2" max="2" width="14.5703125" style="2" bestFit="1" customWidth="1"/>
    <col min="3" max="3" width="9.42578125" style="2"/>
    <col min="4" max="4" width="17.5703125" style="2" customWidth="1"/>
    <col min="5" max="5" width="9.42578125" style="2" customWidth="1"/>
    <col min="6" max="6" width="21.5703125" style="2" customWidth="1"/>
    <col min="7" max="7" width="10.42578125" style="2" customWidth="1"/>
    <col min="8" max="16384" width="9.42578125" style="2"/>
  </cols>
  <sheetData>
    <row r="1" spans="1:7">
      <c r="A1" s="93" t="str">
        <f>+'Cover Page'!$B$29</f>
        <v>Annual Performance Report 2022</v>
      </c>
      <c r="B1" s="93"/>
      <c r="C1" s="93"/>
      <c r="D1" s="93"/>
      <c r="E1" s="93" t="str">
        <f>+'Cover Page'!$B$33</f>
        <v>Sheffield Energy Recovery Facility</v>
      </c>
      <c r="F1" s="93"/>
      <c r="G1" s="93"/>
    </row>
    <row r="3" spans="1:7">
      <c r="A3" s="1" t="s">
        <v>276</v>
      </c>
      <c r="B3" s="93"/>
      <c r="C3" s="93"/>
      <c r="D3" s="93"/>
      <c r="E3" s="93"/>
      <c r="F3" s="93"/>
      <c r="G3" s="93"/>
    </row>
    <row r="4" spans="1:7">
      <c r="A4" s="1"/>
      <c r="B4" s="93"/>
      <c r="C4" s="93"/>
      <c r="D4" s="93"/>
      <c r="E4" s="93"/>
      <c r="F4" s="93"/>
      <c r="G4" s="93"/>
    </row>
    <row r="5" spans="1:7" s="3" customFormat="1" ht="21.75" customHeight="1">
      <c r="A5" s="48" t="s">
        <v>277</v>
      </c>
      <c r="B5" s="49"/>
      <c r="C5" s="49"/>
      <c r="D5" s="49"/>
      <c r="E5" s="49"/>
      <c r="F5" s="49"/>
      <c r="G5" s="50"/>
    </row>
    <row r="6" spans="1:7" s="3" customFormat="1" ht="15.75" customHeight="1">
      <c r="A6" s="206" t="s">
        <v>278</v>
      </c>
      <c r="B6" s="135"/>
      <c r="C6" s="135"/>
      <c r="D6" s="135"/>
      <c r="E6" s="135"/>
      <c r="F6" s="135"/>
      <c r="G6" s="136"/>
    </row>
    <row r="7" spans="1:7" s="3" customFormat="1" ht="15.75" customHeight="1">
      <c r="A7" s="140"/>
      <c r="B7" s="141"/>
      <c r="C7" s="141"/>
      <c r="D7" s="141"/>
      <c r="E7" s="141"/>
      <c r="F7" s="141"/>
      <c r="G7" s="142"/>
    </row>
    <row r="8" spans="1:7" s="3" customFormat="1" ht="15.75" customHeight="1">
      <c r="A8" s="126"/>
      <c r="B8" s="127"/>
      <c r="C8" s="127"/>
      <c r="D8" s="127"/>
      <c r="E8" s="127"/>
      <c r="F8" s="127"/>
      <c r="G8" s="128"/>
    </row>
    <row r="9" spans="1:7" s="3" customFormat="1" ht="15.75" customHeight="1">
      <c r="A9" s="132"/>
      <c r="B9" s="133"/>
      <c r="C9" s="133"/>
      <c r="D9" s="133"/>
      <c r="E9" s="133"/>
      <c r="F9" s="133"/>
      <c r="G9" s="134"/>
    </row>
    <row r="10" spans="1:7" s="3" customFormat="1" ht="15.75" customHeight="1">
      <c r="A10" s="126"/>
      <c r="B10" s="127"/>
      <c r="C10" s="127"/>
      <c r="D10" s="127"/>
      <c r="E10" s="127"/>
      <c r="F10" s="127"/>
      <c r="G10" s="128"/>
    </row>
    <row r="11" spans="1:7" s="3" customFormat="1" ht="15.75" customHeight="1">
      <c r="A11" s="132"/>
      <c r="B11" s="133"/>
      <c r="C11" s="133"/>
      <c r="D11" s="133"/>
      <c r="E11" s="133"/>
      <c r="F11" s="133"/>
      <c r="G11" s="134"/>
    </row>
    <row r="12" spans="1:7" s="3" customFormat="1" ht="14.1"/>
    <row r="13" spans="1:7" s="47" customFormat="1" ht="33.75" customHeight="1">
      <c r="A13" s="190" t="s">
        <v>279</v>
      </c>
      <c r="B13" s="191"/>
      <c r="C13" s="191"/>
      <c r="D13" s="191"/>
      <c r="E13" s="191"/>
      <c r="F13" s="191"/>
      <c r="G13" s="192"/>
    </row>
    <row r="14" spans="1:7" ht="15.75" customHeight="1">
      <c r="A14" s="193" t="s">
        <v>280</v>
      </c>
      <c r="B14" s="195"/>
      <c r="C14" s="193" t="s">
        <v>245</v>
      </c>
      <c r="D14" s="194"/>
      <c r="E14" s="194"/>
      <c r="F14" s="194"/>
      <c r="G14" s="194"/>
    </row>
    <row r="15" spans="1:7" ht="15.75" customHeight="1">
      <c r="A15" s="126"/>
      <c r="B15" s="128"/>
      <c r="C15" s="206"/>
      <c r="D15" s="135"/>
      <c r="E15" s="135"/>
      <c r="F15" s="135"/>
      <c r="G15" s="136"/>
    </row>
    <row r="16" spans="1:7" ht="15.75" customHeight="1">
      <c r="A16" s="132"/>
      <c r="B16" s="134"/>
      <c r="C16" s="140"/>
      <c r="D16" s="141"/>
      <c r="E16" s="141"/>
      <c r="F16" s="141"/>
      <c r="G16" s="142"/>
    </row>
    <row r="17" spans="1:11" ht="15.75" customHeight="1">
      <c r="A17" s="206"/>
      <c r="B17" s="136"/>
      <c r="C17" s="206"/>
      <c r="D17" s="135"/>
      <c r="E17" s="135"/>
      <c r="F17" s="135"/>
      <c r="G17" s="136"/>
      <c r="H17" s="93"/>
      <c r="I17" s="93"/>
      <c r="J17" s="93"/>
      <c r="K17" s="93"/>
    </row>
    <row r="18" spans="1:11" ht="15.75" customHeight="1">
      <c r="A18" s="140"/>
      <c r="B18" s="142"/>
      <c r="C18" s="140"/>
      <c r="D18" s="141"/>
      <c r="E18" s="141"/>
      <c r="F18" s="141"/>
      <c r="G18" s="142"/>
      <c r="H18" s="93"/>
      <c r="I18" s="93"/>
      <c r="J18" s="93"/>
      <c r="K18" s="93"/>
    </row>
    <row r="19" spans="1:11" ht="15.75" customHeight="1">
      <c r="A19" s="206"/>
      <c r="B19" s="136"/>
      <c r="C19" s="206"/>
      <c r="D19" s="135"/>
      <c r="E19" s="135"/>
      <c r="F19" s="135"/>
      <c r="G19" s="136"/>
      <c r="H19" s="93"/>
      <c r="I19" s="93"/>
      <c r="J19" s="93"/>
      <c r="K19" s="93"/>
    </row>
    <row r="20" spans="1:11" ht="15.75" customHeight="1">
      <c r="A20" s="140"/>
      <c r="B20" s="142"/>
      <c r="C20" s="140"/>
      <c r="D20" s="141"/>
      <c r="E20" s="141"/>
      <c r="F20" s="141"/>
      <c r="G20" s="142"/>
      <c r="H20" s="93"/>
      <c r="I20" s="93"/>
      <c r="J20" s="93"/>
      <c r="K20" s="93"/>
    </row>
    <row r="21" spans="1:11" ht="15.75" customHeight="1">
      <c r="A21" s="206"/>
      <c r="B21" s="136"/>
      <c r="C21" s="206"/>
      <c r="D21" s="135"/>
      <c r="E21" s="135"/>
      <c r="F21" s="135"/>
      <c r="G21" s="136"/>
      <c r="H21" s="93"/>
      <c r="I21" s="93"/>
      <c r="J21" s="93"/>
      <c r="K21" s="93"/>
    </row>
    <row r="22" spans="1:11" ht="15.75" customHeight="1">
      <c r="A22" s="140"/>
      <c r="B22" s="142"/>
      <c r="C22" s="140"/>
      <c r="D22" s="141"/>
      <c r="E22" s="141"/>
      <c r="F22" s="141"/>
      <c r="G22" s="142"/>
      <c r="H22" s="93"/>
      <c r="I22" s="93"/>
      <c r="J22" s="93"/>
      <c r="K22" s="93"/>
    </row>
    <row r="23" spans="1:11" ht="15.75" customHeight="1">
      <c r="A23" s="206"/>
      <c r="B23" s="136"/>
      <c r="C23" s="206"/>
      <c r="D23" s="135"/>
      <c r="E23" s="135"/>
      <c r="F23" s="135"/>
      <c r="G23" s="136"/>
      <c r="H23" s="93"/>
      <c r="I23" s="93"/>
      <c r="J23" s="93"/>
      <c r="K23" s="93"/>
    </row>
    <row r="24" spans="1:11" ht="15.75" customHeight="1">
      <c r="A24" s="140"/>
      <c r="B24" s="142"/>
      <c r="C24" s="140"/>
      <c r="D24" s="141"/>
      <c r="E24" s="141"/>
      <c r="F24" s="141"/>
      <c r="G24" s="142"/>
      <c r="H24" s="93"/>
      <c r="I24" s="93"/>
      <c r="J24" s="93"/>
      <c r="K24" s="93"/>
    </row>
    <row r="26" spans="1:11">
      <c r="A26" s="279"/>
      <c r="B26" s="279"/>
      <c r="C26" s="279"/>
      <c r="D26" s="279"/>
      <c r="E26" s="279"/>
      <c r="F26" s="279"/>
      <c r="G26" s="279"/>
      <c r="H26" s="93"/>
      <c r="I26" s="93"/>
      <c r="J26" s="93"/>
      <c r="K26" s="93"/>
    </row>
    <row r="27" spans="1:11" s="56" customFormat="1" ht="16.5" customHeight="1">
      <c r="A27" s="207" t="s">
        <v>281</v>
      </c>
      <c r="B27" s="207"/>
      <c r="C27" s="207"/>
      <c r="D27" s="207"/>
      <c r="E27" s="207"/>
      <c r="F27" s="207"/>
      <c r="G27" s="207"/>
    </row>
    <row r="28" spans="1:11" s="12" customFormat="1" ht="17.25" customHeight="1">
      <c r="A28" s="209" t="s">
        <v>282</v>
      </c>
      <c r="B28" s="209"/>
      <c r="C28" s="185" t="s">
        <v>283</v>
      </c>
      <c r="D28" s="185" t="s">
        <v>284</v>
      </c>
      <c r="E28" s="185"/>
      <c r="F28" s="185"/>
      <c r="G28" s="185"/>
      <c r="H28" s="279"/>
      <c r="I28" s="279"/>
      <c r="J28" s="279"/>
      <c r="K28" s="279"/>
    </row>
    <row r="29" spans="1:11" s="12" customFormat="1" ht="17.25" customHeight="1">
      <c r="A29" s="209"/>
      <c r="B29" s="209"/>
      <c r="C29" s="185"/>
      <c r="D29" s="185" t="s">
        <v>285</v>
      </c>
      <c r="E29" s="185"/>
      <c r="F29" s="185" t="s">
        <v>162</v>
      </c>
      <c r="G29" s="185"/>
      <c r="H29" s="279"/>
      <c r="I29" s="279"/>
      <c r="J29" s="279"/>
      <c r="K29" s="279"/>
    </row>
    <row r="30" spans="1:11" s="37" customFormat="1" ht="38.1" customHeight="1">
      <c r="A30" s="327" t="s">
        <v>286</v>
      </c>
      <c r="B30" s="327"/>
      <c r="C30" s="379" t="s">
        <v>287</v>
      </c>
      <c r="D30" s="363"/>
      <c r="E30" s="363"/>
      <c r="F30" s="380"/>
      <c r="G30" s="381"/>
      <c r="H30" s="344"/>
      <c r="I30" s="344"/>
      <c r="J30" s="279"/>
      <c r="K30" s="279"/>
    </row>
    <row r="31" spans="1:11" s="37" customFormat="1" ht="38.1" customHeight="1">
      <c r="A31" s="327" t="s">
        <v>288</v>
      </c>
      <c r="B31" s="327"/>
      <c r="C31" s="106" t="s">
        <v>289</v>
      </c>
      <c r="D31" s="363">
        <v>1.5</v>
      </c>
      <c r="E31" s="363"/>
      <c r="F31" s="380"/>
      <c r="G31" s="381"/>
      <c r="H31" s="344"/>
      <c r="I31" s="344"/>
      <c r="J31" s="279"/>
      <c r="K31" s="279"/>
    </row>
    <row r="32" spans="1:11" s="37" customFormat="1" ht="38.1" customHeight="1">
      <c r="A32" s="327" t="s">
        <v>290</v>
      </c>
      <c r="B32" s="327"/>
      <c r="C32" s="106" t="s">
        <v>291</v>
      </c>
      <c r="D32" s="363">
        <v>4</v>
      </c>
      <c r="E32" s="363"/>
      <c r="F32" s="382">
        <v>4</v>
      </c>
      <c r="G32" s="383"/>
      <c r="H32" s="344"/>
      <c r="I32" s="344"/>
      <c r="J32" s="279"/>
      <c r="K32" s="279"/>
    </row>
    <row r="33" spans="1:7" s="37" customFormat="1" ht="38.1" customHeight="1">
      <c r="A33" s="327" t="s">
        <v>292</v>
      </c>
      <c r="B33" s="327"/>
      <c r="C33" s="106" t="s">
        <v>291</v>
      </c>
      <c r="D33" s="363">
        <v>0</v>
      </c>
      <c r="E33" s="363"/>
      <c r="F33" s="380"/>
      <c r="G33" s="381"/>
    </row>
    <row r="35" spans="1:7">
      <c r="A35" s="167" t="s">
        <v>293</v>
      </c>
      <c r="B35" s="167"/>
      <c r="C35" s="167"/>
      <c r="D35" s="167"/>
      <c r="E35" s="167"/>
      <c r="F35" s="167"/>
      <c r="G35" s="167"/>
    </row>
    <row r="36" spans="1:7">
      <c r="A36" s="208"/>
      <c r="B36" s="208"/>
      <c r="C36" s="208"/>
      <c r="D36" s="208"/>
      <c r="E36" s="208"/>
      <c r="F36" s="208"/>
      <c r="G36" s="208"/>
    </row>
    <row r="37" spans="1:7">
      <c r="A37" s="208"/>
      <c r="B37" s="208"/>
      <c r="C37" s="208"/>
      <c r="D37" s="208"/>
      <c r="E37" s="208"/>
      <c r="F37" s="208"/>
      <c r="G37" s="208"/>
    </row>
    <row r="38" spans="1:7">
      <c r="A38" s="208"/>
      <c r="B38" s="208"/>
      <c r="C38" s="208"/>
      <c r="D38" s="208"/>
      <c r="E38" s="208"/>
      <c r="F38" s="208"/>
      <c r="G38" s="208"/>
    </row>
    <row r="39" spans="1:7">
      <c r="A39" s="208"/>
      <c r="B39" s="208"/>
      <c r="C39" s="208"/>
      <c r="D39" s="208"/>
      <c r="E39" s="208"/>
      <c r="F39" s="208"/>
      <c r="G39" s="208"/>
    </row>
    <row r="40" spans="1:7">
      <c r="A40" s="208"/>
      <c r="B40" s="208"/>
      <c r="C40" s="208"/>
      <c r="D40" s="208"/>
      <c r="E40" s="208"/>
      <c r="F40" s="208"/>
      <c r="G40" s="208"/>
    </row>
    <row r="41" spans="1:7">
      <c r="A41" s="208"/>
      <c r="B41" s="208"/>
      <c r="C41" s="208"/>
      <c r="D41" s="208"/>
      <c r="E41" s="208"/>
      <c r="F41" s="208"/>
      <c r="G41" s="208"/>
    </row>
    <row r="56" spans="6:6">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sheetPr>
  <dimension ref="A1:I66"/>
  <sheetViews>
    <sheetView zoomScale="80" zoomScaleNormal="80" workbookViewId="0">
      <selection activeCell="W45" sqref="W45"/>
    </sheetView>
  </sheetViews>
  <sheetFormatPr defaultColWidth="9.42578125" defaultRowHeight="15.6"/>
  <cols>
    <col min="1" max="1" width="9.42578125" style="2" customWidth="1"/>
    <col min="2" max="2" width="14.5703125" style="2" bestFit="1" customWidth="1"/>
    <col min="3" max="4" width="9.42578125" style="2"/>
    <col min="5" max="5" width="11" style="2" customWidth="1"/>
    <col min="6" max="8" width="9.42578125" style="2"/>
    <col min="9" max="9" width="11.5703125" style="2" customWidth="1"/>
    <col min="10" max="16384" width="9.42578125" style="2"/>
  </cols>
  <sheetData>
    <row r="1" spans="1:9">
      <c r="A1" s="93" t="str">
        <f>+'Cover Page'!$B$29</f>
        <v>Annual Performance Report 2022</v>
      </c>
      <c r="B1" s="93"/>
      <c r="C1" s="93"/>
      <c r="D1" s="93"/>
      <c r="E1" s="93" t="str">
        <f>+'Cover Page'!$B$33</f>
        <v>Sheffield Energy Recovery Facility</v>
      </c>
      <c r="F1" s="93"/>
      <c r="G1" s="93"/>
      <c r="H1" s="93"/>
      <c r="I1" s="93"/>
    </row>
    <row r="3" spans="1:9">
      <c r="A3" s="1" t="s">
        <v>41</v>
      </c>
      <c r="B3" s="93"/>
      <c r="C3" s="93"/>
      <c r="D3" s="93"/>
      <c r="E3" s="93"/>
      <c r="F3" s="93"/>
      <c r="G3" s="93"/>
      <c r="H3" s="93"/>
      <c r="I3" s="93"/>
    </row>
    <row r="4" spans="1:9">
      <c r="A4" s="1"/>
      <c r="B4" s="93"/>
      <c r="C4" s="93"/>
      <c r="D4" s="93"/>
      <c r="E4" s="93"/>
      <c r="F4" s="93"/>
      <c r="G4" s="93"/>
      <c r="H4" s="93"/>
      <c r="I4" s="93"/>
    </row>
    <row r="5" spans="1:9" s="3" customFormat="1" ht="21.75" customHeight="1">
      <c r="A5" s="48" t="s">
        <v>277</v>
      </c>
      <c r="B5" s="49"/>
      <c r="C5" s="49"/>
      <c r="D5" s="49"/>
      <c r="E5" s="49"/>
      <c r="F5" s="49"/>
      <c r="G5" s="49"/>
      <c r="H5" s="49"/>
      <c r="I5" s="50"/>
    </row>
    <row r="6" spans="1:9" s="3" customFormat="1" ht="15.75" customHeight="1">
      <c r="A6" s="126" t="s">
        <v>294</v>
      </c>
      <c r="B6" s="127"/>
      <c r="C6" s="127"/>
      <c r="D6" s="127"/>
      <c r="E6" s="127"/>
      <c r="F6" s="127"/>
      <c r="G6" s="127"/>
      <c r="H6" s="127"/>
      <c r="I6" s="128"/>
    </row>
    <row r="7" spans="1:9" s="3" customFormat="1" ht="15.75" customHeight="1">
      <c r="A7" s="129"/>
      <c r="B7" s="130"/>
      <c r="C7" s="130"/>
      <c r="D7" s="130"/>
      <c r="E7" s="130"/>
      <c r="F7" s="130"/>
      <c r="G7" s="130"/>
      <c r="H7" s="130"/>
      <c r="I7" s="131"/>
    </row>
    <row r="8" spans="1:9" s="3" customFormat="1" ht="15.75" customHeight="1">
      <c r="A8" s="129"/>
      <c r="B8" s="130"/>
      <c r="C8" s="130"/>
      <c r="D8" s="130"/>
      <c r="E8" s="130"/>
      <c r="F8" s="130"/>
      <c r="G8" s="130"/>
      <c r="H8" s="130"/>
      <c r="I8" s="131"/>
    </row>
    <row r="9" spans="1:9" s="3" customFormat="1" ht="15.75" customHeight="1">
      <c r="A9" s="132"/>
      <c r="B9" s="133"/>
      <c r="C9" s="133"/>
      <c r="D9" s="133"/>
      <c r="E9" s="133"/>
      <c r="F9" s="133"/>
      <c r="G9" s="133"/>
      <c r="H9" s="133"/>
      <c r="I9" s="134"/>
    </row>
    <row r="10" spans="1:9" s="3" customFormat="1" ht="15.75" customHeight="1">
      <c r="A10" s="126"/>
      <c r="B10" s="127"/>
      <c r="C10" s="127"/>
      <c r="D10" s="127"/>
      <c r="E10" s="127"/>
      <c r="F10" s="127"/>
      <c r="G10" s="127"/>
      <c r="H10" s="127"/>
      <c r="I10" s="128"/>
    </row>
    <row r="11" spans="1:9" s="3" customFormat="1" ht="15.75" customHeight="1">
      <c r="A11" s="132"/>
      <c r="B11" s="133"/>
      <c r="C11" s="133"/>
      <c r="D11" s="133"/>
      <c r="E11" s="133"/>
      <c r="F11" s="133"/>
      <c r="G11" s="133"/>
      <c r="H11" s="133"/>
      <c r="I11" s="134"/>
    </row>
    <row r="12" spans="1:9" s="3" customFormat="1" ht="14.1"/>
    <row r="13" spans="1:9" s="47" customFormat="1" ht="33.75" customHeight="1">
      <c r="A13" s="190" t="s">
        <v>279</v>
      </c>
      <c r="B13" s="191"/>
      <c r="C13" s="191"/>
      <c r="D13" s="191"/>
      <c r="E13" s="191"/>
      <c r="F13" s="191"/>
      <c r="G13" s="191"/>
      <c r="H13" s="191"/>
      <c r="I13" s="192"/>
    </row>
    <row r="14" spans="1:9" ht="15.75" customHeight="1">
      <c r="A14" s="193" t="s">
        <v>280</v>
      </c>
      <c r="B14" s="195"/>
      <c r="C14" s="193" t="s">
        <v>245</v>
      </c>
      <c r="D14" s="194"/>
      <c r="E14" s="194"/>
      <c r="F14" s="194"/>
      <c r="G14" s="194"/>
      <c r="H14" s="194"/>
      <c r="I14" s="194"/>
    </row>
    <row r="15" spans="1:9" ht="15.75" customHeight="1">
      <c r="A15" s="126"/>
      <c r="B15" s="128"/>
      <c r="C15" s="206"/>
      <c r="D15" s="135"/>
      <c r="E15" s="135"/>
      <c r="F15" s="135"/>
      <c r="G15" s="135"/>
      <c r="H15" s="135"/>
      <c r="I15" s="136"/>
    </row>
    <row r="16" spans="1:9" ht="15.75" customHeight="1">
      <c r="A16" s="132"/>
      <c r="B16" s="134"/>
      <c r="C16" s="140"/>
      <c r="D16" s="141"/>
      <c r="E16" s="141"/>
      <c r="F16" s="141"/>
      <c r="G16" s="141"/>
      <c r="H16" s="141"/>
      <c r="I16" s="142"/>
    </row>
    <row r="17" spans="1:9" ht="15.75" customHeight="1">
      <c r="A17" s="206"/>
      <c r="B17" s="136"/>
      <c r="C17" s="206"/>
      <c r="D17" s="135"/>
      <c r="E17" s="135"/>
      <c r="F17" s="135"/>
      <c r="G17" s="135"/>
      <c r="H17" s="135"/>
      <c r="I17" s="136"/>
    </row>
    <row r="18" spans="1:9" ht="15.75" customHeight="1">
      <c r="A18" s="140"/>
      <c r="B18" s="142"/>
      <c r="C18" s="140"/>
      <c r="D18" s="141"/>
      <c r="E18" s="141"/>
      <c r="F18" s="141"/>
      <c r="G18" s="141"/>
      <c r="H18" s="141"/>
      <c r="I18" s="142"/>
    </row>
    <row r="19" spans="1:9" ht="15.75" customHeight="1">
      <c r="A19" s="206"/>
      <c r="B19" s="136"/>
      <c r="C19" s="206"/>
      <c r="D19" s="135"/>
      <c r="E19" s="135"/>
      <c r="F19" s="135"/>
      <c r="G19" s="135"/>
      <c r="H19" s="135"/>
      <c r="I19" s="136"/>
    </row>
    <row r="20" spans="1:9" ht="15.75" customHeight="1">
      <c r="A20" s="140"/>
      <c r="B20" s="142"/>
      <c r="C20" s="140"/>
      <c r="D20" s="141"/>
      <c r="E20" s="141"/>
      <c r="F20" s="141"/>
      <c r="G20" s="141"/>
      <c r="H20" s="141"/>
      <c r="I20" s="142"/>
    </row>
    <row r="22" spans="1:9" ht="22.5" customHeight="1">
      <c r="A22" s="210" t="s">
        <v>295</v>
      </c>
      <c r="B22" s="211"/>
      <c r="C22" s="211"/>
      <c r="D22" s="211"/>
      <c r="E22" s="211"/>
      <c r="F22" s="211"/>
      <c r="G22" s="211"/>
      <c r="H22" s="211"/>
      <c r="I22" s="211"/>
    </row>
    <row r="23" spans="1:9" ht="19.5" customHeight="1">
      <c r="A23" s="212" t="s">
        <v>186</v>
      </c>
      <c r="B23" s="213"/>
      <c r="C23" s="214"/>
      <c r="D23" s="215" t="s">
        <v>296</v>
      </c>
      <c r="E23" s="216"/>
      <c r="F23" s="54" t="s">
        <v>283</v>
      </c>
      <c r="G23" s="54" t="s">
        <v>297</v>
      </c>
      <c r="H23" s="54" t="s">
        <v>298</v>
      </c>
      <c r="I23" s="54" t="s">
        <v>299</v>
      </c>
    </row>
    <row r="24" spans="1:9">
      <c r="A24" s="217" t="s">
        <v>300</v>
      </c>
      <c r="B24" s="384"/>
      <c r="C24" s="385"/>
      <c r="D24" s="218" t="s">
        <v>301</v>
      </c>
      <c r="E24" s="386"/>
      <c r="F24" s="103" t="s">
        <v>302</v>
      </c>
      <c r="G24" s="103"/>
      <c r="H24" s="103"/>
      <c r="I24" s="103"/>
    </row>
    <row r="25" spans="1:9">
      <c r="A25" s="217" t="s">
        <v>303</v>
      </c>
      <c r="B25" s="384"/>
      <c r="C25" s="385"/>
      <c r="D25" s="218" t="s">
        <v>301</v>
      </c>
      <c r="E25" s="386"/>
      <c r="F25" s="103">
        <v>43.3</v>
      </c>
      <c r="G25" s="103"/>
      <c r="H25" s="103"/>
      <c r="I25" s="103"/>
    </row>
    <row r="26" spans="1:9">
      <c r="A26" s="217" t="s">
        <v>304</v>
      </c>
      <c r="B26" s="384"/>
      <c r="C26" s="385"/>
      <c r="D26" s="218" t="s">
        <v>301</v>
      </c>
      <c r="E26" s="386"/>
      <c r="F26" s="103">
        <v>7.0000000000000001E-3</v>
      </c>
      <c r="G26" s="103"/>
      <c r="H26" s="103"/>
      <c r="I26" s="103"/>
    </row>
    <row r="27" spans="1:9">
      <c r="A27" s="217"/>
      <c r="B27" s="384"/>
      <c r="C27" s="385"/>
      <c r="D27" s="218"/>
      <c r="E27" s="386"/>
      <c r="F27" s="103"/>
      <c r="G27" s="103"/>
      <c r="H27" s="103"/>
      <c r="I27" s="103"/>
    </row>
    <row r="28" spans="1:9">
      <c r="A28" s="217"/>
      <c r="B28" s="384"/>
      <c r="C28" s="385"/>
      <c r="D28" s="218"/>
      <c r="E28" s="386"/>
      <c r="F28" s="103"/>
      <c r="G28" s="103"/>
      <c r="H28" s="103"/>
      <c r="I28" s="103"/>
    </row>
    <row r="29" spans="1:9">
      <c r="A29" s="217"/>
      <c r="B29" s="384"/>
      <c r="C29" s="385"/>
      <c r="D29" s="218"/>
      <c r="E29" s="386"/>
      <c r="F29" s="103"/>
      <c r="G29" s="103"/>
      <c r="H29" s="103"/>
      <c r="I29" s="103"/>
    </row>
    <row r="30" spans="1:9">
      <c r="A30" s="387"/>
      <c r="B30" s="387"/>
      <c r="C30" s="387"/>
      <c r="D30" s="218"/>
      <c r="E30" s="386"/>
      <c r="F30" s="103"/>
      <c r="G30" s="103"/>
      <c r="H30" s="103"/>
      <c r="I30" s="103"/>
    </row>
    <row r="31" spans="1:9">
      <c r="A31" s="279"/>
      <c r="B31" s="279"/>
      <c r="C31" s="279"/>
      <c r="D31" s="279"/>
      <c r="E31" s="279"/>
      <c r="F31" s="279"/>
      <c r="G31" s="279"/>
      <c r="H31" s="279"/>
      <c r="I31" s="279"/>
    </row>
    <row r="32" spans="1:9">
      <c r="A32" s="279"/>
      <c r="B32" s="279"/>
      <c r="C32" s="279"/>
      <c r="D32" s="279"/>
      <c r="E32" s="279"/>
      <c r="F32" s="279"/>
      <c r="G32" s="279"/>
      <c r="H32" s="279"/>
      <c r="I32" s="279"/>
    </row>
    <row r="33" spans="1:9">
      <c r="A33" s="279"/>
      <c r="B33" s="279"/>
      <c r="C33" s="279"/>
      <c r="D33" s="279"/>
      <c r="E33" s="279"/>
      <c r="F33" s="279"/>
      <c r="G33" s="279"/>
      <c r="H33" s="279"/>
      <c r="I33" s="279"/>
    </row>
    <row r="66" spans="5:5">
      <c r="E66" s="3"/>
    </row>
  </sheetData>
  <mergeCells count="28">
    <mergeCell ref="A30:C30"/>
    <mergeCell ref="D30:E30"/>
    <mergeCell ref="A27:C27"/>
    <mergeCell ref="D27:E27"/>
    <mergeCell ref="A28:C28"/>
    <mergeCell ref="D28:E28"/>
    <mergeCell ref="A29:C29"/>
    <mergeCell ref="D29:E29"/>
    <mergeCell ref="A24:C24"/>
    <mergeCell ref="D24:E24"/>
    <mergeCell ref="A25:C25"/>
    <mergeCell ref="D25:E25"/>
    <mergeCell ref="A26:C26"/>
    <mergeCell ref="D26:E26"/>
    <mergeCell ref="A22:I22"/>
    <mergeCell ref="A23:C23"/>
    <mergeCell ref="D23:E23"/>
    <mergeCell ref="A15:B16"/>
    <mergeCell ref="C15:I16"/>
    <mergeCell ref="A17:B18"/>
    <mergeCell ref="C17:I18"/>
    <mergeCell ref="A19:B20"/>
    <mergeCell ref="C19:I20"/>
    <mergeCell ref="A10:I11"/>
    <mergeCell ref="A13:I13"/>
    <mergeCell ref="A14:B14"/>
    <mergeCell ref="C14:I14"/>
    <mergeCell ref="A6:I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92D050"/>
  </sheetPr>
  <dimension ref="A1:P64"/>
  <sheetViews>
    <sheetView zoomScale="70" zoomScaleNormal="70" workbookViewId="0">
      <selection activeCell="W45" sqref="W45"/>
    </sheetView>
  </sheetViews>
  <sheetFormatPr defaultColWidth="9.42578125" defaultRowHeight="15.6"/>
  <cols>
    <col min="1" max="1" width="9.42578125" style="2" customWidth="1"/>
    <col min="2" max="2" width="14.5703125" style="2" bestFit="1" customWidth="1"/>
    <col min="3" max="9" width="9.42578125" style="2"/>
    <col min="10" max="10" width="10.42578125" style="2" customWidth="1"/>
    <col min="11" max="16384" width="9.42578125" style="2"/>
  </cols>
  <sheetData>
    <row r="1" spans="1:16">
      <c r="A1" s="93" t="str">
        <f>+'Cover Page'!$B$29</f>
        <v>Annual Performance Report 2022</v>
      </c>
      <c r="B1" s="93"/>
      <c r="C1" s="93"/>
      <c r="D1" s="93"/>
      <c r="E1" s="93" t="str">
        <f>+'Cover Page'!$B$33</f>
        <v>Sheffield Energy Recovery Facility</v>
      </c>
      <c r="F1" s="93"/>
      <c r="G1" s="93"/>
      <c r="H1" s="93"/>
      <c r="I1" s="93"/>
      <c r="J1" s="93"/>
      <c r="K1" s="93"/>
      <c r="L1" s="93"/>
      <c r="M1" s="93"/>
      <c r="N1" s="93"/>
      <c r="O1" s="93"/>
      <c r="P1" s="93"/>
    </row>
    <row r="2" spans="1:16" ht="7.5" customHeight="1">
      <c r="A2" s="93"/>
      <c r="B2" s="93"/>
      <c r="C2" s="93"/>
      <c r="D2" s="93"/>
      <c r="E2" s="93"/>
      <c r="F2" s="93"/>
      <c r="G2" s="93"/>
      <c r="H2" s="93"/>
      <c r="I2" s="93"/>
      <c r="J2" s="93"/>
      <c r="K2" s="93"/>
      <c r="L2" s="93"/>
      <c r="M2" s="93"/>
      <c r="N2" s="93"/>
      <c r="O2" s="93"/>
      <c r="P2" s="93"/>
    </row>
    <row r="3" spans="1:16">
      <c r="A3" s="1" t="s">
        <v>42</v>
      </c>
      <c r="B3" s="93"/>
      <c r="C3" s="93"/>
      <c r="D3" s="93"/>
      <c r="E3" s="93"/>
      <c r="F3" s="93"/>
      <c r="G3" s="93"/>
      <c r="H3" s="93"/>
      <c r="I3" s="93"/>
      <c r="J3" s="93"/>
      <c r="K3" s="93"/>
      <c r="L3" s="93"/>
      <c r="M3" s="93"/>
      <c r="N3" s="93"/>
      <c r="O3" s="93"/>
      <c r="P3" s="93"/>
    </row>
    <row r="4" spans="1:16" ht="9.75" customHeight="1">
      <c r="A4" s="1"/>
      <c r="B4" s="93"/>
      <c r="C4" s="93"/>
      <c r="D4" s="93"/>
      <c r="E4" s="93"/>
      <c r="F4" s="93"/>
      <c r="G4" s="93"/>
      <c r="H4" s="93"/>
      <c r="I4" s="93"/>
      <c r="J4" s="93"/>
      <c r="K4" s="93"/>
      <c r="L4" s="93"/>
      <c r="M4" s="93"/>
      <c r="N4" s="93"/>
      <c r="O4" s="93"/>
      <c r="P4" s="93"/>
    </row>
    <row r="5" spans="1:16" s="3" customFormat="1" ht="21.75" customHeight="1">
      <c r="A5" s="48" t="s">
        <v>305</v>
      </c>
      <c r="B5" s="49"/>
      <c r="C5" s="49"/>
      <c r="D5" s="49"/>
      <c r="E5" s="49"/>
      <c r="F5" s="49"/>
      <c r="G5" s="49"/>
      <c r="H5" s="49"/>
      <c r="I5" s="49"/>
      <c r="J5" s="50"/>
      <c r="M5" s="82" t="s">
        <v>3</v>
      </c>
    </row>
    <row r="6" spans="1:16" s="3" customFormat="1" ht="15.75" customHeight="1">
      <c r="A6" s="206"/>
      <c r="B6" s="135"/>
      <c r="C6" s="135"/>
      <c r="D6" s="135"/>
      <c r="E6" s="135"/>
      <c r="F6" s="135"/>
      <c r="G6" s="135"/>
      <c r="H6" s="135"/>
      <c r="I6" s="135"/>
      <c r="J6" s="136"/>
      <c r="M6" s="219" t="s">
        <v>306</v>
      </c>
      <c r="N6" s="219"/>
      <c r="O6" s="219"/>
      <c r="P6" s="219"/>
    </row>
    <row r="7" spans="1:16" s="3" customFormat="1" ht="15.75" customHeight="1">
      <c r="A7" s="140"/>
      <c r="B7" s="141"/>
      <c r="C7" s="141"/>
      <c r="D7" s="141"/>
      <c r="E7" s="141"/>
      <c r="F7" s="141"/>
      <c r="G7" s="141"/>
      <c r="H7" s="141"/>
      <c r="I7" s="141"/>
      <c r="J7" s="142"/>
      <c r="M7" s="219"/>
      <c r="N7" s="219"/>
      <c r="O7" s="219"/>
      <c r="P7" s="219"/>
    </row>
    <row r="8" spans="1:16" s="3" customFormat="1" ht="14.1">
      <c r="M8" s="219"/>
      <c r="N8" s="219"/>
      <c r="O8" s="219"/>
      <c r="P8" s="219"/>
    </row>
    <row r="9" spans="1:16" s="56" customFormat="1" ht="16.5" customHeight="1">
      <c r="A9" s="207" t="s">
        <v>307</v>
      </c>
      <c r="B9" s="207"/>
      <c r="C9" s="207"/>
      <c r="D9" s="207"/>
      <c r="E9" s="207"/>
      <c r="F9" s="207"/>
      <c r="G9" s="207"/>
      <c r="H9" s="207"/>
      <c r="I9" s="207"/>
      <c r="J9" s="207"/>
      <c r="M9" s="219"/>
      <c r="N9" s="219"/>
      <c r="O9" s="219"/>
      <c r="P9" s="219"/>
    </row>
    <row r="10" spans="1:16" s="56" customFormat="1" ht="16.5" customHeight="1">
      <c r="A10" s="220" t="s">
        <v>215</v>
      </c>
      <c r="B10" s="221"/>
      <c r="C10" s="231" t="s">
        <v>308</v>
      </c>
      <c r="D10" s="227" t="s">
        <v>309</v>
      </c>
      <c r="E10" s="228"/>
      <c r="F10" s="224" t="s">
        <v>299</v>
      </c>
      <c r="G10" s="225"/>
      <c r="H10" s="225"/>
      <c r="I10" s="225"/>
      <c r="J10" s="226"/>
      <c r="M10" s="219" t="s">
        <v>310</v>
      </c>
      <c r="N10" s="219"/>
      <c r="O10" s="219"/>
      <c r="P10" s="219"/>
    </row>
    <row r="11" spans="1:16" s="12" customFormat="1" ht="17.25" customHeight="1">
      <c r="A11" s="222"/>
      <c r="B11" s="223"/>
      <c r="C11" s="232"/>
      <c r="D11" s="229"/>
      <c r="E11" s="230"/>
      <c r="F11" s="46" t="s">
        <v>188</v>
      </c>
      <c r="G11" s="46" t="s">
        <v>189</v>
      </c>
      <c r="H11" s="46" t="s">
        <v>190</v>
      </c>
      <c r="I11" s="46" t="s">
        <v>191</v>
      </c>
      <c r="J11" s="46" t="s">
        <v>192</v>
      </c>
      <c r="K11" s="279"/>
      <c r="L11" s="279"/>
      <c r="M11" s="219"/>
      <c r="N11" s="219"/>
      <c r="O11" s="219"/>
      <c r="P11" s="219"/>
    </row>
    <row r="12" spans="1:16" s="12" customFormat="1" ht="23.25" customHeight="1">
      <c r="A12" s="327" t="s">
        <v>227</v>
      </c>
      <c r="B12" s="327"/>
      <c r="C12" s="388" t="s">
        <v>311</v>
      </c>
      <c r="D12" s="362" t="s">
        <v>312</v>
      </c>
      <c r="E12" s="362"/>
      <c r="F12" s="103">
        <v>0.06</v>
      </c>
      <c r="G12" s="103"/>
      <c r="H12" s="103"/>
      <c r="I12" s="103"/>
      <c r="J12" s="103"/>
      <c r="K12" s="279"/>
      <c r="L12" s="279"/>
      <c r="M12" s="219"/>
      <c r="N12" s="219"/>
      <c r="O12" s="219"/>
      <c r="P12" s="219"/>
    </row>
    <row r="13" spans="1:16" s="12" customFormat="1" ht="23.25" customHeight="1">
      <c r="A13" s="327" t="s">
        <v>313</v>
      </c>
      <c r="B13" s="327"/>
      <c r="C13" s="388" t="s">
        <v>314</v>
      </c>
      <c r="D13" s="362" t="s">
        <v>315</v>
      </c>
      <c r="E13" s="362"/>
      <c r="F13" s="103">
        <v>1.23E-3</v>
      </c>
      <c r="G13" s="103"/>
      <c r="H13" s="103"/>
      <c r="I13" s="103"/>
      <c r="J13" s="103"/>
      <c r="K13" s="279"/>
      <c r="L13" s="279"/>
      <c r="M13" s="279"/>
      <c r="N13" s="279"/>
      <c r="O13" s="279"/>
      <c r="P13" s="279"/>
    </row>
    <row r="14" spans="1:16" s="12" customFormat="1" ht="23.25" customHeight="1">
      <c r="A14" s="327" t="s">
        <v>316</v>
      </c>
      <c r="B14" s="327"/>
      <c r="C14" s="388" t="s">
        <v>314</v>
      </c>
      <c r="D14" s="362" t="s">
        <v>315</v>
      </c>
      <c r="E14" s="362"/>
      <c r="F14" s="103">
        <v>4.7000000000000002E-3</v>
      </c>
      <c r="G14" s="103"/>
      <c r="H14" s="103"/>
      <c r="I14" s="103"/>
      <c r="J14" s="103"/>
      <c r="K14" s="279"/>
      <c r="L14" s="279"/>
      <c r="M14" s="279"/>
      <c r="N14" s="279"/>
      <c r="O14" s="279"/>
      <c r="P14" s="279"/>
    </row>
    <row r="15" spans="1:16" s="12" customFormat="1" ht="23.25" customHeight="1">
      <c r="A15" s="327" t="s">
        <v>317</v>
      </c>
      <c r="B15" s="327"/>
      <c r="C15" s="388" t="s">
        <v>314</v>
      </c>
      <c r="D15" s="362" t="s">
        <v>318</v>
      </c>
      <c r="E15" s="362"/>
      <c r="F15" s="103">
        <v>0.45700000000000002</v>
      </c>
      <c r="G15" s="103"/>
      <c r="H15" s="103"/>
      <c r="I15" s="103"/>
      <c r="J15" s="103"/>
      <c r="K15" s="279"/>
      <c r="L15" s="279"/>
      <c r="M15" s="279"/>
      <c r="N15" s="279"/>
      <c r="O15" s="279"/>
      <c r="P15" s="279"/>
    </row>
    <row r="16" spans="1:16" s="12" customFormat="1" ht="23.25" customHeight="1">
      <c r="A16" s="327" t="s">
        <v>319</v>
      </c>
      <c r="B16" s="327"/>
      <c r="C16" s="388" t="s">
        <v>314</v>
      </c>
      <c r="D16" s="362" t="s">
        <v>320</v>
      </c>
      <c r="E16" s="362"/>
      <c r="F16" s="103">
        <v>8.7000000000000001E-4</v>
      </c>
      <c r="G16" s="103"/>
      <c r="H16" s="103"/>
      <c r="I16" s="103"/>
      <c r="J16" s="103"/>
      <c r="K16" s="279"/>
      <c r="L16" s="279"/>
      <c r="M16" s="279"/>
      <c r="N16" s="279"/>
      <c r="O16" s="279"/>
      <c r="P16" s="279"/>
    </row>
    <row r="17" spans="1:10" s="12" customFormat="1" ht="23.25" customHeight="1">
      <c r="A17" s="327" t="s">
        <v>321</v>
      </c>
      <c r="B17" s="327"/>
      <c r="C17" s="388" t="s">
        <v>314</v>
      </c>
      <c r="D17" s="362" t="s">
        <v>322</v>
      </c>
      <c r="E17" s="362"/>
      <c r="F17" s="103">
        <v>1.3999999999999999E-4</v>
      </c>
      <c r="G17" s="103"/>
      <c r="H17" s="103"/>
      <c r="I17" s="103"/>
      <c r="J17" s="103"/>
    </row>
    <row r="18" spans="1:10" s="12" customFormat="1" ht="23.25" customHeight="1">
      <c r="A18" s="327" t="s">
        <v>323</v>
      </c>
      <c r="B18" s="327"/>
      <c r="C18" s="388" t="s">
        <v>314</v>
      </c>
      <c r="D18" s="362" t="s">
        <v>322</v>
      </c>
      <c r="E18" s="362"/>
      <c r="F18" s="103">
        <v>7.5000000000000002E-6</v>
      </c>
      <c r="G18" s="103"/>
      <c r="H18" s="103"/>
      <c r="I18" s="103"/>
      <c r="J18" s="103"/>
    </row>
    <row r="19" spans="1:10" s="12" customFormat="1" ht="23.25" customHeight="1">
      <c r="A19" s="327" t="s">
        <v>324</v>
      </c>
      <c r="B19" s="327"/>
      <c r="C19" s="388" t="s">
        <v>314</v>
      </c>
      <c r="D19" s="362" t="s">
        <v>322</v>
      </c>
      <c r="E19" s="362"/>
      <c r="F19" s="103">
        <v>4.8000000000000001E-4</v>
      </c>
      <c r="G19" s="103"/>
      <c r="H19" s="103"/>
      <c r="I19" s="103"/>
      <c r="J19" s="103"/>
    </row>
    <row r="20" spans="1:10" s="12" customFormat="1" ht="23.25" customHeight="1">
      <c r="A20" s="327" t="s">
        <v>325</v>
      </c>
      <c r="B20" s="327"/>
      <c r="C20" s="388" t="s">
        <v>314</v>
      </c>
      <c r="D20" s="362" t="s">
        <v>322</v>
      </c>
      <c r="E20" s="362"/>
      <c r="F20" s="103">
        <v>8.7000000000000001E-4</v>
      </c>
      <c r="G20" s="103"/>
      <c r="H20" s="103"/>
      <c r="I20" s="103"/>
      <c r="J20" s="103"/>
    </row>
    <row r="21" spans="1:10" s="12" customFormat="1" ht="23.25" customHeight="1">
      <c r="A21" s="327" t="s">
        <v>326</v>
      </c>
      <c r="B21" s="327"/>
      <c r="C21" s="388" t="s">
        <v>314</v>
      </c>
      <c r="D21" s="362" t="s">
        <v>322</v>
      </c>
      <c r="E21" s="362"/>
      <c r="F21" s="103">
        <v>8.3999999999999995E-3</v>
      </c>
      <c r="G21" s="103"/>
      <c r="H21" s="103"/>
      <c r="I21" s="103"/>
      <c r="J21" s="103"/>
    </row>
    <row r="22" spans="1:10" s="12" customFormat="1" ht="23.25" customHeight="1">
      <c r="A22" s="327" t="s">
        <v>327</v>
      </c>
      <c r="B22" s="327"/>
      <c r="C22" s="388" t="s">
        <v>314</v>
      </c>
      <c r="D22" s="362" t="s">
        <v>322</v>
      </c>
      <c r="E22" s="362"/>
      <c r="F22" s="103">
        <v>1.6000000000000001E-3</v>
      </c>
      <c r="G22" s="103"/>
      <c r="H22" s="103"/>
      <c r="I22" s="103"/>
      <c r="J22" s="103"/>
    </row>
    <row r="23" spans="1:10" s="12" customFormat="1" ht="23.25" customHeight="1">
      <c r="A23" s="327" t="s">
        <v>328</v>
      </c>
      <c r="B23" s="327"/>
      <c r="C23" s="388" t="s">
        <v>314</v>
      </c>
      <c r="D23" s="362" t="s">
        <v>329</v>
      </c>
      <c r="E23" s="362"/>
      <c r="F23" s="103">
        <v>4.5999999999999999E-3</v>
      </c>
      <c r="G23" s="103"/>
      <c r="H23" s="103"/>
      <c r="I23" s="103"/>
      <c r="J23" s="103"/>
    </row>
    <row r="24" spans="1:10" s="12" customFormat="1" ht="23.25" customHeight="1">
      <c r="A24" s="327" t="s">
        <v>330</v>
      </c>
      <c r="B24" s="327"/>
      <c r="C24" s="388" t="s">
        <v>314</v>
      </c>
      <c r="D24" s="362" t="s">
        <v>329</v>
      </c>
      <c r="E24" s="362"/>
      <c r="F24" s="103">
        <v>8.9999999999999993E-3</v>
      </c>
      <c r="G24" s="103"/>
      <c r="H24" s="103"/>
      <c r="I24" s="103"/>
      <c r="J24" s="103"/>
    </row>
    <row r="25" spans="1:10" s="12" customFormat="1" ht="23.25" customHeight="1">
      <c r="A25" s="327" t="s">
        <v>331</v>
      </c>
      <c r="B25" s="327"/>
      <c r="C25" s="388" t="s">
        <v>314</v>
      </c>
      <c r="D25" s="362" t="s">
        <v>329</v>
      </c>
      <c r="E25" s="362"/>
      <c r="F25" s="103">
        <v>9.9000000000000008E-3</v>
      </c>
      <c r="G25" s="103"/>
      <c r="H25" s="103"/>
      <c r="I25" s="103"/>
      <c r="J25" s="103"/>
    </row>
    <row r="26" spans="1:10" s="12" customFormat="1" ht="23.25" customHeight="1">
      <c r="A26" s="327" t="s">
        <v>332</v>
      </c>
      <c r="B26" s="327"/>
      <c r="C26" s="388" t="s">
        <v>314</v>
      </c>
      <c r="D26" s="362" t="s">
        <v>329</v>
      </c>
      <c r="E26" s="362"/>
      <c r="F26" s="103">
        <v>6.7999999999999996E-3</v>
      </c>
      <c r="G26" s="103"/>
      <c r="H26" s="103"/>
      <c r="I26" s="103"/>
      <c r="J26" s="103"/>
    </row>
    <row r="27" spans="1:10" s="12" customFormat="1" ht="23.25" customHeight="1">
      <c r="A27" s="327" t="s">
        <v>333</v>
      </c>
      <c r="B27" s="327"/>
      <c r="C27" s="388" t="s">
        <v>314</v>
      </c>
      <c r="D27" s="362" t="s">
        <v>329</v>
      </c>
      <c r="E27" s="362"/>
      <c r="F27" s="103" t="s">
        <v>334</v>
      </c>
      <c r="G27" s="103"/>
      <c r="H27" s="103"/>
      <c r="I27" s="103"/>
      <c r="J27" s="103"/>
    </row>
    <row r="28" spans="1:10" s="12" customFormat="1" ht="23.25" customHeight="1">
      <c r="A28" s="327" t="s">
        <v>335</v>
      </c>
      <c r="B28" s="327"/>
      <c r="C28" s="388" t="s">
        <v>314</v>
      </c>
      <c r="D28" s="362" t="s">
        <v>329</v>
      </c>
      <c r="E28" s="362"/>
      <c r="F28" s="103">
        <v>1.4E-3</v>
      </c>
      <c r="G28" s="103"/>
      <c r="H28" s="103"/>
      <c r="I28" s="103"/>
      <c r="J28" s="103"/>
    </row>
    <row r="29" spans="1:10" s="12" customFormat="1" ht="23.25" customHeight="1">
      <c r="A29" s="327" t="s">
        <v>336</v>
      </c>
      <c r="B29" s="327"/>
      <c r="C29" s="388" t="s">
        <v>314</v>
      </c>
      <c r="D29" s="362" t="s">
        <v>329</v>
      </c>
      <c r="E29" s="362"/>
      <c r="F29" s="103">
        <v>3.4000000000000002E-2</v>
      </c>
      <c r="G29" s="103"/>
      <c r="H29" s="103"/>
      <c r="I29" s="103"/>
      <c r="J29" s="103"/>
    </row>
    <row r="30" spans="1:10" s="12" customFormat="1" ht="23.25" customHeight="1">
      <c r="A30" s="327" t="s">
        <v>337</v>
      </c>
      <c r="B30" s="327"/>
      <c r="C30" s="388" t="s">
        <v>314</v>
      </c>
      <c r="D30" s="362" t="s">
        <v>329</v>
      </c>
      <c r="E30" s="362"/>
      <c r="F30" s="103">
        <v>2.2000000000000001E-3</v>
      </c>
      <c r="G30" s="103"/>
      <c r="H30" s="103"/>
      <c r="I30" s="103"/>
      <c r="J30" s="103"/>
    </row>
    <row r="31" spans="1:10" s="12" customFormat="1" ht="23.25" customHeight="1">
      <c r="A31" s="327" t="s">
        <v>338</v>
      </c>
      <c r="B31" s="327"/>
      <c r="C31" s="388" t="s">
        <v>314</v>
      </c>
      <c r="D31" s="362" t="s">
        <v>329</v>
      </c>
      <c r="E31" s="362"/>
      <c r="F31" s="103" t="s">
        <v>334</v>
      </c>
      <c r="G31" s="103"/>
      <c r="H31" s="103"/>
      <c r="I31" s="103"/>
      <c r="J31" s="103"/>
    </row>
    <row r="32" spans="1:10" s="12" customFormat="1" ht="23.25" customHeight="1">
      <c r="A32" s="327" t="s">
        <v>339</v>
      </c>
      <c r="B32" s="327"/>
      <c r="C32" s="388" t="s">
        <v>314</v>
      </c>
      <c r="D32" s="362" t="s">
        <v>329</v>
      </c>
      <c r="E32" s="362"/>
      <c r="F32" s="103">
        <v>7.1999999999999998E-3</v>
      </c>
      <c r="G32" s="103"/>
      <c r="H32" s="103"/>
      <c r="I32" s="103"/>
      <c r="J32" s="103"/>
    </row>
    <row r="33" spans="1:10" s="12" customFormat="1" ht="23.25" customHeight="1">
      <c r="A33" s="327" t="s">
        <v>340</v>
      </c>
      <c r="B33" s="327"/>
      <c r="C33" s="388" t="s">
        <v>314</v>
      </c>
      <c r="D33" s="362" t="s">
        <v>329</v>
      </c>
      <c r="E33" s="362"/>
      <c r="F33" s="103">
        <v>2.7000000000000001E-3</v>
      </c>
      <c r="G33" s="103"/>
      <c r="H33" s="103"/>
      <c r="I33" s="103"/>
      <c r="J33" s="103"/>
    </row>
    <row r="34" spans="1:10" s="12" customFormat="1" ht="23.25" customHeight="1">
      <c r="A34" s="327" t="s">
        <v>341</v>
      </c>
      <c r="B34" s="327"/>
      <c r="C34" s="388" t="s">
        <v>314</v>
      </c>
      <c r="D34" s="362" t="s">
        <v>329</v>
      </c>
      <c r="E34" s="362"/>
      <c r="F34" s="103" t="s">
        <v>334</v>
      </c>
      <c r="G34" s="103"/>
      <c r="H34" s="103"/>
      <c r="I34" s="103"/>
      <c r="J34" s="103"/>
    </row>
    <row r="35" spans="1:10" s="12" customFormat="1" ht="23.25" customHeight="1">
      <c r="A35" s="327" t="s">
        <v>342</v>
      </c>
      <c r="B35" s="327"/>
      <c r="C35" s="388" t="s">
        <v>314</v>
      </c>
      <c r="D35" s="362" t="s">
        <v>329</v>
      </c>
      <c r="E35" s="362"/>
      <c r="F35" s="103" t="s">
        <v>334</v>
      </c>
      <c r="G35" s="103"/>
      <c r="H35" s="103"/>
      <c r="I35" s="103"/>
      <c r="J35" s="103"/>
    </row>
    <row r="36" spans="1:10" s="12" customFormat="1" ht="23.25" customHeight="1">
      <c r="A36" s="327" t="s">
        <v>343</v>
      </c>
      <c r="B36" s="327"/>
      <c r="C36" s="388" t="s">
        <v>314</v>
      </c>
      <c r="D36" s="362" t="s">
        <v>329</v>
      </c>
      <c r="E36" s="362"/>
      <c r="F36" s="103">
        <v>9.4E-2</v>
      </c>
      <c r="G36" s="103"/>
      <c r="H36" s="103"/>
      <c r="I36" s="103"/>
      <c r="J36" s="103"/>
    </row>
    <row r="37" spans="1:10" s="12" customFormat="1" ht="23.25" customHeight="1">
      <c r="A37" s="327" t="s">
        <v>344</v>
      </c>
      <c r="B37" s="327"/>
      <c r="C37" s="388" t="s">
        <v>314</v>
      </c>
      <c r="D37" s="362" t="s">
        <v>329</v>
      </c>
      <c r="E37" s="362"/>
      <c r="F37" s="103">
        <v>6.8999999999999999E-3</v>
      </c>
      <c r="G37" s="103"/>
      <c r="H37" s="103"/>
      <c r="I37" s="103"/>
      <c r="J37" s="103"/>
    </row>
    <row r="38" spans="1:10" s="12" customFormat="1" ht="23.25" customHeight="1">
      <c r="A38" s="327" t="s">
        <v>345</v>
      </c>
      <c r="B38" s="327"/>
      <c r="C38" s="388" t="s">
        <v>314</v>
      </c>
      <c r="D38" s="362" t="s">
        <v>329</v>
      </c>
      <c r="E38" s="362"/>
      <c r="F38" s="103">
        <v>0.24</v>
      </c>
      <c r="G38" s="103"/>
      <c r="H38" s="103"/>
      <c r="I38" s="103"/>
      <c r="J38" s="103"/>
    </row>
    <row r="39" spans="1:10">
      <c r="A39" s="167" t="s">
        <v>293</v>
      </c>
      <c r="B39" s="167"/>
      <c r="C39" s="167"/>
      <c r="D39" s="167"/>
      <c r="E39" s="167"/>
      <c r="F39" s="167"/>
      <c r="G39" s="167"/>
      <c r="H39" s="167"/>
      <c r="I39" s="167"/>
      <c r="J39" s="167"/>
    </row>
    <row r="40" spans="1:10">
      <c r="A40" s="208" t="s">
        <v>346</v>
      </c>
      <c r="B40" s="208"/>
      <c r="C40" s="208"/>
      <c r="D40" s="208"/>
      <c r="E40" s="208"/>
      <c r="F40" s="208"/>
      <c r="G40" s="208"/>
      <c r="H40" s="208"/>
      <c r="I40" s="208"/>
      <c r="J40" s="208"/>
    </row>
    <row r="41" spans="1:10">
      <c r="A41" s="208"/>
      <c r="B41" s="208"/>
      <c r="C41" s="208"/>
      <c r="D41" s="208"/>
      <c r="E41" s="208"/>
      <c r="F41" s="208"/>
      <c r="G41" s="208"/>
      <c r="H41" s="208"/>
      <c r="I41" s="208"/>
      <c r="J41" s="208"/>
    </row>
    <row r="64" spans="6:6">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92D050"/>
  </sheetPr>
  <dimension ref="A1:P68"/>
  <sheetViews>
    <sheetView zoomScale="70" zoomScaleNormal="70" workbookViewId="0">
      <selection activeCell="W45" sqref="W45"/>
    </sheetView>
  </sheetViews>
  <sheetFormatPr defaultColWidth="9.42578125" defaultRowHeight="15.6"/>
  <cols>
    <col min="1" max="1" width="21.42578125" style="2" customWidth="1"/>
    <col min="2" max="2" width="13.5703125" style="2" customWidth="1"/>
    <col min="3" max="3" width="16.42578125" style="2" customWidth="1"/>
    <col min="4" max="12" width="9.42578125" style="2"/>
    <col min="13" max="13" width="10.42578125" style="2" customWidth="1"/>
    <col min="14" max="16384" width="9.42578125" style="2"/>
  </cols>
  <sheetData>
    <row r="1" spans="1:16">
      <c r="A1" s="93" t="str">
        <f>+'Cover Page'!$B$29</f>
        <v>Annual Performance Report 2022</v>
      </c>
      <c r="B1" s="93"/>
      <c r="C1" s="93"/>
      <c r="D1" s="93"/>
      <c r="E1" s="93"/>
      <c r="F1" s="93"/>
      <c r="G1" s="93"/>
      <c r="H1" s="93"/>
      <c r="I1" s="93" t="str">
        <f>+'Cover Page'!$B$33</f>
        <v>Sheffield Energy Recovery Facility</v>
      </c>
      <c r="J1" s="93"/>
      <c r="K1" s="93"/>
      <c r="L1" s="93"/>
      <c r="M1" s="93"/>
      <c r="N1" s="93"/>
      <c r="O1" s="93"/>
      <c r="P1" s="93"/>
    </row>
    <row r="3" spans="1:16">
      <c r="A3" s="1" t="s">
        <v>347</v>
      </c>
      <c r="B3" s="93"/>
      <c r="C3" s="93"/>
      <c r="D3" s="93"/>
      <c r="E3" s="93"/>
      <c r="F3" s="93"/>
      <c r="G3" s="93"/>
      <c r="H3" s="93"/>
      <c r="I3" s="93"/>
      <c r="J3" s="93"/>
      <c r="K3" s="93"/>
      <c r="L3" s="93"/>
      <c r="M3" s="93"/>
      <c r="N3" s="93"/>
      <c r="O3" s="93"/>
      <c r="P3" s="93"/>
    </row>
    <row r="4" spans="1:16">
      <c r="A4" s="1"/>
      <c r="B4" s="93"/>
      <c r="C4" s="93"/>
      <c r="D4" s="93"/>
      <c r="E4" s="93"/>
      <c r="F4" s="93"/>
      <c r="G4" s="93"/>
      <c r="H4" s="93"/>
      <c r="I4" s="93"/>
      <c r="J4" s="93"/>
      <c r="K4" s="93"/>
      <c r="L4" s="93"/>
      <c r="M4" s="93"/>
      <c r="N4" s="93"/>
      <c r="O4" s="93"/>
      <c r="P4" s="73" t="s">
        <v>3</v>
      </c>
    </row>
    <row r="5" spans="1:16" s="3" customFormat="1" ht="21.75" customHeight="1">
      <c r="A5" s="48" t="s">
        <v>305</v>
      </c>
      <c r="B5" s="49"/>
      <c r="C5" s="49"/>
      <c r="D5" s="49"/>
      <c r="E5" s="49"/>
      <c r="F5" s="49"/>
      <c r="G5" s="49"/>
      <c r="H5" s="49"/>
      <c r="I5" s="49"/>
      <c r="J5" s="49"/>
      <c r="K5" s="49"/>
      <c r="L5" s="49"/>
      <c r="M5" s="50"/>
      <c r="P5" s="74" t="s">
        <v>348</v>
      </c>
    </row>
    <row r="6" spans="1:16" s="3" customFormat="1" ht="15.75" customHeight="1">
      <c r="A6" s="206"/>
      <c r="B6" s="135"/>
      <c r="C6" s="135"/>
      <c r="D6" s="135"/>
      <c r="E6" s="135"/>
      <c r="F6" s="135"/>
      <c r="G6" s="135"/>
      <c r="H6" s="135"/>
      <c r="I6" s="135"/>
      <c r="J6" s="135"/>
      <c r="K6" s="135"/>
      <c r="L6" s="135"/>
      <c r="M6" s="136"/>
      <c r="P6" s="3" t="s">
        <v>349</v>
      </c>
    </row>
    <row r="7" spans="1:16" s="3" customFormat="1" ht="15.75" customHeight="1">
      <c r="A7" s="140"/>
      <c r="B7" s="141"/>
      <c r="C7" s="141"/>
      <c r="D7" s="141"/>
      <c r="E7" s="141"/>
      <c r="F7" s="141"/>
      <c r="G7" s="141"/>
      <c r="H7" s="141"/>
      <c r="I7" s="141"/>
      <c r="J7" s="141"/>
      <c r="K7" s="141"/>
      <c r="L7" s="141"/>
      <c r="M7" s="142"/>
    </row>
    <row r="8" spans="1:16" s="3" customFormat="1" ht="15.75" customHeight="1">
      <c r="A8" s="126"/>
      <c r="B8" s="127"/>
      <c r="C8" s="127"/>
      <c r="D8" s="127"/>
      <c r="E8" s="127"/>
      <c r="F8" s="127"/>
      <c r="G8" s="127"/>
      <c r="H8" s="127"/>
      <c r="I8" s="127"/>
      <c r="J8" s="127"/>
      <c r="K8" s="127"/>
      <c r="L8" s="127"/>
      <c r="M8" s="128"/>
    </row>
    <row r="9" spans="1:16" s="3" customFormat="1" ht="15.75" customHeight="1">
      <c r="A9" s="132"/>
      <c r="B9" s="133"/>
      <c r="C9" s="133"/>
      <c r="D9" s="133"/>
      <c r="E9" s="133"/>
      <c r="F9" s="133"/>
      <c r="G9" s="133"/>
      <c r="H9" s="133"/>
      <c r="I9" s="133"/>
      <c r="J9" s="133"/>
      <c r="K9" s="133"/>
      <c r="L9" s="133"/>
      <c r="M9" s="134"/>
    </row>
    <row r="10" spans="1:16" s="3" customFormat="1" ht="14.1"/>
    <row r="11" spans="1:16" s="56" customFormat="1" ht="16.5" customHeight="1">
      <c r="A11" s="207" t="s">
        <v>350</v>
      </c>
      <c r="B11" s="207"/>
      <c r="C11" s="207"/>
      <c r="D11" s="207"/>
      <c r="E11" s="207"/>
      <c r="F11" s="207"/>
      <c r="G11" s="207"/>
      <c r="H11" s="207"/>
      <c r="I11" s="207"/>
      <c r="J11" s="207"/>
      <c r="K11" s="207"/>
      <c r="L11" s="207"/>
      <c r="M11" s="207"/>
    </row>
    <row r="12" spans="1:16" s="56" customFormat="1" ht="16.5" customHeight="1">
      <c r="A12" s="237" t="s">
        <v>215</v>
      </c>
      <c r="B12" s="231" t="s">
        <v>351</v>
      </c>
      <c r="C12" s="185" t="s">
        <v>309</v>
      </c>
      <c r="D12" s="186" t="s">
        <v>188</v>
      </c>
      <c r="E12" s="239"/>
      <c r="F12" s="186" t="s">
        <v>189</v>
      </c>
      <c r="G12" s="239"/>
      <c r="H12" s="186" t="s">
        <v>190</v>
      </c>
      <c r="I12" s="239"/>
      <c r="J12" s="186" t="s">
        <v>191</v>
      </c>
      <c r="K12" s="239"/>
      <c r="L12" s="186" t="s">
        <v>192</v>
      </c>
      <c r="M12" s="239"/>
    </row>
    <row r="13" spans="1:16" s="12" customFormat="1" ht="17.25" customHeight="1">
      <c r="A13" s="237"/>
      <c r="B13" s="238"/>
      <c r="C13" s="185"/>
      <c r="D13" s="46" t="s">
        <v>298</v>
      </c>
      <c r="E13" s="57" t="s">
        <v>352</v>
      </c>
      <c r="F13" s="46" t="s">
        <v>298</v>
      </c>
      <c r="G13" s="57" t="s">
        <v>352</v>
      </c>
      <c r="H13" s="46" t="s">
        <v>298</v>
      </c>
      <c r="I13" s="57" t="s">
        <v>352</v>
      </c>
      <c r="J13" s="46" t="s">
        <v>298</v>
      </c>
      <c r="K13" s="57" t="s">
        <v>352</v>
      </c>
      <c r="L13" s="46" t="s">
        <v>298</v>
      </c>
      <c r="M13" s="57" t="s">
        <v>352</v>
      </c>
      <c r="N13" s="279"/>
      <c r="O13" s="279"/>
      <c r="P13" s="279"/>
    </row>
    <row r="14" spans="1:16" s="12" customFormat="1" ht="23.25" customHeight="1">
      <c r="A14" s="327" t="s">
        <v>221</v>
      </c>
      <c r="B14" s="106" t="s">
        <v>353</v>
      </c>
      <c r="C14" s="106" t="s">
        <v>354</v>
      </c>
      <c r="D14" s="103">
        <v>151.16999999999999</v>
      </c>
      <c r="E14" s="103"/>
      <c r="F14" s="103"/>
      <c r="G14" s="103"/>
      <c r="H14" s="103"/>
      <c r="I14" s="103"/>
      <c r="J14" s="103"/>
      <c r="K14" s="103"/>
      <c r="L14" s="103"/>
      <c r="M14" s="103"/>
      <c r="N14" s="279"/>
      <c r="O14" s="279"/>
      <c r="P14" s="279"/>
    </row>
    <row r="15" spans="1:16" s="12" customFormat="1" ht="23.25" customHeight="1">
      <c r="A15" s="327"/>
      <c r="B15" s="106" t="s">
        <v>355</v>
      </c>
      <c r="C15" s="106" t="s">
        <v>356</v>
      </c>
      <c r="D15" s="103">
        <v>140.08000000000001</v>
      </c>
      <c r="E15" s="103"/>
      <c r="F15" s="103"/>
      <c r="G15" s="103"/>
      <c r="H15" s="103"/>
      <c r="I15" s="103"/>
      <c r="J15" s="103"/>
      <c r="K15" s="103"/>
      <c r="L15" s="103"/>
      <c r="M15" s="103"/>
      <c r="N15" s="279"/>
      <c r="O15" s="279"/>
      <c r="P15" s="279"/>
    </row>
    <row r="16" spans="1:16" s="12" customFormat="1" ht="23.25" customHeight="1">
      <c r="A16" s="389" t="s">
        <v>220</v>
      </c>
      <c r="B16" s="390" t="s">
        <v>353</v>
      </c>
      <c r="C16" s="106" t="s">
        <v>357</v>
      </c>
      <c r="D16" s="103">
        <v>3.4</v>
      </c>
      <c r="E16" s="103"/>
      <c r="F16" s="103"/>
      <c r="G16" s="103"/>
      <c r="H16" s="103"/>
      <c r="I16" s="103"/>
      <c r="J16" s="103"/>
      <c r="K16" s="103"/>
      <c r="L16" s="103"/>
      <c r="M16" s="103"/>
      <c r="N16" s="279"/>
      <c r="O16" s="279"/>
      <c r="P16" s="279"/>
    </row>
    <row r="17" spans="1:13" s="12" customFormat="1" ht="23.25" customHeight="1">
      <c r="A17" s="389"/>
      <c r="B17" s="106" t="s">
        <v>355</v>
      </c>
      <c r="C17" s="106" t="s">
        <v>358</v>
      </c>
      <c r="D17" s="103">
        <v>2.11</v>
      </c>
      <c r="E17" s="103"/>
      <c r="F17" s="103"/>
      <c r="G17" s="103"/>
      <c r="H17" s="103"/>
      <c r="I17" s="103"/>
      <c r="J17" s="103"/>
      <c r="K17" s="103"/>
      <c r="L17" s="103"/>
      <c r="M17" s="103"/>
    </row>
    <row r="18" spans="1:13" s="12" customFormat="1" ht="23.25" customHeight="1">
      <c r="A18" s="389" t="s">
        <v>359</v>
      </c>
      <c r="B18" s="106" t="s">
        <v>353</v>
      </c>
      <c r="C18" s="106" t="s">
        <v>360</v>
      </c>
      <c r="D18" s="103">
        <v>0.72</v>
      </c>
      <c r="E18" s="103"/>
      <c r="F18" s="103"/>
      <c r="G18" s="103"/>
      <c r="H18" s="103"/>
      <c r="I18" s="103"/>
      <c r="J18" s="103"/>
      <c r="K18" s="103"/>
      <c r="L18" s="103"/>
      <c r="M18" s="103"/>
    </row>
    <row r="19" spans="1:13" s="12" customFormat="1" ht="23.25" customHeight="1">
      <c r="A19" s="389"/>
      <c r="B19" s="106" t="s">
        <v>355</v>
      </c>
      <c r="C19" s="106" t="s">
        <v>361</v>
      </c>
      <c r="D19" s="103">
        <v>0.35</v>
      </c>
      <c r="E19" s="103"/>
      <c r="F19" s="103"/>
      <c r="G19" s="103"/>
      <c r="H19" s="103"/>
      <c r="I19" s="103"/>
      <c r="J19" s="103"/>
      <c r="K19" s="103"/>
      <c r="L19" s="103"/>
      <c r="M19" s="103"/>
    </row>
    <row r="20" spans="1:13" s="12" customFormat="1" ht="23.25" customHeight="1">
      <c r="A20" s="389" t="s">
        <v>362</v>
      </c>
      <c r="B20" s="106" t="s">
        <v>353</v>
      </c>
      <c r="C20" s="106" t="s">
        <v>360</v>
      </c>
      <c r="D20" s="103">
        <v>5.91</v>
      </c>
      <c r="E20" s="103"/>
      <c r="F20" s="103"/>
      <c r="G20" s="103"/>
      <c r="H20" s="103"/>
      <c r="I20" s="103"/>
      <c r="J20" s="103"/>
      <c r="K20" s="103"/>
      <c r="L20" s="103"/>
      <c r="M20" s="103"/>
    </row>
    <row r="21" spans="1:13" s="12" customFormat="1" ht="23.25" customHeight="1">
      <c r="A21" s="389"/>
      <c r="B21" s="106" t="s">
        <v>355</v>
      </c>
      <c r="C21" s="106" t="s">
        <v>363</v>
      </c>
      <c r="D21" s="103">
        <v>3.37</v>
      </c>
      <c r="E21" s="103"/>
      <c r="F21" s="103"/>
      <c r="G21" s="103"/>
      <c r="H21" s="103"/>
      <c r="I21" s="103"/>
      <c r="J21" s="103"/>
      <c r="K21" s="103"/>
      <c r="L21" s="103"/>
      <c r="M21" s="103"/>
    </row>
    <row r="22" spans="1:13" s="12" customFormat="1" ht="23.25" customHeight="1">
      <c r="A22" s="389" t="s">
        <v>222</v>
      </c>
      <c r="B22" s="106" t="s">
        <v>353</v>
      </c>
      <c r="C22" s="106" t="s">
        <v>364</v>
      </c>
      <c r="D22" s="103">
        <v>31</v>
      </c>
      <c r="E22" s="103"/>
      <c r="F22" s="103"/>
      <c r="G22" s="103"/>
      <c r="H22" s="103"/>
      <c r="I22" s="103"/>
      <c r="J22" s="103"/>
      <c r="K22" s="103"/>
      <c r="L22" s="103"/>
      <c r="M22" s="103"/>
    </row>
    <row r="23" spans="1:13" s="12" customFormat="1" ht="23.25" customHeight="1">
      <c r="A23" s="389"/>
      <c r="B23" s="106" t="s">
        <v>355</v>
      </c>
      <c r="C23" s="106" t="s">
        <v>354</v>
      </c>
      <c r="D23" s="103">
        <v>19.079999999999998</v>
      </c>
      <c r="E23" s="103"/>
      <c r="F23" s="103"/>
      <c r="G23" s="103"/>
      <c r="H23" s="103"/>
      <c r="I23" s="103"/>
      <c r="J23" s="103"/>
      <c r="K23" s="103"/>
      <c r="L23" s="103"/>
      <c r="M23" s="103"/>
    </row>
    <row r="24" spans="1:13" s="12" customFormat="1" ht="23.25" customHeight="1">
      <c r="A24" s="389" t="s">
        <v>365</v>
      </c>
      <c r="B24" s="106" t="s">
        <v>353</v>
      </c>
      <c r="C24" s="106" t="s">
        <v>364</v>
      </c>
      <c r="D24" s="103">
        <v>16</v>
      </c>
      <c r="E24" s="103"/>
      <c r="F24" s="103"/>
      <c r="G24" s="103"/>
      <c r="H24" s="103"/>
      <c r="I24" s="103"/>
      <c r="J24" s="103"/>
      <c r="K24" s="103"/>
      <c r="L24" s="103"/>
      <c r="M24" s="103"/>
    </row>
    <row r="25" spans="1:13" s="12" customFormat="1" ht="23.25" customHeight="1">
      <c r="A25" s="389"/>
      <c r="B25" s="103" t="s">
        <v>366</v>
      </c>
      <c r="C25" s="103" t="s">
        <v>367</v>
      </c>
      <c r="D25" s="103">
        <v>7.07</v>
      </c>
      <c r="E25" s="103"/>
      <c r="F25" s="103"/>
      <c r="G25" s="103"/>
      <c r="H25" s="103"/>
      <c r="I25" s="103"/>
      <c r="J25" s="103"/>
      <c r="K25" s="103"/>
      <c r="L25" s="103"/>
      <c r="M25" s="103"/>
    </row>
    <row r="26" spans="1:13" s="12" customFormat="1" ht="23.25" customHeight="1">
      <c r="A26" s="389"/>
      <c r="B26" s="103" t="s">
        <v>368</v>
      </c>
      <c r="C26" s="103" t="s">
        <v>369</v>
      </c>
      <c r="D26" s="103">
        <v>7.08</v>
      </c>
      <c r="E26" s="103"/>
      <c r="F26" s="103"/>
      <c r="G26" s="103"/>
      <c r="H26" s="103"/>
      <c r="I26" s="103"/>
      <c r="J26" s="103"/>
      <c r="K26" s="103"/>
      <c r="L26" s="103"/>
      <c r="M26" s="103"/>
    </row>
    <row r="27" spans="1:13" s="12" customFormat="1" ht="23.25" customHeight="1">
      <c r="A27" s="391" t="s">
        <v>370</v>
      </c>
      <c r="B27" s="392" t="s">
        <v>353</v>
      </c>
      <c r="C27" s="392" t="s">
        <v>371</v>
      </c>
      <c r="D27" s="393">
        <v>5.83</v>
      </c>
      <c r="E27" s="393"/>
      <c r="F27" s="393"/>
      <c r="G27" s="393"/>
      <c r="H27" s="393"/>
      <c r="I27" s="393"/>
      <c r="J27" s="393"/>
      <c r="K27" s="393"/>
      <c r="L27" s="393"/>
      <c r="M27" s="393"/>
    </row>
    <row r="28" spans="1:13">
      <c r="A28" s="233" t="s">
        <v>372</v>
      </c>
      <c r="B28" s="234"/>
      <c r="C28" s="234"/>
      <c r="D28" s="234"/>
      <c r="E28" s="234"/>
      <c r="F28" s="234"/>
      <c r="G28" s="234"/>
      <c r="H28" s="234"/>
      <c r="I28" s="234"/>
      <c r="J28" s="234"/>
      <c r="K28" s="234"/>
      <c r="L28" s="234"/>
      <c r="M28" s="235"/>
    </row>
    <row r="29" spans="1:13">
      <c r="A29" s="83" t="s">
        <v>293</v>
      </c>
      <c r="B29" s="84"/>
      <c r="C29" s="84"/>
      <c r="D29" s="84"/>
      <c r="E29" s="84"/>
      <c r="F29" s="84"/>
      <c r="G29" s="84"/>
      <c r="H29" s="84"/>
      <c r="I29" s="84"/>
      <c r="J29" s="84"/>
      <c r="K29" s="84"/>
      <c r="L29" s="84"/>
      <c r="M29" s="85"/>
    </row>
    <row r="30" spans="1:13">
      <c r="A30" s="236"/>
      <c r="B30" s="236"/>
      <c r="C30" s="236"/>
      <c r="D30" s="236"/>
      <c r="E30" s="236"/>
      <c r="F30" s="236"/>
      <c r="G30" s="236"/>
      <c r="H30" s="236"/>
      <c r="I30" s="236"/>
      <c r="J30" s="236"/>
      <c r="K30" s="236"/>
      <c r="L30" s="236"/>
      <c r="M30" s="236"/>
    </row>
    <row r="31" spans="1:13">
      <c r="A31" s="208"/>
      <c r="B31" s="208"/>
      <c r="C31" s="208"/>
      <c r="D31" s="208"/>
      <c r="E31" s="208"/>
      <c r="F31" s="208"/>
      <c r="G31" s="208"/>
      <c r="H31" s="208"/>
      <c r="I31" s="208"/>
      <c r="J31" s="208"/>
      <c r="K31" s="208"/>
      <c r="L31" s="208"/>
      <c r="M31" s="208"/>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25" right="0.25"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92D050"/>
    <pageSetUpPr fitToPage="1"/>
  </sheetPr>
  <dimension ref="A1:S79"/>
  <sheetViews>
    <sheetView zoomScale="60" zoomScaleNormal="60" workbookViewId="0">
      <selection activeCell="W45" sqref="W45"/>
    </sheetView>
  </sheetViews>
  <sheetFormatPr defaultRowHeight="14.1"/>
  <cols>
    <col min="1" max="1" width="14" style="3" customWidth="1"/>
    <col min="2"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Sheffield Energy Recovery Facility</v>
      </c>
      <c r="F1" s="93"/>
      <c r="G1" s="93"/>
    </row>
    <row r="3" spans="1:19" ht="14.45">
      <c r="A3" s="60" t="s">
        <v>373</v>
      </c>
      <c r="D3" s="76" t="s">
        <v>374</v>
      </c>
      <c r="G3" s="80" t="s">
        <v>375</v>
      </c>
      <c r="J3" s="9" t="str">
        <f>+A3</f>
        <v>Monitoring of Hydrogen Chloride emissions</v>
      </c>
      <c r="L3" s="9"/>
      <c r="N3" s="9" t="s">
        <v>376</v>
      </c>
      <c r="Q3" s="79" t="s">
        <v>3</v>
      </c>
      <c r="R3" s="74"/>
      <c r="S3" s="74"/>
    </row>
    <row r="4" spans="1:19" ht="14.1" customHeight="1">
      <c r="Q4" s="219" t="s">
        <v>377</v>
      </c>
      <c r="R4" s="219"/>
      <c r="S4" s="219"/>
    </row>
    <row r="5" spans="1:19" ht="15.95">
      <c r="A5" s="68" t="s">
        <v>378</v>
      </c>
      <c r="B5" s="243" t="s">
        <v>379</v>
      </c>
      <c r="C5" s="243"/>
      <c r="D5" s="243"/>
      <c r="E5" s="243" t="s">
        <v>380</v>
      </c>
      <c r="F5" s="243"/>
      <c r="G5" s="243"/>
      <c r="J5" s="242"/>
      <c r="K5" s="242"/>
      <c r="L5" s="242"/>
      <c r="M5" s="242"/>
      <c r="N5" s="242"/>
      <c r="O5" s="242"/>
      <c r="Q5" s="219"/>
      <c r="R5" s="219"/>
      <c r="S5" s="219"/>
    </row>
    <row r="6" spans="1:19" s="58" customFormat="1" ht="37.5" customHeight="1">
      <c r="A6" s="65">
        <f>+'Cover Page'!C39</f>
        <v>2022</v>
      </c>
      <c r="B6" s="55" t="s">
        <v>381</v>
      </c>
      <c r="C6" s="55" t="s">
        <v>382</v>
      </c>
      <c r="D6" s="55" t="s">
        <v>383</v>
      </c>
      <c r="E6" s="55" t="s">
        <v>384</v>
      </c>
      <c r="F6" s="55" t="s">
        <v>385</v>
      </c>
      <c r="G6" s="55" t="s">
        <v>386</v>
      </c>
      <c r="H6" s="59"/>
      <c r="J6" s="61">
        <f>+A6</f>
        <v>2022</v>
      </c>
      <c r="K6" s="61" t="s">
        <v>387</v>
      </c>
      <c r="L6" s="67" t="s">
        <v>382</v>
      </c>
      <c r="M6" s="67" t="s">
        <v>388</v>
      </c>
      <c r="N6" s="67" t="s">
        <v>385</v>
      </c>
      <c r="O6" s="67" t="s">
        <v>389</v>
      </c>
      <c r="Q6" s="219"/>
      <c r="R6" s="219"/>
      <c r="S6" s="219"/>
    </row>
    <row r="7" spans="1:19" ht="14.1" customHeight="1">
      <c r="A7" s="66" t="s">
        <v>390</v>
      </c>
      <c r="B7" s="63">
        <v>60</v>
      </c>
      <c r="C7" s="64">
        <v>3.4</v>
      </c>
      <c r="D7" s="64">
        <v>41.1</v>
      </c>
      <c r="E7" s="63">
        <v>10</v>
      </c>
      <c r="F7" s="64">
        <v>3.41</v>
      </c>
      <c r="G7" s="64">
        <v>6</v>
      </c>
      <c r="J7" s="241" t="s">
        <v>188</v>
      </c>
      <c r="K7" s="66" t="s">
        <v>390</v>
      </c>
      <c r="L7" s="64">
        <v>3.4</v>
      </c>
      <c r="M7" s="64">
        <v>41.1</v>
      </c>
      <c r="N7" s="64">
        <v>3.41</v>
      </c>
      <c r="O7" s="64">
        <v>6</v>
      </c>
      <c r="Q7" s="219"/>
      <c r="R7" s="219"/>
      <c r="S7" s="219"/>
    </row>
    <row r="8" spans="1:19">
      <c r="A8" s="66" t="s">
        <v>391</v>
      </c>
      <c r="B8" s="63">
        <v>60</v>
      </c>
      <c r="C8" s="64">
        <v>2.5</v>
      </c>
      <c r="D8" s="64">
        <v>8.5</v>
      </c>
      <c r="E8" s="63">
        <v>10</v>
      </c>
      <c r="F8" s="64">
        <v>2.4500000000000002</v>
      </c>
      <c r="G8" s="64">
        <v>4.5</v>
      </c>
      <c r="J8" s="241"/>
      <c r="K8" s="66" t="s">
        <v>391</v>
      </c>
      <c r="L8" s="64">
        <v>2.5</v>
      </c>
      <c r="M8" s="64">
        <v>8.5</v>
      </c>
      <c r="N8" s="64">
        <v>2.4500000000000002</v>
      </c>
      <c r="O8" s="64">
        <v>4.5</v>
      </c>
      <c r="Q8" s="219"/>
      <c r="R8" s="219"/>
      <c r="S8" s="219"/>
    </row>
    <row r="9" spans="1:19">
      <c r="A9" s="66" t="s">
        <v>392</v>
      </c>
      <c r="B9" s="63">
        <v>60</v>
      </c>
      <c r="C9" s="64">
        <v>2.5</v>
      </c>
      <c r="D9" s="64">
        <v>11.5</v>
      </c>
      <c r="E9" s="63">
        <v>10</v>
      </c>
      <c r="F9" s="64">
        <v>2.4700000000000002</v>
      </c>
      <c r="G9" s="64">
        <v>5.4</v>
      </c>
      <c r="J9" s="241"/>
      <c r="K9" s="66" t="s">
        <v>392</v>
      </c>
      <c r="L9" s="64">
        <v>2.5</v>
      </c>
      <c r="M9" s="64">
        <v>11.5</v>
      </c>
      <c r="N9" s="64">
        <v>2.4700000000000002</v>
      </c>
      <c r="O9" s="64">
        <v>5.4</v>
      </c>
      <c r="Q9" s="78" t="s">
        <v>393</v>
      </c>
    </row>
    <row r="10" spans="1:19" ht="14.1" customHeight="1">
      <c r="A10" s="66" t="s">
        <v>394</v>
      </c>
      <c r="B10" s="63">
        <v>60</v>
      </c>
      <c r="C10" s="64">
        <v>3.2</v>
      </c>
      <c r="D10" s="64">
        <v>12.6</v>
      </c>
      <c r="E10" s="63">
        <v>10</v>
      </c>
      <c r="F10" s="64">
        <v>3.2</v>
      </c>
      <c r="G10" s="64">
        <v>5.0999999999999996</v>
      </c>
      <c r="J10" s="241"/>
      <c r="K10" s="66" t="s">
        <v>394</v>
      </c>
      <c r="L10" s="64">
        <v>3.2</v>
      </c>
      <c r="M10" s="64">
        <v>12.6</v>
      </c>
      <c r="N10" s="64">
        <v>3.2</v>
      </c>
      <c r="O10" s="64">
        <v>5.0999999999999996</v>
      </c>
      <c r="Q10" s="240" t="s">
        <v>395</v>
      </c>
      <c r="R10" s="240"/>
      <c r="S10" s="240"/>
    </row>
    <row r="11" spans="1:19">
      <c r="A11" s="66" t="s">
        <v>396</v>
      </c>
      <c r="B11" s="63">
        <v>60</v>
      </c>
      <c r="C11" s="64">
        <v>2.6</v>
      </c>
      <c r="D11" s="64">
        <v>28.7</v>
      </c>
      <c r="E11" s="63">
        <v>10</v>
      </c>
      <c r="F11" s="64">
        <v>2.5499999999999998</v>
      </c>
      <c r="G11" s="64">
        <v>4.4000000000000004</v>
      </c>
      <c r="J11" s="241"/>
      <c r="K11" s="66" t="s">
        <v>396</v>
      </c>
      <c r="L11" s="64">
        <v>2.6</v>
      </c>
      <c r="M11" s="64">
        <v>28.7</v>
      </c>
      <c r="N11" s="64">
        <v>2.5499999999999998</v>
      </c>
      <c r="O11" s="64">
        <v>4.4000000000000004</v>
      </c>
      <c r="Q11" s="240"/>
      <c r="R11" s="240"/>
      <c r="S11" s="240"/>
    </row>
    <row r="12" spans="1:19">
      <c r="A12" s="66" t="s">
        <v>397</v>
      </c>
      <c r="B12" s="63">
        <v>60</v>
      </c>
      <c r="C12" s="64">
        <v>1.7</v>
      </c>
      <c r="D12" s="64">
        <v>18.100000000000001</v>
      </c>
      <c r="E12" s="63">
        <v>10</v>
      </c>
      <c r="F12" s="64">
        <v>1.72</v>
      </c>
      <c r="G12" s="64">
        <v>5.5</v>
      </c>
      <c r="J12" s="241"/>
      <c r="K12" s="66" t="s">
        <v>397</v>
      </c>
      <c r="L12" s="64">
        <v>1.7</v>
      </c>
      <c r="M12" s="64">
        <v>18.100000000000001</v>
      </c>
      <c r="N12" s="64">
        <v>1.72</v>
      </c>
      <c r="O12" s="64">
        <v>5.5</v>
      </c>
      <c r="Q12" s="240"/>
      <c r="R12" s="240"/>
      <c r="S12" s="240"/>
    </row>
    <row r="13" spans="1:19" ht="14.1" customHeight="1">
      <c r="A13" s="66" t="s">
        <v>398</v>
      </c>
      <c r="B13" s="63">
        <v>60</v>
      </c>
      <c r="C13" s="64">
        <v>2.1</v>
      </c>
      <c r="D13" s="64">
        <v>10.3</v>
      </c>
      <c r="E13" s="63">
        <v>10</v>
      </c>
      <c r="F13" s="64">
        <v>2.15</v>
      </c>
      <c r="G13" s="64">
        <v>6.7</v>
      </c>
      <c r="J13" s="241"/>
      <c r="K13" s="66" t="s">
        <v>398</v>
      </c>
      <c r="L13" s="64">
        <v>2.1</v>
      </c>
      <c r="M13" s="64">
        <v>10.3</v>
      </c>
      <c r="N13" s="64">
        <v>2.15</v>
      </c>
      <c r="O13" s="64">
        <v>6.7</v>
      </c>
      <c r="Q13" s="240" t="s">
        <v>399</v>
      </c>
      <c r="R13" s="240"/>
      <c r="S13" s="240"/>
    </row>
    <row r="14" spans="1:19">
      <c r="A14" s="66" t="s">
        <v>400</v>
      </c>
      <c r="B14" s="63">
        <v>60</v>
      </c>
      <c r="C14" s="64">
        <v>5.0999999999999996</v>
      </c>
      <c r="D14" s="64">
        <v>50</v>
      </c>
      <c r="E14" s="63">
        <v>10</v>
      </c>
      <c r="F14" s="64">
        <v>5.15</v>
      </c>
      <c r="G14" s="64">
        <v>6.9</v>
      </c>
      <c r="J14" s="241"/>
      <c r="K14" s="66" t="s">
        <v>400</v>
      </c>
      <c r="L14" s="64">
        <v>5.0999999999999996</v>
      </c>
      <c r="M14" s="64">
        <v>50</v>
      </c>
      <c r="N14" s="64">
        <v>5.15</v>
      </c>
      <c r="O14" s="64">
        <v>6.9</v>
      </c>
      <c r="Q14" s="240"/>
      <c r="R14" s="240"/>
      <c r="S14" s="240"/>
    </row>
    <row r="15" spans="1:19">
      <c r="A15" s="66" t="s">
        <v>401</v>
      </c>
      <c r="B15" s="63">
        <v>60</v>
      </c>
      <c r="C15" s="64">
        <v>4.7</v>
      </c>
      <c r="D15" s="64">
        <v>15.7</v>
      </c>
      <c r="E15" s="63">
        <v>10</v>
      </c>
      <c r="F15" s="64">
        <v>4.68</v>
      </c>
      <c r="G15" s="64">
        <v>6.2</v>
      </c>
      <c r="J15" s="241"/>
      <c r="K15" s="66" t="s">
        <v>401</v>
      </c>
      <c r="L15" s="64">
        <v>4.7</v>
      </c>
      <c r="M15" s="64">
        <v>15.7</v>
      </c>
      <c r="N15" s="64">
        <v>4.68</v>
      </c>
      <c r="O15" s="64">
        <v>6.2</v>
      </c>
      <c r="Q15" s="240"/>
      <c r="R15" s="240"/>
      <c r="S15" s="240"/>
    </row>
    <row r="16" spans="1:19">
      <c r="A16" s="66" t="s">
        <v>402</v>
      </c>
      <c r="B16" s="63">
        <v>60</v>
      </c>
      <c r="C16" s="64">
        <v>4.4000000000000004</v>
      </c>
      <c r="D16" s="64">
        <v>48.4</v>
      </c>
      <c r="E16" s="63">
        <v>10</v>
      </c>
      <c r="F16" s="64">
        <v>4.38</v>
      </c>
      <c r="G16" s="64">
        <v>6.8</v>
      </c>
      <c r="J16" s="241"/>
      <c r="K16" s="66" t="s">
        <v>402</v>
      </c>
      <c r="L16" s="64">
        <v>4.4000000000000004</v>
      </c>
      <c r="M16" s="64">
        <v>48.4</v>
      </c>
      <c r="N16" s="64">
        <v>4.38</v>
      </c>
      <c r="O16" s="64">
        <v>6.8</v>
      </c>
      <c r="Q16" s="240"/>
      <c r="R16" s="240"/>
      <c r="S16" s="240"/>
    </row>
    <row r="17" spans="1:15">
      <c r="A17" s="66" t="s">
        <v>403</v>
      </c>
      <c r="B17" s="63">
        <v>60</v>
      </c>
      <c r="C17" s="64">
        <v>4.5999999999999996</v>
      </c>
      <c r="D17" s="64">
        <v>55.6</v>
      </c>
      <c r="E17" s="63">
        <v>10</v>
      </c>
      <c r="F17" s="64">
        <v>4.63</v>
      </c>
      <c r="G17" s="64">
        <v>7.1</v>
      </c>
      <c r="J17" s="241"/>
      <c r="K17" s="66" t="s">
        <v>403</v>
      </c>
      <c r="L17" s="64">
        <v>4.5999999999999996</v>
      </c>
      <c r="M17" s="64">
        <v>55.6</v>
      </c>
      <c r="N17" s="64">
        <v>4.63</v>
      </c>
      <c r="O17" s="64">
        <v>7.1</v>
      </c>
    </row>
    <row r="18" spans="1:15">
      <c r="A18" s="66" t="s">
        <v>404</v>
      </c>
      <c r="B18" s="63">
        <v>60</v>
      </c>
      <c r="C18" s="64">
        <v>3.6</v>
      </c>
      <c r="D18" s="64">
        <v>35.6</v>
      </c>
      <c r="E18" s="63">
        <v>10</v>
      </c>
      <c r="F18" s="64">
        <v>3.64</v>
      </c>
      <c r="G18" s="64">
        <v>6.3</v>
      </c>
      <c r="J18" s="241"/>
      <c r="K18" s="66" t="s">
        <v>404</v>
      </c>
      <c r="L18" s="64">
        <v>3.6</v>
      </c>
      <c r="M18" s="64">
        <v>35.6</v>
      </c>
      <c r="N18" s="64">
        <v>3.64</v>
      </c>
      <c r="O18" s="64">
        <v>6.3</v>
      </c>
    </row>
    <row r="19" spans="1:15">
      <c r="J19" s="241"/>
      <c r="K19" s="62" t="s">
        <v>405</v>
      </c>
      <c r="L19" s="62">
        <f>AVERAGE(L7:L18)</f>
        <v>3.3666666666666671</v>
      </c>
      <c r="M19" s="62">
        <f>MAX(M7:M18)</f>
        <v>55.6</v>
      </c>
      <c r="N19" s="104">
        <f>AVERAGE(N7:N18)</f>
        <v>3.3691666666666671</v>
      </c>
      <c r="O19" s="62">
        <f>MAX(O7:O18)</f>
        <v>7.1</v>
      </c>
    </row>
    <row r="21" spans="1:15" ht="27.95">
      <c r="J21" s="61">
        <f>+A6</f>
        <v>2022</v>
      </c>
      <c r="K21" s="61" t="s">
        <v>387</v>
      </c>
      <c r="L21" s="67" t="s">
        <v>382</v>
      </c>
      <c r="M21" s="67" t="s">
        <v>388</v>
      </c>
      <c r="N21" s="67" t="s">
        <v>385</v>
      </c>
      <c r="O21" s="67" t="s">
        <v>389</v>
      </c>
    </row>
    <row r="22" spans="1:15">
      <c r="J22" s="241" t="s">
        <v>189</v>
      </c>
      <c r="K22" s="66" t="s">
        <v>390</v>
      </c>
      <c r="L22" s="64"/>
      <c r="M22" s="64"/>
      <c r="N22" s="64"/>
      <c r="O22" s="64"/>
    </row>
    <row r="23" spans="1:15">
      <c r="J23" s="241"/>
      <c r="K23" s="66" t="s">
        <v>391</v>
      </c>
      <c r="L23" s="64"/>
      <c r="M23" s="64"/>
      <c r="N23" s="64"/>
      <c r="O23" s="64"/>
    </row>
    <row r="24" spans="1:15">
      <c r="J24" s="241"/>
      <c r="K24" s="66" t="s">
        <v>392</v>
      </c>
      <c r="L24" s="64"/>
      <c r="M24" s="64"/>
      <c r="N24" s="64"/>
      <c r="O24" s="64"/>
    </row>
    <row r="25" spans="1:15">
      <c r="J25" s="241"/>
      <c r="K25" s="66" t="s">
        <v>394</v>
      </c>
      <c r="L25" s="64"/>
      <c r="M25" s="64"/>
      <c r="N25" s="64"/>
      <c r="O25" s="64"/>
    </row>
    <row r="26" spans="1:15">
      <c r="J26" s="241"/>
      <c r="K26" s="66" t="s">
        <v>396</v>
      </c>
      <c r="L26" s="64"/>
      <c r="M26" s="64"/>
      <c r="N26" s="64"/>
      <c r="O26" s="64"/>
    </row>
    <row r="27" spans="1:15">
      <c r="J27" s="241"/>
      <c r="K27" s="66" t="s">
        <v>397</v>
      </c>
      <c r="L27" s="64"/>
      <c r="M27" s="64"/>
      <c r="N27" s="64"/>
      <c r="O27" s="64"/>
    </row>
    <row r="28" spans="1:15">
      <c r="J28" s="241"/>
      <c r="K28" s="66" t="s">
        <v>398</v>
      </c>
      <c r="L28" s="64"/>
      <c r="M28" s="64"/>
      <c r="N28" s="64"/>
      <c r="O28" s="64"/>
    </row>
    <row r="29" spans="1:15">
      <c r="J29" s="241"/>
      <c r="K29" s="66" t="s">
        <v>400</v>
      </c>
      <c r="L29" s="64"/>
      <c r="M29" s="64"/>
      <c r="N29" s="64"/>
      <c r="O29" s="64"/>
    </row>
    <row r="30" spans="1:15">
      <c r="J30" s="241"/>
      <c r="K30" s="66" t="s">
        <v>401</v>
      </c>
      <c r="L30" s="64"/>
      <c r="M30" s="64"/>
      <c r="N30" s="64"/>
      <c r="O30" s="64"/>
    </row>
    <row r="31" spans="1:15">
      <c r="J31" s="241"/>
      <c r="K31" s="66" t="s">
        <v>402</v>
      </c>
      <c r="L31" s="64"/>
      <c r="M31" s="64"/>
      <c r="N31" s="64"/>
      <c r="O31" s="64"/>
    </row>
    <row r="32" spans="1:15">
      <c r="J32" s="241"/>
      <c r="K32" s="66" t="s">
        <v>403</v>
      </c>
      <c r="L32" s="64"/>
      <c r="M32" s="64"/>
      <c r="N32" s="64"/>
      <c r="O32" s="64"/>
    </row>
    <row r="33" spans="1:15">
      <c r="J33" s="241"/>
      <c r="K33" s="66" t="s">
        <v>404</v>
      </c>
      <c r="L33" s="64"/>
      <c r="M33" s="64"/>
      <c r="N33" s="64"/>
      <c r="O33" s="64"/>
    </row>
    <row r="34" spans="1:15">
      <c r="J34" s="241"/>
      <c r="K34" s="62" t="s">
        <v>405</v>
      </c>
      <c r="L34" s="62" t="e">
        <f>AVERAGE(L22:L33)</f>
        <v>#DIV/0!</v>
      </c>
      <c r="M34" s="62">
        <f>MAX(M22:M33)</f>
        <v>0</v>
      </c>
      <c r="N34" s="62" t="e">
        <f>AVERAGE(N22:N33)</f>
        <v>#DIV/0!</v>
      </c>
      <c r="O34" s="62">
        <f>MAX(O22:O33)</f>
        <v>0</v>
      </c>
    </row>
    <row r="36" spans="1:15" ht="27.95">
      <c r="J36" s="61">
        <f>+A6</f>
        <v>2022</v>
      </c>
      <c r="K36" s="61" t="s">
        <v>387</v>
      </c>
      <c r="L36" s="67" t="s">
        <v>382</v>
      </c>
      <c r="M36" s="67" t="s">
        <v>388</v>
      </c>
      <c r="N36" s="67" t="s">
        <v>385</v>
      </c>
      <c r="O36" s="67" t="s">
        <v>389</v>
      </c>
    </row>
    <row r="37" spans="1:15">
      <c r="J37" s="241" t="s">
        <v>190</v>
      </c>
      <c r="K37" s="66" t="s">
        <v>390</v>
      </c>
      <c r="L37" s="64"/>
      <c r="M37" s="64"/>
      <c r="N37" s="64"/>
      <c r="O37" s="64"/>
    </row>
    <row r="38" spans="1:15">
      <c r="J38" s="241"/>
      <c r="K38" s="66" t="s">
        <v>391</v>
      </c>
      <c r="L38" s="64"/>
      <c r="M38" s="64"/>
      <c r="N38" s="64"/>
      <c r="O38" s="64"/>
    </row>
    <row r="39" spans="1:15">
      <c r="J39" s="241"/>
      <c r="K39" s="66" t="s">
        <v>392</v>
      </c>
      <c r="L39" s="64"/>
      <c r="M39" s="64"/>
      <c r="N39" s="64"/>
      <c r="O39" s="64"/>
    </row>
    <row r="40" spans="1:15">
      <c r="J40" s="241"/>
      <c r="K40" s="66" t="s">
        <v>394</v>
      </c>
      <c r="L40" s="64"/>
      <c r="M40" s="64"/>
      <c r="N40" s="64"/>
      <c r="O40" s="64"/>
    </row>
    <row r="41" spans="1:15">
      <c r="J41" s="241"/>
      <c r="K41" s="66" t="s">
        <v>396</v>
      </c>
      <c r="L41" s="64"/>
      <c r="M41" s="64"/>
      <c r="N41" s="64"/>
      <c r="O41" s="64"/>
    </row>
    <row r="42" spans="1:15">
      <c r="J42" s="241"/>
      <c r="K42" s="66" t="s">
        <v>397</v>
      </c>
      <c r="L42" s="64"/>
      <c r="M42" s="64"/>
      <c r="N42" s="64"/>
      <c r="O42" s="64"/>
    </row>
    <row r="43" spans="1:15">
      <c r="J43" s="241"/>
      <c r="K43" s="66" t="s">
        <v>398</v>
      </c>
      <c r="L43" s="64"/>
      <c r="M43" s="64"/>
      <c r="N43" s="64"/>
      <c r="O43" s="64"/>
    </row>
    <row r="44" spans="1:15">
      <c r="J44" s="241"/>
      <c r="K44" s="66" t="s">
        <v>400</v>
      </c>
      <c r="L44" s="64"/>
      <c r="M44" s="64"/>
      <c r="N44" s="64"/>
      <c r="O44" s="64"/>
    </row>
    <row r="45" spans="1:15">
      <c r="J45" s="241"/>
      <c r="K45" s="66" t="s">
        <v>401</v>
      </c>
      <c r="L45" s="64"/>
      <c r="M45" s="64"/>
      <c r="N45" s="64"/>
      <c r="O45" s="64"/>
    </row>
    <row r="46" spans="1:15">
      <c r="J46" s="241"/>
      <c r="K46" s="66" t="s">
        <v>402</v>
      </c>
      <c r="L46" s="64"/>
      <c r="M46" s="64"/>
      <c r="N46" s="64"/>
      <c r="O46" s="64"/>
    </row>
    <row r="47" spans="1:15">
      <c r="J47" s="241"/>
      <c r="K47" s="66" t="s">
        <v>403</v>
      </c>
      <c r="L47" s="64"/>
      <c r="M47" s="64"/>
      <c r="N47" s="64"/>
      <c r="O47" s="64"/>
    </row>
    <row r="48" spans="1:15">
      <c r="A48" s="253" t="s">
        <v>293</v>
      </c>
      <c r="B48" s="254"/>
      <c r="C48" s="254"/>
      <c r="D48" s="254"/>
      <c r="E48" s="254"/>
      <c r="F48" s="254"/>
      <c r="G48" s="255"/>
      <c r="J48" s="241"/>
      <c r="K48" s="66" t="s">
        <v>404</v>
      </c>
      <c r="L48" s="64"/>
      <c r="M48" s="64"/>
      <c r="N48" s="64"/>
      <c r="O48" s="64"/>
    </row>
    <row r="49" spans="1:15">
      <c r="A49" s="244"/>
      <c r="B49" s="245"/>
      <c r="C49" s="245"/>
      <c r="D49" s="245"/>
      <c r="E49" s="245"/>
      <c r="F49" s="245"/>
      <c r="G49" s="246"/>
      <c r="J49" s="241"/>
      <c r="K49" s="62" t="s">
        <v>405</v>
      </c>
      <c r="L49" s="62" t="e">
        <f>AVERAGE(L37:L48)</f>
        <v>#DIV/0!</v>
      </c>
      <c r="M49" s="62">
        <f>MAX(M37:M48)</f>
        <v>0</v>
      </c>
      <c r="N49" s="62" t="e">
        <f>AVERAGE(N37:N48)</f>
        <v>#DIV/0!</v>
      </c>
      <c r="O49" s="62">
        <f>MAX(O37:O48)</f>
        <v>0</v>
      </c>
    </row>
    <row r="50" spans="1:15">
      <c r="A50" s="247"/>
      <c r="B50" s="248"/>
      <c r="C50" s="248"/>
      <c r="D50" s="248"/>
      <c r="E50" s="248"/>
      <c r="F50" s="248"/>
      <c r="G50" s="249"/>
    </row>
    <row r="51" spans="1:15" ht="27.95">
      <c r="A51" s="247"/>
      <c r="B51" s="248"/>
      <c r="C51" s="248"/>
      <c r="D51" s="248"/>
      <c r="E51" s="248"/>
      <c r="F51" s="248"/>
      <c r="G51" s="249"/>
      <c r="J51" s="61">
        <f>+A6</f>
        <v>2022</v>
      </c>
      <c r="K51" s="61" t="s">
        <v>387</v>
      </c>
      <c r="L51" s="67" t="s">
        <v>382</v>
      </c>
      <c r="M51" s="67" t="s">
        <v>388</v>
      </c>
      <c r="N51" s="67" t="s">
        <v>385</v>
      </c>
      <c r="O51" s="67" t="s">
        <v>389</v>
      </c>
    </row>
    <row r="52" spans="1:15">
      <c r="A52" s="250"/>
      <c r="B52" s="251"/>
      <c r="C52" s="251"/>
      <c r="D52" s="251"/>
      <c r="E52" s="251"/>
      <c r="F52" s="251"/>
      <c r="G52" s="252"/>
      <c r="J52" s="241" t="s">
        <v>191</v>
      </c>
      <c r="K52" s="66" t="s">
        <v>390</v>
      </c>
      <c r="L52" s="64"/>
      <c r="M52" s="64"/>
      <c r="N52" s="64"/>
      <c r="O52" s="64"/>
    </row>
    <row r="53" spans="1:15">
      <c r="J53" s="241"/>
      <c r="K53" s="66" t="s">
        <v>391</v>
      </c>
      <c r="L53" s="64"/>
      <c r="M53" s="64"/>
      <c r="N53" s="64"/>
      <c r="O53" s="64"/>
    </row>
    <row r="54" spans="1:15">
      <c r="J54" s="241"/>
      <c r="K54" s="66" t="s">
        <v>392</v>
      </c>
      <c r="L54" s="64"/>
      <c r="M54" s="64"/>
      <c r="N54" s="64"/>
      <c r="O54" s="64"/>
    </row>
    <row r="55" spans="1:15">
      <c r="J55" s="241"/>
      <c r="K55" s="66" t="s">
        <v>394</v>
      </c>
      <c r="L55" s="64"/>
      <c r="M55" s="64"/>
      <c r="N55" s="64"/>
      <c r="O55" s="64"/>
    </row>
    <row r="56" spans="1:15">
      <c r="J56" s="241"/>
      <c r="K56" s="66" t="s">
        <v>396</v>
      </c>
      <c r="L56" s="64"/>
      <c r="M56" s="64"/>
      <c r="N56" s="64"/>
      <c r="O56" s="64"/>
    </row>
    <row r="57" spans="1:15">
      <c r="J57" s="241"/>
      <c r="K57" s="66" t="s">
        <v>397</v>
      </c>
      <c r="L57" s="64"/>
      <c r="M57" s="64"/>
      <c r="N57" s="64"/>
      <c r="O57" s="64"/>
    </row>
    <row r="58" spans="1:15">
      <c r="J58" s="241"/>
      <c r="K58" s="66" t="s">
        <v>398</v>
      </c>
      <c r="L58" s="64"/>
      <c r="M58" s="64"/>
      <c r="N58" s="64"/>
      <c r="O58" s="64"/>
    </row>
    <row r="59" spans="1:15">
      <c r="J59" s="241"/>
      <c r="K59" s="66" t="s">
        <v>400</v>
      </c>
      <c r="L59" s="64"/>
      <c r="M59" s="64"/>
      <c r="N59" s="64"/>
      <c r="O59" s="64"/>
    </row>
    <row r="60" spans="1:15">
      <c r="J60" s="241"/>
      <c r="K60" s="66" t="s">
        <v>401</v>
      </c>
      <c r="L60" s="64"/>
      <c r="M60" s="64"/>
      <c r="N60" s="64"/>
      <c r="O60" s="64"/>
    </row>
    <row r="61" spans="1:15">
      <c r="J61" s="241"/>
      <c r="K61" s="66" t="s">
        <v>402</v>
      </c>
      <c r="L61" s="64"/>
      <c r="M61" s="64"/>
      <c r="N61" s="64"/>
      <c r="O61" s="64"/>
    </row>
    <row r="62" spans="1:15">
      <c r="J62" s="241"/>
      <c r="K62" s="66" t="s">
        <v>403</v>
      </c>
      <c r="L62" s="64"/>
      <c r="M62" s="64"/>
      <c r="N62" s="64"/>
      <c r="O62" s="64"/>
    </row>
    <row r="63" spans="1:15">
      <c r="J63" s="241"/>
      <c r="K63" s="66" t="s">
        <v>404</v>
      </c>
      <c r="L63" s="64"/>
      <c r="M63" s="64"/>
      <c r="N63" s="64"/>
      <c r="O63" s="64"/>
    </row>
    <row r="64" spans="1:15">
      <c r="J64" s="241"/>
      <c r="K64" s="62" t="s">
        <v>405</v>
      </c>
      <c r="L64" s="62" t="e">
        <f>AVERAGE(L52:L63)</f>
        <v>#DIV/0!</v>
      </c>
      <c r="M64" s="62">
        <f>MAX(M52:M63)</f>
        <v>0</v>
      </c>
      <c r="N64" s="62" t="e">
        <f>AVERAGE(N52:N63)</f>
        <v>#DIV/0!</v>
      </c>
      <c r="O64" s="62">
        <f>MAX(O52:O63)</f>
        <v>0</v>
      </c>
    </row>
    <row r="66" spans="10:15" ht="27.95">
      <c r="J66" s="61">
        <f>+A6</f>
        <v>2022</v>
      </c>
      <c r="K66" s="61" t="s">
        <v>387</v>
      </c>
      <c r="L66" s="67" t="s">
        <v>382</v>
      </c>
      <c r="M66" s="67" t="s">
        <v>388</v>
      </c>
      <c r="N66" s="67" t="s">
        <v>385</v>
      </c>
      <c r="O66" s="67" t="s">
        <v>389</v>
      </c>
    </row>
    <row r="67" spans="10:15">
      <c r="J67" s="241" t="s">
        <v>192</v>
      </c>
      <c r="K67" s="66" t="s">
        <v>390</v>
      </c>
      <c r="L67" s="64"/>
      <c r="M67" s="64"/>
      <c r="N67" s="64"/>
      <c r="O67" s="64"/>
    </row>
    <row r="68" spans="10:15">
      <c r="J68" s="241"/>
      <c r="K68" s="66" t="s">
        <v>391</v>
      </c>
      <c r="L68" s="64"/>
      <c r="M68" s="64"/>
      <c r="N68" s="64"/>
      <c r="O68" s="64"/>
    </row>
    <row r="69" spans="10:15">
      <c r="J69" s="241"/>
      <c r="K69" s="66" t="s">
        <v>392</v>
      </c>
      <c r="L69" s="64"/>
      <c r="M69" s="64"/>
      <c r="N69" s="64"/>
      <c r="O69" s="64"/>
    </row>
    <row r="70" spans="10:15">
      <c r="J70" s="241"/>
      <c r="K70" s="66" t="s">
        <v>394</v>
      </c>
      <c r="L70" s="64"/>
      <c r="M70" s="64"/>
      <c r="N70" s="64"/>
      <c r="O70" s="64"/>
    </row>
    <row r="71" spans="10:15">
      <c r="J71" s="241"/>
      <c r="K71" s="66" t="s">
        <v>396</v>
      </c>
      <c r="L71" s="64"/>
      <c r="M71" s="64"/>
      <c r="N71" s="64"/>
      <c r="O71" s="64"/>
    </row>
    <row r="72" spans="10:15">
      <c r="J72" s="241"/>
      <c r="K72" s="66" t="s">
        <v>397</v>
      </c>
      <c r="L72" s="64"/>
      <c r="M72" s="64"/>
      <c r="N72" s="64"/>
      <c r="O72" s="64"/>
    </row>
    <row r="73" spans="10:15">
      <c r="J73" s="241"/>
      <c r="K73" s="66" t="s">
        <v>398</v>
      </c>
      <c r="L73" s="64"/>
      <c r="M73" s="64"/>
      <c r="N73" s="64"/>
      <c r="O73" s="64"/>
    </row>
    <row r="74" spans="10:15">
      <c r="J74" s="241"/>
      <c r="K74" s="66" t="s">
        <v>400</v>
      </c>
      <c r="L74" s="64"/>
      <c r="M74" s="64"/>
      <c r="N74" s="64"/>
      <c r="O74" s="64"/>
    </row>
    <row r="75" spans="10:15">
      <c r="J75" s="241"/>
      <c r="K75" s="66" t="s">
        <v>401</v>
      </c>
      <c r="L75" s="64"/>
      <c r="M75" s="64"/>
      <c r="N75" s="64"/>
      <c r="O75" s="64"/>
    </row>
    <row r="76" spans="10:15">
      <c r="J76" s="241"/>
      <c r="K76" s="66" t="s">
        <v>402</v>
      </c>
      <c r="L76" s="64"/>
      <c r="M76" s="64"/>
      <c r="N76" s="64"/>
      <c r="O76" s="64"/>
    </row>
    <row r="77" spans="10:15">
      <c r="J77" s="241"/>
      <c r="K77" s="66" t="s">
        <v>403</v>
      </c>
      <c r="L77" s="64"/>
      <c r="M77" s="64"/>
      <c r="N77" s="64"/>
      <c r="O77" s="64"/>
    </row>
    <row r="78" spans="10:15">
      <c r="J78" s="241"/>
      <c r="K78" s="66" t="s">
        <v>404</v>
      </c>
      <c r="L78" s="64"/>
      <c r="M78" s="64"/>
      <c r="N78" s="64"/>
      <c r="O78" s="64"/>
    </row>
    <row r="79" spans="10:15">
      <c r="J79" s="241"/>
      <c r="K79" s="62" t="s">
        <v>405</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92D050"/>
    <pageSetUpPr fitToPage="1"/>
  </sheetPr>
  <dimension ref="A1:S79"/>
  <sheetViews>
    <sheetView zoomScale="60" zoomScaleNormal="60" workbookViewId="0">
      <selection activeCell="W45" sqref="W45"/>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2"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Sheffield Energy Recovery Facility</v>
      </c>
      <c r="F1" s="93"/>
      <c r="G1" s="93"/>
    </row>
    <row r="3" spans="1:19" ht="14.45">
      <c r="A3" s="60" t="s">
        <v>406</v>
      </c>
      <c r="D3" s="76" t="s">
        <v>374</v>
      </c>
      <c r="G3" s="80" t="s">
        <v>375</v>
      </c>
      <c r="J3" s="9" t="str">
        <f>+A3</f>
        <v>Monitoring of Sulphur dioxide emissions</v>
      </c>
      <c r="L3" s="9"/>
      <c r="N3" s="9" t="s">
        <v>376</v>
      </c>
      <c r="Q3" s="79" t="s">
        <v>3</v>
      </c>
      <c r="R3" s="74"/>
      <c r="S3" s="74"/>
    </row>
    <row r="4" spans="1:19" ht="14.1" customHeight="1">
      <c r="Q4" s="219" t="s">
        <v>377</v>
      </c>
      <c r="R4" s="219"/>
      <c r="S4" s="219"/>
    </row>
    <row r="5" spans="1:19" ht="15.95">
      <c r="A5" s="68" t="s">
        <v>378</v>
      </c>
      <c r="B5" s="243" t="s">
        <v>379</v>
      </c>
      <c r="C5" s="243"/>
      <c r="D5" s="243"/>
      <c r="E5" s="243" t="s">
        <v>380</v>
      </c>
      <c r="F5" s="243"/>
      <c r="G5" s="243"/>
      <c r="J5" s="242"/>
      <c r="K5" s="242"/>
      <c r="L5" s="242"/>
      <c r="M5" s="242"/>
      <c r="N5" s="242"/>
      <c r="O5" s="242"/>
      <c r="Q5" s="219"/>
      <c r="R5" s="219"/>
      <c r="S5" s="219"/>
    </row>
    <row r="6" spans="1:19" s="58" customFormat="1" ht="37.5" customHeight="1">
      <c r="A6" s="65">
        <f>+'Cover Page'!C39</f>
        <v>2022</v>
      </c>
      <c r="B6" s="55" t="s">
        <v>407</v>
      </c>
      <c r="C6" s="55" t="s">
        <v>382</v>
      </c>
      <c r="D6" s="55" t="s">
        <v>383</v>
      </c>
      <c r="E6" s="55" t="s">
        <v>408</v>
      </c>
      <c r="F6" s="55" t="s">
        <v>385</v>
      </c>
      <c r="G6" s="55" t="s">
        <v>386</v>
      </c>
      <c r="H6" s="59"/>
      <c r="J6" s="61">
        <f>+A6</f>
        <v>2022</v>
      </c>
      <c r="K6" s="61" t="s">
        <v>387</v>
      </c>
      <c r="L6" s="67" t="s">
        <v>382</v>
      </c>
      <c r="M6" s="67" t="s">
        <v>388</v>
      </c>
      <c r="N6" s="67" t="s">
        <v>385</v>
      </c>
      <c r="O6" s="67" t="s">
        <v>389</v>
      </c>
      <c r="Q6" s="219"/>
      <c r="R6" s="219"/>
      <c r="S6" s="219"/>
    </row>
    <row r="7" spans="1:19">
      <c r="A7" s="66" t="s">
        <v>390</v>
      </c>
      <c r="B7" s="63">
        <v>200</v>
      </c>
      <c r="C7" s="64">
        <v>38</v>
      </c>
      <c r="D7" s="64">
        <v>217</v>
      </c>
      <c r="E7" s="63">
        <v>50</v>
      </c>
      <c r="F7" s="64">
        <v>37.64</v>
      </c>
      <c r="G7" s="64">
        <v>41</v>
      </c>
      <c r="J7" s="241" t="s">
        <v>188</v>
      </c>
      <c r="K7" s="66" t="s">
        <v>390</v>
      </c>
      <c r="L7" s="64">
        <v>38</v>
      </c>
      <c r="M7" s="64">
        <v>217</v>
      </c>
      <c r="N7" s="64">
        <v>37.64</v>
      </c>
      <c r="O7" s="64">
        <v>41</v>
      </c>
      <c r="Q7" s="219"/>
      <c r="R7" s="219"/>
      <c r="S7" s="219"/>
    </row>
    <row r="8" spans="1:19">
      <c r="A8" s="66" t="s">
        <v>391</v>
      </c>
      <c r="B8" s="63">
        <v>200</v>
      </c>
      <c r="C8" s="64">
        <v>33</v>
      </c>
      <c r="D8" s="64">
        <v>87</v>
      </c>
      <c r="E8" s="63">
        <v>50</v>
      </c>
      <c r="F8" s="64">
        <v>32.72</v>
      </c>
      <c r="G8" s="64">
        <v>43</v>
      </c>
      <c r="J8" s="241"/>
      <c r="K8" s="66" t="s">
        <v>391</v>
      </c>
      <c r="L8" s="64">
        <v>33</v>
      </c>
      <c r="M8" s="64">
        <v>87</v>
      </c>
      <c r="N8" s="64">
        <v>32.72</v>
      </c>
      <c r="O8" s="64">
        <v>43</v>
      </c>
      <c r="Q8" s="219"/>
      <c r="R8" s="219"/>
      <c r="S8" s="219"/>
    </row>
    <row r="9" spans="1:19">
      <c r="A9" s="66" t="s">
        <v>392</v>
      </c>
      <c r="B9" s="63">
        <v>200</v>
      </c>
      <c r="C9" s="64">
        <v>31</v>
      </c>
      <c r="D9" s="64">
        <v>103</v>
      </c>
      <c r="E9" s="63">
        <v>50</v>
      </c>
      <c r="F9" s="64">
        <v>31.07</v>
      </c>
      <c r="G9" s="64">
        <v>42</v>
      </c>
      <c r="J9" s="241"/>
      <c r="K9" s="66" t="s">
        <v>392</v>
      </c>
      <c r="L9" s="64">
        <v>31</v>
      </c>
      <c r="M9" s="64">
        <v>103</v>
      </c>
      <c r="N9" s="64">
        <v>31.07</v>
      </c>
      <c r="O9" s="64">
        <v>42</v>
      </c>
      <c r="Q9" s="78" t="s">
        <v>393</v>
      </c>
    </row>
    <row r="10" spans="1:19" ht="14.25" customHeight="1">
      <c r="A10" s="66" t="s">
        <v>394</v>
      </c>
      <c r="B10" s="63">
        <v>200</v>
      </c>
      <c r="C10" s="64">
        <v>14</v>
      </c>
      <c r="D10" s="64">
        <v>68</v>
      </c>
      <c r="E10" s="63">
        <v>50</v>
      </c>
      <c r="F10" s="64">
        <v>13.86</v>
      </c>
      <c r="G10" s="64">
        <v>31</v>
      </c>
      <c r="J10" s="241"/>
      <c r="K10" s="66" t="s">
        <v>394</v>
      </c>
      <c r="L10" s="64">
        <v>14</v>
      </c>
      <c r="M10" s="64">
        <v>68</v>
      </c>
      <c r="N10" s="64">
        <v>13.86</v>
      </c>
      <c r="O10" s="64">
        <v>31</v>
      </c>
      <c r="Q10" s="240" t="s">
        <v>395</v>
      </c>
      <c r="R10" s="240"/>
      <c r="S10" s="240"/>
    </row>
    <row r="11" spans="1:19">
      <c r="A11" s="66" t="s">
        <v>396</v>
      </c>
      <c r="B11" s="63">
        <v>200</v>
      </c>
      <c r="C11" s="64">
        <v>10</v>
      </c>
      <c r="D11" s="64">
        <v>228</v>
      </c>
      <c r="E11" s="63">
        <v>50</v>
      </c>
      <c r="F11" s="64">
        <v>10.050000000000001</v>
      </c>
      <c r="G11" s="64">
        <v>22</v>
      </c>
      <c r="J11" s="241"/>
      <c r="K11" s="66" t="s">
        <v>396</v>
      </c>
      <c r="L11" s="64">
        <v>10</v>
      </c>
      <c r="M11" s="64">
        <v>228</v>
      </c>
      <c r="N11" s="64">
        <v>10.050000000000001</v>
      </c>
      <c r="O11" s="64">
        <v>22</v>
      </c>
      <c r="Q11" s="240"/>
      <c r="R11" s="240"/>
      <c r="S11" s="240"/>
    </row>
    <row r="12" spans="1:19">
      <c r="A12" s="66" t="s">
        <v>397</v>
      </c>
      <c r="B12" s="63">
        <v>200</v>
      </c>
      <c r="C12" s="64">
        <v>3</v>
      </c>
      <c r="D12" s="64">
        <v>56</v>
      </c>
      <c r="E12" s="63">
        <v>50</v>
      </c>
      <c r="F12" s="64">
        <v>3.03</v>
      </c>
      <c r="G12" s="64">
        <v>17</v>
      </c>
      <c r="J12" s="241"/>
      <c r="K12" s="66" t="s">
        <v>397</v>
      </c>
      <c r="L12" s="64">
        <v>3</v>
      </c>
      <c r="M12" s="64">
        <v>56</v>
      </c>
      <c r="N12" s="64">
        <v>3.03</v>
      </c>
      <c r="O12" s="64">
        <v>17</v>
      </c>
      <c r="Q12" s="240"/>
      <c r="R12" s="240"/>
      <c r="S12" s="240"/>
    </row>
    <row r="13" spans="1:19" ht="14.25" customHeight="1">
      <c r="A13" s="66" t="s">
        <v>398</v>
      </c>
      <c r="B13" s="63">
        <v>200</v>
      </c>
      <c r="C13" s="64">
        <v>6</v>
      </c>
      <c r="D13" s="64">
        <v>85</v>
      </c>
      <c r="E13" s="63">
        <v>50</v>
      </c>
      <c r="F13" s="64">
        <v>6</v>
      </c>
      <c r="G13" s="64">
        <v>22</v>
      </c>
      <c r="J13" s="241"/>
      <c r="K13" s="66" t="s">
        <v>398</v>
      </c>
      <c r="L13" s="64">
        <v>6</v>
      </c>
      <c r="M13" s="64">
        <v>85</v>
      </c>
      <c r="N13" s="64">
        <v>6</v>
      </c>
      <c r="O13" s="64">
        <v>22</v>
      </c>
      <c r="Q13" s="240" t="s">
        <v>399</v>
      </c>
      <c r="R13" s="240"/>
      <c r="S13" s="240"/>
    </row>
    <row r="14" spans="1:19">
      <c r="A14" s="66" t="s">
        <v>400</v>
      </c>
      <c r="B14" s="63">
        <v>200</v>
      </c>
      <c r="C14" s="64">
        <v>20</v>
      </c>
      <c r="D14" s="64">
        <v>93</v>
      </c>
      <c r="E14" s="63">
        <v>50</v>
      </c>
      <c r="F14" s="64">
        <v>20.16</v>
      </c>
      <c r="G14" s="64">
        <v>33</v>
      </c>
      <c r="J14" s="241"/>
      <c r="K14" s="66" t="s">
        <v>400</v>
      </c>
      <c r="L14" s="64">
        <v>20</v>
      </c>
      <c r="M14" s="64">
        <v>93</v>
      </c>
      <c r="N14" s="64">
        <v>20.16</v>
      </c>
      <c r="O14" s="64">
        <v>33</v>
      </c>
      <c r="Q14" s="240"/>
      <c r="R14" s="240"/>
      <c r="S14" s="240"/>
    </row>
    <row r="15" spans="1:19">
      <c r="A15" s="66" t="s">
        <v>401</v>
      </c>
      <c r="B15" s="63">
        <v>200</v>
      </c>
      <c r="C15" s="64">
        <v>17</v>
      </c>
      <c r="D15" s="64">
        <v>64</v>
      </c>
      <c r="E15" s="63">
        <v>50</v>
      </c>
      <c r="F15" s="64">
        <v>17.12</v>
      </c>
      <c r="G15" s="64">
        <v>26</v>
      </c>
      <c r="J15" s="241"/>
      <c r="K15" s="66" t="s">
        <v>401</v>
      </c>
      <c r="L15" s="64">
        <v>17</v>
      </c>
      <c r="M15" s="64">
        <v>64</v>
      </c>
      <c r="N15" s="64">
        <v>17.12</v>
      </c>
      <c r="O15" s="64">
        <v>26</v>
      </c>
      <c r="Q15" s="240"/>
      <c r="R15" s="240"/>
      <c r="S15" s="240"/>
    </row>
    <row r="16" spans="1:19">
      <c r="A16" s="66" t="s">
        <v>402</v>
      </c>
      <c r="B16" s="63">
        <v>200</v>
      </c>
      <c r="C16" s="64">
        <v>16</v>
      </c>
      <c r="D16" s="64">
        <v>199</v>
      </c>
      <c r="E16" s="63">
        <v>50</v>
      </c>
      <c r="F16" s="64">
        <v>15.61</v>
      </c>
      <c r="G16" s="64">
        <v>27</v>
      </c>
      <c r="J16" s="241"/>
      <c r="K16" s="66" t="s">
        <v>402</v>
      </c>
      <c r="L16" s="64">
        <v>16</v>
      </c>
      <c r="M16" s="64">
        <v>199</v>
      </c>
      <c r="N16" s="64">
        <v>15.61</v>
      </c>
      <c r="O16" s="64">
        <v>27</v>
      </c>
      <c r="Q16" s="240"/>
      <c r="R16" s="240"/>
      <c r="S16" s="240"/>
    </row>
    <row r="17" spans="1:15">
      <c r="A17" s="66" t="s">
        <v>403</v>
      </c>
      <c r="B17" s="63">
        <v>200</v>
      </c>
      <c r="C17" s="64">
        <v>16</v>
      </c>
      <c r="D17" s="64">
        <v>152</v>
      </c>
      <c r="E17" s="63">
        <v>50</v>
      </c>
      <c r="F17" s="64">
        <v>15.53</v>
      </c>
      <c r="G17" s="64">
        <v>26</v>
      </c>
      <c r="J17" s="241"/>
      <c r="K17" s="66" t="s">
        <v>403</v>
      </c>
      <c r="L17" s="64">
        <v>16</v>
      </c>
      <c r="M17" s="64">
        <v>152</v>
      </c>
      <c r="N17" s="64">
        <v>15.53</v>
      </c>
      <c r="O17" s="64">
        <v>26</v>
      </c>
    </row>
    <row r="18" spans="1:15">
      <c r="A18" s="66" t="s">
        <v>404</v>
      </c>
      <c r="B18" s="63">
        <v>200</v>
      </c>
      <c r="C18" s="64">
        <v>25</v>
      </c>
      <c r="D18" s="64">
        <v>119</v>
      </c>
      <c r="E18" s="63">
        <v>50</v>
      </c>
      <c r="F18" s="64">
        <v>24.77</v>
      </c>
      <c r="G18" s="64">
        <v>42</v>
      </c>
      <c r="J18" s="241"/>
      <c r="K18" s="66" t="s">
        <v>404</v>
      </c>
      <c r="L18" s="64">
        <v>25</v>
      </c>
      <c r="M18" s="64">
        <v>119</v>
      </c>
      <c r="N18" s="64">
        <v>24.77</v>
      </c>
      <c r="O18" s="64">
        <v>42</v>
      </c>
    </row>
    <row r="19" spans="1:15">
      <c r="J19" s="241"/>
      <c r="K19" s="62" t="s">
        <v>405</v>
      </c>
      <c r="L19" s="62">
        <f>AVERAGE(L7:L18)</f>
        <v>19.083333333333332</v>
      </c>
      <c r="M19" s="62">
        <f>MAX(M7:M18)</f>
        <v>228</v>
      </c>
      <c r="N19" s="62">
        <f>AVERAGE(N7:N18)</f>
        <v>18.963333333333335</v>
      </c>
      <c r="O19" s="62">
        <f>MAX(O7:O18)</f>
        <v>43</v>
      </c>
    </row>
    <row r="21" spans="1:15" ht="27.95">
      <c r="J21" s="61">
        <f>+A6</f>
        <v>2022</v>
      </c>
      <c r="K21" s="61" t="s">
        <v>387</v>
      </c>
      <c r="L21" s="67" t="s">
        <v>382</v>
      </c>
      <c r="M21" s="67" t="s">
        <v>388</v>
      </c>
      <c r="N21" s="67" t="s">
        <v>385</v>
      </c>
      <c r="O21" s="67" t="s">
        <v>389</v>
      </c>
    </row>
    <row r="22" spans="1:15">
      <c r="J22" s="241" t="s">
        <v>189</v>
      </c>
      <c r="K22" s="66" t="s">
        <v>390</v>
      </c>
      <c r="L22" s="64"/>
      <c r="M22" s="64"/>
      <c r="N22" s="64"/>
      <c r="O22" s="64"/>
    </row>
    <row r="23" spans="1:15">
      <c r="J23" s="241"/>
      <c r="K23" s="66" t="s">
        <v>391</v>
      </c>
      <c r="L23" s="64"/>
      <c r="M23" s="64"/>
      <c r="N23" s="64"/>
      <c r="O23" s="64"/>
    </row>
    <row r="24" spans="1:15">
      <c r="J24" s="241"/>
      <c r="K24" s="66" t="s">
        <v>392</v>
      </c>
      <c r="L24" s="64"/>
      <c r="M24" s="64"/>
      <c r="N24" s="64"/>
      <c r="O24" s="64"/>
    </row>
    <row r="25" spans="1:15">
      <c r="J25" s="241"/>
      <c r="K25" s="66" t="s">
        <v>394</v>
      </c>
      <c r="L25" s="64"/>
      <c r="M25" s="64"/>
      <c r="N25" s="64"/>
      <c r="O25" s="64"/>
    </row>
    <row r="26" spans="1:15">
      <c r="J26" s="241"/>
      <c r="K26" s="66" t="s">
        <v>396</v>
      </c>
      <c r="L26" s="64"/>
      <c r="M26" s="64"/>
      <c r="N26" s="64"/>
      <c r="O26" s="64"/>
    </row>
    <row r="27" spans="1:15">
      <c r="J27" s="241"/>
      <c r="K27" s="66" t="s">
        <v>397</v>
      </c>
      <c r="L27" s="64"/>
      <c r="M27" s="64"/>
      <c r="N27" s="64"/>
      <c r="O27" s="64"/>
    </row>
    <row r="28" spans="1:15">
      <c r="J28" s="241"/>
      <c r="K28" s="66" t="s">
        <v>398</v>
      </c>
      <c r="L28" s="64"/>
      <c r="M28" s="64"/>
      <c r="N28" s="64"/>
      <c r="O28" s="64"/>
    </row>
    <row r="29" spans="1:15">
      <c r="J29" s="241"/>
      <c r="K29" s="66" t="s">
        <v>400</v>
      </c>
      <c r="L29" s="64"/>
      <c r="M29" s="64"/>
      <c r="N29" s="64"/>
      <c r="O29" s="64"/>
    </row>
    <row r="30" spans="1:15">
      <c r="J30" s="241"/>
      <c r="K30" s="66" t="s">
        <v>401</v>
      </c>
      <c r="L30" s="64"/>
      <c r="M30" s="64"/>
      <c r="N30" s="64"/>
      <c r="O30" s="64"/>
    </row>
    <row r="31" spans="1:15">
      <c r="J31" s="241"/>
      <c r="K31" s="66" t="s">
        <v>402</v>
      </c>
      <c r="L31" s="64"/>
      <c r="M31" s="64"/>
      <c r="N31" s="64"/>
      <c r="O31" s="64"/>
    </row>
    <row r="32" spans="1:15">
      <c r="J32" s="241"/>
      <c r="K32" s="66" t="s">
        <v>403</v>
      </c>
      <c r="L32" s="64"/>
      <c r="M32" s="64"/>
      <c r="N32" s="64"/>
      <c r="O32" s="64"/>
    </row>
    <row r="33" spans="1:15">
      <c r="J33" s="241"/>
      <c r="K33" s="66" t="s">
        <v>404</v>
      </c>
      <c r="L33" s="64"/>
      <c r="M33" s="64"/>
      <c r="N33" s="64"/>
      <c r="O33" s="64"/>
    </row>
    <row r="34" spans="1:15">
      <c r="J34" s="241"/>
      <c r="K34" s="62" t="s">
        <v>405</v>
      </c>
      <c r="L34" s="62" t="e">
        <f>AVERAGE(L22:L33)</f>
        <v>#DIV/0!</v>
      </c>
      <c r="M34" s="62">
        <f>MAX(M22:M33)</f>
        <v>0</v>
      </c>
      <c r="N34" s="62" t="e">
        <f>AVERAGE(N22:N33)</f>
        <v>#DIV/0!</v>
      </c>
      <c r="O34" s="62">
        <f>MAX(O22:O33)</f>
        <v>0</v>
      </c>
    </row>
    <row r="36" spans="1:15" ht="27.95">
      <c r="J36" s="61">
        <f>+A6</f>
        <v>2022</v>
      </c>
      <c r="K36" s="61" t="s">
        <v>387</v>
      </c>
      <c r="L36" s="67" t="s">
        <v>382</v>
      </c>
      <c r="M36" s="67" t="s">
        <v>388</v>
      </c>
      <c r="N36" s="67" t="s">
        <v>385</v>
      </c>
      <c r="O36" s="67" t="s">
        <v>389</v>
      </c>
    </row>
    <row r="37" spans="1:15">
      <c r="J37" s="241" t="s">
        <v>190</v>
      </c>
      <c r="K37" s="66" t="s">
        <v>390</v>
      </c>
      <c r="L37" s="64"/>
      <c r="M37" s="64"/>
      <c r="N37" s="64"/>
      <c r="O37" s="64"/>
    </row>
    <row r="38" spans="1:15">
      <c r="J38" s="241"/>
      <c r="K38" s="66" t="s">
        <v>391</v>
      </c>
      <c r="L38" s="64"/>
      <c r="M38" s="64"/>
      <c r="N38" s="64"/>
      <c r="O38" s="64"/>
    </row>
    <row r="39" spans="1:15">
      <c r="J39" s="241"/>
      <c r="K39" s="66" t="s">
        <v>392</v>
      </c>
      <c r="L39" s="64"/>
      <c r="M39" s="64"/>
      <c r="N39" s="64"/>
      <c r="O39" s="64"/>
    </row>
    <row r="40" spans="1:15">
      <c r="J40" s="241"/>
      <c r="K40" s="66" t="s">
        <v>394</v>
      </c>
      <c r="L40" s="64"/>
      <c r="M40" s="64"/>
      <c r="N40" s="64"/>
      <c r="O40" s="64"/>
    </row>
    <row r="41" spans="1:15">
      <c r="J41" s="241"/>
      <c r="K41" s="66" t="s">
        <v>396</v>
      </c>
      <c r="L41" s="64"/>
      <c r="M41" s="64"/>
      <c r="N41" s="64"/>
      <c r="O41" s="64"/>
    </row>
    <row r="42" spans="1:15">
      <c r="J42" s="241"/>
      <c r="K42" s="66" t="s">
        <v>397</v>
      </c>
      <c r="L42" s="64"/>
      <c r="M42" s="64"/>
      <c r="N42" s="64"/>
      <c r="O42" s="64"/>
    </row>
    <row r="43" spans="1:15">
      <c r="J43" s="241"/>
      <c r="K43" s="66" t="s">
        <v>398</v>
      </c>
      <c r="L43" s="64"/>
      <c r="M43" s="64"/>
      <c r="N43" s="64"/>
      <c r="O43" s="64"/>
    </row>
    <row r="44" spans="1:15">
      <c r="J44" s="241"/>
      <c r="K44" s="66" t="s">
        <v>400</v>
      </c>
      <c r="L44" s="64"/>
      <c r="M44" s="64"/>
      <c r="N44" s="64"/>
      <c r="O44" s="64"/>
    </row>
    <row r="45" spans="1:15">
      <c r="J45" s="241"/>
      <c r="K45" s="66" t="s">
        <v>401</v>
      </c>
      <c r="L45" s="64"/>
      <c r="M45" s="64"/>
      <c r="N45" s="64"/>
      <c r="O45" s="64"/>
    </row>
    <row r="46" spans="1:15">
      <c r="J46" s="241"/>
      <c r="K46" s="66" t="s">
        <v>402</v>
      </c>
      <c r="L46" s="64"/>
      <c r="M46" s="64"/>
      <c r="N46" s="64"/>
      <c r="O46" s="64"/>
    </row>
    <row r="47" spans="1:15">
      <c r="J47" s="241"/>
      <c r="K47" s="66" t="s">
        <v>403</v>
      </c>
      <c r="L47" s="64"/>
      <c r="M47" s="64"/>
      <c r="N47" s="64"/>
      <c r="O47" s="64"/>
    </row>
    <row r="48" spans="1:15">
      <c r="A48" s="253" t="s">
        <v>293</v>
      </c>
      <c r="B48" s="254"/>
      <c r="C48" s="254"/>
      <c r="D48" s="254"/>
      <c r="E48" s="254"/>
      <c r="F48" s="254"/>
      <c r="G48" s="255"/>
      <c r="J48" s="241"/>
      <c r="K48" s="66" t="s">
        <v>404</v>
      </c>
      <c r="L48" s="64"/>
      <c r="M48" s="64"/>
      <c r="N48" s="64"/>
      <c r="O48" s="64"/>
    </row>
    <row r="49" spans="1:15">
      <c r="A49" s="244"/>
      <c r="B49" s="245"/>
      <c r="C49" s="245"/>
      <c r="D49" s="245"/>
      <c r="E49" s="245"/>
      <c r="F49" s="245"/>
      <c r="G49" s="246"/>
      <c r="J49" s="241"/>
      <c r="K49" s="62" t="s">
        <v>405</v>
      </c>
      <c r="L49" s="62" t="e">
        <f>AVERAGE(L37:L48)</f>
        <v>#DIV/0!</v>
      </c>
      <c r="M49" s="62">
        <f>MAX(M37:M48)</f>
        <v>0</v>
      </c>
      <c r="N49" s="62" t="e">
        <f>AVERAGE(N37:N48)</f>
        <v>#DIV/0!</v>
      </c>
      <c r="O49" s="62">
        <f>MAX(O37:O48)</f>
        <v>0</v>
      </c>
    </row>
    <row r="50" spans="1:15">
      <c r="A50" s="247"/>
      <c r="B50" s="248"/>
      <c r="C50" s="248"/>
      <c r="D50" s="248"/>
      <c r="E50" s="248"/>
      <c r="F50" s="248"/>
      <c r="G50" s="249"/>
    </row>
    <row r="51" spans="1:15" ht="27.95">
      <c r="A51" s="247"/>
      <c r="B51" s="248"/>
      <c r="C51" s="248"/>
      <c r="D51" s="248"/>
      <c r="E51" s="248"/>
      <c r="F51" s="248"/>
      <c r="G51" s="249"/>
      <c r="J51" s="61">
        <f>+A6</f>
        <v>2022</v>
      </c>
      <c r="K51" s="61" t="s">
        <v>387</v>
      </c>
      <c r="L51" s="67" t="s">
        <v>382</v>
      </c>
      <c r="M51" s="67" t="s">
        <v>388</v>
      </c>
      <c r="N51" s="67" t="s">
        <v>385</v>
      </c>
      <c r="O51" s="67" t="s">
        <v>389</v>
      </c>
    </row>
    <row r="52" spans="1:15">
      <c r="A52" s="250"/>
      <c r="B52" s="251"/>
      <c r="C52" s="251"/>
      <c r="D52" s="251"/>
      <c r="E52" s="251"/>
      <c r="F52" s="251"/>
      <c r="G52" s="252"/>
      <c r="J52" s="241" t="s">
        <v>191</v>
      </c>
      <c r="K52" s="66" t="s">
        <v>390</v>
      </c>
      <c r="L52" s="64"/>
      <c r="M52" s="64"/>
      <c r="N52" s="64"/>
      <c r="O52" s="64"/>
    </row>
    <row r="53" spans="1:15">
      <c r="J53" s="241"/>
      <c r="K53" s="66" t="s">
        <v>391</v>
      </c>
      <c r="L53" s="64"/>
      <c r="M53" s="64"/>
      <c r="N53" s="64"/>
      <c r="O53" s="64"/>
    </row>
    <row r="54" spans="1:15">
      <c r="J54" s="241"/>
      <c r="K54" s="66" t="s">
        <v>392</v>
      </c>
      <c r="L54" s="64"/>
      <c r="M54" s="64"/>
      <c r="N54" s="64"/>
      <c r="O54" s="64"/>
    </row>
    <row r="55" spans="1:15">
      <c r="J55" s="241"/>
      <c r="K55" s="66" t="s">
        <v>394</v>
      </c>
      <c r="L55" s="64"/>
      <c r="M55" s="64"/>
      <c r="N55" s="64"/>
      <c r="O55" s="64"/>
    </row>
    <row r="56" spans="1:15">
      <c r="J56" s="241"/>
      <c r="K56" s="66" t="s">
        <v>396</v>
      </c>
      <c r="L56" s="64"/>
      <c r="M56" s="64"/>
      <c r="N56" s="64"/>
      <c r="O56" s="64"/>
    </row>
    <row r="57" spans="1:15">
      <c r="J57" s="241"/>
      <c r="K57" s="66" t="s">
        <v>397</v>
      </c>
      <c r="L57" s="64"/>
      <c r="M57" s="64"/>
      <c r="N57" s="64"/>
      <c r="O57" s="64"/>
    </row>
    <row r="58" spans="1:15">
      <c r="J58" s="241"/>
      <c r="K58" s="66" t="s">
        <v>398</v>
      </c>
      <c r="L58" s="64"/>
      <c r="M58" s="64"/>
      <c r="N58" s="64"/>
      <c r="O58" s="64"/>
    </row>
    <row r="59" spans="1:15">
      <c r="J59" s="241"/>
      <c r="K59" s="66" t="s">
        <v>400</v>
      </c>
      <c r="L59" s="64"/>
      <c r="M59" s="64"/>
      <c r="N59" s="64"/>
      <c r="O59" s="64"/>
    </row>
    <row r="60" spans="1:15">
      <c r="J60" s="241"/>
      <c r="K60" s="66" t="s">
        <v>401</v>
      </c>
      <c r="L60" s="64"/>
      <c r="M60" s="64"/>
      <c r="N60" s="64"/>
      <c r="O60" s="64"/>
    </row>
    <row r="61" spans="1:15">
      <c r="J61" s="241"/>
      <c r="K61" s="66" t="s">
        <v>402</v>
      </c>
      <c r="L61" s="64"/>
      <c r="M61" s="64"/>
      <c r="N61" s="64"/>
      <c r="O61" s="64"/>
    </row>
    <row r="62" spans="1:15">
      <c r="J62" s="241"/>
      <c r="K62" s="66" t="s">
        <v>403</v>
      </c>
      <c r="L62" s="64"/>
      <c r="M62" s="64"/>
      <c r="N62" s="64"/>
      <c r="O62" s="64"/>
    </row>
    <row r="63" spans="1:15">
      <c r="J63" s="241"/>
      <c r="K63" s="66" t="s">
        <v>404</v>
      </c>
      <c r="L63" s="64"/>
      <c r="M63" s="64"/>
      <c r="N63" s="64"/>
      <c r="O63" s="64"/>
    </row>
    <row r="64" spans="1:15">
      <c r="J64" s="241"/>
      <c r="K64" s="62" t="s">
        <v>405</v>
      </c>
      <c r="L64" s="62" t="e">
        <f>AVERAGE(L52:L63)</f>
        <v>#DIV/0!</v>
      </c>
      <c r="M64" s="62">
        <f>MAX(M52:M63)</f>
        <v>0</v>
      </c>
      <c r="N64" s="62" t="e">
        <f>AVERAGE(N52:N63)</f>
        <v>#DIV/0!</v>
      </c>
      <c r="O64" s="62">
        <f>MAX(O52:O63)</f>
        <v>0</v>
      </c>
    </row>
    <row r="66" spans="10:15" ht="27.95">
      <c r="J66" s="61">
        <f>+A6</f>
        <v>2022</v>
      </c>
      <c r="K66" s="61" t="s">
        <v>387</v>
      </c>
      <c r="L66" s="67" t="s">
        <v>382</v>
      </c>
      <c r="M66" s="67" t="s">
        <v>388</v>
      </c>
      <c r="N66" s="67" t="s">
        <v>385</v>
      </c>
      <c r="O66" s="67" t="s">
        <v>389</v>
      </c>
    </row>
    <row r="67" spans="10:15">
      <c r="J67" s="241" t="s">
        <v>192</v>
      </c>
      <c r="K67" s="66" t="s">
        <v>390</v>
      </c>
      <c r="L67" s="64"/>
      <c r="M67" s="64"/>
      <c r="N67" s="64"/>
      <c r="O67" s="64"/>
    </row>
    <row r="68" spans="10:15">
      <c r="J68" s="241"/>
      <c r="K68" s="66" t="s">
        <v>391</v>
      </c>
      <c r="L68" s="64"/>
      <c r="M68" s="64"/>
      <c r="N68" s="64"/>
      <c r="O68" s="64"/>
    </row>
    <row r="69" spans="10:15">
      <c r="J69" s="241"/>
      <c r="K69" s="66" t="s">
        <v>392</v>
      </c>
      <c r="L69" s="64"/>
      <c r="M69" s="64"/>
      <c r="N69" s="64"/>
      <c r="O69" s="64"/>
    </row>
    <row r="70" spans="10:15">
      <c r="J70" s="241"/>
      <c r="K70" s="66" t="s">
        <v>394</v>
      </c>
      <c r="L70" s="64"/>
      <c r="M70" s="64"/>
      <c r="N70" s="64"/>
      <c r="O70" s="64"/>
    </row>
    <row r="71" spans="10:15">
      <c r="J71" s="241"/>
      <c r="K71" s="66" t="s">
        <v>396</v>
      </c>
      <c r="L71" s="64"/>
      <c r="M71" s="64"/>
      <c r="N71" s="64"/>
      <c r="O71" s="64"/>
    </row>
    <row r="72" spans="10:15">
      <c r="J72" s="241"/>
      <c r="K72" s="66" t="s">
        <v>397</v>
      </c>
      <c r="L72" s="64"/>
      <c r="M72" s="64"/>
      <c r="N72" s="64"/>
      <c r="O72" s="64"/>
    </row>
    <row r="73" spans="10:15">
      <c r="J73" s="241"/>
      <c r="K73" s="66" t="s">
        <v>398</v>
      </c>
      <c r="L73" s="64"/>
      <c r="M73" s="64"/>
      <c r="N73" s="64"/>
      <c r="O73" s="64"/>
    </row>
    <row r="74" spans="10:15">
      <c r="J74" s="241"/>
      <c r="K74" s="66" t="s">
        <v>400</v>
      </c>
      <c r="L74" s="64"/>
      <c r="M74" s="64"/>
      <c r="N74" s="64"/>
      <c r="O74" s="64"/>
    </row>
    <row r="75" spans="10:15">
      <c r="J75" s="241"/>
      <c r="K75" s="66" t="s">
        <v>401</v>
      </c>
      <c r="L75" s="64"/>
      <c r="M75" s="64"/>
      <c r="N75" s="64"/>
      <c r="O75" s="64"/>
    </row>
    <row r="76" spans="10:15">
      <c r="J76" s="241"/>
      <c r="K76" s="66" t="s">
        <v>402</v>
      </c>
      <c r="L76" s="64"/>
      <c r="M76" s="64"/>
      <c r="N76" s="64"/>
      <c r="O76" s="64"/>
    </row>
    <row r="77" spans="10:15">
      <c r="J77" s="241"/>
      <c r="K77" s="66" t="s">
        <v>403</v>
      </c>
      <c r="L77" s="64"/>
      <c r="M77" s="64"/>
      <c r="N77" s="64"/>
      <c r="O77" s="64"/>
    </row>
    <row r="78" spans="10:15">
      <c r="J78" s="241"/>
      <c r="K78" s="66" t="s">
        <v>404</v>
      </c>
      <c r="L78" s="64"/>
      <c r="M78" s="64"/>
      <c r="N78" s="64"/>
      <c r="O78" s="64"/>
    </row>
    <row r="79" spans="10:15">
      <c r="J79" s="241"/>
      <c r="K79" s="62" t="s">
        <v>405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rgb="FF92D050"/>
    <pageSetUpPr fitToPage="1"/>
  </sheetPr>
  <dimension ref="A1:S79"/>
  <sheetViews>
    <sheetView zoomScale="60" zoomScaleNormal="60" workbookViewId="0">
      <selection activeCell="W45" sqref="W45"/>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Sheffield Energy Recovery Facility</v>
      </c>
      <c r="F1" s="93"/>
    </row>
    <row r="3" spans="1:19" ht="14.45">
      <c r="A3" s="60" t="s">
        <v>409</v>
      </c>
      <c r="D3" s="76" t="s">
        <v>374</v>
      </c>
      <c r="G3" s="80" t="s">
        <v>375</v>
      </c>
      <c r="J3" s="9" t="str">
        <f>+A3</f>
        <v>Monitoring of Oxides of Nitrogen emissions</v>
      </c>
      <c r="L3" s="9"/>
      <c r="N3" s="9" t="s">
        <v>376</v>
      </c>
      <c r="Q3" s="79" t="s">
        <v>3</v>
      </c>
      <c r="R3" s="74"/>
      <c r="S3" s="74"/>
    </row>
    <row r="4" spans="1:19" ht="14.1" customHeight="1">
      <c r="Q4" s="219" t="s">
        <v>377</v>
      </c>
      <c r="R4" s="219"/>
      <c r="S4" s="219"/>
    </row>
    <row r="5" spans="1:19" ht="15.95">
      <c r="A5" s="68" t="s">
        <v>378</v>
      </c>
      <c r="B5" s="243" t="s">
        <v>379</v>
      </c>
      <c r="C5" s="243"/>
      <c r="D5" s="243"/>
      <c r="E5" s="243" t="s">
        <v>380</v>
      </c>
      <c r="F5" s="243"/>
      <c r="G5" s="243"/>
      <c r="J5" s="242"/>
      <c r="K5" s="242"/>
      <c r="L5" s="242"/>
      <c r="M5" s="242"/>
      <c r="N5" s="242"/>
      <c r="O5" s="242"/>
      <c r="Q5" s="219"/>
      <c r="R5" s="219"/>
      <c r="S5" s="219"/>
    </row>
    <row r="6" spans="1:19" s="58" customFormat="1" ht="37.5" customHeight="1">
      <c r="A6" s="65">
        <f>+'Cover Page'!C39</f>
        <v>2022</v>
      </c>
      <c r="B6" s="55" t="s">
        <v>410</v>
      </c>
      <c r="C6" s="55" t="s">
        <v>382</v>
      </c>
      <c r="D6" s="55" t="s">
        <v>383</v>
      </c>
      <c r="E6" s="55" t="s">
        <v>411</v>
      </c>
      <c r="F6" s="55" t="s">
        <v>385</v>
      </c>
      <c r="G6" s="55" t="s">
        <v>386</v>
      </c>
      <c r="H6" s="59"/>
      <c r="J6" s="61">
        <f>+A6</f>
        <v>2022</v>
      </c>
      <c r="K6" s="61" t="s">
        <v>387</v>
      </c>
      <c r="L6" s="67" t="s">
        <v>382</v>
      </c>
      <c r="M6" s="67" t="s">
        <v>388</v>
      </c>
      <c r="N6" s="67" t="s">
        <v>385</v>
      </c>
      <c r="O6" s="67" t="s">
        <v>389</v>
      </c>
      <c r="Q6" s="219"/>
      <c r="R6" s="219"/>
      <c r="S6" s="219"/>
    </row>
    <row r="7" spans="1:19">
      <c r="A7" s="66" t="s">
        <v>390</v>
      </c>
      <c r="B7" s="63">
        <v>400</v>
      </c>
      <c r="C7" s="64">
        <v>157</v>
      </c>
      <c r="D7" s="64">
        <v>174</v>
      </c>
      <c r="E7" s="63">
        <v>200</v>
      </c>
      <c r="F7" s="64">
        <v>157.07</v>
      </c>
      <c r="G7" s="64">
        <v>163</v>
      </c>
      <c r="J7" s="241" t="s">
        <v>188</v>
      </c>
      <c r="K7" s="66" t="s">
        <v>390</v>
      </c>
      <c r="L7" s="64">
        <v>157</v>
      </c>
      <c r="M7" s="64">
        <v>174</v>
      </c>
      <c r="N7" s="64">
        <v>157.07</v>
      </c>
      <c r="O7" s="64">
        <v>163</v>
      </c>
      <c r="Q7" s="219"/>
      <c r="R7" s="219"/>
      <c r="S7" s="219"/>
    </row>
    <row r="8" spans="1:19">
      <c r="A8" s="66" t="s">
        <v>391</v>
      </c>
      <c r="B8" s="63">
        <v>400</v>
      </c>
      <c r="C8" s="64">
        <v>152</v>
      </c>
      <c r="D8" s="64">
        <v>177</v>
      </c>
      <c r="E8" s="63">
        <v>200</v>
      </c>
      <c r="F8" s="64">
        <v>152.41</v>
      </c>
      <c r="G8" s="64">
        <v>160</v>
      </c>
      <c r="J8" s="241"/>
      <c r="K8" s="66" t="s">
        <v>391</v>
      </c>
      <c r="L8" s="64">
        <v>152</v>
      </c>
      <c r="M8" s="64">
        <v>177</v>
      </c>
      <c r="N8" s="64">
        <v>152.41</v>
      </c>
      <c r="O8" s="64">
        <v>160</v>
      </c>
      <c r="Q8" s="219"/>
      <c r="R8" s="219"/>
      <c r="S8" s="219"/>
    </row>
    <row r="9" spans="1:19">
      <c r="A9" s="66" t="s">
        <v>392</v>
      </c>
      <c r="B9" s="63">
        <v>400</v>
      </c>
      <c r="C9" s="64">
        <v>136</v>
      </c>
      <c r="D9" s="64">
        <v>166</v>
      </c>
      <c r="E9" s="63">
        <v>200</v>
      </c>
      <c r="F9" s="64">
        <v>135.91999999999999</v>
      </c>
      <c r="G9" s="64">
        <v>145</v>
      </c>
      <c r="J9" s="241"/>
      <c r="K9" s="66" t="s">
        <v>392</v>
      </c>
      <c r="L9" s="64">
        <v>136</v>
      </c>
      <c r="M9" s="64">
        <v>166</v>
      </c>
      <c r="N9" s="64">
        <v>135.91999999999999</v>
      </c>
      <c r="O9" s="64">
        <v>145</v>
      </c>
      <c r="Q9" s="78" t="s">
        <v>393</v>
      </c>
    </row>
    <row r="10" spans="1:19" ht="14.25" customHeight="1">
      <c r="A10" s="66" t="s">
        <v>394</v>
      </c>
      <c r="B10" s="63">
        <v>400</v>
      </c>
      <c r="C10" s="64">
        <v>122</v>
      </c>
      <c r="D10" s="64">
        <v>166</v>
      </c>
      <c r="E10" s="63">
        <v>200</v>
      </c>
      <c r="F10" s="64">
        <v>121.61</v>
      </c>
      <c r="G10" s="64">
        <v>133</v>
      </c>
      <c r="J10" s="241"/>
      <c r="K10" s="66" t="s">
        <v>394</v>
      </c>
      <c r="L10" s="64">
        <v>122</v>
      </c>
      <c r="M10" s="64">
        <v>166</v>
      </c>
      <c r="N10" s="64">
        <v>121.61</v>
      </c>
      <c r="O10" s="64">
        <v>133</v>
      </c>
      <c r="Q10" s="240" t="s">
        <v>395</v>
      </c>
      <c r="R10" s="240"/>
      <c r="S10" s="240"/>
    </row>
    <row r="11" spans="1:19">
      <c r="A11" s="66" t="s">
        <v>396</v>
      </c>
      <c r="B11" s="63">
        <v>400</v>
      </c>
      <c r="C11" s="64">
        <v>116</v>
      </c>
      <c r="D11" s="64">
        <v>168</v>
      </c>
      <c r="E11" s="63">
        <v>200</v>
      </c>
      <c r="F11" s="64">
        <v>116.29</v>
      </c>
      <c r="G11" s="64">
        <v>127</v>
      </c>
      <c r="J11" s="241"/>
      <c r="K11" s="66" t="s">
        <v>396</v>
      </c>
      <c r="L11" s="64">
        <v>116</v>
      </c>
      <c r="M11" s="64">
        <v>168</v>
      </c>
      <c r="N11" s="64">
        <v>116.29</v>
      </c>
      <c r="O11" s="64">
        <v>127</v>
      </c>
      <c r="Q11" s="240"/>
      <c r="R11" s="240"/>
      <c r="S11" s="240"/>
    </row>
    <row r="12" spans="1:19">
      <c r="A12" s="66" t="s">
        <v>397</v>
      </c>
      <c r="B12" s="63">
        <v>400</v>
      </c>
      <c r="C12" s="64">
        <v>127</v>
      </c>
      <c r="D12" s="64">
        <v>174</v>
      </c>
      <c r="E12" s="63">
        <v>200</v>
      </c>
      <c r="F12" s="64">
        <v>127.01</v>
      </c>
      <c r="G12" s="64">
        <v>158</v>
      </c>
      <c r="J12" s="241"/>
      <c r="K12" s="66" t="s">
        <v>397</v>
      </c>
      <c r="L12" s="64">
        <v>127</v>
      </c>
      <c r="M12" s="64">
        <v>174</v>
      </c>
      <c r="N12" s="64">
        <v>127.01</v>
      </c>
      <c r="O12" s="64">
        <v>158</v>
      </c>
      <c r="Q12" s="240"/>
      <c r="R12" s="240"/>
      <c r="S12" s="240"/>
    </row>
    <row r="13" spans="1:19" ht="14.25" customHeight="1">
      <c r="A13" s="66" t="s">
        <v>398</v>
      </c>
      <c r="B13" s="63">
        <v>400</v>
      </c>
      <c r="C13" s="64">
        <v>149</v>
      </c>
      <c r="D13" s="64">
        <v>346</v>
      </c>
      <c r="E13" s="63">
        <v>200</v>
      </c>
      <c r="F13" s="64">
        <v>148.55000000000001</v>
      </c>
      <c r="G13" s="64">
        <v>161</v>
      </c>
      <c r="J13" s="241"/>
      <c r="K13" s="66" t="s">
        <v>398</v>
      </c>
      <c r="L13" s="64">
        <v>149</v>
      </c>
      <c r="M13" s="64">
        <v>346</v>
      </c>
      <c r="N13" s="64">
        <v>148.55000000000001</v>
      </c>
      <c r="O13" s="64">
        <v>161</v>
      </c>
      <c r="Q13" s="240" t="s">
        <v>399</v>
      </c>
      <c r="R13" s="240"/>
      <c r="S13" s="240"/>
    </row>
    <row r="14" spans="1:19">
      <c r="A14" s="66" t="s">
        <v>400</v>
      </c>
      <c r="B14" s="63">
        <v>400</v>
      </c>
      <c r="C14" s="64">
        <v>145</v>
      </c>
      <c r="D14" s="64">
        <v>188</v>
      </c>
      <c r="E14" s="63">
        <v>200</v>
      </c>
      <c r="F14" s="64">
        <v>145.07</v>
      </c>
      <c r="G14" s="64">
        <v>153</v>
      </c>
      <c r="J14" s="241"/>
      <c r="K14" s="66" t="s">
        <v>400</v>
      </c>
      <c r="L14" s="64">
        <v>145</v>
      </c>
      <c r="M14" s="64">
        <v>188</v>
      </c>
      <c r="N14" s="64">
        <v>145.07</v>
      </c>
      <c r="O14" s="64">
        <v>153</v>
      </c>
      <c r="Q14" s="240"/>
      <c r="R14" s="240"/>
      <c r="S14" s="240"/>
    </row>
    <row r="15" spans="1:19">
      <c r="A15" s="66" t="s">
        <v>401</v>
      </c>
      <c r="B15" s="63">
        <v>400</v>
      </c>
      <c r="C15" s="64">
        <v>143</v>
      </c>
      <c r="D15" s="64">
        <v>174</v>
      </c>
      <c r="E15" s="63">
        <v>200</v>
      </c>
      <c r="F15" s="64">
        <v>143.27000000000001</v>
      </c>
      <c r="G15" s="64">
        <v>151</v>
      </c>
      <c r="J15" s="241"/>
      <c r="K15" s="66" t="s">
        <v>401</v>
      </c>
      <c r="L15" s="64">
        <v>143</v>
      </c>
      <c r="M15" s="64">
        <v>174</v>
      </c>
      <c r="N15" s="64">
        <v>143.27000000000001</v>
      </c>
      <c r="O15" s="64">
        <v>151</v>
      </c>
      <c r="Q15" s="240"/>
      <c r="R15" s="240"/>
      <c r="S15" s="240"/>
    </row>
    <row r="16" spans="1:19">
      <c r="A16" s="66" t="s">
        <v>402</v>
      </c>
      <c r="B16" s="63">
        <v>400</v>
      </c>
      <c r="C16" s="64">
        <v>147</v>
      </c>
      <c r="D16" s="64">
        <v>169</v>
      </c>
      <c r="E16" s="63">
        <v>200</v>
      </c>
      <c r="F16" s="64">
        <v>146.78</v>
      </c>
      <c r="G16" s="64">
        <v>153</v>
      </c>
      <c r="J16" s="241"/>
      <c r="K16" s="66" t="s">
        <v>402</v>
      </c>
      <c r="L16" s="64">
        <v>147</v>
      </c>
      <c r="M16" s="64">
        <v>169</v>
      </c>
      <c r="N16" s="64">
        <v>146.78</v>
      </c>
      <c r="O16" s="64">
        <v>153</v>
      </c>
      <c r="Q16" s="240"/>
      <c r="R16" s="240"/>
      <c r="S16" s="240"/>
    </row>
    <row r="17" spans="1:15">
      <c r="A17" s="66" t="s">
        <v>403</v>
      </c>
      <c r="B17" s="63">
        <v>400</v>
      </c>
      <c r="C17" s="64">
        <v>143</v>
      </c>
      <c r="D17" s="64">
        <v>178</v>
      </c>
      <c r="E17" s="63">
        <v>200</v>
      </c>
      <c r="F17" s="64">
        <v>143.1</v>
      </c>
      <c r="G17" s="64">
        <v>153</v>
      </c>
      <c r="J17" s="241"/>
      <c r="K17" s="66" t="s">
        <v>403</v>
      </c>
      <c r="L17" s="64">
        <v>143</v>
      </c>
      <c r="M17" s="64">
        <v>178</v>
      </c>
      <c r="N17" s="64">
        <v>143.1</v>
      </c>
      <c r="O17" s="64">
        <v>153</v>
      </c>
    </row>
    <row r="18" spans="1:15">
      <c r="A18" s="66" t="s">
        <v>404</v>
      </c>
      <c r="B18" s="63">
        <v>400</v>
      </c>
      <c r="C18" s="64">
        <v>144</v>
      </c>
      <c r="D18" s="64">
        <v>183</v>
      </c>
      <c r="E18" s="63">
        <v>200</v>
      </c>
      <c r="F18" s="64">
        <v>144.11000000000001</v>
      </c>
      <c r="G18" s="64">
        <v>157</v>
      </c>
      <c r="J18" s="241"/>
      <c r="K18" s="66" t="s">
        <v>404</v>
      </c>
      <c r="L18" s="64">
        <v>144</v>
      </c>
      <c r="M18" s="64">
        <v>183</v>
      </c>
      <c r="N18" s="64">
        <v>144.11000000000001</v>
      </c>
      <c r="O18" s="64">
        <v>157</v>
      </c>
    </row>
    <row r="19" spans="1:15">
      <c r="J19" s="241"/>
      <c r="K19" s="62" t="s">
        <v>405</v>
      </c>
      <c r="L19" s="62">
        <f>AVERAGE(L7:L18)</f>
        <v>140.08333333333334</v>
      </c>
      <c r="M19" s="62">
        <f>MAX(M7:M18)</f>
        <v>346</v>
      </c>
      <c r="N19" s="62">
        <f>AVERAGE(N7:N18)</f>
        <v>140.09916666666663</v>
      </c>
      <c r="O19" s="62">
        <f>MAX(O7:O18)</f>
        <v>163</v>
      </c>
    </row>
    <row r="21" spans="1:15" ht="27.95">
      <c r="J21" s="61">
        <f>+A6</f>
        <v>2022</v>
      </c>
      <c r="K21" s="61" t="s">
        <v>387</v>
      </c>
      <c r="L21" s="67" t="s">
        <v>382</v>
      </c>
      <c r="M21" s="67" t="s">
        <v>388</v>
      </c>
      <c r="N21" s="67" t="s">
        <v>385</v>
      </c>
      <c r="O21" s="67" t="s">
        <v>389</v>
      </c>
    </row>
    <row r="22" spans="1:15">
      <c r="J22" s="241" t="s">
        <v>189</v>
      </c>
      <c r="K22" s="66" t="s">
        <v>390</v>
      </c>
      <c r="L22" s="64"/>
      <c r="M22" s="64"/>
      <c r="N22" s="64"/>
      <c r="O22" s="64"/>
    </row>
    <row r="23" spans="1:15">
      <c r="J23" s="241"/>
      <c r="K23" s="66" t="s">
        <v>391</v>
      </c>
      <c r="L23" s="64"/>
      <c r="M23" s="64"/>
      <c r="N23" s="64"/>
      <c r="O23" s="64"/>
    </row>
    <row r="24" spans="1:15">
      <c r="J24" s="241"/>
      <c r="K24" s="66" t="s">
        <v>392</v>
      </c>
      <c r="L24" s="64"/>
      <c r="M24" s="64"/>
      <c r="N24" s="64"/>
      <c r="O24" s="64"/>
    </row>
    <row r="25" spans="1:15">
      <c r="J25" s="241"/>
      <c r="K25" s="66" t="s">
        <v>394</v>
      </c>
      <c r="L25" s="64"/>
      <c r="M25" s="64"/>
      <c r="N25" s="64"/>
      <c r="O25" s="64"/>
    </row>
    <row r="26" spans="1:15">
      <c r="J26" s="241"/>
      <c r="K26" s="66" t="s">
        <v>396</v>
      </c>
      <c r="L26" s="64"/>
      <c r="M26" s="64"/>
      <c r="N26" s="64"/>
      <c r="O26" s="64"/>
    </row>
    <row r="27" spans="1:15">
      <c r="J27" s="241"/>
      <c r="K27" s="66" t="s">
        <v>397</v>
      </c>
      <c r="L27" s="64"/>
      <c r="M27" s="64"/>
      <c r="N27" s="64"/>
      <c r="O27" s="64"/>
    </row>
    <row r="28" spans="1:15">
      <c r="J28" s="241"/>
      <c r="K28" s="66" t="s">
        <v>398</v>
      </c>
      <c r="L28" s="64"/>
      <c r="M28" s="64"/>
      <c r="N28" s="64"/>
      <c r="O28" s="64"/>
    </row>
    <row r="29" spans="1:15">
      <c r="J29" s="241"/>
      <c r="K29" s="66" t="s">
        <v>400</v>
      </c>
      <c r="L29" s="64"/>
      <c r="M29" s="64"/>
      <c r="N29" s="64"/>
      <c r="O29" s="64"/>
    </row>
    <row r="30" spans="1:15">
      <c r="J30" s="241"/>
      <c r="K30" s="66" t="s">
        <v>401</v>
      </c>
      <c r="L30" s="64"/>
      <c r="M30" s="64"/>
      <c r="N30" s="64"/>
      <c r="O30" s="64"/>
    </row>
    <row r="31" spans="1:15">
      <c r="J31" s="241"/>
      <c r="K31" s="66" t="s">
        <v>402</v>
      </c>
      <c r="L31" s="64"/>
      <c r="M31" s="64"/>
      <c r="N31" s="64"/>
      <c r="O31" s="64"/>
    </row>
    <row r="32" spans="1:15">
      <c r="J32" s="241"/>
      <c r="K32" s="66" t="s">
        <v>403</v>
      </c>
      <c r="L32" s="64"/>
      <c r="M32" s="64"/>
      <c r="N32" s="64"/>
      <c r="O32" s="64"/>
    </row>
    <row r="33" spans="1:15">
      <c r="J33" s="241"/>
      <c r="K33" s="66" t="s">
        <v>404</v>
      </c>
      <c r="L33" s="64"/>
      <c r="M33" s="64"/>
      <c r="N33" s="64"/>
      <c r="O33" s="64"/>
    </row>
    <row r="34" spans="1:15">
      <c r="J34" s="241"/>
      <c r="K34" s="62" t="s">
        <v>405</v>
      </c>
      <c r="L34" s="62" t="e">
        <f>AVERAGE(L22:L33)</f>
        <v>#DIV/0!</v>
      </c>
      <c r="M34" s="62">
        <f>MAX(M22:M33)</f>
        <v>0</v>
      </c>
      <c r="N34" s="62" t="e">
        <f>AVERAGE(N22:N33)</f>
        <v>#DIV/0!</v>
      </c>
      <c r="O34" s="62">
        <f>MAX(O22:O33)</f>
        <v>0</v>
      </c>
    </row>
    <row r="36" spans="1:15" ht="27.95">
      <c r="J36" s="61">
        <f>+A6</f>
        <v>2022</v>
      </c>
      <c r="K36" s="61" t="s">
        <v>387</v>
      </c>
      <c r="L36" s="67" t="s">
        <v>382</v>
      </c>
      <c r="M36" s="67" t="s">
        <v>388</v>
      </c>
      <c r="N36" s="67" t="s">
        <v>385</v>
      </c>
      <c r="O36" s="67" t="s">
        <v>389</v>
      </c>
    </row>
    <row r="37" spans="1:15">
      <c r="J37" s="241" t="s">
        <v>190</v>
      </c>
      <c r="K37" s="66" t="s">
        <v>390</v>
      </c>
      <c r="L37" s="64"/>
      <c r="M37" s="64"/>
      <c r="N37" s="64"/>
      <c r="O37" s="64"/>
    </row>
    <row r="38" spans="1:15">
      <c r="J38" s="241"/>
      <c r="K38" s="66" t="s">
        <v>391</v>
      </c>
      <c r="L38" s="64"/>
      <c r="M38" s="64"/>
      <c r="N38" s="64"/>
      <c r="O38" s="64"/>
    </row>
    <row r="39" spans="1:15">
      <c r="J39" s="241"/>
      <c r="K39" s="66" t="s">
        <v>392</v>
      </c>
      <c r="L39" s="64"/>
      <c r="M39" s="64"/>
      <c r="N39" s="64"/>
      <c r="O39" s="64"/>
    </row>
    <row r="40" spans="1:15">
      <c r="J40" s="241"/>
      <c r="K40" s="66" t="s">
        <v>394</v>
      </c>
      <c r="L40" s="64"/>
      <c r="M40" s="64"/>
      <c r="N40" s="64"/>
      <c r="O40" s="64"/>
    </row>
    <row r="41" spans="1:15">
      <c r="J41" s="241"/>
      <c r="K41" s="66" t="s">
        <v>396</v>
      </c>
      <c r="L41" s="64"/>
      <c r="M41" s="64"/>
      <c r="N41" s="64"/>
      <c r="O41" s="64"/>
    </row>
    <row r="42" spans="1:15">
      <c r="J42" s="241"/>
      <c r="K42" s="66" t="s">
        <v>397</v>
      </c>
      <c r="L42" s="64"/>
      <c r="M42" s="64"/>
      <c r="N42" s="64"/>
      <c r="O42" s="64"/>
    </row>
    <row r="43" spans="1:15">
      <c r="J43" s="241"/>
      <c r="K43" s="66" t="s">
        <v>398</v>
      </c>
      <c r="L43" s="64"/>
      <c r="M43" s="64"/>
      <c r="N43" s="64"/>
      <c r="O43" s="64"/>
    </row>
    <row r="44" spans="1:15">
      <c r="J44" s="241"/>
      <c r="K44" s="66" t="s">
        <v>400</v>
      </c>
      <c r="L44" s="64"/>
      <c r="M44" s="64"/>
      <c r="N44" s="64"/>
      <c r="O44" s="64"/>
    </row>
    <row r="45" spans="1:15">
      <c r="J45" s="241"/>
      <c r="K45" s="66" t="s">
        <v>401</v>
      </c>
      <c r="L45" s="64"/>
      <c r="M45" s="64"/>
      <c r="N45" s="64"/>
      <c r="O45" s="64"/>
    </row>
    <row r="46" spans="1:15">
      <c r="J46" s="241"/>
      <c r="K46" s="66" t="s">
        <v>402</v>
      </c>
      <c r="L46" s="64"/>
      <c r="M46" s="64"/>
      <c r="N46" s="64"/>
      <c r="O46" s="64"/>
    </row>
    <row r="47" spans="1:15">
      <c r="J47" s="241"/>
      <c r="K47" s="66" t="s">
        <v>403</v>
      </c>
      <c r="L47" s="64"/>
      <c r="M47" s="64"/>
      <c r="N47" s="64"/>
      <c r="O47" s="64"/>
    </row>
    <row r="48" spans="1:15">
      <c r="A48" s="253" t="s">
        <v>293</v>
      </c>
      <c r="B48" s="254"/>
      <c r="C48" s="254"/>
      <c r="D48" s="254"/>
      <c r="E48" s="254"/>
      <c r="F48" s="254"/>
      <c r="G48" s="255"/>
      <c r="J48" s="241"/>
      <c r="K48" s="66" t="s">
        <v>404</v>
      </c>
      <c r="L48" s="64"/>
      <c r="M48" s="64"/>
      <c r="N48" s="64"/>
      <c r="O48" s="64"/>
    </row>
    <row r="49" spans="1:15">
      <c r="A49" s="244"/>
      <c r="B49" s="245"/>
      <c r="C49" s="245"/>
      <c r="D49" s="245"/>
      <c r="E49" s="245"/>
      <c r="F49" s="245"/>
      <c r="G49" s="246"/>
      <c r="J49" s="241"/>
      <c r="K49" s="62" t="s">
        <v>405</v>
      </c>
      <c r="L49" s="62" t="e">
        <f>AVERAGE(L37:L48)</f>
        <v>#DIV/0!</v>
      </c>
      <c r="M49" s="62">
        <f>MAX(M37:M48)</f>
        <v>0</v>
      </c>
      <c r="N49" s="62" t="e">
        <f>AVERAGE(N37:N48)</f>
        <v>#DIV/0!</v>
      </c>
      <c r="O49" s="62">
        <f>MAX(O37:O48)</f>
        <v>0</v>
      </c>
    </row>
    <row r="50" spans="1:15">
      <c r="A50" s="247"/>
      <c r="B50" s="248"/>
      <c r="C50" s="248"/>
      <c r="D50" s="248"/>
      <c r="E50" s="248"/>
      <c r="F50" s="248"/>
      <c r="G50" s="249"/>
    </row>
    <row r="51" spans="1:15" ht="27.95">
      <c r="A51" s="247"/>
      <c r="B51" s="248"/>
      <c r="C51" s="248"/>
      <c r="D51" s="248"/>
      <c r="E51" s="248"/>
      <c r="F51" s="248"/>
      <c r="G51" s="249"/>
      <c r="J51" s="61">
        <f>+A6</f>
        <v>2022</v>
      </c>
      <c r="K51" s="61" t="s">
        <v>387</v>
      </c>
      <c r="L51" s="67" t="s">
        <v>382</v>
      </c>
      <c r="M51" s="67" t="s">
        <v>388</v>
      </c>
      <c r="N51" s="67" t="s">
        <v>385</v>
      </c>
      <c r="O51" s="67" t="s">
        <v>389</v>
      </c>
    </row>
    <row r="52" spans="1:15">
      <c r="A52" s="250"/>
      <c r="B52" s="251"/>
      <c r="C52" s="251"/>
      <c r="D52" s="251"/>
      <c r="E52" s="251"/>
      <c r="F52" s="251"/>
      <c r="G52" s="252"/>
      <c r="J52" s="241" t="s">
        <v>191</v>
      </c>
      <c r="K52" s="66" t="s">
        <v>390</v>
      </c>
      <c r="L52" s="64"/>
      <c r="M52" s="64"/>
      <c r="N52" s="64"/>
      <c r="O52" s="64"/>
    </row>
    <row r="53" spans="1:15">
      <c r="J53" s="241"/>
      <c r="K53" s="66" t="s">
        <v>391</v>
      </c>
      <c r="L53" s="64"/>
      <c r="M53" s="64"/>
      <c r="N53" s="64"/>
      <c r="O53" s="64"/>
    </row>
    <row r="54" spans="1:15">
      <c r="J54" s="241"/>
      <c r="K54" s="66" t="s">
        <v>392</v>
      </c>
      <c r="L54" s="64"/>
      <c r="M54" s="64"/>
      <c r="N54" s="64"/>
      <c r="O54" s="64"/>
    </row>
    <row r="55" spans="1:15">
      <c r="J55" s="241"/>
      <c r="K55" s="66" t="s">
        <v>394</v>
      </c>
      <c r="L55" s="64"/>
      <c r="M55" s="64"/>
      <c r="N55" s="64"/>
      <c r="O55" s="64"/>
    </row>
    <row r="56" spans="1:15">
      <c r="J56" s="241"/>
      <c r="K56" s="66" t="s">
        <v>396</v>
      </c>
      <c r="L56" s="64"/>
      <c r="M56" s="64"/>
      <c r="N56" s="64"/>
      <c r="O56" s="64"/>
    </row>
    <row r="57" spans="1:15">
      <c r="J57" s="241"/>
      <c r="K57" s="66" t="s">
        <v>397</v>
      </c>
      <c r="L57" s="64"/>
      <c r="M57" s="64"/>
      <c r="N57" s="64"/>
      <c r="O57" s="64"/>
    </row>
    <row r="58" spans="1:15">
      <c r="J58" s="241"/>
      <c r="K58" s="66" t="s">
        <v>398</v>
      </c>
      <c r="L58" s="64"/>
      <c r="M58" s="64"/>
      <c r="N58" s="64"/>
      <c r="O58" s="64"/>
    </row>
    <row r="59" spans="1:15">
      <c r="J59" s="241"/>
      <c r="K59" s="66" t="s">
        <v>400</v>
      </c>
      <c r="L59" s="64"/>
      <c r="M59" s="64"/>
      <c r="N59" s="64"/>
      <c r="O59" s="64"/>
    </row>
    <row r="60" spans="1:15">
      <c r="J60" s="241"/>
      <c r="K60" s="66" t="s">
        <v>401</v>
      </c>
      <c r="L60" s="64"/>
      <c r="M60" s="64"/>
      <c r="N60" s="64"/>
      <c r="O60" s="64"/>
    </row>
    <row r="61" spans="1:15">
      <c r="J61" s="241"/>
      <c r="K61" s="66" t="s">
        <v>402</v>
      </c>
      <c r="L61" s="64"/>
      <c r="M61" s="64"/>
      <c r="N61" s="64"/>
      <c r="O61" s="64"/>
    </row>
    <row r="62" spans="1:15">
      <c r="J62" s="241"/>
      <c r="K62" s="66" t="s">
        <v>403</v>
      </c>
      <c r="L62" s="64"/>
      <c r="M62" s="64"/>
      <c r="N62" s="64"/>
      <c r="O62" s="64"/>
    </row>
    <row r="63" spans="1:15">
      <c r="J63" s="241"/>
      <c r="K63" s="66" t="s">
        <v>404</v>
      </c>
      <c r="L63" s="64"/>
      <c r="M63" s="64"/>
      <c r="N63" s="64"/>
      <c r="O63" s="64"/>
    </row>
    <row r="64" spans="1:15">
      <c r="J64" s="241"/>
      <c r="K64" s="62" t="s">
        <v>405</v>
      </c>
      <c r="L64" s="62" t="e">
        <f>AVERAGE(L52:L63)</f>
        <v>#DIV/0!</v>
      </c>
      <c r="M64" s="62">
        <f>MAX(M52:M63)</f>
        <v>0</v>
      </c>
      <c r="N64" s="62" t="e">
        <f>AVERAGE(N52:N63)</f>
        <v>#DIV/0!</v>
      </c>
      <c r="O64" s="62">
        <f>MAX(O52:O63)</f>
        <v>0</v>
      </c>
    </row>
    <row r="66" spans="10:15" ht="27.95">
      <c r="J66" s="61">
        <f>+A6</f>
        <v>2022</v>
      </c>
      <c r="K66" s="61" t="s">
        <v>387</v>
      </c>
      <c r="L66" s="67" t="s">
        <v>382</v>
      </c>
      <c r="M66" s="67" t="s">
        <v>388</v>
      </c>
      <c r="N66" s="67" t="s">
        <v>385</v>
      </c>
      <c r="O66" s="67" t="s">
        <v>389</v>
      </c>
    </row>
    <row r="67" spans="10:15">
      <c r="J67" s="241" t="s">
        <v>192</v>
      </c>
      <c r="K67" s="66" t="s">
        <v>390</v>
      </c>
      <c r="L67" s="64"/>
      <c r="M67" s="64"/>
      <c r="N67" s="64"/>
      <c r="O67" s="64"/>
    </row>
    <row r="68" spans="10:15">
      <c r="J68" s="241"/>
      <c r="K68" s="66" t="s">
        <v>391</v>
      </c>
      <c r="L68" s="64"/>
      <c r="M68" s="64"/>
      <c r="N68" s="64"/>
      <c r="O68" s="64"/>
    </row>
    <row r="69" spans="10:15">
      <c r="J69" s="241"/>
      <c r="K69" s="66" t="s">
        <v>392</v>
      </c>
      <c r="L69" s="64"/>
      <c r="M69" s="64"/>
      <c r="N69" s="64"/>
      <c r="O69" s="64"/>
    </row>
    <row r="70" spans="10:15">
      <c r="J70" s="241"/>
      <c r="K70" s="66" t="s">
        <v>394</v>
      </c>
      <c r="L70" s="64"/>
      <c r="M70" s="64"/>
      <c r="N70" s="64"/>
      <c r="O70" s="64"/>
    </row>
    <row r="71" spans="10:15">
      <c r="J71" s="241"/>
      <c r="K71" s="66" t="s">
        <v>396</v>
      </c>
      <c r="L71" s="64"/>
      <c r="M71" s="64"/>
      <c r="N71" s="64"/>
      <c r="O71" s="64"/>
    </row>
    <row r="72" spans="10:15">
      <c r="J72" s="241"/>
      <c r="K72" s="66" t="s">
        <v>397</v>
      </c>
      <c r="L72" s="64"/>
      <c r="M72" s="64"/>
      <c r="N72" s="64"/>
      <c r="O72" s="64"/>
    </row>
    <row r="73" spans="10:15">
      <c r="J73" s="241"/>
      <c r="K73" s="66" t="s">
        <v>398</v>
      </c>
      <c r="L73" s="64"/>
      <c r="M73" s="64"/>
      <c r="N73" s="64"/>
      <c r="O73" s="64"/>
    </row>
    <row r="74" spans="10:15">
      <c r="J74" s="241"/>
      <c r="K74" s="66" t="s">
        <v>400</v>
      </c>
      <c r="L74" s="64"/>
      <c r="M74" s="64"/>
      <c r="N74" s="64"/>
      <c r="O74" s="64"/>
    </row>
    <row r="75" spans="10:15">
      <c r="J75" s="241"/>
      <c r="K75" s="66" t="s">
        <v>401</v>
      </c>
      <c r="L75" s="64"/>
      <c r="M75" s="64"/>
      <c r="N75" s="64"/>
      <c r="O75" s="64"/>
    </row>
    <row r="76" spans="10:15">
      <c r="J76" s="241"/>
      <c r="K76" s="66" t="s">
        <v>402</v>
      </c>
      <c r="L76" s="64"/>
      <c r="M76" s="64"/>
      <c r="N76" s="64"/>
      <c r="O76" s="64"/>
    </row>
    <row r="77" spans="10:15">
      <c r="J77" s="241"/>
      <c r="K77" s="66" t="s">
        <v>403</v>
      </c>
      <c r="L77" s="64"/>
      <c r="M77" s="64"/>
      <c r="N77" s="64"/>
      <c r="O77" s="64"/>
    </row>
    <row r="78" spans="10:15">
      <c r="J78" s="241"/>
      <c r="K78" s="66" t="s">
        <v>404</v>
      </c>
      <c r="L78" s="64"/>
      <c r="M78" s="64"/>
      <c r="N78" s="64"/>
      <c r="O78" s="64"/>
    </row>
    <row r="79" spans="10:15">
      <c r="J79" s="241"/>
      <c r="K79" s="62" t="s">
        <v>405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92D050"/>
    <pageSetUpPr fitToPage="1"/>
  </sheetPr>
  <dimension ref="A1:S79"/>
  <sheetViews>
    <sheetView zoomScale="60" zoomScaleNormal="60" workbookViewId="0">
      <selection activeCell="W45" sqref="W45"/>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Sheffield Energy Recovery Facility</v>
      </c>
    </row>
    <row r="3" spans="1:19" ht="14.45">
      <c r="A3" s="60" t="s">
        <v>412</v>
      </c>
      <c r="D3" s="76" t="s">
        <v>374</v>
      </c>
      <c r="G3" s="80" t="s">
        <v>375</v>
      </c>
      <c r="J3" s="9" t="str">
        <f>+A3</f>
        <v>Monitoring of Total organic carbon emissions</v>
      </c>
      <c r="L3" s="9"/>
      <c r="N3" s="9" t="s">
        <v>376</v>
      </c>
      <c r="Q3" s="79" t="s">
        <v>3</v>
      </c>
      <c r="R3" s="74"/>
      <c r="S3" s="74"/>
    </row>
    <row r="4" spans="1:19" ht="14.1" customHeight="1">
      <c r="Q4" s="219" t="s">
        <v>377</v>
      </c>
      <c r="R4" s="219"/>
      <c r="S4" s="219"/>
    </row>
    <row r="5" spans="1:19" ht="15.95">
      <c r="A5" s="68" t="s">
        <v>378</v>
      </c>
      <c r="B5" s="243" t="s">
        <v>379</v>
      </c>
      <c r="C5" s="243"/>
      <c r="D5" s="243"/>
      <c r="E5" s="243" t="s">
        <v>380</v>
      </c>
      <c r="F5" s="243"/>
      <c r="G5" s="243"/>
      <c r="J5" s="242"/>
      <c r="K5" s="242"/>
      <c r="L5" s="242"/>
      <c r="M5" s="242"/>
      <c r="N5" s="242"/>
      <c r="O5" s="242"/>
      <c r="Q5" s="219"/>
      <c r="R5" s="219"/>
      <c r="S5" s="219"/>
    </row>
    <row r="6" spans="1:19" s="58" customFormat="1" ht="37.5" customHeight="1">
      <c r="A6" s="65">
        <f>+'Cover Page'!C39</f>
        <v>2022</v>
      </c>
      <c r="B6" s="55" t="s">
        <v>413</v>
      </c>
      <c r="C6" s="55" t="s">
        <v>382</v>
      </c>
      <c r="D6" s="55" t="s">
        <v>383</v>
      </c>
      <c r="E6" s="55" t="s">
        <v>414</v>
      </c>
      <c r="F6" s="55" t="s">
        <v>385</v>
      </c>
      <c r="G6" s="55" t="s">
        <v>386</v>
      </c>
      <c r="H6" s="59"/>
      <c r="J6" s="61">
        <f>+A6</f>
        <v>2022</v>
      </c>
      <c r="K6" s="61" t="s">
        <v>387</v>
      </c>
      <c r="L6" s="67" t="s">
        <v>382</v>
      </c>
      <c r="M6" s="67" t="s">
        <v>388</v>
      </c>
      <c r="N6" s="67" t="s">
        <v>385</v>
      </c>
      <c r="O6" s="67" t="s">
        <v>389</v>
      </c>
      <c r="Q6" s="219"/>
      <c r="R6" s="219"/>
      <c r="S6" s="219"/>
    </row>
    <row r="7" spans="1:19">
      <c r="A7" s="66" t="s">
        <v>390</v>
      </c>
      <c r="B7" s="63">
        <v>20</v>
      </c>
      <c r="C7" s="64">
        <v>0.3</v>
      </c>
      <c r="D7" s="64">
        <v>2.1</v>
      </c>
      <c r="E7" s="63">
        <v>10</v>
      </c>
      <c r="F7" s="64">
        <v>0.32</v>
      </c>
      <c r="G7" s="64">
        <v>0.6</v>
      </c>
      <c r="J7" s="241" t="s">
        <v>188</v>
      </c>
      <c r="K7" s="66" t="s">
        <v>390</v>
      </c>
      <c r="L7" s="64">
        <v>0.3</v>
      </c>
      <c r="M7" s="64">
        <v>2.1</v>
      </c>
      <c r="N7" s="64">
        <v>0.32</v>
      </c>
      <c r="O7" s="64">
        <v>0.6</v>
      </c>
      <c r="Q7" s="219"/>
      <c r="R7" s="219"/>
      <c r="S7" s="219"/>
    </row>
    <row r="8" spans="1:19">
      <c r="A8" s="66" t="s">
        <v>391</v>
      </c>
      <c r="B8" s="63">
        <v>20</v>
      </c>
      <c r="C8" s="64">
        <v>0.3</v>
      </c>
      <c r="D8" s="64">
        <v>3.1</v>
      </c>
      <c r="E8" s="63">
        <v>10</v>
      </c>
      <c r="F8" s="64">
        <v>0.26</v>
      </c>
      <c r="G8" s="64">
        <v>0.5</v>
      </c>
      <c r="J8" s="241"/>
      <c r="K8" s="66" t="s">
        <v>391</v>
      </c>
      <c r="L8" s="64">
        <v>0.3</v>
      </c>
      <c r="M8" s="64">
        <v>3.1</v>
      </c>
      <c r="N8" s="64">
        <v>0.26</v>
      </c>
      <c r="O8" s="64">
        <v>0.5</v>
      </c>
      <c r="Q8" s="219"/>
      <c r="R8" s="219"/>
      <c r="S8" s="219"/>
    </row>
    <row r="9" spans="1:19">
      <c r="A9" s="66" t="s">
        <v>392</v>
      </c>
      <c r="B9" s="63">
        <v>20</v>
      </c>
      <c r="C9" s="64">
        <v>0.3</v>
      </c>
      <c r="D9" s="64">
        <v>7.6</v>
      </c>
      <c r="E9" s="63">
        <v>10</v>
      </c>
      <c r="F9" s="64">
        <v>0.25</v>
      </c>
      <c r="G9" s="64">
        <v>0.5</v>
      </c>
      <c r="J9" s="241"/>
      <c r="K9" s="66" t="s">
        <v>392</v>
      </c>
      <c r="L9" s="64">
        <v>0.3</v>
      </c>
      <c r="M9" s="64">
        <v>7.6</v>
      </c>
      <c r="N9" s="64">
        <v>0.25</v>
      </c>
      <c r="O9" s="64">
        <v>0.5</v>
      </c>
      <c r="Q9" s="78" t="s">
        <v>393</v>
      </c>
    </row>
    <row r="10" spans="1:19" ht="14.25" customHeight="1">
      <c r="A10" s="66" t="s">
        <v>394</v>
      </c>
      <c r="B10" s="63">
        <v>20</v>
      </c>
      <c r="C10" s="64">
        <v>0</v>
      </c>
      <c r="D10" s="64">
        <v>10.7</v>
      </c>
      <c r="E10" s="63">
        <v>10</v>
      </c>
      <c r="F10" s="64">
        <v>-0.62</v>
      </c>
      <c r="G10" s="64">
        <v>0.4</v>
      </c>
      <c r="J10" s="241"/>
      <c r="K10" s="66" t="s">
        <v>394</v>
      </c>
      <c r="L10" s="64">
        <v>0</v>
      </c>
      <c r="M10" s="64">
        <v>10.7</v>
      </c>
      <c r="N10" s="64">
        <v>-0.62</v>
      </c>
      <c r="O10" s="64">
        <v>0.4</v>
      </c>
      <c r="Q10" s="240" t="s">
        <v>395</v>
      </c>
      <c r="R10" s="240"/>
      <c r="S10" s="240"/>
    </row>
    <row r="11" spans="1:19">
      <c r="A11" s="66" t="s">
        <v>396</v>
      </c>
      <c r="B11" s="63">
        <v>20</v>
      </c>
      <c r="C11" s="64">
        <v>0.3</v>
      </c>
      <c r="D11" s="64">
        <v>14</v>
      </c>
      <c r="E11" s="63">
        <v>10</v>
      </c>
      <c r="F11" s="64">
        <v>0.34</v>
      </c>
      <c r="G11" s="64">
        <v>0.8</v>
      </c>
      <c r="J11" s="241"/>
      <c r="K11" s="66" t="s">
        <v>396</v>
      </c>
      <c r="L11" s="64">
        <v>0.3</v>
      </c>
      <c r="M11" s="64">
        <v>14</v>
      </c>
      <c r="N11" s="64">
        <v>0.34</v>
      </c>
      <c r="O11" s="64">
        <v>0.8</v>
      </c>
      <c r="Q11" s="240"/>
      <c r="R11" s="240"/>
      <c r="S11" s="240"/>
    </row>
    <row r="12" spans="1:19">
      <c r="A12" s="66" t="s">
        <v>397</v>
      </c>
      <c r="B12" s="63">
        <v>20</v>
      </c>
      <c r="C12" s="64">
        <v>0.4</v>
      </c>
      <c r="D12" s="64">
        <v>9.6</v>
      </c>
      <c r="E12" s="63">
        <v>10</v>
      </c>
      <c r="F12" s="64">
        <v>0.4</v>
      </c>
      <c r="G12" s="64">
        <v>0.9</v>
      </c>
      <c r="J12" s="241"/>
      <c r="K12" s="66" t="s">
        <v>397</v>
      </c>
      <c r="L12" s="64">
        <v>0.4</v>
      </c>
      <c r="M12" s="64">
        <v>9.6</v>
      </c>
      <c r="N12" s="64">
        <v>0.4</v>
      </c>
      <c r="O12" s="64">
        <v>0.9</v>
      </c>
      <c r="Q12" s="240"/>
      <c r="R12" s="240"/>
      <c r="S12" s="240"/>
    </row>
    <row r="13" spans="1:19" ht="14.25" customHeight="1">
      <c r="A13" s="66" t="s">
        <v>398</v>
      </c>
      <c r="B13" s="63">
        <v>20</v>
      </c>
      <c r="C13" s="64">
        <v>0.4</v>
      </c>
      <c r="D13" s="64">
        <v>18.399999999999999</v>
      </c>
      <c r="E13" s="63">
        <v>10</v>
      </c>
      <c r="F13" s="64">
        <v>0.37</v>
      </c>
      <c r="G13" s="64">
        <v>1</v>
      </c>
      <c r="J13" s="241"/>
      <c r="K13" s="66" t="s">
        <v>398</v>
      </c>
      <c r="L13" s="64">
        <v>0.4</v>
      </c>
      <c r="M13" s="64">
        <v>18.399999999999999</v>
      </c>
      <c r="N13" s="64">
        <v>0.37</v>
      </c>
      <c r="O13" s="64">
        <v>1</v>
      </c>
      <c r="Q13" s="240" t="s">
        <v>399</v>
      </c>
      <c r="R13" s="240"/>
      <c r="S13" s="240"/>
    </row>
    <row r="14" spans="1:19">
      <c r="A14" s="66" t="s">
        <v>400</v>
      </c>
      <c r="B14" s="63">
        <v>20</v>
      </c>
      <c r="C14" s="64">
        <v>0.5</v>
      </c>
      <c r="D14" s="64">
        <v>4.4000000000000004</v>
      </c>
      <c r="E14" s="63">
        <v>10</v>
      </c>
      <c r="F14" s="64">
        <v>0.52</v>
      </c>
      <c r="G14" s="64">
        <v>0.7</v>
      </c>
      <c r="J14" s="241"/>
      <c r="K14" s="66" t="s">
        <v>400</v>
      </c>
      <c r="L14" s="64">
        <v>0.5</v>
      </c>
      <c r="M14" s="64">
        <v>4.4000000000000004</v>
      </c>
      <c r="N14" s="64">
        <v>0.52</v>
      </c>
      <c r="O14" s="64">
        <v>0.7</v>
      </c>
      <c r="Q14" s="240"/>
      <c r="R14" s="240"/>
      <c r="S14" s="240"/>
    </row>
    <row r="15" spans="1:19">
      <c r="A15" s="66" t="s">
        <v>401</v>
      </c>
      <c r="B15" s="63">
        <v>20</v>
      </c>
      <c r="C15" s="64">
        <v>0.5</v>
      </c>
      <c r="D15" s="64">
        <v>14.3</v>
      </c>
      <c r="E15" s="63">
        <v>10</v>
      </c>
      <c r="F15" s="64">
        <v>0.53</v>
      </c>
      <c r="G15" s="64">
        <v>1.1000000000000001</v>
      </c>
      <c r="J15" s="241"/>
      <c r="K15" s="66" t="s">
        <v>401</v>
      </c>
      <c r="L15" s="64">
        <v>0.5</v>
      </c>
      <c r="M15" s="64">
        <v>14.3</v>
      </c>
      <c r="N15" s="64">
        <v>0.53</v>
      </c>
      <c r="O15" s="64">
        <v>1.1000000000000001</v>
      </c>
      <c r="Q15" s="240"/>
      <c r="R15" s="240"/>
      <c r="S15" s="240"/>
    </row>
    <row r="16" spans="1:19">
      <c r="A16" s="66" t="s">
        <v>402</v>
      </c>
      <c r="B16" s="63">
        <v>20</v>
      </c>
      <c r="C16" s="64">
        <v>0.4</v>
      </c>
      <c r="D16" s="64">
        <v>6.7</v>
      </c>
      <c r="E16" s="63">
        <v>10</v>
      </c>
      <c r="F16" s="64">
        <v>0.43</v>
      </c>
      <c r="G16" s="64">
        <v>0.7</v>
      </c>
      <c r="J16" s="241"/>
      <c r="K16" s="66" t="s">
        <v>402</v>
      </c>
      <c r="L16" s="64">
        <v>0.4</v>
      </c>
      <c r="M16" s="64">
        <v>6.7</v>
      </c>
      <c r="N16" s="64">
        <v>0.43</v>
      </c>
      <c r="O16" s="64">
        <v>0.7</v>
      </c>
      <c r="Q16" s="240"/>
      <c r="R16" s="240"/>
      <c r="S16" s="240"/>
    </row>
    <row r="17" spans="1:15">
      <c r="A17" s="66" t="s">
        <v>403</v>
      </c>
      <c r="B17" s="63">
        <v>20</v>
      </c>
      <c r="C17" s="64">
        <v>0.4</v>
      </c>
      <c r="D17" s="64">
        <v>2.9</v>
      </c>
      <c r="E17" s="63">
        <v>10</v>
      </c>
      <c r="F17" s="64">
        <v>0.41</v>
      </c>
      <c r="G17" s="64">
        <v>0.8</v>
      </c>
      <c r="J17" s="241"/>
      <c r="K17" s="66" t="s">
        <v>403</v>
      </c>
      <c r="L17" s="64">
        <v>0.4</v>
      </c>
      <c r="M17" s="64">
        <v>2.9</v>
      </c>
      <c r="N17" s="64">
        <v>0.41</v>
      </c>
      <c r="O17" s="64">
        <v>0.8</v>
      </c>
    </row>
    <row r="18" spans="1:15">
      <c r="A18" s="66" t="s">
        <v>404</v>
      </c>
      <c r="B18" s="63">
        <v>20</v>
      </c>
      <c r="C18" s="64">
        <v>0.4</v>
      </c>
      <c r="D18" s="64">
        <v>6.4</v>
      </c>
      <c r="E18" s="63">
        <v>10</v>
      </c>
      <c r="F18" s="64">
        <v>0.45</v>
      </c>
      <c r="G18" s="64">
        <v>0.6</v>
      </c>
      <c r="J18" s="241"/>
      <c r="K18" s="66" t="s">
        <v>404</v>
      </c>
      <c r="L18" s="64">
        <v>0.4</v>
      </c>
      <c r="M18" s="64">
        <v>6.4</v>
      </c>
      <c r="N18" s="64">
        <v>0.45</v>
      </c>
      <c r="O18" s="64">
        <v>0.6</v>
      </c>
    </row>
    <row r="19" spans="1:15">
      <c r="J19" s="241"/>
      <c r="K19" s="62" t="s">
        <v>405</v>
      </c>
      <c r="L19" s="62">
        <f>AVERAGE(L7:L18)</f>
        <v>0.35000000000000003</v>
      </c>
      <c r="M19" s="62">
        <f>MAX(M7:M18)</f>
        <v>18.399999999999999</v>
      </c>
      <c r="N19" s="62">
        <f>AVERAGE(N7:N18)</f>
        <v>0.30500000000000005</v>
      </c>
      <c r="O19" s="62">
        <f>MAX(O7:O18)</f>
        <v>1.1000000000000001</v>
      </c>
    </row>
    <row r="21" spans="1:15" ht="27.95">
      <c r="J21" s="61">
        <f>+A6</f>
        <v>2022</v>
      </c>
      <c r="K21" s="61" t="s">
        <v>387</v>
      </c>
      <c r="L21" s="67" t="s">
        <v>382</v>
      </c>
      <c r="M21" s="67" t="s">
        <v>388</v>
      </c>
      <c r="N21" s="67" t="s">
        <v>385</v>
      </c>
      <c r="O21" s="67" t="s">
        <v>389</v>
      </c>
    </row>
    <row r="22" spans="1:15">
      <c r="J22" s="241" t="s">
        <v>189</v>
      </c>
      <c r="K22" s="66" t="s">
        <v>390</v>
      </c>
      <c r="L22" s="64"/>
      <c r="M22" s="64"/>
      <c r="N22" s="64"/>
      <c r="O22" s="64"/>
    </row>
    <row r="23" spans="1:15">
      <c r="J23" s="241"/>
      <c r="K23" s="66" t="s">
        <v>391</v>
      </c>
      <c r="L23" s="64"/>
      <c r="M23" s="64"/>
      <c r="N23" s="64"/>
      <c r="O23" s="64"/>
    </row>
    <row r="24" spans="1:15">
      <c r="J24" s="241"/>
      <c r="K24" s="66" t="s">
        <v>392</v>
      </c>
      <c r="L24" s="64"/>
      <c r="M24" s="64"/>
      <c r="N24" s="64"/>
      <c r="O24" s="64"/>
    </row>
    <row r="25" spans="1:15">
      <c r="J25" s="241"/>
      <c r="K25" s="66" t="s">
        <v>394</v>
      </c>
      <c r="L25" s="64"/>
      <c r="M25" s="64"/>
      <c r="N25" s="64"/>
      <c r="O25" s="64"/>
    </row>
    <row r="26" spans="1:15">
      <c r="J26" s="241"/>
      <c r="K26" s="66" t="s">
        <v>396</v>
      </c>
      <c r="L26" s="64"/>
      <c r="M26" s="64"/>
      <c r="N26" s="64"/>
      <c r="O26" s="64"/>
    </row>
    <row r="27" spans="1:15">
      <c r="J27" s="241"/>
      <c r="K27" s="66" t="s">
        <v>397</v>
      </c>
      <c r="L27" s="64"/>
      <c r="M27" s="64"/>
      <c r="N27" s="64"/>
      <c r="O27" s="64"/>
    </row>
    <row r="28" spans="1:15">
      <c r="J28" s="241"/>
      <c r="K28" s="66" t="s">
        <v>398</v>
      </c>
      <c r="L28" s="64"/>
      <c r="M28" s="64"/>
      <c r="N28" s="64"/>
      <c r="O28" s="64"/>
    </row>
    <row r="29" spans="1:15">
      <c r="J29" s="241"/>
      <c r="K29" s="66" t="s">
        <v>400</v>
      </c>
      <c r="L29" s="64"/>
      <c r="M29" s="64"/>
      <c r="N29" s="64"/>
      <c r="O29" s="64"/>
    </row>
    <row r="30" spans="1:15">
      <c r="J30" s="241"/>
      <c r="K30" s="66" t="s">
        <v>401</v>
      </c>
      <c r="L30" s="64"/>
      <c r="M30" s="64"/>
      <c r="N30" s="64"/>
      <c r="O30" s="64"/>
    </row>
    <row r="31" spans="1:15">
      <c r="J31" s="241"/>
      <c r="K31" s="66" t="s">
        <v>402</v>
      </c>
      <c r="L31" s="64"/>
      <c r="M31" s="64"/>
      <c r="N31" s="64"/>
      <c r="O31" s="64"/>
    </row>
    <row r="32" spans="1:15">
      <c r="J32" s="241"/>
      <c r="K32" s="66" t="s">
        <v>403</v>
      </c>
      <c r="L32" s="64"/>
      <c r="M32" s="64"/>
      <c r="N32" s="64"/>
      <c r="O32" s="64"/>
    </row>
    <row r="33" spans="1:15">
      <c r="J33" s="241"/>
      <c r="K33" s="66" t="s">
        <v>404</v>
      </c>
      <c r="L33" s="64"/>
      <c r="M33" s="64"/>
      <c r="N33" s="64"/>
      <c r="O33" s="64"/>
    </row>
    <row r="34" spans="1:15">
      <c r="J34" s="241"/>
      <c r="K34" s="62" t="s">
        <v>405</v>
      </c>
      <c r="L34" s="62" t="e">
        <f>AVERAGE(L22:L33)</f>
        <v>#DIV/0!</v>
      </c>
      <c r="M34" s="62">
        <f>MAX(M22:M33)</f>
        <v>0</v>
      </c>
      <c r="N34" s="62" t="e">
        <f>AVERAGE(N22:N33)</f>
        <v>#DIV/0!</v>
      </c>
      <c r="O34" s="62">
        <f>MAX(O22:O33)</f>
        <v>0</v>
      </c>
    </row>
    <row r="36" spans="1:15" ht="27.95">
      <c r="J36" s="61">
        <f>+A6</f>
        <v>2022</v>
      </c>
      <c r="K36" s="61" t="s">
        <v>387</v>
      </c>
      <c r="L36" s="67" t="s">
        <v>382</v>
      </c>
      <c r="M36" s="67" t="s">
        <v>388</v>
      </c>
      <c r="N36" s="67" t="s">
        <v>385</v>
      </c>
      <c r="O36" s="67" t="s">
        <v>389</v>
      </c>
    </row>
    <row r="37" spans="1:15">
      <c r="J37" s="241" t="s">
        <v>190</v>
      </c>
      <c r="K37" s="66" t="s">
        <v>390</v>
      </c>
      <c r="L37" s="64"/>
      <c r="M37" s="64"/>
      <c r="N37" s="64"/>
      <c r="O37" s="64"/>
    </row>
    <row r="38" spans="1:15">
      <c r="J38" s="241"/>
      <c r="K38" s="66" t="s">
        <v>391</v>
      </c>
      <c r="L38" s="64"/>
      <c r="M38" s="64"/>
      <c r="N38" s="64"/>
      <c r="O38" s="64"/>
    </row>
    <row r="39" spans="1:15">
      <c r="J39" s="241"/>
      <c r="K39" s="66" t="s">
        <v>392</v>
      </c>
      <c r="L39" s="64"/>
      <c r="M39" s="64"/>
      <c r="N39" s="64"/>
      <c r="O39" s="64"/>
    </row>
    <row r="40" spans="1:15">
      <c r="J40" s="241"/>
      <c r="K40" s="66" t="s">
        <v>394</v>
      </c>
      <c r="L40" s="64"/>
      <c r="M40" s="64"/>
      <c r="N40" s="64"/>
      <c r="O40" s="64"/>
    </row>
    <row r="41" spans="1:15">
      <c r="J41" s="241"/>
      <c r="K41" s="66" t="s">
        <v>396</v>
      </c>
      <c r="L41" s="64"/>
      <c r="M41" s="64"/>
      <c r="N41" s="64"/>
      <c r="O41" s="64"/>
    </row>
    <row r="42" spans="1:15">
      <c r="J42" s="241"/>
      <c r="K42" s="66" t="s">
        <v>397</v>
      </c>
      <c r="L42" s="64"/>
      <c r="M42" s="64"/>
      <c r="N42" s="64"/>
      <c r="O42" s="64"/>
    </row>
    <row r="43" spans="1:15">
      <c r="J43" s="241"/>
      <c r="K43" s="66" t="s">
        <v>398</v>
      </c>
      <c r="L43" s="64"/>
      <c r="M43" s="64"/>
      <c r="N43" s="64"/>
      <c r="O43" s="64"/>
    </row>
    <row r="44" spans="1:15">
      <c r="J44" s="241"/>
      <c r="K44" s="66" t="s">
        <v>400</v>
      </c>
      <c r="L44" s="64"/>
      <c r="M44" s="64"/>
      <c r="N44" s="64"/>
      <c r="O44" s="64"/>
    </row>
    <row r="45" spans="1:15">
      <c r="J45" s="241"/>
      <c r="K45" s="66" t="s">
        <v>401</v>
      </c>
      <c r="L45" s="64"/>
      <c r="M45" s="64"/>
      <c r="N45" s="64"/>
      <c r="O45" s="64"/>
    </row>
    <row r="46" spans="1:15">
      <c r="J46" s="241"/>
      <c r="K46" s="66" t="s">
        <v>402</v>
      </c>
      <c r="L46" s="64"/>
      <c r="M46" s="64"/>
      <c r="N46" s="64"/>
      <c r="O46" s="64"/>
    </row>
    <row r="47" spans="1:15">
      <c r="J47" s="241"/>
      <c r="K47" s="66" t="s">
        <v>403</v>
      </c>
      <c r="L47" s="64"/>
      <c r="M47" s="64"/>
      <c r="N47" s="64"/>
      <c r="O47" s="64"/>
    </row>
    <row r="48" spans="1:15">
      <c r="A48" s="253" t="s">
        <v>293</v>
      </c>
      <c r="B48" s="254"/>
      <c r="C48" s="254"/>
      <c r="D48" s="254"/>
      <c r="E48" s="254"/>
      <c r="F48" s="254"/>
      <c r="G48" s="255"/>
      <c r="J48" s="241"/>
      <c r="K48" s="66" t="s">
        <v>404</v>
      </c>
      <c r="L48" s="64"/>
      <c r="M48" s="64"/>
      <c r="N48" s="64"/>
      <c r="O48" s="64"/>
    </row>
    <row r="49" spans="1:15">
      <c r="A49" s="244"/>
      <c r="B49" s="245"/>
      <c r="C49" s="245"/>
      <c r="D49" s="245"/>
      <c r="E49" s="245"/>
      <c r="F49" s="245"/>
      <c r="G49" s="246"/>
      <c r="J49" s="241"/>
      <c r="K49" s="62" t="s">
        <v>405</v>
      </c>
      <c r="L49" s="62" t="e">
        <f>AVERAGE(L37:L48)</f>
        <v>#DIV/0!</v>
      </c>
      <c r="M49" s="62">
        <f>MAX(M37:M48)</f>
        <v>0</v>
      </c>
      <c r="N49" s="62" t="e">
        <f>AVERAGE(N37:N48)</f>
        <v>#DIV/0!</v>
      </c>
      <c r="O49" s="62">
        <f>MAX(O37:O48)</f>
        <v>0</v>
      </c>
    </row>
    <row r="50" spans="1:15">
      <c r="A50" s="247"/>
      <c r="B50" s="248"/>
      <c r="C50" s="248"/>
      <c r="D50" s="248"/>
      <c r="E50" s="248"/>
      <c r="F50" s="248"/>
      <c r="G50" s="249"/>
    </row>
    <row r="51" spans="1:15" ht="27.95">
      <c r="A51" s="247"/>
      <c r="B51" s="248"/>
      <c r="C51" s="248"/>
      <c r="D51" s="248"/>
      <c r="E51" s="248"/>
      <c r="F51" s="248"/>
      <c r="G51" s="249"/>
      <c r="J51" s="61">
        <f>+A6</f>
        <v>2022</v>
      </c>
      <c r="K51" s="61" t="s">
        <v>387</v>
      </c>
      <c r="L51" s="67" t="s">
        <v>382</v>
      </c>
      <c r="M51" s="67" t="s">
        <v>388</v>
      </c>
      <c r="N51" s="67" t="s">
        <v>385</v>
      </c>
      <c r="O51" s="67" t="s">
        <v>389</v>
      </c>
    </row>
    <row r="52" spans="1:15">
      <c r="A52" s="250"/>
      <c r="B52" s="251"/>
      <c r="C52" s="251"/>
      <c r="D52" s="251"/>
      <c r="E52" s="251"/>
      <c r="F52" s="251"/>
      <c r="G52" s="252"/>
      <c r="J52" s="241" t="s">
        <v>191</v>
      </c>
      <c r="K52" s="66" t="s">
        <v>390</v>
      </c>
      <c r="L52" s="64"/>
      <c r="M52" s="64"/>
      <c r="N52" s="64"/>
      <c r="O52" s="64"/>
    </row>
    <row r="53" spans="1:15">
      <c r="J53" s="241"/>
      <c r="K53" s="66" t="s">
        <v>391</v>
      </c>
      <c r="L53" s="64"/>
      <c r="M53" s="64"/>
      <c r="N53" s="64"/>
      <c r="O53" s="64"/>
    </row>
    <row r="54" spans="1:15">
      <c r="J54" s="241"/>
      <c r="K54" s="66" t="s">
        <v>392</v>
      </c>
      <c r="L54" s="64"/>
      <c r="M54" s="64"/>
      <c r="N54" s="64"/>
      <c r="O54" s="64"/>
    </row>
    <row r="55" spans="1:15">
      <c r="J55" s="241"/>
      <c r="K55" s="66" t="s">
        <v>394</v>
      </c>
      <c r="L55" s="64"/>
      <c r="M55" s="64"/>
      <c r="N55" s="64"/>
      <c r="O55" s="64"/>
    </row>
    <row r="56" spans="1:15">
      <c r="J56" s="241"/>
      <c r="K56" s="66" t="s">
        <v>396</v>
      </c>
      <c r="L56" s="64"/>
      <c r="M56" s="64"/>
      <c r="N56" s="64"/>
      <c r="O56" s="64"/>
    </row>
    <row r="57" spans="1:15">
      <c r="J57" s="241"/>
      <c r="K57" s="66" t="s">
        <v>397</v>
      </c>
      <c r="L57" s="64"/>
      <c r="M57" s="64"/>
      <c r="N57" s="64"/>
      <c r="O57" s="64"/>
    </row>
    <row r="58" spans="1:15">
      <c r="J58" s="241"/>
      <c r="K58" s="66" t="s">
        <v>398</v>
      </c>
      <c r="L58" s="64"/>
      <c r="M58" s="64"/>
      <c r="N58" s="64"/>
      <c r="O58" s="64"/>
    </row>
    <row r="59" spans="1:15">
      <c r="J59" s="241"/>
      <c r="K59" s="66" t="s">
        <v>400</v>
      </c>
      <c r="L59" s="64"/>
      <c r="M59" s="64"/>
      <c r="N59" s="64"/>
      <c r="O59" s="64"/>
    </row>
    <row r="60" spans="1:15">
      <c r="J60" s="241"/>
      <c r="K60" s="66" t="s">
        <v>401</v>
      </c>
      <c r="L60" s="64"/>
      <c r="M60" s="64"/>
      <c r="N60" s="64"/>
      <c r="O60" s="64"/>
    </row>
    <row r="61" spans="1:15">
      <c r="J61" s="241"/>
      <c r="K61" s="66" t="s">
        <v>402</v>
      </c>
      <c r="L61" s="64"/>
      <c r="M61" s="64"/>
      <c r="N61" s="64"/>
      <c r="O61" s="64"/>
    </row>
    <row r="62" spans="1:15">
      <c r="J62" s="241"/>
      <c r="K62" s="66" t="s">
        <v>403</v>
      </c>
      <c r="L62" s="64"/>
      <c r="M62" s="64"/>
      <c r="N62" s="64"/>
      <c r="O62" s="64"/>
    </row>
    <row r="63" spans="1:15">
      <c r="J63" s="241"/>
      <c r="K63" s="66" t="s">
        <v>404</v>
      </c>
      <c r="L63" s="64"/>
      <c r="M63" s="64"/>
      <c r="N63" s="64"/>
      <c r="O63" s="64"/>
    </row>
    <row r="64" spans="1:15">
      <c r="J64" s="241"/>
      <c r="K64" s="62" t="s">
        <v>405</v>
      </c>
      <c r="L64" s="62" t="e">
        <f>AVERAGE(L52:L63)</f>
        <v>#DIV/0!</v>
      </c>
      <c r="M64" s="62">
        <f>MAX(M52:M63)</f>
        <v>0</v>
      </c>
      <c r="N64" s="62" t="e">
        <f>AVERAGE(N52:N63)</f>
        <v>#DIV/0!</v>
      </c>
      <c r="O64" s="62">
        <f>MAX(O52:O63)</f>
        <v>0</v>
      </c>
    </row>
    <row r="66" spans="10:15" ht="27.95">
      <c r="J66" s="61">
        <f>+A6</f>
        <v>2022</v>
      </c>
      <c r="K66" s="61" t="s">
        <v>387</v>
      </c>
      <c r="L66" s="67" t="s">
        <v>382</v>
      </c>
      <c r="M66" s="67" t="s">
        <v>388</v>
      </c>
      <c r="N66" s="67" t="s">
        <v>385</v>
      </c>
      <c r="O66" s="67" t="s">
        <v>389</v>
      </c>
    </row>
    <row r="67" spans="10:15">
      <c r="J67" s="241" t="s">
        <v>192</v>
      </c>
      <c r="K67" s="66" t="s">
        <v>390</v>
      </c>
      <c r="L67" s="64"/>
      <c r="M67" s="64"/>
      <c r="N67" s="64"/>
      <c r="O67" s="64"/>
    </row>
    <row r="68" spans="10:15">
      <c r="J68" s="241"/>
      <c r="K68" s="66" t="s">
        <v>391</v>
      </c>
      <c r="L68" s="64"/>
      <c r="M68" s="64"/>
      <c r="N68" s="64"/>
      <c r="O68" s="64"/>
    </row>
    <row r="69" spans="10:15">
      <c r="J69" s="241"/>
      <c r="K69" s="66" t="s">
        <v>392</v>
      </c>
      <c r="L69" s="64"/>
      <c r="M69" s="64"/>
      <c r="N69" s="64"/>
      <c r="O69" s="64"/>
    </row>
    <row r="70" spans="10:15">
      <c r="J70" s="241"/>
      <c r="K70" s="66" t="s">
        <v>394</v>
      </c>
      <c r="L70" s="64"/>
      <c r="M70" s="64"/>
      <c r="N70" s="64"/>
      <c r="O70" s="64"/>
    </row>
    <row r="71" spans="10:15">
      <c r="J71" s="241"/>
      <c r="K71" s="66" t="s">
        <v>396</v>
      </c>
      <c r="L71" s="64"/>
      <c r="M71" s="64"/>
      <c r="N71" s="64"/>
      <c r="O71" s="64"/>
    </row>
    <row r="72" spans="10:15">
      <c r="J72" s="241"/>
      <c r="K72" s="66" t="s">
        <v>397</v>
      </c>
      <c r="L72" s="64"/>
      <c r="M72" s="64"/>
      <c r="N72" s="64"/>
      <c r="O72" s="64"/>
    </row>
    <row r="73" spans="10:15">
      <c r="J73" s="241"/>
      <c r="K73" s="66" t="s">
        <v>398</v>
      </c>
      <c r="L73" s="64"/>
      <c r="M73" s="64"/>
      <c r="N73" s="64"/>
      <c r="O73" s="64"/>
    </row>
    <row r="74" spans="10:15">
      <c r="J74" s="241"/>
      <c r="K74" s="66" t="s">
        <v>400</v>
      </c>
      <c r="L74" s="64"/>
      <c r="M74" s="64"/>
      <c r="N74" s="64"/>
      <c r="O74" s="64"/>
    </row>
    <row r="75" spans="10:15">
      <c r="J75" s="241"/>
      <c r="K75" s="66" t="s">
        <v>401</v>
      </c>
      <c r="L75" s="64"/>
      <c r="M75" s="64"/>
      <c r="N75" s="64"/>
      <c r="O75" s="64"/>
    </row>
    <row r="76" spans="10:15">
      <c r="J76" s="241"/>
      <c r="K76" s="66" t="s">
        <v>402</v>
      </c>
      <c r="L76" s="64"/>
      <c r="M76" s="64"/>
      <c r="N76" s="64"/>
      <c r="O76" s="64"/>
    </row>
    <row r="77" spans="10:15">
      <c r="J77" s="241"/>
      <c r="K77" s="66" t="s">
        <v>403</v>
      </c>
      <c r="L77" s="64"/>
      <c r="M77" s="64"/>
      <c r="N77" s="64"/>
      <c r="O77" s="64"/>
    </row>
    <row r="78" spans="10:15">
      <c r="J78" s="241"/>
      <c r="K78" s="66" t="s">
        <v>404</v>
      </c>
      <c r="L78" s="64"/>
      <c r="M78" s="64"/>
      <c r="N78" s="64"/>
      <c r="O78" s="64"/>
    </row>
    <row r="79" spans="10:15">
      <c r="J79" s="241"/>
      <c r="K79" s="62" t="s">
        <v>405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92D050"/>
    <pageSetUpPr fitToPage="1"/>
  </sheetPr>
  <dimension ref="A1:S79"/>
  <sheetViews>
    <sheetView zoomScale="60" zoomScaleNormal="60" workbookViewId="0">
      <selection activeCell="W45" sqref="W45"/>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2.42578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Sheffield Energy Recovery Facility</v>
      </c>
    </row>
    <row r="3" spans="1:19" ht="14.45">
      <c r="A3" s="60" t="s">
        <v>415</v>
      </c>
      <c r="D3" s="76" t="s">
        <v>374</v>
      </c>
      <c r="G3" s="80" t="s">
        <v>375</v>
      </c>
      <c r="J3" s="9" t="str">
        <f>+A3</f>
        <v>Monitoring of Particulate matter emissions</v>
      </c>
      <c r="L3" s="9"/>
      <c r="N3" s="9" t="s">
        <v>376</v>
      </c>
      <c r="Q3" s="79" t="s">
        <v>3</v>
      </c>
      <c r="R3" s="74"/>
      <c r="S3" s="74"/>
    </row>
    <row r="4" spans="1:19" ht="14.1" customHeight="1">
      <c r="Q4" s="219" t="s">
        <v>377</v>
      </c>
      <c r="R4" s="219"/>
      <c r="S4" s="219"/>
    </row>
    <row r="5" spans="1:19" ht="15.95">
      <c r="A5" s="68" t="s">
        <v>378</v>
      </c>
      <c r="B5" s="243" t="s">
        <v>379</v>
      </c>
      <c r="C5" s="243"/>
      <c r="D5" s="243"/>
      <c r="E5" s="243" t="s">
        <v>380</v>
      </c>
      <c r="F5" s="243"/>
      <c r="G5" s="243"/>
      <c r="J5" s="242"/>
      <c r="K5" s="242"/>
      <c r="L5" s="242"/>
      <c r="M5" s="242"/>
      <c r="N5" s="242"/>
      <c r="O5" s="242"/>
      <c r="Q5" s="219"/>
      <c r="R5" s="219"/>
      <c r="S5" s="219"/>
    </row>
    <row r="6" spans="1:19" s="58" customFormat="1" ht="37.5" customHeight="1">
      <c r="A6" s="65">
        <f>+'Cover Page'!C39</f>
        <v>2022</v>
      </c>
      <c r="B6" s="55" t="s">
        <v>416</v>
      </c>
      <c r="C6" s="55" t="s">
        <v>382</v>
      </c>
      <c r="D6" s="55" t="s">
        <v>383</v>
      </c>
      <c r="E6" s="55" t="s">
        <v>417</v>
      </c>
      <c r="F6" s="55" t="s">
        <v>385</v>
      </c>
      <c r="G6" s="55" t="s">
        <v>386</v>
      </c>
      <c r="H6" s="59"/>
      <c r="J6" s="61">
        <f>+A6</f>
        <v>2022</v>
      </c>
      <c r="K6" s="61" t="s">
        <v>387</v>
      </c>
      <c r="L6" s="67" t="s">
        <v>382</v>
      </c>
      <c r="M6" s="67" t="s">
        <v>388</v>
      </c>
      <c r="N6" s="67" t="s">
        <v>385</v>
      </c>
      <c r="O6" s="67" t="s">
        <v>389</v>
      </c>
      <c r="Q6" s="219"/>
      <c r="R6" s="219"/>
      <c r="S6" s="219"/>
    </row>
    <row r="7" spans="1:19">
      <c r="A7" s="66" t="s">
        <v>390</v>
      </c>
      <c r="B7" s="63">
        <v>30</v>
      </c>
      <c r="C7" s="64">
        <v>1.7</v>
      </c>
      <c r="D7" s="64">
        <v>3.6</v>
      </c>
      <c r="E7" s="63">
        <v>10</v>
      </c>
      <c r="F7" s="64">
        <v>1.72</v>
      </c>
      <c r="G7" s="64">
        <v>2.2999999999999998</v>
      </c>
      <c r="J7" s="241" t="s">
        <v>188</v>
      </c>
      <c r="K7" s="66" t="s">
        <v>390</v>
      </c>
      <c r="L7" s="64">
        <v>1.7</v>
      </c>
      <c r="M7" s="64">
        <v>3.6</v>
      </c>
      <c r="N7" s="64">
        <v>1.72</v>
      </c>
      <c r="O7" s="64">
        <v>2.2999999999999998</v>
      </c>
      <c r="Q7" s="219"/>
      <c r="R7" s="219"/>
      <c r="S7" s="219"/>
    </row>
    <row r="8" spans="1:19">
      <c r="A8" s="66" t="s">
        <v>391</v>
      </c>
      <c r="B8" s="63">
        <v>30</v>
      </c>
      <c r="C8" s="64">
        <v>1.4</v>
      </c>
      <c r="D8" s="64">
        <v>3.5</v>
      </c>
      <c r="E8" s="63">
        <v>10</v>
      </c>
      <c r="F8" s="64">
        <v>1.39</v>
      </c>
      <c r="G8" s="64">
        <v>2.1</v>
      </c>
      <c r="J8" s="241"/>
      <c r="K8" s="66" t="s">
        <v>391</v>
      </c>
      <c r="L8" s="64">
        <v>1.4</v>
      </c>
      <c r="M8" s="64">
        <v>3.5</v>
      </c>
      <c r="N8" s="64">
        <v>1.39</v>
      </c>
      <c r="O8" s="64">
        <v>2.1</v>
      </c>
      <c r="Q8" s="219"/>
      <c r="R8" s="219"/>
      <c r="S8" s="219"/>
    </row>
    <row r="9" spans="1:19">
      <c r="A9" s="66" t="s">
        <v>392</v>
      </c>
      <c r="B9" s="63">
        <v>30</v>
      </c>
      <c r="C9" s="64">
        <v>1.4</v>
      </c>
      <c r="D9" s="64">
        <v>3.1</v>
      </c>
      <c r="E9" s="63">
        <v>10</v>
      </c>
      <c r="F9" s="64">
        <v>1.42</v>
      </c>
      <c r="G9" s="64">
        <v>1.9</v>
      </c>
      <c r="J9" s="241"/>
      <c r="K9" s="66" t="s">
        <v>392</v>
      </c>
      <c r="L9" s="64">
        <v>1.4</v>
      </c>
      <c r="M9" s="64">
        <v>3.1</v>
      </c>
      <c r="N9" s="64">
        <v>1.42</v>
      </c>
      <c r="O9" s="64">
        <v>1.9</v>
      </c>
      <c r="Q9" s="78" t="s">
        <v>393</v>
      </c>
    </row>
    <row r="10" spans="1:19" ht="14.25" customHeight="1">
      <c r="A10" s="66" t="s">
        <v>394</v>
      </c>
      <c r="B10" s="63">
        <v>30</v>
      </c>
      <c r="C10" s="64">
        <v>1.9</v>
      </c>
      <c r="D10" s="64">
        <v>5.6</v>
      </c>
      <c r="E10" s="63">
        <v>10</v>
      </c>
      <c r="F10" s="64">
        <v>1.89</v>
      </c>
      <c r="G10" s="64">
        <v>2.9</v>
      </c>
      <c r="J10" s="241"/>
      <c r="K10" s="66" t="s">
        <v>394</v>
      </c>
      <c r="L10" s="64">
        <v>1.9</v>
      </c>
      <c r="M10" s="64">
        <v>5.6</v>
      </c>
      <c r="N10" s="64">
        <v>1.89</v>
      </c>
      <c r="O10" s="64">
        <v>2.9</v>
      </c>
      <c r="Q10" s="240" t="s">
        <v>395</v>
      </c>
      <c r="R10" s="240"/>
      <c r="S10" s="240"/>
    </row>
    <row r="11" spans="1:19">
      <c r="A11" s="66" t="s">
        <v>396</v>
      </c>
      <c r="B11" s="63">
        <v>30</v>
      </c>
      <c r="C11" s="64">
        <v>2.2999999999999998</v>
      </c>
      <c r="D11" s="64">
        <v>5</v>
      </c>
      <c r="E11" s="63">
        <v>10</v>
      </c>
      <c r="F11" s="64">
        <v>2.2999999999999998</v>
      </c>
      <c r="G11" s="64">
        <v>3.1</v>
      </c>
      <c r="J11" s="241"/>
      <c r="K11" s="66" t="s">
        <v>396</v>
      </c>
      <c r="L11" s="64">
        <v>2.2999999999999998</v>
      </c>
      <c r="M11" s="64">
        <v>5</v>
      </c>
      <c r="N11" s="64">
        <v>2.2999999999999998</v>
      </c>
      <c r="O11" s="64">
        <v>3.1</v>
      </c>
      <c r="Q11" s="240"/>
      <c r="R11" s="240"/>
      <c r="S11" s="240"/>
    </row>
    <row r="12" spans="1:19">
      <c r="A12" s="66" t="s">
        <v>397</v>
      </c>
      <c r="B12" s="63">
        <v>30</v>
      </c>
      <c r="C12" s="64">
        <v>1.7</v>
      </c>
      <c r="D12" s="64">
        <v>2.8</v>
      </c>
      <c r="E12" s="63">
        <v>10</v>
      </c>
      <c r="F12" s="64">
        <v>1.68</v>
      </c>
      <c r="G12" s="64">
        <v>2.2000000000000002</v>
      </c>
      <c r="J12" s="241"/>
      <c r="K12" s="66" t="s">
        <v>397</v>
      </c>
      <c r="L12" s="64">
        <v>1.7</v>
      </c>
      <c r="M12" s="64">
        <v>2.8</v>
      </c>
      <c r="N12" s="64">
        <v>1.68</v>
      </c>
      <c r="O12" s="64">
        <v>2.2000000000000002</v>
      </c>
      <c r="Q12" s="240"/>
      <c r="R12" s="240"/>
      <c r="S12" s="240"/>
    </row>
    <row r="13" spans="1:19" ht="14.25" customHeight="1">
      <c r="A13" s="66" t="s">
        <v>398</v>
      </c>
      <c r="B13" s="63">
        <v>30</v>
      </c>
      <c r="C13" s="64">
        <v>2</v>
      </c>
      <c r="D13" s="64">
        <v>11.8</v>
      </c>
      <c r="E13" s="63">
        <v>10</v>
      </c>
      <c r="F13" s="64">
        <v>2.04</v>
      </c>
      <c r="G13" s="64">
        <v>5</v>
      </c>
      <c r="J13" s="241"/>
      <c r="K13" s="66" t="s">
        <v>398</v>
      </c>
      <c r="L13" s="64">
        <v>2</v>
      </c>
      <c r="M13" s="64">
        <v>11.8</v>
      </c>
      <c r="N13" s="64">
        <v>2.04</v>
      </c>
      <c r="O13" s="64">
        <v>5</v>
      </c>
      <c r="Q13" s="240" t="s">
        <v>399</v>
      </c>
      <c r="R13" s="240"/>
      <c r="S13" s="240"/>
    </row>
    <row r="14" spans="1:19">
      <c r="A14" s="66" t="s">
        <v>400</v>
      </c>
      <c r="B14" s="63">
        <v>30</v>
      </c>
      <c r="C14" s="64">
        <v>1.9</v>
      </c>
      <c r="D14" s="64">
        <v>3.2</v>
      </c>
      <c r="E14" s="63">
        <v>10</v>
      </c>
      <c r="F14" s="64">
        <v>1.87</v>
      </c>
      <c r="G14" s="64">
        <v>2.4</v>
      </c>
      <c r="J14" s="241"/>
      <c r="K14" s="66" t="s">
        <v>400</v>
      </c>
      <c r="L14" s="64">
        <v>1.9</v>
      </c>
      <c r="M14" s="64">
        <v>3.2</v>
      </c>
      <c r="N14" s="64">
        <v>1.87</v>
      </c>
      <c r="O14" s="64">
        <v>2.4</v>
      </c>
      <c r="Q14" s="240"/>
      <c r="R14" s="240"/>
      <c r="S14" s="240"/>
    </row>
    <row r="15" spans="1:19">
      <c r="A15" s="66" t="s">
        <v>401</v>
      </c>
      <c r="B15" s="63">
        <v>30</v>
      </c>
      <c r="C15" s="64">
        <v>2.1</v>
      </c>
      <c r="D15" s="64">
        <v>13.9</v>
      </c>
      <c r="E15" s="63">
        <v>10</v>
      </c>
      <c r="F15" s="64">
        <v>2.06</v>
      </c>
      <c r="G15" s="64">
        <v>5.3</v>
      </c>
      <c r="J15" s="241"/>
      <c r="K15" s="66" t="s">
        <v>401</v>
      </c>
      <c r="L15" s="64">
        <v>2.1</v>
      </c>
      <c r="M15" s="64">
        <v>13.9</v>
      </c>
      <c r="N15" s="64">
        <v>2.06</v>
      </c>
      <c r="O15" s="64">
        <v>5.3</v>
      </c>
      <c r="Q15" s="240"/>
      <c r="R15" s="240"/>
      <c r="S15" s="240"/>
    </row>
    <row r="16" spans="1:19">
      <c r="A16" s="66" t="s">
        <v>402</v>
      </c>
      <c r="B16" s="63">
        <v>30</v>
      </c>
      <c r="C16" s="64">
        <v>2.9</v>
      </c>
      <c r="D16" s="64">
        <v>6.3</v>
      </c>
      <c r="E16" s="63">
        <v>10</v>
      </c>
      <c r="F16" s="64">
        <v>2.95</v>
      </c>
      <c r="G16" s="64">
        <v>4.5</v>
      </c>
      <c r="J16" s="241"/>
      <c r="K16" s="66" t="s">
        <v>402</v>
      </c>
      <c r="L16" s="64">
        <v>2.9</v>
      </c>
      <c r="M16" s="64">
        <v>6.3</v>
      </c>
      <c r="N16" s="64">
        <v>2.95</v>
      </c>
      <c r="O16" s="64">
        <v>4.5</v>
      </c>
      <c r="Q16" s="240"/>
      <c r="R16" s="240"/>
      <c r="S16" s="240"/>
    </row>
    <row r="17" spans="1:15">
      <c r="A17" s="66" t="s">
        <v>403</v>
      </c>
      <c r="B17" s="63">
        <v>30</v>
      </c>
      <c r="C17" s="64">
        <v>2.5</v>
      </c>
      <c r="D17" s="64">
        <v>4.9000000000000004</v>
      </c>
      <c r="E17" s="63">
        <v>10</v>
      </c>
      <c r="F17" s="64">
        <v>2.5499999999999998</v>
      </c>
      <c r="G17" s="64">
        <v>4</v>
      </c>
      <c r="J17" s="241"/>
      <c r="K17" s="66" t="s">
        <v>403</v>
      </c>
      <c r="L17" s="64">
        <v>2.5</v>
      </c>
      <c r="M17" s="64">
        <v>4.9000000000000004</v>
      </c>
      <c r="N17" s="64">
        <v>2.5499999999999998</v>
      </c>
      <c r="O17" s="64">
        <v>4</v>
      </c>
    </row>
    <row r="18" spans="1:15">
      <c r="A18" s="66" t="s">
        <v>404</v>
      </c>
      <c r="B18" s="63">
        <v>30</v>
      </c>
      <c r="C18" s="64">
        <v>3.5</v>
      </c>
      <c r="D18" s="64">
        <v>6.5</v>
      </c>
      <c r="E18" s="63">
        <v>10</v>
      </c>
      <c r="F18" s="64">
        <v>3.53</v>
      </c>
      <c r="G18" s="64">
        <v>5.0999999999999996</v>
      </c>
      <c r="J18" s="241"/>
      <c r="K18" s="66" t="s">
        <v>404</v>
      </c>
      <c r="L18" s="64">
        <v>3.5</v>
      </c>
      <c r="M18" s="64">
        <v>6.5</v>
      </c>
      <c r="N18" s="64">
        <v>3.53</v>
      </c>
      <c r="O18" s="64">
        <v>5.0999999999999996</v>
      </c>
    </row>
    <row r="19" spans="1:15">
      <c r="J19" s="241"/>
      <c r="K19" s="62" t="s">
        <v>405</v>
      </c>
      <c r="L19" s="62">
        <f>AVERAGE(L7:L18)</f>
        <v>2.1083333333333329</v>
      </c>
      <c r="M19" s="62">
        <f>MAX(M7:M18)</f>
        <v>13.9</v>
      </c>
      <c r="N19" s="62">
        <f>AVERAGE(N7:N18)</f>
        <v>2.1166666666666667</v>
      </c>
      <c r="O19" s="62">
        <f>MAX(O7:O18)</f>
        <v>5.3</v>
      </c>
    </row>
    <row r="21" spans="1:15" ht="45.6" customHeight="1">
      <c r="J21" s="61">
        <f>+A6</f>
        <v>2022</v>
      </c>
      <c r="K21" s="61" t="s">
        <v>387</v>
      </c>
      <c r="L21" s="67" t="s">
        <v>382</v>
      </c>
      <c r="M21" s="67" t="s">
        <v>388</v>
      </c>
      <c r="N21" s="67" t="s">
        <v>385</v>
      </c>
      <c r="O21" s="67" t="s">
        <v>389</v>
      </c>
    </row>
    <row r="22" spans="1:15">
      <c r="J22" s="241" t="s">
        <v>189</v>
      </c>
      <c r="K22" s="66" t="s">
        <v>390</v>
      </c>
      <c r="L22" s="64"/>
      <c r="M22" s="64"/>
      <c r="N22" s="64"/>
      <c r="O22" s="64"/>
    </row>
    <row r="23" spans="1:15">
      <c r="J23" s="241"/>
      <c r="K23" s="66" t="s">
        <v>391</v>
      </c>
      <c r="L23" s="64"/>
      <c r="M23" s="64"/>
      <c r="N23" s="64"/>
      <c r="O23" s="64"/>
    </row>
    <row r="24" spans="1:15">
      <c r="J24" s="241"/>
      <c r="K24" s="66" t="s">
        <v>392</v>
      </c>
      <c r="L24" s="64"/>
      <c r="M24" s="64"/>
      <c r="N24" s="64"/>
      <c r="O24" s="64"/>
    </row>
    <row r="25" spans="1:15">
      <c r="J25" s="241"/>
      <c r="K25" s="66" t="s">
        <v>394</v>
      </c>
      <c r="L25" s="64"/>
      <c r="M25" s="64"/>
      <c r="N25" s="64"/>
      <c r="O25" s="64"/>
    </row>
    <row r="26" spans="1:15">
      <c r="J26" s="241"/>
      <c r="K26" s="66" t="s">
        <v>396</v>
      </c>
      <c r="L26" s="64"/>
      <c r="M26" s="64"/>
      <c r="N26" s="64"/>
      <c r="O26" s="64"/>
    </row>
    <row r="27" spans="1:15">
      <c r="J27" s="241"/>
      <c r="K27" s="66" t="s">
        <v>397</v>
      </c>
      <c r="L27" s="64"/>
      <c r="M27" s="64"/>
      <c r="N27" s="64"/>
      <c r="O27" s="64"/>
    </row>
    <row r="28" spans="1:15">
      <c r="J28" s="241"/>
      <c r="K28" s="66" t="s">
        <v>398</v>
      </c>
      <c r="L28" s="64"/>
      <c r="M28" s="64"/>
      <c r="N28" s="64"/>
      <c r="O28" s="64"/>
    </row>
    <row r="29" spans="1:15">
      <c r="J29" s="241"/>
      <c r="K29" s="66" t="s">
        <v>400</v>
      </c>
      <c r="L29" s="64"/>
      <c r="M29" s="64"/>
      <c r="N29" s="64"/>
      <c r="O29" s="64"/>
    </row>
    <row r="30" spans="1:15">
      <c r="J30" s="241"/>
      <c r="K30" s="66" t="s">
        <v>401</v>
      </c>
      <c r="L30" s="64"/>
      <c r="M30" s="64"/>
      <c r="N30" s="64"/>
      <c r="O30" s="64"/>
    </row>
    <row r="31" spans="1:15">
      <c r="J31" s="241"/>
      <c r="K31" s="66" t="s">
        <v>402</v>
      </c>
      <c r="L31" s="64"/>
      <c r="M31" s="64"/>
      <c r="N31" s="64"/>
      <c r="O31" s="64"/>
    </row>
    <row r="32" spans="1:15">
      <c r="J32" s="241"/>
      <c r="K32" s="66" t="s">
        <v>403</v>
      </c>
      <c r="L32" s="64"/>
      <c r="M32" s="64"/>
      <c r="N32" s="64"/>
      <c r="O32" s="64"/>
    </row>
    <row r="33" spans="1:15">
      <c r="J33" s="241"/>
      <c r="K33" s="66" t="s">
        <v>404</v>
      </c>
      <c r="L33" s="64"/>
      <c r="M33" s="64"/>
      <c r="N33" s="64"/>
      <c r="O33" s="64"/>
    </row>
    <row r="34" spans="1:15">
      <c r="J34" s="241"/>
      <c r="K34" s="62" t="s">
        <v>405</v>
      </c>
      <c r="L34" s="62" t="e">
        <f>AVERAGE(L22:L33)</f>
        <v>#DIV/0!</v>
      </c>
      <c r="M34" s="62">
        <f>MAX(M22:M33)</f>
        <v>0</v>
      </c>
      <c r="N34" s="62" t="e">
        <f>AVERAGE(N22:N33)</f>
        <v>#DIV/0!</v>
      </c>
      <c r="O34" s="62">
        <f>MAX(O22:O33)</f>
        <v>0</v>
      </c>
    </row>
    <row r="36" spans="1:15" ht="27.95">
      <c r="J36" s="61">
        <f>+A6</f>
        <v>2022</v>
      </c>
      <c r="K36" s="61" t="s">
        <v>387</v>
      </c>
      <c r="L36" s="67" t="s">
        <v>382</v>
      </c>
      <c r="M36" s="67" t="s">
        <v>388</v>
      </c>
      <c r="N36" s="67" t="s">
        <v>385</v>
      </c>
      <c r="O36" s="67" t="s">
        <v>389</v>
      </c>
    </row>
    <row r="37" spans="1:15">
      <c r="J37" s="241" t="s">
        <v>190</v>
      </c>
      <c r="K37" s="66" t="s">
        <v>390</v>
      </c>
      <c r="L37" s="64"/>
      <c r="M37" s="64"/>
      <c r="N37" s="64"/>
      <c r="O37" s="64"/>
    </row>
    <row r="38" spans="1:15">
      <c r="J38" s="241"/>
      <c r="K38" s="66" t="s">
        <v>391</v>
      </c>
      <c r="L38" s="64"/>
      <c r="M38" s="64"/>
      <c r="N38" s="64"/>
      <c r="O38" s="64"/>
    </row>
    <row r="39" spans="1:15">
      <c r="J39" s="241"/>
      <c r="K39" s="66" t="s">
        <v>392</v>
      </c>
      <c r="L39" s="64"/>
      <c r="M39" s="64"/>
      <c r="N39" s="64"/>
      <c r="O39" s="64"/>
    </row>
    <row r="40" spans="1:15">
      <c r="J40" s="241"/>
      <c r="K40" s="66" t="s">
        <v>394</v>
      </c>
      <c r="L40" s="64"/>
      <c r="M40" s="64"/>
      <c r="N40" s="64"/>
      <c r="O40" s="64"/>
    </row>
    <row r="41" spans="1:15">
      <c r="J41" s="241"/>
      <c r="K41" s="66" t="s">
        <v>396</v>
      </c>
      <c r="L41" s="64"/>
      <c r="M41" s="64"/>
      <c r="N41" s="64"/>
      <c r="O41" s="64"/>
    </row>
    <row r="42" spans="1:15">
      <c r="J42" s="241"/>
      <c r="K42" s="66" t="s">
        <v>397</v>
      </c>
      <c r="L42" s="64"/>
      <c r="M42" s="64"/>
      <c r="N42" s="64"/>
      <c r="O42" s="64"/>
    </row>
    <row r="43" spans="1:15">
      <c r="J43" s="241"/>
      <c r="K43" s="66" t="s">
        <v>398</v>
      </c>
      <c r="L43" s="64"/>
      <c r="M43" s="64"/>
      <c r="N43" s="64"/>
      <c r="O43" s="64"/>
    </row>
    <row r="44" spans="1:15">
      <c r="J44" s="241"/>
      <c r="K44" s="66" t="s">
        <v>400</v>
      </c>
      <c r="L44" s="64"/>
      <c r="M44" s="64"/>
      <c r="N44" s="64"/>
      <c r="O44" s="64"/>
    </row>
    <row r="45" spans="1:15">
      <c r="J45" s="241"/>
      <c r="K45" s="66" t="s">
        <v>401</v>
      </c>
      <c r="L45" s="64"/>
      <c r="M45" s="64"/>
      <c r="N45" s="64"/>
      <c r="O45" s="64"/>
    </row>
    <row r="46" spans="1:15">
      <c r="J46" s="241"/>
      <c r="K46" s="66" t="s">
        <v>402</v>
      </c>
      <c r="L46" s="64"/>
      <c r="M46" s="64"/>
      <c r="N46" s="64"/>
      <c r="O46" s="64"/>
    </row>
    <row r="47" spans="1:15">
      <c r="J47" s="241"/>
      <c r="K47" s="66" t="s">
        <v>403</v>
      </c>
      <c r="L47" s="64"/>
      <c r="M47" s="64"/>
      <c r="N47" s="64"/>
      <c r="O47" s="64"/>
    </row>
    <row r="48" spans="1:15">
      <c r="A48" s="253" t="s">
        <v>293</v>
      </c>
      <c r="B48" s="254"/>
      <c r="C48" s="254"/>
      <c r="D48" s="254"/>
      <c r="E48" s="254"/>
      <c r="F48" s="254"/>
      <c r="G48" s="255"/>
      <c r="J48" s="241"/>
      <c r="K48" s="66" t="s">
        <v>404</v>
      </c>
      <c r="L48" s="64"/>
      <c r="M48" s="64"/>
      <c r="N48" s="64"/>
      <c r="O48" s="64"/>
    </row>
    <row r="49" spans="1:15">
      <c r="A49" s="244"/>
      <c r="B49" s="245"/>
      <c r="C49" s="245"/>
      <c r="D49" s="245"/>
      <c r="E49" s="245"/>
      <c r="F49" s="245"/>
      <c r="G49" s="246"/>
      <c r="J49" s="241"/>
      <c r="K49" s="62" t="s">
        <v>405</v>
      </c>
      <c r="L49" s="62" t="e">
        <f>AVERAGE(L37:L48)</f>
        <v>#DIV/0!</v>
      </c>
      <c r="M49" s="62">
        <f>MAX(M37:M48)</f>
        <v>0</v>
      </c>
      <c r="N49" s="62" t="e">
        <f>AVERAGE(N37:N48)</f>
        <v>#DIV/0!</v>
      </c>
      <c r="O49" s="62">
        <f>MAX(O37:O48)</f>
        <v>0</v>
      </c>
    </row>
    <row r="50" spans="1:15">
      <c r="A50" s="247"/>
      <c r="B50" s="248"/>
      <c r="C50" s="248"/>
      <c r="D50" s="248"/>
      <c r="E50" s="248"/>
      <c r="F50" s="248"/>
      <c r="G50" s="249"/>
    </row>
    <row r="51" spans="1:15" ht="27.95">
      <c r="A51" s="247"/>
      <c r="B51" s="248"/>
      <c r="C51" s="248"/>
      <c r="D51" s="248"/>
      <c r="E51" s="248"/>
      <c r="F51" s="248"/>
      <c r="G51" s="249"/>
      <c r="J51" s="61">
        <f>+A6</f>
        <v>2022</v>
      </c>
      <c r="K51" s="61" t="s">
        <v>387</v>
      </c>
      <c r="L51" s="67" t="s">
        <v>382</v>
      </c>
      <c r="M51" s="67" t="s">
        <v>388</v>
      </c>
      <c r="N51" s="67" t="s">
        <v>385</v>
      </c>
      <c r="O51" s="67" t="s">
        <v>389</v>
      </c>
    </row>
    <row r="52" spans="1:15">
      <c r="A52" s="250"/>
      <c r="B52" s="251"/>
      <c r="C52" s="251"/>
      <c r="D52" s="251"/>
      <c r="E52" s="251"/>
      <c r="F52" s="251"/>
      <c r="G52" s="252"/>
      <c r="J52" s="241" t="s">
        <v>191</v>
      </c>
      <c r="K52" s="66" t="s">
        <v>390</v>
      </c>
      <c r="L52" s="64"/>
      <c r="M52" s="64"/>
      <c r="N52" s="64"/>
      <c r="O52" s="64"/>
    </row>
    <row r="53" spans="1:15">
      <c r="J53" s="241"/>
      <c r="K53" s="66" t="s">
        <v>391</v>
      </c>
      <c r="L53" s="64"/>
      <c r="M53" s="64"/>
      <c r="N53" s="64"/>
      <c r="O53" s="64"/>
    </row>
    <row r="54" spans="1:15">
      <c r="J54" s="241"/>
      <c r="K54" s="66" t="s">
        <v>392</v>
      </c>
      <c r="L54" s="64"/>
      <c r="M54" s="64"/>
      <c r="N54" s="64"/>
      <c r="O54" s="64"/>
    </row>
    <row r="55" spans="1:15">
      <c r="J55" s="241"/>
      <c r="K55" s="66" t="s">
        <v>394</v>
      </c>
      <c r="L55" s="64"/>
      <c r="M55" s="64"/>
      <c r="N55" s="64"/>
      <c r="O55" s="64"/>
    </row>
    <row r="56" spans="1:15">
      <c r="J56" s="241"/>
      <c r="K56" s="66" t="s">
        <v>396</v>
      </c>
      <c r="L56" s="64"/>
      <c r="M56" s="64"/>
      <c r="N56" s="64"/>
      <c r="O56" s="64"/>
    </row>
    <row r="57" spans="1:15">
      <c r="J57" s="241"/>
      <c r="K57" s="66" t="s">
        <v>397</v>
      </c>
      <c r="L57" s="64"/>
      <c r="M57" s="64"/>
      <c r="N57" s="64"/>
      <c r="O57" s="64"/>
    </row>
    <row r="58" spans="1:15">
      <c r="J58" s="241"/>
      <c r="K58" s="66" t="s">
        <v>398</v>
      </c>
      <c r="L58" s="64"/>
      <c r="M58" s="64"/>
      <c r="N58" s="64"/>
      <c r="O58" s="64"/>
    </row>
    <row r="59" spans="1:15">
      <c r="J59" s="241"/>
      <c r="K59" s="66" t="s">
        <v>400</v>
      </c>
      <c r="L59" s="64"/>
      <c r="M59" s="64"/>
      <c r="N59" s="64"/>
      <c r="O59" s="64"/>
    </row>
    <row r="60" spans="1:15">
      <c r="J60" s="241"/>
      <c r="K60" s="66" t="s">
        <v>401</v>
      </c>
      <c r="L60" s="64"/>
      <c r="M60" s="64"/>
      <c r="N60" s="64"/>
      <c r="O60" s="64"/>
    </row>
    <row r="61" spans="1:15">
      <c r="J61" s="241"/>
      <c r="K61" s="66" t="s">
        <v>402</v>
      </c>
      <c r="L61" s="64"/>
      <c r="M61" s="64"/>
      <c r="N61" s="64"/>
      <c r="O61" s="64"/>
    </row>
    <row r="62" spans="1:15">
      <c r="J62" s="241"/>
      <c r="K62" s="66" t="s">
        <v>403</v>
      </c>
      <c r="L62" s="64"/>
      <c r="M62" s="64"/>
      <c r="N62" s="64"/>
      <c r="O62" s="64"/>
    </row>
    <row r="63" spans="1:15">
      <c r="J63" s="241"/>
      <c r="K63" s="66" t="s">
        <v>404</v>
      </c>
      <c r="L63" s="64"/>
      <c r="M63" s="64"/>
      <c r="N63" s="64"/>
      <c r="O63" s="64"/>
    </row>
    <row r="64" spans="1:15">
      <c r="J64" s="241"/>
      <c r="K64" s="62" t="s">
        <v>405</v>
      </c>
      <c r="L64" s="62" t="e">
        <f>AVERAGE(L52:L63)</f>
        <v>#DIV/0!</v>
      </c>
      <c r="M64" s="62">
        <f>MAX(M52:M63)</f>
        <v>0</v>
      </c>
      <c r="N64" s="62" t="e">
        <f>AVERAGE(N52:N63)</f>
        <v>#DIV/0!</v>
      </c>
      <c r="O64" s="62">
        <f>MAX(O52:O63)</f>
        <v>0</v>
      </c>
    </row>
    <row r="66" spans="10:15" ht="27.95">
      <c r="J66" s="61">
        <f>+A6</f>
        <v>2022</v>
      </c>
      <c r="K66" s="61" t="s">
        <v>387</v>
      </c>
      <c r="L66" s="67" t="s">
        <v>382</v>
      </c>
      <c r="M66" s="67" t="s">
        <v>388</v>
      </c>
      <c r="N66" s="67" t="s">
        <v>385</v>
      </c>
      <c r="O66" s="67" t="s">
        <v>389</v>
      </c>
    </row>
    <row r="67" spans="10:15">
      <c r="J67" s="241" t="s">
        <v>192</v>
      </c>
      <c r="K67" s="66" t="s">
        <v>390</v>
      </c>
      <c r="L67" s="64"/>
      <c r="M67" s="64"/>
      <c r="N67" s="64"/>
      <c r="O67" s="64"/>
    </row>
    <row r="68" spans="10:15">
      <c r="J68" s="241"/>
      <c r="K68" s="66" t="s">
        <v>391</v>
      </c>
      <c r="L68" s="64"/>
      <c r="M68" s="64"/>
      <c r="N68" s="64"/>
      <c r="O68" s="64"/>
    </row>
    <row r="69" spans="10:15">
      <c r="J69" s="241"/>
      <c r="K69" s="66" t="s">
        <v>392</v>
      </c>
      <c r="L69" s="64"/>
      <c r="M69" s="64"/>
      <c r="N69" s="64"/>
      <c r="O69" s="64"/>
    </row>
    <row r="70" spans="10:15">
      <c r="J70" s="241"/>
      <c r="K70" s="66" t="s">
        <v>394</v>
      </c>
      <c r="L70" s="64"/>
      <c r="M70" s="64"/>
      <c r="N70" s="64"/>
      <c r="O70" s="64"/>
    </row>
    <row r="71" spans="10:15">
      <c r="J71" s="241"/>
      <c r="K71" s="66" t="s">
        <v>396</v>
      </c>
      <c r="L71" s="64"/>
      <c r="M71" s="64"/>
      <c r="N71" s="64"/>
      <c r="O71" s="64"/>
    </row>
    <row r="72" spans="10:15">
      <c r="J72" s="241"/>
      <c r="K72" s="66" t="s">
        <v>397</v>
      </c>
      <c r="L72" s="64"/>
      <c r="M72" s="64"/>
      <c r="N72" s="64"/>
      <c r="O72" s="64"/>
    </row>
    <row r="73" spans="10:15">
      <c r="J73" s="241"/>
      <c r="K73" s="66" t="s">
        <v>398</v>
      </c>
      <c r="L73" s="64"/>
      <c r="M73" s="64"/>
      <c r="N73" s="64"/>
      <c r="O73" s="64"/>
    </row>
    <row r="74" spans="10:15">
      <c r="J74" s="241"/>
      <c r="K74" s="66" t="s">
        <v>400</v>
      </c>
      <c r="L74" s="64"/>
      <c r="M74" s="64"/>
      <c r="N74" s="64"/>
      <c r="O74" s="64"/>
    </row>
    <row r="75" spans="10:15">
      <c r="J75" s="241"/>
      <c r="K75" s="66" t="s">
        <v>401</v>
      </c>
      <c r="L75" s="64"/>
      <c r="M75" s="64"/>
      <c r="N75" s="64"/>
      <c r="O75" s="64"/>
    </row>
    <row r="76" spans="10:15">
      <c r="J76" s="241"/>
      <c r="K76" s="66" t="s">
        <v>402</v>
      </c>
      <c r="L76" s="64"/>
      <c r="M76" s="64"/>
      <c r="N76" s="64"/>
      <c r="O76" s="64"/>
    </row>
    <row r="77" spans="10:15">
      <c r="J77" s="241"/>
      <c r="K77" s="66" t="s">
        <v>403</v>
      </c>
      <c r="L77" s="64"/>
      <c r="M77" s="64"/>
      <c r="N77" s="64"/>
      <c r="O77" s="64"/>
    </row>
    <row r="78" spans="10:15">
      <c r="J78" s="241"/>
      <c r="K78" s="66" t="s">
        <v>404</v>
      </c>
      <c r="L78" s="64"/>
      <c r="M78" s="64"/>
      <c r="N78" s="64"/>
      <c r="O78" s="64"/>
    </row>
    <row r="79" spans="10:15">
      <c r="J79" s="241"/>
      <c r="K79" s="62" t="s">
        <v>405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rgb="FF92D050"/>
    <pageSetUpPr fitToPage="1"/>
  </sheetPr>
  <dimension ref="A1:S79"/>
  <sheetViews>
    <sheetView topLeftCell="A9" zoomScale="70" zoomScaleNormal="70" workbookViewId="0">
      <selection activeCell="W45" sqref="W45"/>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Sheffield Energy Recovery Facility</v>
      </c>
    </row>
    <row r="3" spans="1:19" ht="14.45">
      <c r="A3" s="60" t="s">
        <v>418</v>
      </c>
      <c r="D3" s="76" t="s">
        <v>374</v>
      </c>
      <c r="G3" s="80" t="s">
        <v>375</v>
      </c>
      <c r="J3" s="9" t="str">
        <f>+A3</f>
        <v>Monitoring of Carbon Monoxide (half hourly)</v>
      </c>
      <c r="L3" s="9"/>
      <c r="N3" s="9" t="s">
        <v>376</v>
      </c>
      <c r="Q3" s="79" t="s">
        <v>3</v>
      </c>
      <c r="R3" s="74"/>
      <c r="S3" s="74"/>
    </row>
    <row r="4" spans="1:19" ht="14.1" customHeight="1">
      <c r="Q4" s="219" t="s">
        <v>377</v>
      </c>
      <c r="R4" s="219"/>
      <c r="S4" s="219"/>
    </row>
    <row r="5" spans="1:19" ht="15.95">
      <c r="A5" s="68" t="s">
        <v>378</v>
      </c>
      <c r="B5" s="243" t="s">
        <v>379</v>
      </c>
      <c r="C5" s="243"/>
      <c r="D5" s="243"/>
      <c r="E5" s="243" t="s">
        <v>380</v>
      </c>
      <c r="F5" s="243"/>
      <c r="G5" s="243"/>
      <c r="J5" s="242"/>
      <c r="K5" s="242"/>
      <c r="L5" s="242"/>
      <c r="M5" s="242"/>
      <c r="N5" s="242"/>
      <c r="O5" s="242"/>
      <c r="Q5" s="219"/>
      <c r="R5" s="219"/>
      <c r="S5" s="219"/>
    </row>
    <row r="6" spans="1:19" s="58" customFormat="1" ht="37.5" customHeight="1">
      <c r="A6" s="65">
        <f>+'Cover Page'!C39</f>
        <v>2022</v>
      </c>
      <c r="B6" s="55" t="s">
        <v>419</v>
      </c>
      <c r="C6" s="55" t="s">
        <v>382</v>
      </c>
      <c r="D6" s="55" t="s">
        <v>383</v>
      </c>
      <c r="E6" s="55" t="s">
        <v>420</v>
      </c>
      <c r="F6" s="55" t="s">
        <v>385</v>
      </c>
      <c r="G6" s="55" t="s">
        <v>386</v>
      </c>
      <c r="H6" s="59"/>
      <c r="J6" s="61">
        <f>+A6</f>
        <v>2022</v>
      </c>
      <c r="K6" s="61" t="s">
        <v>387</v>
      </c>
      <c r="L6" s="67" t="s">
        <v>382</v>
      </c>
      <c r="M6" s="67" t="s">
        <v>388</v>
      </c>
      <c r="N6" s="67" t="s">
        <v>385</v>
      </c>
      <c r="O6" s="67" t="s">
        <v>389</v>
      </c>
      <c r="Q6" s="219"/>
      <c r="R6" s="219"/>
      <c r="S6" s="219"/>
    </row>
    <row r="7" spans="1:19">
      <c r="A7" s="66" t="s">
        <v>390</v>
      </c>
      <c r="B7" s="69">
        <v>100</v>
      </c>
      <c r="C7" s="64"/>
      <c r="D7" s="64"/>
      <c r="E7" s="69">
        <v>50</v>
      </c>
      <c r="F7" s="64"/>
      <c r="G7" s="64"/>
      <c r="J7" s="241" t="s">
        <v>188</v>
      </c>
      <c r="K7" s="66" t="s">
        <v>390</v>
      </c>
      <c r="L7" s="64"/>
      <c r="M7" s="64"/>
      <c r="N7" s="64"/>
      <c r="O7" s="64"/>
      <c r="Q7" s="219"/>
      <c r="R7" s="219"/>
      <c r="S7" s="219"/>
    </row>
    <row r="8" spans="1:19">
      <c r="A8" s="66" t="s">
        <v>391</v>
      </c>
      <c r="B8" s="63">
        <f>+B7</f>
        <v>100</v>
      </c>
      <c r="C8" s="64"/>
      <c r="D8" s="64"/>
      <c r="E8" s="63">
        <f>+E7</f>
        <v>50</v>
      </c>
      <c r="F8" s="64"/>
      <c r="G8" s="64"/>
      <c r="J8" s="241"/>
      <c r="K8" s="66" t="s">
        <v>391</v>
      </c>
      <c r="L8" s="64"/>
      <c r="M8" s="64"/>
      <c r="N8" s="64"/>
      <c r="O8" s="64"/>
      <c r="Q8" s="219"/>
      <c r="R8" s="219"/>
      <c r="S8" s="219"/>
    </row>
    <row r="9" spans="1:19">
      <c r="A9" s="66" t="s">
        <v>392</v>
      </c>
      <c r="B9" s="63">
        <f t="shared" ref="B9:B18" si="0">+B8</f>
        <v>100</v>
      </c>
      <c r="C9" s="64"/>
      <c r="D9" s="64"/>
      <c r="E9" s="63">
        <f t="shared" ref="E9:E18" si="1">+E8</f>
        <v>50</v>
      </c>
      <c r="F9" s="64"/>
      <c r="G9" s="64"/>
      <c r="J9" s="241"/>
      <c r="K9" s="66" t="s">
        <v>392</v>
      </c>
      <c r="L9" s="64"/>
      <c r="M9" s="64"/>
      <c r="N9" s="64"/>
      <c r="O9" s="64"/>
      <c r="Q9" s="78" t="s">
        <v>393</v>
      </c>
    </row>
    <row r="10" spans="1:19" ht="14.25" customHeight="1">
      <c r="A10" s="66" t="s">
        <v>394</v>
      </c>
      <c r="B10" s="63">
        <f t="shared" si="0"/>
        <v>100</v>
      </c>
      <c r="C10" s="64"/>
      <c r="D10" s="64"/>
      <c r="E10" s="63">
        <f t="shared" si="1"/>
        <v>50</v>
      </c>
      <c r="F10" s="64"/>
      <c r="G10" s="64"/>
      <c r="J10" s="241"/>
      <c r="K10" s="66" t="s">
        <v>394</v>
      </c>
      <c r="L10" s="64"/>
      <c r="M10" s="64"/>
      <c r="N10" s="64"/>
      <c r="O10" s="64"/>
      <c r="Q10" s="240" t="s">
        <v>395</v>
      </c>
      <c r="R10" s="240"/>
      <c r="S10" s="240"/>
    </row>
    <row r="11" spans="1:19">
      <c r="A11" s="66" t="s">
        <v>396</v>
      </c>
      <c r="B11" s="63">
        <f t="shared" si="0"/>
        <v>100</v>
      </c>
      <c r="C11" s="64"/>
      <c r="D11" s="64"/>
      <c r="E11" s="63">
        <f t="shared" si="1"/>
        <v>50</v>
      </c>
      <c r="F11" s="64"/>
      <c r="G11" s="64"/>
      <c r="J11" s="241"/>
      <c r="K11" s="66" t="s">
        <v>396</v>
      </c>
      <c r="L11" s="64"/>
      <c r="M11" s="64"/>
      <c r="N11" s="64"/>
      <c r="O11" s="64"/>
      <c r="Q11" s="240"/>
      <c r="R11" s="240"/>
      <c r="S11" s="240"/>
    </row>
    <row r="12" spans="1:19">
      <c r="A12" s="66" t="s">
        <v>397</v>
      </c>
      <c r="B12" s="63">
        <f t="shared" si="0"/>
        <v>100</v>
      </c>
      <c r="C12" s="64"/>
      <c r="D12" s="64"/>
      <c r="E12" s="63">
        <f t="shared" si="1"/>
        <v>50</v>
      </c>
      <c r="F12" s="64"/>
      <c r="G12" s="64"/>
      <c r="J12" s="241"/>
      <c r="K12" s="66" t="s">
        <v>397</v>
      </c>
      <c r="L12" s="64"/>
      <c r="M12" s="64"/>
      <c r="N12" s="64"/>
      <c r="O12" s="64"/>
      <c r="Q12" s="240"/>
      <c r="R12" s="240"/>
      <c r="S12" s="240"/>
    </row>
    <row r="13" spans="1:19" ht="14.25" customHeight="1">
      <c r="A13" s="66" t="s">
        <v>398</v>
      </c>
      <c r="B13" s="63">
        <f t="shared" si="0"/>
        <v>100</v>
      </c>
      <c r="C13" s="64"/>
      <c r="D13" s="64"/>
      <c r="E13" s="63">
        <f t="shared" si="1"/>
        <v>50</v>
      </c>
      <c r="F13" s="64"/>
      <c r="G13" s="64"/>
      <c r="J13" s="241"/>
      <c r="K13" s="66" t="s">
        <v>398</v>
      </c>
      <c r="L13" s="64"/>
      <c r="M13" s="64"/>
      <c r="N13" s="64"/>
      <c r="O13" s="64"/>
      <c r="Q13" s="240" t="s">
        <v>399</v>
      </c>
      <c r="R13" s="240"/>
      <c r="S13" s="240"/>
    </row>
    <row r="14" spans="1:19">
      <c r="A14" s="66" t="s">
        <v>400</v>
      </c>
      <c r="B14" s="63">
        <f t="shared" si="0"/>
        <v>100</v>
      </c>
      <c r="C14" s="64"/>
      <c r="D14" s="64"/>
      <c r="E14" s="63">
        <f t="shared" si="1"/>
        <v>50</v>
      </c>
      <c r="F14" s="64"/>
      <c r="G14" s="64"/>
      <c r="J14" s="241"/>
      <c r="K14" s="66" t="s">
        <v>400</v>
      </c>
      <c r="L14" s="64"/>
      <c r="M14" s="64"/>
      <c r="N14" s="64"/>
      <c r="O14" s="64"/>
      <c r="Q14" s="240"/>
      <c r="R14" s="240"/>
      <c r="S14" s="240"/>
    </row>
    <row r="15" spans="1:19">
      <c r="A15" s="66" t="s">
        <v>401</v>
      </c>
      <c r="B15" s="63">
        <f t="shared" si="0"/>
        <v>100</v>
      </c>
      <c r="C15" s="64"/>
      <c r="D15" s="64"/>
      <c r="E15" s="63">
        <f t="shared" si="1"/>
        <v>50</v>
      </c>
      <c r="F15" s="64"/>
      <c r="G15" s="64"/>
      <c r="J15" s="241"/>
      <c r="K15" s="66" t="s">
        <v>401</v>
      </c>
      <c r="L15" s="64"/>
      <c r="M15" s="64"/>
      <c r="N15" s="64"/>
      <c r="O15" s="64"/>
      <c r="Q15" s="240"/>
      <c r="R15" s="240"/>
      <c r="S15" s="240"/>
    </row>
    <row r="16" spans="1:19">
      <c r="A16" s="66" t="s">
        <v>402</v>
      </c>
      <c r="B16" s="63">
        <f t="shared" si="0"/>
        <v>100</v>
      </c>
      <c r="C16" s="64"/>
      <c r="D16" s="64"/>
      <c r="E16" s="63">
        <f t="shared" si="1"/>
        <v>50</v>
      </c>
      <c r="F16" s="64"/>
      <c r="G16" s="64"/>
      <c r="J16" s="241"/>
      <c r="K16" s="66" t="s">
        <v>402</v>
      </c>
      <c r="L16" s="64"/>
      <c r="M16" s="64"/>
      <c r="N16" s="64"/>
      <c r="O16" s="64"/>
      <c r="Q16" s="240"/>
      <c r="R16" s="240"/>
      <c r="S16" s="240"/>
    </row>
    <row r="17" spans="1:15">
      <c r="A17" s="66" t="s">
        <v>403</v>
      </c>
      <c r="B17" s="63">
        <f t="shared" si="0"/>
        <v>100</v>
      </c>
      <c r="C17" s="64"/>
      <c r="D17" s="64"/>
      <c r="E17" s="63">
        <f t="shared" si="1"/>
        <v>50</v>
      </c>
      <c r="F17" s="64"/>
      <c r="G17" s="64"/>
      <c r="J17" s="241"/>
      <c r="K17" s="66" t="s">
        <v>403</v>
      </c>
      <c r="L17" s="64"/>
      <c r="M17" s="64"/>
      <c r="N17" s="64"/>
      <c r="O17" s="64"/>
    </row>
    <row r="18" spans="1:15">
      <c r="A18" s="66" t="s">
        <v>404</v>
      </c>
      <c r="B18" s="63">
        <f t="shared" si="0"/>
        <v>100</v>
      </c>
      <c r="C18" s="64"/>
      <c r="D18" s="64"/>
      <c r="E18" s="63">
        <f t="shared" si="1"/>
        <v>50</v>
      </c>
      <c r="F18" s="64"/>
      <c r="G18" s="64"/>
      <c r="J18" s="241"/>
      <c r="K18" s="66" t="s">
        <v>404</v>
      </c>
      <c r="L18" s="64"/>
      <c r="M18" s="64"/>
      <c r="N18" s="64"/>
      <c r="O18" s="64"/>
    </row>
    <row r="19" spans="1:15">
      <c r="J19" s="241"/>
      <c r="K19" s="62" t="s">
        <v>405</v>
      </c>
      <c r="L19" s="62" t="e">
        <f>AVERAGE(L7:L18)</f>
        <v>#DIV/0!</v>
      </c>
      <c r="M19" s="62">
        <f>MAX(M7:M18)</f>
        <v>0</v>
      </c>
      <c r="N19" s="62" t="e">
        <f>AVERAGE(N7:N18)</f>
        <v>#DIV/0!</v>
      </c>
      <c r="O19" s="62">
        <f>MAX(O7:O18)</f>
        <v>0</v>
      </c>
    </row>
    <row r="21" spans="1:15" ht="27.95">
      <c r="J21" s="61">
        <f>+A6</f>
        <v>2022</v>
      </c>
      <c r="K21" s="61" t="s">
        <v>387</v>
      </c>
      <c r="L21" s="67" t="s">
        <v>382</v>
      </c>
      <c r="M21" s="67" t="s">
        <v>388</v>
      </c>
      <c r="N21" s="67" t="s">
        <v>385</v>
      </c>
      <c r="O21" s="67" t="s">
        <v>389</v>
      </c>
    </row>
    <row r="22" spans="1:15">
      <c r="J22" s="241" t="s">
        <v>189</v>
      </c>
      <c r="K22" s="66" t="s">
        <v>390</v>
      </c>
      <c r="L22" s="64"/>
      <c r="M22" s="64"/>
      <c r="N22" s="64"/>
      <c r="O22" s="64"/>
    </row>
    <row r="23" spans="1:15">
      <c r="J23" s="241"/>
      <c r="K23" s="66" t="s">
        <v>391</v>
      </c>
      <c r="L23" s="64"/>
      <c r="M23" s="64"/>
      <c r="N23" s="64"/>
      <c r="O23" s="64"/>
    </row>
    <row r="24" spans="1:15">
      <c r="J24" s="241"/>
      <c r="K24" s="66" t="s">
        <v>392</v>
      </c>
      <c r="L24" s="64"/>
      <c r="M24" s="64"/>
      <c r="N24" s="64"/>
      <c r="O24" s="64"/>
    </row>
    <row r="25" spans="1:15">
      <c r="J25" s="241"/>
      <c r="K25" s="66" t="s">
        <v>394</v>
      </c>
      <c r="L25" s="64"/>
      <c r="M25" s="64"/>
      <c r="N25" s="64"/>
      <c r="O25" s="64"/>
    </row>
    <row r="26" spans="1:15">
      <c r="J26" s="241"/>
      <c r="K26" s="66" t="s">
        <v>396</v>
      </c>
      <c r="L26" s="64"/>
      <c r="M26" s="64"/>
      <c r="N26" s="64"/>
      <c r="O26" s="64"/>
    </row>
    <row r="27" spans="1:15">
      <c r="J27" s="241"/>
      <c r="K27" s="66" t="s">
        <v>397</v>
      </c>
      <c r="L27" s="64"/>
      <c r="M27" s="64"/>
      <c r="N27" s="64"/>
      <c r="O27" s="64"/>
    </row>
    <row r="28" spans="1:15">
      <c r="J28" s="241"/>
      <c r="K28" s="66" t="s">
        <v>398</v>
      </c>
      <c r="L28" s="64"/>
      <c r="M28" s="64"/>
      <c r="N28" s="64"/>
      <c r="O28" s="64"/>
    </row>
    <row r="29" spans="1:15">
      <c r="J29" s="241"/>
      <c r="K29" s="66" t="s">
        <v>400</v>
      </c>
      <c r="L29" s="64"/>
      <c r="M29" s="64"/>
      <c r="N29" s="64"/>
      <c r="O29" s="64"/>
    </row>
    <row r="30" spans="1:15">
      <c r="J30" s="241"/>
      <c r="K30" s="66" t="s">
        <v>401</v>
      </c>
      <c r="L30" s="64"/>
      <c r="M30" s="64"/>
      <c r="N30" s="64"/>
      <c r="O30" s="64"/>
    </row>
    <row r="31" spans="1:15">
      <c r="J31" s="241"/>
      <c r="K31" s="66" t="s">
        <v>402</v>
      </c>
      <c r="L31" s="64"/>
      <c r="M31" s="64"/>
      <c r="N31" s="64"/>
      <c r="O31" s="64"/>
    </row>
    <row r="32" spans="1:15">
      <c r="J32" s="241"/>
      <c r="K32" s="66" t="s">
        <v>403</v>
      </c>
      <c r="L32" s="64"/>
      <c r="M32" s="64"/>
      <c r="N32" s="64"/>
      <c r="O32" s="64"/>
    </row>
    <row r="33" spans="1:15">
      <c r="J33" s="241"/>
      <c r="K33" s="66" t="s">
        <v>404</v>
      </c>
      <c r="L33" s="64"/>
      <c r="M33" s="64"/>
      <c r="N33" s="64"/>
      <c r="O33" s="64"/>
    </row>
    <row r="34" spans="1:15">
      <c r="J34" s="241"/>
      <c r="K34" s="62" t="s">
        <v>405</v>
      </c>
      <c r="L34" s="62" t="e">
        <f>AVERAGE(L22:L33)</f>
        <v>#DIV/0!</v>
      </c>
      <c r="M34" s="62">
        <f>MAX(M22:M33)</f>
        <v>0</v>
      </c>
      <c r="N34" s="62" t="e">
        <f>AVERAGE(N22:N33)</f>
        <v>#DIV/0!</v>
      </c>
      <c r="O34" s="62">
        <f>MAX(O22:O33)</f>
        <v>0</v>
      </c>
    </row>
    <row r="36" spans="1:15" ht="27.95">
      <c r="J36" s="61">
        <f>+A6</f>
        <v>2022</v>
      </c>
      <c r="K36" s="61" t="s">
        <v>387</v>
      </c>
      <c r="L36" s="67" t="s">
        <v>382</v>
      </c>
      <c r="M36" s="67" t="s">
        <v>388</v>
      </c>
      <c r="N36" s="67" t="s">
        <v>385</v>
      </c>
      <c r="O36" s="67" t="s">
        <v>389</v>
      </c>
    </row>
    <row r="37" spans="1:15">
      <c r="J37" s="241" t="s">
        <v>190</v>
      </c>
      <c r="K37" s="66" t="s">
        <v>390</v>
      </c>
      <c r="L37" s="64"/>
      <c r="M37" s="64"/>
      <c r="N37" s="64"/>
      <c r="O37" s="64"/>
    </row>
    <row r="38" spans="1:15">
      <c r="J38" s="241"/>
      <c r="K38" s="66" t="s">
        <v>391</v>
      </c>
      <c r="L38" s="64"/>
      <c r="M38" s="64"/>
      <c r="N38" s="64"/>
      <c r="O38" s="64"/>
    </row>
    <row r="39" spans="1:15">
      <c r="J39" s="241"/>
      <c r="K39" s="66" t="s">
        <v>392</v>
      </c>
      <c r="L39" s="64"/>
      <c r="M39" s="64"/>
      <c r="N39" s="64"/>
      <c r="O39" s="64"/>
    </row>
    <row r="40" spans="1:15">
      <c r="J40" s="241"/>
      <c r="K40" s="66" t="s">
        <v>394</v>
      </c>
      <c r="L40" s="64"/>
      <c r="M40" s="64"/>
      <c r="N40" s="64"/>
      <c r="O40" s="64"/>
    </row>
    <row r="41" spans="1:15">
      <c r="J41" s="241"/>
      <c r="K41" s="66" t="s">
        <v>396</v>
      </c>
      <c r="L41" s="64"/>
      <c r="M41" s="64"/>
      <c r="N41" s="64"/>
      <c r="O41" s="64"/>
    </row>
    <row r="42" spans="1:15">
      <c r="J42" s="241"/>
      <c r="K42" s="66" t="s">
        <v>397</v>
      </c>
      <c r="L42" s="64"/>
      <c r="M42" s="64"/>
      <c r="N42" s="64"/>
      <c r="O42" s="64"/>
    </row>
    <row r="43" spans="1:15">
      <c r="J43" s="241"/>
      <c r="K43" s="66" t="s">
        <v>398</v>
      </c>
      <c r="L43" s="64"/>
      <c r="M43" s="64"/>
      <c r="N43" s="64"/>
      <c r="O43" s="64"/>
    </row>
    <row r="44" spans="1:15">
      <c r="J44" s="241"/>
      <c r="K44" s="66" t="s">
        <v>400</v>
      </c>
      <c r="L44" s="64"/>
      <c r="M44" s="64"/>
      <c r="N44" s="64"/>
      <c r="O44" s="64"/>
    </row>
    <row r="45" spans="1:15">
      <c r="J45" s="241"/>
      <c r="K45" s="66" t="s">
        <v>401</v>
      </c>
      <c r="L45" s="64"/>
      <c r="M45" s="64"/>
      <c r="N45" s="64"/>
      <c r="O45" s="64"/>
    </row>
    <row r="46" spans="1:15">
      <c r="J46" s="241"/>
      <c r="K46" s="66" t="s">
        <v>402</v>
      </c>
      <c r="L46" s="64"/>
      <c r="M46" s="64"/>
      <c r="N46" s="64"/>
      <c r="O46" s="64"/>
    </row>
    <row r="47" spans="1:15">
      <c r="J47" s="241"/>
      <c r="K47" s="66" t="s">
        <v>403</v>
      </c>
      <c r="L47" s="64"/>
      <c r="M47" s="64"/>
      <c r="N47" s="64"/>
      <c r="O47" s="64"/>
    </row>
    <row r="48" spans="1:15">
      <c r="A48" s="253" t="s">
        <v>293</v>
      </c>
      <c r="B48" s="254"/>
      <c r="C48" s="254"/>
      <c r="D48" s="254"/>
      <c r="E48" s="254"/>
      <c r="F48" s="254"/>
      <c r="G48" s="255"/>
      <c r="J48" s="241"/>
      <c r="K48" s="66" t="s">
        <v>404</v>
      </c>
      <c r="L48" s="64"/>
      <c r="M48" s="64"/>
      <c r="N48" s="64"/>
      <c r="O48" s="64"/>
    </row>
    <row r="49" spans="1:15">
      <c r="A49" s="244"/>
      <c r="B49" s="245"/>
      <c r="C49" s="245"/>
      <c r="D49" s="245"/>
      <c r="E49" s="245"/>
      <c r="F49" s="245"/>
      <c r="G49" s="246"/>
      <c r="J49" s="241"/>
      <c r="K49" s="62" t="s">
        <v>405</v>
      </c>
      <c r="L49" s="62" t="e">
        <f>AVERAGE(L37:L48)</f>
        <v>#DIV/0!</v>
      </c>
      <c r="M49" s="62">
        <f>MAX(M37:M48)</f>
        <v>0</v>
      </c>
      <c r="N49" s="62" t="e">
        <f>AVERAGE(N37:N48)</f>
        <v>#DIV/0!</v>
      </c>
      <c r="O49" s="62">
        <f>MAX(O37:O48)</f>
        <v>0</v>
      </c>
    </row>
    <row r="50" spans="1:15">
      <c r="A50" s="247"/>
      <c r="B50" s="248"/>
      <c r="C50" s="248"/>
      <c r="D50" s="248"/>
      <c r="E50" s="248"/>
      <c r="F50" s="248"/>
      <c r="G50" s="249"/>
    </row>
    <row r="51" spans="1:15" ht="27.95">
      <c r="A51" s="247"/>
      <c r="B51" s="248"/>
      <c r="C51" s="248"/>
      <c r="D51" s="248"/>
      <c r="E51" s="248"/>
      <c r="F51" s="248"/>
      <c r="G51" s="249"/>
      <c r="J51" s="61">
        <f>+A6</f>
        <v>2022</v>
      </c>
      <c r="K51" s="61" t="s">
        <v>387</v>
      </c>
      <c r="L51" s="67" t="s">
        <v>382</v>
      </c>
      <c r="M51" s="67" t="s">
        <v>388</v>
      </c>
      <c r="N51" s="67" t="s">
        <v>385</v>
      </c>
      <c r="O51" s="67" t="s">
        <v>389</v>
      </c>
    </row>
    <row r="52" spans="1:15">
      <c r="A52" s="250"/>
      <c r="B52" s="251"/>
      <c r="C52" s="251"/>
      <c r="D52" s="251"/>
      <c r="E52" s="251"/>
      <c r="F52" s="251"/>
      <c r="G52" s="252"/>
      <c r="J52" s="241" t="s">
        <v>191</v>
      </c>
      <c r="K52" s="66" t="s">
        <v>390</v>
      </c>
      <c r="L52" s="64"/>
      <c r="M52" s="64"/>
      <c r="N52" s="64"/>
      <c r="O52" s="64"/>
    </row>
    <row r="53" spans="1:15">
      <c r="J53" s="241"/>
      <c r="K53" s="66" t="s">
        <v>391</v>
      </c>
      <c r="L53" s="64"/>
      <c r="M53" s="64"/>
      <c r="N53" s="64"/>
      <c r="O53" s="64"/>
    </row>
    <row r="54" spans="1:15">
      <c r="J54" s="241"/>
      <c r="K54" s="66" t="s">
        <v>392</v>
      </c>
      <c r="L54" s="64"/>
      <c r="M54" s="64"/>
      <c r="N54" s="64"/>
      <c r="O54" s="64"/>
    </row>
    <row r="55" spans="1:15">
      <c r="J55" s="241"/>
      <c r="K55" s="66" t="s">
        <v>394</v>
      </c>
      <c r="L55" s="64"/>
      <c r="M55" s="64"/>
      <c r="N55" s="64"/>
      <c r="O55" s="64"/>
    </row>
    <row r="56" spans="1:15">
      <c r="J56" s="241"/>
      <c r="K56" s="66" t="s">
        <v>396</v>
      </c>
      <c r="L56" s="64"/>
      <c r="M56" s="64"/>
      <c r="N56" s="64"/>
      <c r="O56" s="64"/>
    </row>
    <row r="57" spans="1:15">
      <c r="J57" s="241"/>
      <c r="K57" s="66" t="s">
        <v>397</v>
      </c>
      <c r="L57" s="64"/>
      <c r="M57" s="64"/>
      <c r="N57" s="64"/>
      <c r="O57" s="64"/>
    </row>
    <row r="58" spans="1:15">
      <c r="J58" s="241"/>
      <c r="K58" s="66" t="s">
        <v>398</v>
      </c>
      <c r="L58" s="64"/>
      <c r="M58" s="64"/>
      <c r="N58" s="64"/>
      <c r="O58" s="64"/>
    </row>
    <row r="59" spans="1:15">
      <c r="J59" s="241"/>
      <c r="K59" s="66" t="s">
        <v>400</v>
      </c>
      <c r="L59" s="64"/>
      <c r="M59" s="64"/>
      <c r="N59" s="64"/>
      <c r="O59" s="64"/>
    </row>
    <row r="60" spans="1:15">
      <c r="J60" s="241"/>
      <c r="K60" s="66" t="s">
        <v>401</v>
      </c>
      <c r="L60" s="64"/>
      <c r="M60" s="64"/>
      <c r="N60" s="64"/>
      <c r="O60" s="64"/>
    </row>
    <row r="61" spans="1:15">
      <c r="J61" s="241"/>
      <c r="K61" s="66" t="s">
        <v>402</v>
      </c>
      <c r="L61" s="64"/>
      <c r="M61" s="64"/>
      <c r="N61" s="64"/>
      <c r="O61" s="64"/>
    </row>
    <row r="62" spans="1:15">
      <c r="J62" s="241"/>
      <c r="K62" s="66" t="s">
        <v>403</v>
      </c>
      <c r="L62" s="64"/>
      <c r="M62" s="64"/>
      <c r="N62" s="64"/>
      <c r="O62" s="64"/>
    </row>
    <row r="63" spans="1:15">
      <c r="J63" s="241"/>
      <c r="K63" s="66" t="s">
        <v>404</v>
      </c>
      <c r="L63" s="64"/>
      <c r="M63" s="64"/>
      <c r="N63" s="64"/>
      <c r="O63" s="64"/>
    </row>
    <row r="64" spans="1:15">
      <c r="J64" s="241"/>
      <c r="K64" s="62" t="s">
        <v>405</v>
      </c>
      <c r="L64" s="62" t="e">
        <f>AVERAGE(L52:L63)</f>
        <v>#DIV/0!</v>
      </c>
      <c r="M64" s="62">
        <f>MAX(M52:M63)</f>
        <v>0</v>
      </c>
      <c r="N64" s="62" t="e">
        <f>AVERAGE(N52:N63)</f>
        <v>#DIV/0!</v>
      </c>
      <c r="O64" s="62">
        <f>MAX(O52:O63)</f>
        <v>0</v>
      </c>
    </row>
    <row r="66" spans="10:15" ht="27.95">
      <c r="J66" s="61">
        <f>+A6</f>
        <v>2022</v>
      </c>
      <c r="K66" s="61" t="s">
        <v>387</v>
      </c>
      <c r="L66" s="67" t="s">
        <v>382</v>
      </c>
      <c r="M66" s="67" t="s">
        <v>388</v>
      </c>
      <c r="N66" s="67" t="s">
        <v>385</v>
      </c>
      <c r="O66" s="67" t="s">
        <v>389</v>
      </c>
    </row>
    <row r="67" spans="10:15">
      <c r="J67" s="241" t="s">
        <v>192</v>
      </c>
      <c r="K67" s="66" t="s">
        <v>390</v>
      </c>
      <c r="L67" s="64"/>
      <c r="M67" s="64"/>
      <c r="N67" s="64"/>
      <c r="O67" s="64"/>
    </row>
    <row r="68" spans="10:15">
      <c r="J68" s="241"/>
      <c r="K68" s="66" t="s">
        <v>391</v>
      </c>
      <c r="L68" s="64"/>
      <c r="M68" s="64"/>
      <c r="N68" s="64"/>
      <c r="O68" s="64"/>
    </row>
    <row r="69" spans="10:15">
      <c r="J69" s="241"/>
      <c r="K69" s="66" t="s">
        <v>392</v>
      </c>
      <c r="L69" s="64"/>
      <c r="M69" s="64"/>
      <c r="N69" s="64"/>
      <c r="O69" s="64"/>
    </row>
    <row r="70" spans="10:15">
      <c r="J70" s="241"/>
      <c r="K70" s="66" t="s">
        <v>394</v>
      </c>
      <c r="L70" s="64"/>
      <c r="M70" s="64"/>
      <c r="N70" s="64"/>
      <c r="O70" s="64"/>
    </row>
    <row r="71" spans="10:15">
      <c r="J71" s="241"/>
      <c r="K71" s="66" t="s">
        <v>396</v>
      </c>
      <c r="L71" s="64"/>
      <c r="M71" s="64"/>
      <c r="N71" s="64"/>
      <c r="O71" s="64"/>
    </row>
    <row r="72" spans="10:15">
      <c r="J72" s="241"/>
      <c r="K72" s="66" t="s">
        <v>397</v>
      </c>
      <c r="L72" s="64"/>
      <c r="M72" s="64"/>
      <c r="N72" s="64"/>
      <c r="O72" s="64"/>
    </row>
    <row r="73" spans="10:15">
      <c r="J73" s="241"/>
      <c r="K73" s="66" t="s">
        <v>398</v>
      </c>
      <c r="L73" s="64"/>
      <c r="M73" s="64"/>
      <c r="N73" s="64"/>
      <c r="O73" s="64"/>
    </row>
    <row r="74" spans="10:15">
      <c r="J74" s="241"/>
      <c r="K74" s="66" t="s">
        <v>400</v>
      </c>
      <c r="L74" s="64"/>
      <c r="M74" s="64"/>
      <c r="N74" s="64"/>
      <c r="O74" s="64"/>
    </row>
    <row r="75" spans="10:15">
      <c r="J75" s="241"/>
      <c r="K75" s="66" t="s">
        <v>401</v>
      </c>
      <c r="L75" s="64"/>
      <c r="M75" s="64"/>
      <c r="N75" s="64"/>
      <c r="O75" s="64"/>
    </row>
    <row r="76" spans="10:15">
      <c r="J76" s="241"/>
      <c r="K76" s="66" t="s">
        <v>402</v>
      </c>
      <c r="L76" s="64"/>
      <c r="M76" s="64"/>
      <c r="N76" s="64"/>
      <c r="O76" s="64"/>
    </row>
    <row r="77" spans="10:15">
      <c r="J77" s="241"/>
      <c r="K77" s="66" t="s">
        <v>403</v>
      </c>
      <c r="L77" s="64"/>
      <c r="M77" s="64"/>
      <c r="N77" s="64"/>
      <c r="O77" s="64"/>
    </row>
    <row r="78" spans="10:15">
      <c r="J78" s="241"/>
      <c r="K78" s="66" t="s">
        <v>404</v>
      </c>
      <c r="L78" s="64"/>
      <c r="M78" s="64"/>
      <c r="N78" s="64"/>
      <c r="O78" s="64"/>
    </row>
    <row r="79" spans="10:15">
      <c r="J79" s="241"/>
      <c r="K79" s="62" t="s">
        <v>405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rgb="FF92D050"/>
    <pageSetUpPr fitToPage="1"/>
  </sheetPr>
  <dimension ref="A1:U79"/>
  <sheetViews>
    <sheetView topLeftCell="A9" zoomScale="50" zoomScaleNormal="50" workbookViewId="0">
      <selection activeCell="W45" sqref="W45"/>
    </sheetView>
  </sheetViews>
  <sheetFormatPr defaultRowHeight="14.1"/>
  <cols>
    <col min="1" max="1" width="14" style="3" customWidth="1"/>
    <col min="2" max="2" width="12.5703125" style="35" customWidth="1"/>
    <col min="3" max="3" width="15.42578125" style="35" customWidth="1"/>
    <col min="4" max="4" width="17.5703125" style="35" customWidth="1"/>
    <col min="5" max="5" width="14.5703125" style="35" customWidth="1"/>
    <col min="6" max="6" width="11.5703125" style="35" customWidth="1"/>
    <col min="7" max="7" width="15" style="35" customWidth="1"/>
    <col min="8" max="8" width="14.5703125" style="35" customWidth="1"/>
    <col min="9" max="12" width="9.42578125" style="3"/>
    <col min="13" max="13" width="15.42578125" style="3" customWidth="1"/>
    <col min="14" max="14" width="17.5703125" style="3" customWidth="1"/>
    <col min="15" max="15" width="17.42578125" style="3" bestFit="1" customWidth="1"/>
    <col min="16" max="16" width="13.5703125" style="3" customWidth="1"/>
    <col min="17" max="17" width="15" style="3" customWidth="1"/>
    <col min="18" max="20" width="9.42578125" style="3"/>
    <col min="21" max="21" width="22.42578125" style="3" customWidth="1"/>
    <col min="22" max="258" width="9.42578125" style="3"/>
    <col min="259" max="259" width="14" style="3" customWidth="1"/>
    <col min="260" max="265" width="10.42578125" style="3" customWidth="1"/>
    <col min="266" max="514" width="9.42578125" style="3"/>
    <col min="515" max="515" width="14" style="3" customWidth="1"/>
    <col min="516" max="521" width="10.42578125" style="3" customWidth="1"/>
    <col min="522" max="770" width="9.42578125" style="3"/>
    <col min="771" max="771" width="14" style="3" customWidth="1"/>
    <col min="772" max="777" width="10.42578125" style="3" customWidth="1"/>
    <col min="778" max="1026" width="9.42578125" style="3"/>
    <col min="1027" max="1027" width="14" style="3" customWidth="1"/>
    <col min="1028" max="1033" width="10.42578125" style="3" customWidth="1"/>
    <col min="1034" max="1282" width="9.42578125" style="3"/>
    <col min="1283" max="1283" width="14" style="3" customWidth="1"/>
    <col min="1284" max="1289" width="10.42578125" style="3" customWidth="1"/>
    <col min="1290" max="1538" width="9.42578125" style="3"/>
    <col min="1539" max="1539" width="14" style="3" customWidth="1"/>
    <col min="1540" max="1545" width="10.42578125" style="3" customWidth="1"/>
    <col min="1546" max="1794" width="9.42578125" style="3"/>
    <col min="1795" max="1795" width="14" style="3" customWidth="1"/>
    <col min="1796" max="1801" width="10.42578125" style="3" customWidth="1"/>
    <col min="1802" max="2050" width="9.42578125" style="3"/>
    <col min="2051" max="2051" width="14" style="3" customWidth="1"/>
    <col min="2052" max="2057" width="10.42578125" style="3" customWidth="1"/>
    <col min="2058" max="2306" width="9.42578125" style="3"/>
    <col min="2307" max="2307" width="14" style="3" customWidth="1"/>
    <col min="2308" max="2313" width="10.42578125" style="3" customWidth="1"/>
    <col min="2314" max="2562" width="9.42578125" style="3"/>
    <col min="2563" max="2563" width="14" style="3" customWidth="1"/>
    <col min="2564" max="2569" width="10.42578125" style="3" customWidth="1"/>
    <col min="2570" max="2818" width="9.42578125" style="3"/>
    <col min="2819" max="2819" width="14" style="3" customWidth="1"/>
    <col min="2820" max="2825" width="10.42578125" style="3" customWidth="1"/>
    <col min="2826" max="3074" width="9.42578125" style="3"/>
    <col min="3075" max="3075" width="14" style="3" customWidth="1"/>
    <col min="3076" max="3081" width="10.42578125" style="3" customWidth="1"/>
    <col min="3082" max="3330" width="9.42578125" style="3"/>
    <col min="3331" max="3331" width="14" style="3" customWidth="1"/>
    <col min="3332" max="3337" width="10.42578125" style="3" customWidth="1"/>
    <col min="3338" max="3586" width="9.42578125" style="3"/>
    <col min="3587" max="3587" width="14" style="3" customWidth="1"/>
    <col min="3588" max="3593" width="10.42578125" style="3" customWidth="1"/>
    <col min="3594" max="3842" width="9.42578125" style="3"/>
    <col min="3843" max="3843" width="14" style="3" customWidth="1"/>
    <col min="3844" max="3849" width="10.42578125" style="3" customWidth="1"/>
    <col min="3850" max="4098" width="9.42578125" style="3"/>
    <col min="4099" max="4099" width="14" style="3" customWidth="1"/>
    <col min="4100" max="4105" width="10.42578125" style="3" customWidth="1"/>
    <col min="4106" max="4354" width="9.42578125" style="3"/>
    <col min="4355" max="4355" width="14" style="3" customWidth="1"/>
    <col min="4356" max="4361" width="10.42578125" style="3" customWidth="1"/>
    <col min="4362" max="4610" width="9.42578125" style="3"/>
    <col min="4611" max="4611" width="14" style="3" customWidth="1"/>
    <col min="4612" max="4617" width="10.42578125" style="3" customWidth="1"/>
    <col min="4618" max="4866" width="9.42578125" style="3"/>
    <col min="4867" max="4867" width="14" style="3" customWidth="1"/>
    <col min="4868" max="4873" width="10.42578125" style="3" customWidth="1"/>
    <col min="4874" max="5122" width="9.42578125" style="3"/>
    <col min="5123" max="5123" width="14" style="3" customWidth="1"/>
    <col min="5124" max="5129" width="10.42578125" style="3" customWidth="1"/>
    <col min="5130" max="5378" width="9.42578125" style="3"/>
    <col min="5379" max="5379" width="14" style="3" customWidth="1"/>
    <col min="5380" max="5385" width="10.42578125" style="3" customWidth="1"/>
    <col min="5386" max="5634" width="9.42578125" style="3"/>
    <col min="5635" max="5635" width="14" style="3" customWidth="1"/>
    <col min="5636" max="5641" width="10.42578125" style="3" customWidth="1"/>
    <col min="5642" max="5890" width="9.42578125" style="3"/>
    <col min="5891" max="5891" width="14" style="3" customWidth="1"/>
    <col min="5892" max="5897" width="10.42578125" style="3" customWidth="1"/>
    <col min="5898" max="6146" width="9.42578125" style="3"/>
    <col min="6147" max="6147" width="14" style="3" customWidth="1"/>
    <col min="6148" max="6153" width="10.42578125" style="3" customWidth="1"/>
    <col min="6154" max="6402" width="9.42578125" style="3"/>
    <col min="6403" max="6403" width="14" style="3" customWidth="1"/>
    <col min="6404" max="6409" width="10.42578125" style="3" customWidth="1"/>
    <col min="6410" max="6658" width="9.42578125" style="3"/>
    <col min="6659" max="6659" width="14" style="3" customWidth="1"/>
    <col min="6660" max="6665" width="10.42578125" style="3" customWidth="1"/>
    <col min="6666" max="6914" width="9.42578125" style="3"/>
    <col min="6915" max="6915" width="14" style="3" customWidth="1"/>
    <col min="6916" max="6921" width="10.42578125" style="3" customWidth="1"/>
    <col min="6922" max="7170" width="9.42578125" style="3"/>
    <col min="7171" max="7171" width="14" style="3" customWidth="1"/>
    <col min="7172" max="7177" width="10.42578125" style="3" customWidth="1"/>
    <col min="7178" max="7426" width="9.42578125" style="3"/>
    <col min="7427" max="7427" width="14" style="3" customWidth="1"/>
    <col min="7428" max="7433" width="10.42578125" style="3" customWidth="1"/>
    <col min="7434" max="7682" width="9.42578125" style="3"/>
    <col min="7683" max="7683" width="14" style="3" customWidth="1"/>
    <col min="7684" max="7689" width="10.42578125" style="3" customWidth="1"/>
    <col min="7690" max="7938" width="9.42578125" style="3"/>
    <col min="7939" max="7939" width="14" style="3" customWidth="1"/>
    <col min="7940" max="7945" width="10.42578125" style="3" customWidth="1"/>
    <col min="7946" max="8194" width="9.42578125" style="3"/>
    <col min="8195" max="8195" width="14" style="3" customWidth="1"/>
    <col min="8196" max="8201" width="10.42578125" style="3" customWidth="1"/>
    <col min="8202" max="8450" width="9.42578125" style="3"/>
    <col min="8451" max="8451" width="14" style="3" customWidth="1"/>
    <col min="8452" max="8457" width="10.42578125" style="3" customWidth="1"/>
    <col min="8458" max="8706" width="9.42578125" style="3"/>
    <col min="8707" max="8707" width="14" style="3" customWidth="1"/>
    <col min="8708" max="8713" width="10.42578125" style="3" customWidth="1"/>
    <col min="8714" max="8962" width="9.42578125" style="3"/>
    <col min="8963" max="8963" width="14" style="3" customWidth="1"/>
    <col min="8964" max="8969" width="10.42578125" style="3" customWidth="1"/>
    <col min="8970" max="9218" width="9.42578125" style="3"/>
    <col min="9219" max="9219" width="14" style="3" customWidth="1"/>
    <col min="9220" max="9225" width="10.42578125" style="3" customWidth="1"/>
    <col min="9226" max="9474" width="9.42578125" style="3"/>
    <col min="9475" max="9475" width="14" style="3" customWidth="1"/>
    <col min="9476" max="9481" width="10.42578125" style="3" customWidth="1"/>
    <col min="9482" max="9730" width="9.42578125" style="3"/>
    <col min="9731" max="9731" width="14" style="3" customWidth="1"/>
    <col min="9732" max="9737" width="10.42578125" style="3" customWidth="1"/>
    <col min="9738" max="9986" width="9.42578125" style="3"/>
    <col min="9987" max="9987" width="14" style="3" customWidth="1"/>
    <col min="9988" max="9993" width="10.42578125" style="3" customWidth="1"/>
    <col min="9994" max="10242" width="9.42578125" style="3"/>
    <col min="10243" max="10243" width="14" style="3" customWidth="1"/>
    <col min="10244" max="10249" width="10.42578125" style="3" customWidth="1"/>
    <col min="10250" max="10498" width="9.42578125" style="3"/>
    <col min="10499" max="10499" width="14" style="3" customWidth="1"/>
    <col min="10500" max="10505" width="10.42578125" style="3" customWidth="1"/>
    <col min="10506" max="10754" width="9.42578125" style="3"/>
    <col min="10755" max="10755" width="14" style="3" customWidth="1"/>
    <col min="10756" max="10761" width="10.42578125" style="3" customWidth="1"/>
    <col min="10762" max="11010" width="9.42578125" style="3"/>
    <col min="11011" max="11011" width="14" style="3" customWidth="1"/>
    <col min="11012" max="11017" width="10.42578125" style="3" customWidth="1"/>
    <col min="11018" max="11266" width="9.42578125" style="3"/>
    <col min="11267" max="11267" width="14" style="3" customWidth="1"/>
    <col min="11268" max="11273" width="10.42578125" style="3" customWidth="1"/>
    <col min="11274" max="11522" width="9.42578125" style="3"/>
    <col min="11523" max="11523" width="14" style="3" customWidth="1"/>
    <col min="11524" max="11529" width="10.42578125" style="3" customWidth="1"/>
    <col min="11530" max="11778" width="9.42578125" style="3"/>
    <col min="11779" max="11779" width="14" style="3" customWidth="1"/>
    <col min="11780" max="11785" width="10.42578125" style="3" customWidth="1"/>
    <col min="11786" max="12034" width="9.42578125" style="3"/>
    <col min="12035" max="12035" width="14" style="3" customWidth="1"/>
    <col min="12036" max="12041" width="10.42578125" style="3" customWidth="1"/>
    <col min="12042" max="12290" width="9.42578125" style="3"/>
    <col min="12291" max="12291" width="14" style="3" customWidth="1"/>
    <col min="12292" max="12297" width="10.42578125" style="3" customWidth="1"/>
    <col min="12298" max="12546" width="9.42578125" style="3"/>
    <col min="12547" max="12547" width="14" style="3" customWidth="1"/>
    <col min="12548" max="12553" width="10.42578125" style="3" customWidth="1"/>
    <col min="12554" max="12802" width="9.42578125" style="3"/>
    <col min="12803" max="12803" width="14" style="3" customWidth="1"/>
    <col min="12804" max="12809" width="10.42578125" style="3" customWidth="1"/>
    <col min="12810" max="13058" width="9.42578125" style="3"/>
    <col min="13059" max="13059" width="14" style="3" customWidth="1"/>
    <col min="13060" max="13065" width="10.42578125" style="3" customWidth="1"/>
    <col min="13066" max="13314" width="9.42578125" style="3"/>
    <col min="13315" max="13315" width="14" style="3" customWidth="1"/>
    <col min="13316" max="13321" width="10.42578125" style="3" customWidth="1"/>
    <col min="13322" max="13570" width="9.42578125" style="3"/>
    <col min="13571" max="13571" width="14" style="3" customWidth="1"/>
    <col min="13572" max="13577" width="10.42578125" style="3" customWidth="1"/>
    <col min="13578" max="13826" width="9.42578125" style="3"/>
    <col min="13827" max="13827" width="14" style="3" customWidth="1"/>
    <col min="13828" max="13833" width="10.42578125" style="3" customWidth="1"/>
    <col min="13834" max="14082" width="9.42578125" style="3"/>
    <col min="14083" max="14083" width="14" style="3" customWidth="1"/>
    <col min="14084" max="14089" width="10.42578125" style="3" customWidth="1"/>
    <col min="14090" max="14338" width="9.42578125" style="3"/>
    <col min="14339" max="14339" width="14" style="3" customWidth="1"/>
    <col min="14340" max="14345" width="10.42578125" style="3" customWidth="1"/>
    <col min="14346" max="14594" width="9.42578125" style="3"/>
    <col min="14595" max="14595" width="14" style="3" customWidth="1"/>
    <col min="14596" max="14601" width="10.42578125" style="3" customWidth="1"/>
    <col min="14602" max="14850" width="9.42578125" style="3"/>
    <col min="14851" max="14851" width="14" style="3" customWidth="1"/>
    <col min="14852" max="14857" width="10.42578125" style="3" customWidth="1"/>
    <col min="14858" max="15106" width="9.42578125" style="3"/>
    <col min="15107" max="15107" width="14" style="3" customWidth="1"/>
    <col min="15108" max="15113" width="10.42578125" style="3" customWidth="1"/>
    <col min="15114" max="15362" width="9.42578125" style="3"/>
    <col min="15363" max="15363" width="14" style="3" customWidth="1"/>
    <col min="15364" max="15369" width="10.42578125" style="3" customWidth="1"/>
    <col min="15370" max="15618" width="9.42578125" style="3"/>
    <col min="15619" max="15619" width="14" style="3" customWidth="1"/>
    <col min="15620" max="15625" width="10.42578125" style="3" customWidth="1"/>
    <col min="15626" max="15874" width="9.42578125" style="3"/>
    <col min="15875" max="15875" width="14" style="3" customWidth="1"/>
    <col min="15876" max="15881" width="10.42578125" style="3" customWidth="1"/>
    <col min="15882" max="16130" width="9.42578125" style="3"/>
    <col min="16131" max="16131" width="14" style="3" customWidth="1"/>
    <col min="16132" max="16137" width="10.42578125" style="3" customWidth="1"/>
    <col min="16138" max="16384" width="9.42578125" style="3"/>
  </cols>
  <sheetData>
    <row r="1" spans="1:21" ht="15.6">
      <c r="A1" s="93" t="str">
        <f>+'Cover Page'!$B$29</f>
        <v>Annual Performance Report 2022</v>
      </c>
      <c r="B1" s="93"/>
      <c r="C1" s="93"/>
      <c r="D1" s="93"/>
      <c r="E1" s="93" t="str">
        <f>+'Cover Page'!$B$33</f>
        <v>Sheffield Energy Recovery Facility</v>
      </c>
    </row>
    <row r="3" spans="1:21" ht="14.45">
      <c r="A3" s="60" t="s">
        <v>421</v>
      </c>
      <c r="E3" s="76" t="s">
        <v>374</v>
      </c>
      <c r="H3" s="80" t="s">
        <v>422</v>
      </c>
      <c r="J3" s="9" t="str">
        <f>+A3</f>
        <v>Monitoring of Carbon Monoxide (10-minute avg)</v>
      </c>
      <c r="L3" s="9"/>
      <c r="O3" s="9" t="s">
        <v>376</v>
      </c>
      <c r="Q3" s="77" t="s">
        <v>3</v>
      </c>
      <c r="S3" s="79" t="s">
        <v>3</v>
      </c>
      <c r="T3" s="74"/>
      <c r="U3" s="74"/>
    </row>
    <row r="4" spans="1:21" ht="14.1" customHeight="1">
      <c r="S4" s="219" t="s">
        <v>423</v>
      </c>
      <c r="T4" s="219"/>
      <c r="U4" s="219"/>
    </row>
    <row r="5" spans="1:21" ht="15.95">
      <c r="A5" s="68" t="s">
        <v>378</v>
      </c>
      <c r="B5" s="243" t="s">
        <v>424</v>
      </c>
      <c r="C5" s="243"/>
      <c r="D5" s="243"/>
      <c r="E5" s="243"/>
      <c r="F5" s="243" t="s">
        <v>380</v>
      </c>
      <c r="G5" s="243"/>
      <c r="H5" s="243"/>
      <c r="K5" s="242"/>
      <c r="L5" s="242"/>
      <c r="M5" s="242"/>
      <c r="N5" s="242"/>
      <c r="O5" s="242"/>
      <c r="P5" s="242"/>
      <c r="Q5" s="242"/>
      <c r="S5" s="219"/>
      <c r="T5" s="219"/>
      <c r="U5" s="219"/>
    </row>
    <row r="6" spans="1:21" s="58" customFormat="1" ht="37.5" customHeight="1">
      <c r="A6" s="65">
        <f>+'Cover Page'!C39</f>
        <v>2022</v>
      </c>
      <c r="B6" s="55" t="s">
        <v>425</v>
      </c>
      <c r="C6" s="55" t="s">
        <v>426</v>
      </c>
      <c r="D6" s="55" t="s">
        <v>427</v>
      </c>
      <c r="E6" s="55" t="s">
        <v>428</v>
      </c>
      <c r="F6" s="55" t="s">
        <v>420</v>
      </c>
      <c r="G6" s="55" t="s">
        <v>385</v>
      </c>
      <c r="H6" s="55" t="s">
        <v>386</v>
      </c>
      <c r="I6" s="59"/>
      <c r="K6" s="61">
        <f>+A6</f>
        <v>2022</v>
      </c>
      <c r="L6" s="61" t="s">
        <v>387</v>
      </c>
      <c r="M6" s="55" t="s">
        <v>426</v>
      </c>
      <c r="N6" s="55" t="s">
        <v>427</v>
      </c>
      <c r="O6" s="55" t="s">
        <v>428</v>
      </c>
      <c r="P6" s="67" t="s">
        <v>385</v>
      </c>
      <c r="Q6" s="67" t="s">
        <v>389</v>
      </c>
      <c r="S6" s="219"/>
      <c r="T6" s="219"/>
      <c r="U6" s="219"/>
    </row>
    <row r="7" spans="1:21">
      <c r="A7" s="66" t="s">
        <v>390</v>
      </c>
      <c r="B7" s="69">
        <v>150</v>
      </c>
      <c r="C7" s="64">
        <v>4</v>
      </c>
      <c r="D7" s="64">
        <v>3.92</v>
      </c>
      <c r="E7" s="64">
        <v>285</v>
      </c>
      <c r="F7" s="69">
        <v>50</v>
      </c>
      <c r="G7" s="64">
        <v>3.92</v>
      </c>
      <c r="H7" s="64">
        <v>7</v>
      </c>
      <c r="K7" s="241" t="s">
        <v>188</v>
      </c>
      <c r="L7" s="66" t="s">
        <v>390</v>
      </c>
      <c r="M7" s="64">
        <v>4</v>
      </c>
      <c r="N7" s="64">
        <v>3.92</v>
      </c>
      <c r="O7" s="64">
        <v>285</v>
      </c>
      <c r="P7" s="64">
        <v>3.92</v>
      </c>
      <c r="Q7" s="64">
        <v>7</v>
      </c>
      <c r="S7" s="219"/>
      <c r="T7" s="219"/>
      <c r="U7" s="219"/>
    </row>
    <row r="8" spans="1:21">
      <c r="A8" s="66" t="s">
        <v>391</v>
      </c>
      <c r="B8" s="63">
        <f>+B7</f>
        <v>150</v>
      </c>
      <c r="C8" s="64">
        <v>6</v>
      </c>
      <c r="D8" s="64">
        <v>5.62</v>
      </c>
      <c r="E8" s="64">
        <v>654</v>
      </c>
      <c r="F8" s="63">
        <f>+F7</f>
        <v>50</v>
      </c>
      <c r="G8" s="64">
        <v>5.58</v>
      </c>
      <c r="H8" s="64">
        <v>6</v>
      </c>
      <c r="K8" s="241"/>
      <c r="L8" s="66" t="s">
        <v>391</v>
      </c>
      <c r="M8" s="64">
        <v>6</v>
      </c>
      <c r="N8" s="64">
        <v>5.62</v>
      </c>
      <c r="O8" s="64">
        <v>654</v>
      </c>
      <c r="P8" s="64">
        <v>5.58</v>
      </c>
      <c r="Q8" s="64">
        <v>6</v>
      </c>
      <c r="S8" s="219"/>
      <c r="T8" s="219"/>
      <c r="U8" s="219"/>
    </row>
    <row r="9" spans="1:21">
      <c r="A9" s="66" t="s">
        <v>392</v>
      </c>
      <c r="B9" s="63">
        <f t="shared" ref="B9:B18" si="0">+B8</f>
        <v>150</v>
      </c>
      <c r="C9" s="64">
        <v>8</v>
      </c>
      <c r="D9" s="64">
        <v>8.32</v>
      </c>
      <c r="E9" s="64">
        <v>920</v>
      </c>
      <c r="F9" s="63">
        <f t="shared" ref="F9:F18" si="1">+F8</f>
        <v>50</v>
      </c>
      <c r="G9" s="64">
        <v>8.02</v>
      </c>
      <c r="H9" s="64">
        <v>15</v>
      </c>
      <c r="K9" s="241"/>
      <c r="L9" s="66" t="s">
        <v>392</v>
      </c>
      <c r="M9" s="64">
        <v>8</v>
      </c>
      <c r="N9" s="64">
        <v>8.32</v>
      </c>
      <c r="O9" s="64">
        <v>920</v>
      </c>
      <c r="P9" s="64">
        <v>8.02</v>
      </c>
      <c r="Q9" s="64">
        <v>15</v>
      </c>
      <c r="S9" s="78" t="s">
        <v>429</v>
      </c>
    </row>
    <row r="10" spans="1:21">
      <c r="A10" s="66" t="s">
        <v>394</v>
      </c>
      <c r="B10" s="63">
        <f t="shared" si="0"/>
        <v>150</v>
      </c>
      <c r="C10" s="64">
        <v>14</v>
      </c>
      <c r="D10" s="64">
        <v>11.46</v>
      </c>
      <c r="E10" s="64">
        <v>821</v>
      </c>
      <c r="F10" s="63">
        <f t="shared" si="1"/>
        <v>50</v>
      </c>
      <c r="G10" s="64">
        <v>15.39</v>
      </c>
      <c r="H10" s="64">
        <v>26</v>
      </c>
      <c r="K10" s="241"/>
      <c r="L10" s="66" t="s">
        <v>394</v>
      </c>
      <c r="M10" s="64">
        <v>14</v>
      </c>
      <c r="N10" s="64">
        <v>11.46</v>
      </c>
      <c r="O10" s="64">
        <v>821</v>
      </c>
      <c r="P10" s="64">
        <v>15.39</v>
      </c>
      <c r="Q10" s="64">
        <v>26</v>
      </c>
      <c r="S10" s="240" t="s">
        <v>430</v>
      </c>
      <c r="T10" s="240"/>
      <c r="U10" s="240"/>
    </row>
    <row r="11" spans="1:21">
      <c r="A11" s="66" t="s">
        <v>396</v>
      </c>
      <c r="B11" s="63">
        <f t="shared" si="0"/>
        <v>150</v>
      </c>
      <c r="C11" s="64">
        <v>14</v>
      </c>
      <c r="D11" s="64">
        <v>14.43</v>
      </c>
      <c r="E11" s="64">
        <v>970</v>
      </c>
      <c r="F11" s="63">
        <f t="shared" si="1"/>
        <v>50</v>
      </c>
      <c r="G11" s="64">
        <v>13.9</v>
      </c>
      <c r="H11" s="64">
        <v>24</v>
      </c>
      <c r="K11" s="241"/>
      <c r="L11" s="66" t="s">
        <v>396</v>
      </c>
      <c r="M11" s="64">
        <v>14</v>
      </c>
      <c r="N11" s="64">
        <v>14.43</v>
      </c>
      <c r="O11" s="64">
        <v>970</v>
      </c>
      <c r="P11" s="64">
        <v>13.9</v>
      </c>
      <c r="Q11" s="64">
        <v>24</v>
      </c>
      <c r="S11" s="240"/>
      <c r="T11" s="240"/>
      <c r="U11" s="240"/>
    </row>
    <row r="12" spans="1:21">
      <c r="A12" s="66" t="s">
        <v>397</v>
      </c>
      <c r="B12" s="63">
        <f t="shared" si="0"/>
        <v>150</v>
      </c>
      <c r="C12" s="64">
        <v>16</v>
      </c>
      <c r="D12" s="64">
        <v>15.89</v>
      </c>
      <c r="E12" s="64">
        <v>773</v>
      </c>
      <c r="F12" s="63">
        <f t="shared" si="1"/>
        <v>50</v>
      </c>
      <c r="G12" s="64">
        <v>15.77</v>
      </c>
      <c r="H12" s="64">
        <v>30</v>
      </c>
      <c r="K12" s="241"/>
      <c r="L12" s="66" t="s">
        <v>397</v>
      </c>
      <c r="M12" s="64">
        <v>16</v>
      </c>
      <c r="N12" s="64">
        <v>15.89</v>
      </c>
      <c r="O12" s="64">
        <v>773</v>
      </c>
      <c r="P12" s="64">
        <v>15.77</v>
      </c>
      <c r="Q12" s="64">
        <v>30</v>
      </c>
      <c r="S12" s="240"/>
      <c r="T12" s="240"/>
      <c r="U12" s="240"/>
    </row>
    <row r="13" spans="1:21">
      <c r="A13" s="66" t="s">
        <v>398</v>
      </c>
      <c r="B13" s="63">
        <f t="shared" si="0"/>
        <v>150</v>
      </c>
      <c r="C13" s="64">
        <v>4</v>
      </c>
      <c r="D13" s="64">
        <v>5.88</v>
      </c>
      <c r="E13" s="64">
        <v>1379</v>
      </c>
      <c r="F13" s="63">
        <f t="shared" si="1"/>
        <v>50</v>
      </c>
      <c r="G13" s="64">
        <v>5.57</v>
      </c>
      <c r="H13" s="64">
        <v>16</v>
      </c>
      <c r="K13" s="241"/>
      <c r="L13" s="66" t="s">
        <v>398</v>
      </c>
      <c r="M13" s="64">
        <v>4</v>
      </c>
      <c r="N13" s="64">
        <v>5.88</v>
      </c>
      <c r="O13" s="64">
        <v>1379</v>
      </c>
      <c r="P13" s="64">
        <v>5.57</v>
      </c>
      <c r="Q13" s="64">
        <v>16</v>
      </c>
      <c r="S13" s="240" t="s">
        <v>431</v>
      </c>
      <c r="T13" s="240"/>
      <c r="U13" s="240"/>
    </row>
    <row r="14" spans="1:21">
      <c r="A14" s="66" t="s">
        <v>400</v>
      </c>
      <c r="B14" s="63">
        <f t="shared" si="0"/>
        <v>150</v>
      </c>
      <c r="C14" s="64">
        <v>5</v>
      </c>
      <c r="D14" s="64">
        <v>5.25</v>
      </c>
      <c r="E14" s="64">
        <v>443</v>
      </c>
      <c r="F14" s="63">
        <f t="shared" si="1"/>
        <v>50</v>
      </c>
      <c r="G14" s="64">
        <v>5.26</v>
      </c>
      <c r="H14" s="64">
        <v>11</v>
      </c>
      <c r="K14" s="241"/>
      <c r="L14" s="66" t="s">
        <v>400</v>
      </c>
      <c r="M14" s="64">
        <v>5</v>
      </c>
      <c r="N14" s="64">
        <v>5.25</v>
      </c>
      <c r="O14" s="64">
        <v>443</v>
      </c>
      <c r="P14" s="64">
        <v>5.26</v>
      </c>
      <c r="Q14" s="64">
        <v>11</v>
      </c>
      <c r="S14" s="240"/>
      <c r="T14" s="240"/>
      <c r="U14" s="240"/>
    </row>
    <row r="15" spans="1:21">
      <c r="A15" s="66" t="s">
        <v>401</v>
      </c>
      <c r="B15" s="63">
        <f t="shared" si="0"/>
        <v>150</v>
      </c>
      <c r="C15" s="64">
        <v>4</v>
      </c>
      <c r="D15" s="64">
        <v>3.93</v>
      </c>
      <c r="E15" s="64">
        <v>1244</v>
      </c>
      <c r="F15" s="63">
        <f t="shared" si="1"/>
        <v>50</v>
      </c>
      <c r="G15" s="64">
        <v>4.17</v>
      </c>
      <c r="H15" s="64">
        <v>25</v>
      </c>
      <c r="K15" s="241"/>
      <c r="L15" s="66" t="s">
        <v>401</v>
      </c>
      <c r="M15" s="64">
        <v>4</v>
      </c>
      <c r="N15" s="64">
        <v>3.93</v>
      </c>
      <c r="O15" s="64">
        <v>1244</v>
      </c>
      <c r="P15" s="64">
        <v>4.17</v>
      </c>
      <c r="Q15" s="64">
        <v>25</v>
      </c>
      <c r="S15" s="240"/>
      <c r="T15" s="240"/>
      <c r="U15" s="240"/>
    </row>
    <row r="16" spans="1:21">
      <c r="A16" s="66" t="s">
        <v>402</v>
      </c>
      <c r="B16" s="63">
        <f t="shared" si="0"/>
        <v>150</v>
      </c>
      <c r="C16" s="64">
        <v>5</v>
      </c>
      <c r="D16" s="64">
        <v>4.79</v>
      </c>
      <c r="E16" s="64">
        <v>584</v>
      </c>
      <c r="F16" s="63">
        <f t="shared" si="1"/>
        <v>50</v>
      </c>
      <c r="G16" s="64">
        <v>4.79</v>
      </c>
      <c r="H16" s="64">
        <v>13</v>
      </c>
      <c r="K16" s="241"/>
      <c r="L16" s="66" t="s">
        <v>402</v>
      </c>
      <c r="M16" s="64">
        <v>5</v>
      </c>
      <c r="N16" s="64">
        <v>4.79</v>
      </c>
      <c r="O16" s="64">
        <v>584</v>
      </c>
      <c r="P16" s="64">
        <v>4.79</v>
      </c>
      <c r="Q16" s="64">
        <v>13</v>
      </c>
      <c r="S16" s="240"/>
      <c r="T16" s="240"/>
      <c r="U16" s="240"/>
    </row>
    <row r="17" spans="1:17">
      <c r="A17" s="66" t="s">
        <v>403</v>
      </c>
      <c r="B17" s="63">
        <f t="shared" si="0"/>
        <v>150</v>
      </c>
      <c r="C17" s="64">
        <v>2</v>
      </c>
      <c r="D17" s="64">
        <v>2.46</v>
      </c>
      <c r="E17" s="64">
        <v>1336</v>
      </c>
      <c r="F17" s="63">
        <f t="shared" si="1"/>
        <v>50</v>
      </c>
      <c r="G17" s="64">
        <v>2.46</v>
      </c>
      <c r="H17" s="64">
        <v>11</v>
      </c>
      <c r="K17" s="241"/>
      <c r="L17" s="66" t="s">
        <v>403</v>
      </c>
      <c r="M17" s="64">
        <v>2</v>
      </c>
      <c r="N17" s="64">
        <v>2.46</v>
      </c>
      <c r="O17" s="64">
        <v>1336</v>
      </c>
      <c r="P17" s="64">
        <v>2.46</v>
      </c>
      <c r="Q17" s="64">
        <v>11</v>
      </c>
    </row>
    <row r="18" spans="1:17">
      <c r="A18" s="66" t="s">
        <v>404</v>
      </c>
      <c r="B18" s="63">
        <f t="shared" si="0"/>
        <v>150</v>
      </c>
      <c r="C18" s="64">
        <v>3</v>
      </c>
      <c r="D18" s="64">
        <v>2.92</v>
      </c>
      <c r="E18" s="64">
        <v>707</v>
      </c>
      <c r="F18" s="63">
        <f t="shared" si="1"/>
        <v>50</v>
      </c>
      <c r="G18" s="64">
        <v>2.92</v>
      </c>
      <c r="H18" s="64">
        <v>8</v>
      </c>
      <c r="K18" s="241"/>
      <c r="L18" s="66" t="s">
        <v>404</v>
      </c>
      <c r="M18" s="64">
        <v>3</v>
      </c>
      <c r="N18" s="64">
        <v>2.92</v>
      </c>
      <c r="O18" s="64">
        <v>707</v>
      </c>
      <c r="P18" s="64">
        <v>2.92</v>
      </c>
      <c r="Q18" s="64">
        <v>8</v>
      </c>
    </row>
    <row r="19" spans="1:17">
      <c r="K19" s="241"/>
      <c r="L19" s="62" t="s">
        <v>405</v>
      </c>
      <c r="M19" s="62">
        <f>AVERAGE(M7:M18)</f>
        <v>7.083333333333333</v>
      </c>
      <c r="N19" s="62"/>
      <c r="O19" s="62">
        <f>MAX(O7:O18)</f>
        <v>1379</v>
      </c>
      <c r="P19" s="62">
        <f>AVERAGE(P7:P18)</f>
        <v>7.3125000000000009</v>
      </c>
      <c r="Q19" s="62">
        <f>MAX(Q7:Q18)</f>
        <v>30</v>
      </c>
    </row>
    <row r="21" spans="1:17" ht="27.95">
      <c r="K21" s="61">
        <f>+A6</f>
        <v>2022</v>
      </c>
      <c r="L21" s="61" t="s">
        <v>387</v>
      </c>
      <c r="M21" s="55" t="s">
        <v>426</v>
      </c>
      <c r="N21" s="55" t="s">
        <v>427</v>
      </c>
      <c r="O21" s="55" t="s">
        <v>428</v>
      </c>
      <c r="P21" s="67" t="s">
        <v>385</v>
      </c>
      <c r="Q21" s="67" t="s">
        <v>389</v>
      </c>
    </row>
    <row r="22" spans="1:17">
      <c r="K22" s="241" t="s">
        <v>189</v>
      </c>
      <c r="L22" s="66" t="s">
        <v>390</v>
      </c>
      <c r="M22" s="64"/>
      <c r="N22" s="64"/>
      <c r="O22" s="64"/>
      <c r="P22" s="64"/>
      <c r="Q22" s="64"/>
    </row>
    <row r="23" spans="1:17">
      <c r="K23" s="241"/>
      <c r="L23" s="66" t="s">
        <v>391</v>
      </c>
      <c r="M23" s="64"/>
      <c r="N23" s="64"/>
      <c r="O23" s="64"/>
      <c r="P23" s="64"/>
      <c r="Q23" s="64"/>
    </row>
    <row r="24" spans="1:17">
      <c r="K24" s="241"/>
      <c r="L24" s="66" t="s">
        <v>392</v>
      </c>
      <c r="M24" s="64"/>
      <c r="N24" s="64"/>
      <c r="O24" s="64"/>
      <c r="P24" s="64"/>
      <c r="Q24" s="64"/>
    </row>
    <row r="25" spans="1:17">
      <c r="K25" s="241"/>
      <c r="L25" s="66" t="s">
        <v>394</v>
      </c>
      <c r="M25" s="64"/>
      <c r="N25" s="64"/>
      <c r="O25" s="64"/>
      <c r="P25" s="64"/>
      <c r="Q25" s="64"/>
    </row>
    <row r="26" spans="1:17">
      <c r="K26" s="241"/>
      <c r="L26" s="66" t="s">
        <v>396</v>
      </c>
      <c r="M26" s="64"/>
      <c r="N26" s="64"/>
      <c r="O26" s="64"/>
      <c r="P26" s="64"/>
      <c r="Q26" s="64"/>
    </row>
    <row r="27" spans="1:17">
      <c r="K27" s="241"/>
      <c r="L27" s="66" t="s">
        <v>397</v>
      </c>
      <c r="M27" s="64"/>
      <c r="N27" s="64"/>
      <c r="O27" s="64"/>
      <c r="P27" s="64"/>
      <c r="Q27" s="64"/>
    </row>
    <row r="28" spans="1:17">
      <c r="K28" s="241"/>
      <c r="L28" s="66" t="s">
        <v>398</v>
      </c>
      <c r="M28" s="64"/>
      <c r="N28" s="64"/>
      <c r="O28" s="64"/>
      <c r="P28" s="64"/>
      <c r="Q28" s="64"/>
    </row>
    <row r="29" spans="1:17">
      <c r="K29" s="241"/>
      <c r="L29" s="66" t="s">
        <v>400</v>
      </c>
      <c r="M29" s="64"/>
      <c r="N29" s="64"/>
      <c r="O29" s="64"/>
      <c r="P29" s="64"/>
      <c r="Q29" s="64"/>
    </row>
    <row r="30" spans="1:17">
      <c r="K30" s="241"/>
      <c r="L30" s="66" t="s">
        <v>401</v>
      </c>
      <c r="M30" s="64"/>
      <c r="N30" s="64"/>
      <c r="O30" s="64"/>
      <c r="P30" s="64"/>
      <c r="Q30" s="64"/>
    </row>
    <row r="31" spans="1:17">
      <c r="K31" s="241"/>
      <c r="L31" s="66" t="s">
        <v>402</v>
      </c>
      <c r="M31" s="64"/>
      <c r="N31" s="64"/>
      <c r="O31" s="64"/>
      <c r="P31" s="64"/>
      <c r="Q31" s="64"/>
    </row>
    <row r="32" spans="1:17">
      <c r="K32" s="241"/>
      <c r="L32" s="66" t="s">
        <v>403</v>
      </c>
      <c r="M32" s="64"/>
      <c r="N32" s="64"/>
      <c r="O32" s="64"/>
      <c r="P32" s="64"/>
      <c r="Q32" s="64"/>
    </row>
    <row r="33" spans="1:17">
      <c r="K33" s="241"/>
      <c r="L33" s="66" t="s">
        <v>404</v>
      </c>
      <c r="M33" s="64"/>
      <c r="N33" s="64"/>
      <c r="O33" s="64"/>
      <c r="P33" s="64"/>
      <c r="Q33" s="64"/>
    </row>
    <row r="34" spans="1:17">
      <c r="K34" s="241"/>
      <c r="L34" s="62" t="s">
        <v>405</v>
      </c>
      <c r="M34" s="62" t="e">
        <f>AVERAGE(M22:M33)</f>
        <v>#DIV/0!</v>
      </c>
      <c r="N34" s="62"/>
      <c r="O34" s="62">
        <f>MAX(O22:O33)</f>
        <v>0</v>
      </c>
      <c r="P34" s="62" t="e">
        <f>AVERAGE(P22:P33)</f>
        <v>#DIV/0!</v>
      </c>
      <c r="Q34" s="62">
        <f>MAX(Q22:Q33)</f>
        <v>0</v>
      </c>
    </row>
    <row r="36" spans="1:17" ht="27.95">
      <c r="K36" s="61">
        <f>+A6</f>
        <v>2022</v>
      </c>
      <c r="L36" s="61" t="s">
        <v>387</v>
      </c>
      <c r="M36" s="55" t="s">
        <v>426</v>
      </c>
      <c r="N36" s="55" t="s">
        <v>427</v>
      </c>
      <c r="O36" s="55" t="s">
        <v>428</v>
      </c>
      <c r="P36" s="67" t="s">
        <v>385</v>
      </c>
      <c r="Q36" s="67" t="s">
        <v>389</v>
      </c>
    </row>
    <row r="37" spans="1:17">
      <c r="K37" s="241" t="s">
        <v>190</v>
      </c>
      <c r="L37" s="66" t="s">
        <v>390</v>
      </c>
      <c r="M37" s="64"/>
      <c r="N37" s="64"/>
      <c r="O37" s="64"/>
      <c r="P37" s="64"/>
      <c r="Q37" s="64"/>
    </row>
    <row r="38" spans="1:17">
      <c r="K38" s="241"/>
      <c r="L38" s="66" t="s">
        <v>391</v>
      </c>
      <c r="M38" s="64"/>
      <c r="N38" s="64"/>
      <c r="O38" s="64"/>
      <c r="P38" s="64"/>
      <c r="Q38" s="64"/>
    </row>
    <row r="39" spans="1:17">
      <c r="K39" s="241"/>
      <c r="L39" s="66" t="s">
        <v>392</v>
      </c>
      <c r="M39" s="64"/>
      <c r="N39" s="64"/>
      <c r="O39" s="64"/>
      <c r="P39" s="64"/>
      <c r="Q39" s="64"/>
    </row>
    <row r="40" spans="1:17">
      <c r="K40" s="241"/>
      <c r="L40" s="66" t="s">
        <v>394</v>
      </c>
      <c r="M40" s="64"/>
      <c r="N40" s="64"/>
      <c r="O40" s="64"/>
      <c r="P40" s="64"/>
      <c r="Q40" s="64"/>
    </row>
    <row r="41" spans="1:17">
      <c r="K41" s="241"/>
      <c r="L41" s="66" t="s">
        <v>396</v>
      </c>
      <c r="M41" s="64"/>
      <c r="N41" s="64"/>
      <c r="O41" s="64"/>
      <c r="P41" s="64"/>
      <c r="Q41" s="64"/>
    </row>
    <row r="42" spans="1:17">
      <c r="K42" s="241"/>
      <c r="L42" s="66" t="s">
        <v>397</v>
      </c>
      <c r="M42" s="64"/>
      <c r="N42" s="64"/>
      <c r="O42" s="64"/>
      <c r="P42" s="64"/>
      <c r="Q42" s="64"/>
    </row>
    <row r="43" spans="1:17">
      <c r="K43" s="241"/>
      <c r="L43" s="66" t="s">
        <v>398</v>
      </c>
      <c r="M43" s="64"/>
      <c r="N43" s="64"/>
      <c r="O43" s="64"/>
      <c r="P43" s="64"/>
      <c r="Q43" s="64"/>
    </row>
    <row r="44" spans="1:17">
      <c r="K44" s="241"/>
      <c r="L44" s="66" t="s">
        <v>400</v>
      </c>
      <c r="M44" s="64"/>
      <c r="N44" s="64"/>
      <c r="O44" s="64"/>
      <c r="P44" s="64"/>
      <c r="Q44" s="64"/>
    </row>
    <row r="45" spans="1:17">
      <c r="K45" s="241"/>
      <c r="L45" s="66" t="s">
        <v>401</v>
      </c>
      <c r="M45" s="64"/>
      <c r="N45" s="64"/>
      <c r="O45" s="64"/>
      <c r="P45" s="64"/>
      <c r="Q45" s="64"/>
    </row>
    <row r="46" spans="1:17">
      <c r="K46" s="241"/>
      <c r="L46" s="66" t="s">
        <v>402</v>
      </c>
      <c r="M46" s="64"/>
      <c r="N46" s="64"/>
      <c r="O46" s="64"/>
      <c r="P46" s="64"/>
      <c r="Q46" s="64"/>
    </row>
    <row r="47" spans="1:17">
      <c r="K47" s="241"/>
      <c r="L47" s="66" t="s">
        <v>403</v>
      </c>
      <c r="M47" s="64"/>
      <c r="N47" s="64"/>
      <c r="O47" s="64"/>
      <c r="P47" s="64"/>
      <c r="Q47" s="64"/>
    </row>
    <row r="48" spans="1:17">
      <c r="A48" s="253" t="s">
        <v>293</v>
      </c>
      <c r="B48" s="254"/>
      <c r="C48" s="254"/>
      <c r="D48" s="254"/>
      <c r="E48" s="254"/>
      <c r="F48" s="254"/>
      <c r="G48" s="254"/>
      <c r="H48" s="255"/>
      <c r="K48" s="241"/>
      <c r="L48" s="66" t="s">
        <v>404</v>
      </c>
      <c r="M48" s="64"/>
      <c r="N48" s="64"/>
      <c r="O48" s="64"/>
      <c r="P48" s="64"/>
      <c r="Q48" s="64"/>
    </row>
    <row r="49" spans="1:17">
      <c r="A49" s="256" t="s">
        <v>432</v>
      </c>
      <c r="B49" s="257"/>
      <c r="C49" s="257"/>
      <c r="D49" s="257"/>
      <c r="E49" s="257"/>
      <c r="F49" s="257"/>
      <c r="G49" s="257"/>
      <c r="H49" s="258"/>
      <c r="K49" s="241"/>
      <c r="L49" s="62" t="s">
        <v>405</v>
      </c>
      <c r="M49" s="62" t="e">
        <f>AVERAGE(M37:M48)</f>
        <v>#DIV/0!</v>
      </c>
      <c r="N49" s="62"/>
      <c r="O49" s="62">
        <f>MAX(O37:O48)</f>
        <v>0</v>
      </c>
      <c r="P49" s="62" t="e">
        <f>AVERAGE(P37:P48)</f>
        <v>#DIV/0!</v>
      </c>
      <c r="Q49" s="62">
        <f>MAX(Q37:Q48)</f>
        <v>0</v>
      </c>
    </row>
    <row r="50" spans="1:17">
      <c r="A50" s="259"/>
      <c r="B50" s="260"/>
      <c r="C50" s="260"/>
      <c r="D50" s="260"/>
      <c r="E50" s="260"/>
      <c r="F50" s="260"/>
      <c r="G50" s="260"/>
      <c r="H50" s="261"/>
    </row>
    <row r="51" spans="1:17" ht="27.95">
      <c r="A51" s="259"/>
      <c r="B51" s="260"/>
      <c r="C51" s="260"/>
      <c r="D51" s="260"/>
      <c r="E51" s="260"/>
      <c r="F51" s="260"/>
      <c r="G51" s="260"/>
      <c r="H51" s="261"/>
      <c r="K51" s="61">
        <f>+A6</f>
        <v>2022</v>
      </c>
      <c r="L51" s="61" t="s">
        <v>387</v>
      </c>
      <c r="M51" s="55" t="s">
        <v>426</v>
      </c>
      <c r="N51" s="55" t="s">
        <v>427</v>
      </c>
      <c r="O51" s="55" t="s">
        <v>428</v>
      </c>
      <c r="P51" s="67" t="s">
        <v>385</v>
      </c>
      <c r="Q51" s="67" t="s">
        <v>389</v>
      </c>
    </row>
    <row r="52" spans="1:17">
      <c r="A52" s="262"/>
      <c r="B52" s="263"/>
      <c r="C52" s="263"/>
      <c r="D52" s="263"/>
      <c r="E52" s="263"/>
      <c r="F52" s="263"/>
      <c r="G52" s="263"/>
      <c r="H52" s="264"/>
      <c r="K52" s="241" t="s">
        <v>191</v>
      </c>
      <c r="L52" s="66" t="s">
        <v>390</v>
      </c>
      <c r="M52" s="64"/>
      <c r="N52" s="64"/>
      <c r="O52" s="64"/>
      <c r="P52" s="64"/>
      <c r="Q52" s="64"/>
    </row>
    <row r="53" spans="1:17">
      <c r="K53" s="241"/>
      <c r="L53" s="66" t="s">
        <v>391</v>
      </c>
      <c r="M53" s="64"/>
      <c r="N53" s="64"/>
      <c r="O53" s="64"/>
      <c r="P53" s="64"/>
      <c r="Q53" s="64"/>
    </row>
    <row r="54" spans="1:17">
      <c r="K54" s="241"/>
      <c r="L54" s="66" t="s">
        <v>392</v>
      </c>
      <c r="M54" s="64"/>
      <c r="N54" s="64"/>
      <c r="O54" s="64"/>
      <c r="P54" s="64"/>
      <c r="Q54" s="64"/>
    </row>
    <row r="55" spans="1:17">
      <c r="K55" s="241"/>
      <c r="L55" s="66" t="s">
        <v>394</v>
      </c>
      <c r="M55" s="64"/>
      <c r="N55" s="64"/>
      <c r="O55" s="64"/>
      <c r="P55" s="64"/>
      <c r="Q55" s="64"/>
    </row>
    <row r="56" spans="1:17">
      <c r="K56" s="241"/>
      <c r="L56" s="66" t="s">
        <v>396</v>
      </c>
      <c r="M56" s="64"/>
      <c r="N56" s="64"/>
      <c r="O56" s="64"/>
      <c r="P56" s="64"/>
      <c r="Q56" s="64"/>
    </row>
    <row r="57" spans="1:17">
      <c r="K57" s="241"/>
      <c r="L57" s="66" t="s">
        <v>397</v>
      </c>
      <c r="M57" s="64"/>
      <c r="N57" s="64"/>
      <c r="O57" s="64"/>
      <c r="P57" s="64"/>
      <c r="Q57" s="64"/>
    </row>
    <row r="58" spans="1:17">
      <c r="K58" s="241"/>
      <c r="L58" s="66" t="s">
        <v>398</v>
      </c>
      <c r="M58" s="64"/>
      <c r="N58" s="64"/>
      <c r="O58" s="64"/>
      <c r="P58" s="64"/>
      <c r="Q58" s="64"/>
    </row>
    <row r="59" spans="1:17">
      <c r="K59" s="241"/>
      <c r="L59" s="66" t="s">
        <v>400</v>
      </c>
      <c r="M59" s="64"/>
      <c r="N59" s="64"/>
      <c r="O59" s="64"/>
      <c r="P59" s="64"/>
      <c r="Q59" s="64"/>
    </row>
    <row r="60" spans="1:17">
      <c r="K60" s="241"/>
      <c r="L60" s="66" t="s">
        <v>401</v>
      </c>
      <c r="M60" s="64"/>
      <c r="N60" s="64"/>
      <c r="O60" s="64"/>
      <c r="P60" s="64"/>
      <c r="Q60" s="64"/>
    </row>
    <row r="61" spans="1:17">
      <c r="K61" s="241"/>
      <c r="L61" s="66" t="s">
        <v>402</v>
      </c>
      <c r="M61" s="64"/>
      <c r="N61" s="64"/>
      <c r="O61" s="64"/>
      <c r="P61" s="64"/>
      <c r="Q61" s="64"/>
    </row>
    <row r="62" spans="1:17">
      <c r="K62" s="241"/>
      <c r="L62" s="66" t="s">
        <v>403</v>
      </c>
      <c r="M62" s="64"/>
      <c r="N62" s="64"/>
      <c r="O62" s="64"/>
      <c r="P62" s="64"/>
      <c r="Q62" s="64"/>
    </row>
    <row r="63" spans="1:17">
      <c r="K63" s="241"/>
      <c r="L63" s="66" t="s">
        <v>404</v>
      </c>
      <c r="M63" s="64"/>
      <c r="N63" s="64"/>
      <c r="O63" s="64"/>
      <c r="P63" s="64"/>
      <c r="Q63" s="64"/>
    </row>
    <row r="64" spans="1:17">
      <c r="K64" s="241"/>
      <c r="L64" s="62" t="s">
        <v>405</v>
      </c>
      <c r="M64" s="62" t="e">
        <f>AVERAGE(M52:M63)</f>
        <v>#DIV/0!</v>
      </c>
      <c r="N64" s="62"/>
      <c r="O64" s="62">
        <f>MAX(O52:O63)</f>
        <v>0</v>
      </c>
      <c r="P64" s="62" t="e">
        <f>AVERAGE(P52:P63)</f>
        <v>#DIV/0!</v>
      </c>
      <c r="Q64" s="62">
        <f>MAX(Q52:Q63)</f>
        <v>0</v>
      </c>
    </row>
    <row r="66" spans="11:17" ht="27.95">
      <c r="K66" s="61">
        <f>+A6</f>
        <v>2022</v>
      </c>
      <c r="L66" s="61" t="s">
        <v>387</v>
      </c>
      <c r="M66" s="55" t="s">
        <v>426</v>
      </c>
      <c r="N66" s="55" t="s">
        <v>427</v>
      </c>
      <c r="O66" s="55" t="s">
        <v>428</v>
      </c>
      <c r="P66" s="67" t="s">
        <v>385</v>
      </c>
      <c r="Q66" s="67" t="s">
        <v>389</v>
      </c>
    </row>
    <row r="67" spans="11:17">
      <c r="K67" s="241" t="s">
        <v>192</v>
      </c>
      <c r="L67" s="66" t="s">
        <v>390</v>
      </c>
      <c r="M67" s="64"/>
      <c r="N67" s="64"/>
      <c r="O67" s="64"/>
      <c r="P67" s="64"/>
      <c r="Q67" s="64"/>
    </row>
    <row r="68" spans="11:17">
      <c r="K68" s="241"/>
      <c r="L68" s="66" t="s">
        <v>391</v>
      </c>
      <c r="M68" s="64"/>
      <c r="N68" s="64"/>
      <c r="O68" s="64"/>
      <c r="P68" s="64"/>
      <c r="Q68" s="64"/>
    </row>
    <row r="69" spans="11:17">
      <c r="K69" s="241"/>
      <c r="L69" s="66" t="s">
        <v>392</v>
      </c>
      <c r="M69" s="64"/>
      <c r="N69" s="64"/>
      <c r="O69" s="64"/>
      <c r="P69" s="64"/>
      <c r="Q69" s="64"/>
    </row>
    <row r="70" spans="11:17">
      <c r="K70" s="241"/>
      <c r="L70" s="66" t="s">
        <v>394</v>
      </c>
      <c r="M70" s="64"/>
      <c r="N70" s="64"/>
      <c r="O70" s="64"/>
      <c r="P70" s="64"/>
      <c r="Q70" s="64"/>
    </row>
    <row r="71" spans="11:17">
      <c r="K71" s="241"/>
      <c r="L71" s="66" t="s">
        <v>396</v>
      </c>
      <c r="M71" s="64"/>
      <c r="N71" s="64"/>
      <c r="O71" s="64"/>
      <c r="P71" s="64"/>
      <c r="Q71" s="64"/>
    </row>
    <row r="72" spans="11:17">
      <c r="K72" s="241"/>
      <c r="L72" s="66" t="s">
        <v>397</v>
      </c>
      <c r="M72" s="64"/>
      <c r="N72" s="64"/>
      <c r="O72" s="64"/>
      <c r="P72" s="64"/>
      <c r="Q72" s="64"/>
    </row>
    <row r="73" spans="11:17">
      <c r="K73" s="241"/>
      <c r="L73" s="66" t="s">
        <v>398</v>
      </c>
      <c r="M73" s="64"/>
      <c r="N73" s="64"/>
      <c r="O73" s="64"/>
      <c r="P73" s="64"/>
      <c r="Q73" s="64"/>
    </row>
    <row r="74" spans="11:17">
      <c r="K74" s="241"/>
      <c r="L74" s="66" t="s">
        <v>400</v>
      </c>
      <c r="M74" s="64"/>
      <c r="N74" s="64"/>
      <c r="O74" s="64"/>
      <c r="P74" s="64"/>
      <c r="Q74" s="64"/>
    </row>
    <row r="75" spans="11:17">
      <c r="K75" s="241"/>
      <c r="L75" s="66" t="s">
        <v>401</v>
      </c>
      <c r="M75" s="64"/>
      <c r="N75" s="64"/>
      <c r="O75" s="64"/>
      <c r="P75" s="64"/>
      <c r="Q75" s="64"/>
    </row>
    <row r="76" spans="11:17">
      <c r="K76" s="241"/>
      <c r="L76" s="66" t="s">
        <v>402</v>
      </c>
      <c r="M76" s="64"/>
      <c r="N76" s="64"/>
      <c r="O76" s="64"/>
      <c r="P76" s="64"/>
      <c r="Q76" s="64"/>
    </row>
    <row r="77" spans="11:17">
      <c r="K77" s="241"/>
      <c r="L77" s="66" t="s">
        <v>403</v>
      </c>
      <c r="M77" s="64"/>
      <c r="N77" s="64"/>
      <c r="O77" s="64"/>
      <c r="P77" s="64"/>
      <c r="Q77" s="64"/>
    </row>
    <row r="78" spans="11:17">
      <c r="K78" s="241"/>
      <c r="L78" s="66" t="s">
        <v>404</v>
      </c>
      <c r="M78" s="64"/>
      <c r="N78" s="64"/>
      <c r="O78" s="64"/>
      <c r="P78" s="64"/>
      <c r="Q78" s="64"/>
    </row>
    <row r="79" spans="11:17">
      <c r="K79" s="241"/>
      <c r="L79" s="62" t="s">
        <v>405</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tabColor rgb="FF92D050"/>
    <pageSetUpPr fitToPage="1"/>
  </sheetPr>
  <dimension ref="A1:S79"/>
  <sheetViews>
    <sheetView zoomScale="60" zoomScaleNormal="60" workbookViewId="0">
      <selection activeCell="W45" sqref="W45"/>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2"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Sheffield Energy Recovery Facility</v>
      </c>
    </row>
    <row r="3" spans="1:19" ht="14.45">
      <c r="A3" s="60" t="s">
        <v>433</v>
      </c>
      <c r="D3" s="76" t="s">
        <v>374</v>
      </c>
      <c r="G3" s="80" t="s">
        <v>375</v>
      </c>
      <c r="J3" s="9" t="str">
        <f>+A3</f>
        <v xml:space="preserve">Monitoring of Ammnonia emissions </v>
      </c>
      <c r="L3" s="9"/>
      <c r="N3" s="9" t="s">
        <v>376</v>
      </c>
      <c r="Q3" s="79" t="s">
        <v>3</v>
      </c>
      <c r="R3" s="74"/>
      <c r="S3" s="74"/>
    </row>
    <row r="4" spans="1:19" ht="14.1" customHeight="1">
      <c r="Q4" s="219" t="s">
        <v>377</v>
      </c>
      <c r="R4" s="219"/>
      <c r="S4" s="219"/>
    </row>
    <row r="5" spans="1:19" ht="15.95">
      <c r="A5" s="68" t="s">
        <v>378</v>
      </c>
      <c r="B5" s="243" t="s">
        <v>379</v>
      </c>
      <c r="C5" s="243"/>
      <c r="D5" s="243"/>
      <c r="E5" s="243" t="s">
        <v>380</v>
      </c>
      <c r="F5" s="243"/>
      <c r="G5" s="243"/>
      <c r="J5" s="242"/>
      <c r="K5" s="242"/>
      <c r="L5" s="242"/>
      <c r="M5" s="242"/>
      <c r="N5" s="242"/>
      <c r="O5" s="242"/>
      <c r="Q5" s="219"/>
      <c r="R5" s="219"/>
      <c r="S5" s="219"/>
    </row>
    <row r="6" spans="1:19" s="58" customFormat="1" ht="37.5" customHeight="1">
      <c r="A6" s="65">
        <f>+'Cover Page'!C39</f>
        <v>2022</v>
      </c>
      <c r="B6" s="55" t="s">
        <v>434</v>
      </c>
      <c r="C6" s="55" t="s">
        <v>382</v>
      </c>
      <c r="D6" s="55" t="s">
        <v>383</v>
      </c>
      <c r="E6" s="55" t="s">
        <v>435</v>
      </c>
      <c r="F6" s="55" t="s">
        <v>385</v>
      </c>
      <c r="G6" s="55" t="s">
        <v>386</v>
      </c>
      <c r="H6" s="59"/>
      <c r="J6" s="61">
        <f>+A6</f>
        <v>2022</v>
      </c>
      <c r="K6" s="61" t="s">
        <v>387</v>
      </c>
      <c r="L6" s="67" t="s">
        <v>382</v>
      </c>
      <c r="M6" s="67" t="s">
        <v>388</v>
      </c>
      <c r="N6" s="67" t="s">
        <v>385</v>
      </c>
      <c r="O6" s="67" t="s">
        <v>389</v>
      </c>
      <c r="Q6" s="219"/>
      <c r="R6" s="219"/>
      <c r="S6" s="219"/>
    </row>
    <row r="7" spans="1:19">
      <c r="A7" s="66" t="s">
        <v>390</v>
      </c>
      <c r="B7" s="69">
        <v>0</v>
      </c>
      <c r="C7" s="64">
        <v>4</v>
      </c>
      <c r="D7" s="64">
        <v>22</v>
      </c>
      <c r="E7" s="69">
        <v>10</v>
      </c>
      <c r="F7" s="64">
        <v>3.94</v>
      </c>
      <c r="G7" s="64">
        <v>7</v>
      </c>
      <c r="J7" s="241" t="s">
        <v>188</v>
      </c>
      <c r="K7" s="66" t="s">
        <v>390</v>
      </c>
      <c r="L7" s="64">
        <v>4</v>
      </c>
      <c r="M7" s="64">
        <v>22</v>
      </c>
      <c r="N7" s="64">
        <v>3.94</v>
      </c>
      <c r="O7" s="64">
        <v>7</v>
      </c>
      <c r="Q7" s="219"/>
      <c r="R7" s="219"/>
      <c r="S7" s="219"/>
    </row>
    <row r="8" spans="1:19">
      <c r="A8" s="66" t="s">
        <v>391</v>
      </c>
      <c r="B8" s="63">
        <f>+B7</f>
        <v>0</v>
      </c>
      <c r="C8" s="64">
        <v>3</v>
      </c>
      <c r="D8" s="64">
        <v>17</v>
      </c>
      <c r="E8" s="63">
        <f>+E7</f>
        <v>10</v>
      </c>
      <c r="F8" s="64">
        <v>2.74</v>
      </c>
      <c r="G8" s="64">
        <v>5</v>
      </c>
      <c r="J8" s="241"/>
      <c r="K8" s="66" t="s">
        <v>391</v>
      </c>
      <c r="L8" s="64">
        <v>3</v>
      </c>
      <c r="M8" s="64">
        <v>17</v>
      </c>
      <c r="N8" s="64">
        <v>2.74</v>
      </c>
      <c r="O8" s="64">
        <v>5</v>
      </c>
      <c r="Q8" s="219"/>
      <c r="R8" s="219"/>
      <c r="S8" s="219"/>
    </row>
    <row r="9" spans="1:19">
      <c r="A9" s="66" t="s">
        <v>392</v>
      </c>
      <c r="B9" s="63">
        <f t="shared" ref="B9:B18" si="0">+B8</f>
        <v>0</v>
      </c>
      <c r="C9" s="64">
        <v>3</v>
      </c>
      <c r="D9" s="64">
        <v>10</v>
      </c>
      <c r="E9" s="63">
        <f t="shared" ref="E9:E18" si="1">+E8</f>
        <v>10</v>
      </c>
      <c r="F9" s="64">
        <v>3.37</v>
      </c>
      <c r="G9" s="64">
        <v>5</v>
      </c>
      <c r="J9" s="241"/>
      <c r="K9" s="66" t="s">
        <v>392</v>
      </c>
      <c r="L9" s="64">
        <v>3</v>
      </c>
      <c r="M9" s="64">
        <v>10</v>
      </c>
      <c r="N9" s="64">
        <v>3.37</v>
      </c>
      <c r="O9" s="64">
        <v>5</v>
      </c>
      <c r="Q9" s="78" t="s">
        <v>393</v>
      </c>
    </row>
    <row r="10" spans="1:19" ht="14.25" customHeight="1">
      <c r="A10" s="66" t="s">
        <v>394</v>
      </c>
      <c r="B10" s="63">
        <f t="shared" si="0"/>
        <v>0</v>
      </c>
      <c r="C10" s="64">
        <v>4</v>
      </c>
      <c r="D10" s="64">
        <v>13</v>
      </c>
      <c r="E10" s="63">
        <f t="shared" si="1"/>
        <v>10</v>
      </c>
      <c r="F10" s="64">
        <v>3.67</v>
      </c>
      <c r="G10" s="64">
        <v>5</v>
      </c>
      <c r="J10" s="241"/>
      <c r="K10" s="66" t="s">
        <v>394</v>
      </c>
      <c r="L10" s="64">
        <v>4</v>
      </c>
      <c r="M10" s="64">
        <v>13</v>
      </c>
      <c r="N10" s="64">
        <v>3.67</v>
      </c>
      <c r="O10" s="64">
        <v>5</v>
      </c>
      <c r="Q10" s="240" t="s">
        <v>395</v>
      </c>
      <c r="R10" s="240"/>
      <c r="S10" s="240"/>
    </row>
    <row r="11" spans="1:19">
      <c r="A11" s="66" t="s">
        <v>396</v>
      </c>
      <c r="B11" s="63">
        <f t="shared" si="0"/>
        <v>0</v>
      </c>
      <c r="C11" s="64">
        <v>5</v>
      </c>
      <c r="D11" s="64">
        <v>20</v>
      </c>
      <c r="E11" s="63">
        <f t="shared" si="1"/>
        <v>10</v>
      </c>
      <c r="F11" s="64">
        <v>4.9000000000000004</v>
      </c>
      <c r="G11" s="64">
        <v>7</v>
      </c>
      <c r="J11" s="241"/>
      <c r="K11" s="66" t="s">
        <v>396</v>
      </c>
      <c r="L11" s="64">
        <v>5</v>
      </c>
      <c r="M11" s="64">
        <v>20</v>
      </c>
      <c r="N11" s="64">
        <v>4.9000000000000004</v>
      </c>
      <c r="O11" s="64">
        <v>7</v>
      </c>
      <c r="Q11" s="240"/>
      <c r="R11" s="240"/>
      <c r="S11" s="240"/>
    </row>
    <row r="12" spans="1:19">
      <c r="A12" s="66" t="s">
        <v>397</v>
      </c>
      <c r="B12" s="63">
        <f t="shared" si="0"/>
        <v>0</v>
      </c>
      <c r="C12" s="64">
        <v>2</v>
      </c>
      <c r="D12" s="64">
        <v>8</v>
      </c>
      <c r="E12" s="63">
        <f t="shared" si="1"/>
        <v>10</v>
      </c>
      <c r="F12" s="64">
        <v>2.46</v>
      </c>
      <c r="G12" s="64">
        <v>5</v>
      </c>
      <c r="J12" s="241"/>
      <c r="K12" s="66" t="s">
        <v>397</v>
      </c>
      <c r="L12" s="64">
        <v>2</v>
      </c>
      <c r="M12" s="64">
        <v>8</v>
      </c>
      <c r="N12" s="64">
        <v>2.46</v>
      </c>
      <c r="O12" s="64">
        <v>5</v>
      </c>
      <c r="Q12" s="240"/>
      <c r="R12" s="240"/>
      <c r="S12" s="240"/>
    </row>
    <row r="13" spans="1:19" ht="14.25" customHeight="1">
      <c r="A13" s="66" t="s">
        <v>398</v>
      </c>
      <c r="B13" s="63">
        <f t="shared" si="0"/>
        <v>0</v>
      </c>
      <c r="C13" s="64">
        <v>3</v>
      </c>
      <c r="D13" s="64">
        <v>24</v>
      </c>
      <c r="E13" s="63">
        <f t="shared" si="1"/>
        <v>10</v>
      </c>
      <c r="F13" s="64">
        <v>2.68</v>
      </c>
      <c r="G13" s="64">
        <v>9</v>
      </c>
      <c r="J13" s="241"/>
      <c r="K13" s="66" t="s">
        <v>398</v>
      </c>
      <c r="L13" s="64">
        <v>3</v>
      </c>
      <c r="M13" s="64">
        <v>24</v>
      </c>
      <c r="N13" s="64">
        <v>2.68</v>
      </c>
      <c r="O13" s="64">
        <v>9</v>
      </c>
      <c r="Q13" s="240" t="s">
        <v>399</v>
      </c>
      <c r="R13" s="240"/>
      <c r="S13" s="240"/>
    </row>
    <row r="14" spans="1:19">
      <c r="A14" s="66" t="s">
        <v>400</v>
      </c>
      <c r="B14" s="63">
        <f t="shared" si="0"/>
        <v>0</v>
      </c>
      <c r="C14" s="64">
        <v>4</v>
      </c>
      <c r="D14" s="64">
        <v>9</v>
      </c>
      <c r="E14" s="63">
        <f t="shared" si="1"/>
        <v>10</v>
      </c>
      <c r="F14" s="64">
        <v>3.99</v>
      </c>
      <c r="G14" s="64">
        <v>5</v>
      </c>
      <c r="J14" s="241"/>
      <c r="K14" s="66" t="s">
        <v>400</v>
      </c>
      <c r="L14" s="64">
        <v>4</v>
      </c>
      <c r="M14" s="64">
        <v>9</v>
      </c>
      <c r="N14" s="64">
        <v>3.99</v>
      </c>
      <c r="O14" s="64">
        <v>5</v>
      </c>
      <c r="Q14" s="240"/>
      <c r="R14" s="240"/>
      <c r="S14" s="240"/>
    </row>
    <row r="15" spans="1:19">
      <c r="A15" s="66" t="s">
        <v>401</v>
      </c>
      <c r="B15" s="63">
        <f t="shared" si="0"/>
        <v>0</v>
      </c>
      <c r="C15" s="64">
        <v>5</v>
      </c>
      <c r="D15" s="64">
        <v>23</v>
      </c>
      <c r="E15" s="63">
        <f t="shared" si="1"/>
        <v>10</v>
      </c>
      <c r="F15" s="64">
        <v>4.5199999999999996</v>
      </c>
      <c r="G15" s="64">
        <v>6</v>
      </c>
      <c r="J15" s="241"/>
      <c r="K15" s="66" t="s">
        <v>401</v>
      </c>
      <c r="L15" s="64">
        <v>5</v>
      </c>
      <c r="M15" s="64">
        <v>23</v>
      </c>
      <c r="N15" s="64">
        <v>4.5199999999999996</v>
      </c>
      <c r="O15" s="64">
        <v>6</v>
      </c>
      <c r="Q15" s="240"/>
      <c r="R15" s="240"/>
      <c r="S15" s="240"/>
    </row>
    <row r="16" spans="1:19">
      <c r="A16" s="66" t="s">
        <v>402</v>
      </c>
      <c r="B16" s="63">
        <f t="shared" si="0"/>
        <v>0</v>
      </c>
      <c r="C16" s="64">
        <v>4</v>
      </c>
      <c r="D16" s="64">
        <v>15</v>
      </c>
      <c r="E16" s="63">
        <f t="shared" si="1"/>
        <v>10</v>
      </c>
      <c r="F16" s="64">
        <v>3.78</v>
      </c>
      <c r="G16" s="64">
        <v>6</v>
      </c>
      <c r="J16" s="241"/>
      <c r="K16" s="66" t="s">
        <v>402</v>
      </c>
      <c r="L16" s="64">
        <v>4</v>
      </c>
      <c r="M16" s="64">
        <v>15</v>
      </c>
      <c r="N16" s="64">
        <v>3.78</v>
      </c>
      <c r="O16" s="64">
        <v>6</v>
      </c>
      <c r="Q16" s="240"/>
      <c r="R16" s="240"/>
      <c r="S16" s="240"/>
    </row>
    <row r="17" spans="1:15">
      <c r="A17" s="66" t="s">
        <v>403</v>
      </c>
      <c r="B17" s="63">
        <f t="shared" si="0"/>
        <v>0</v>
      </c>
      <c r="C17" s="64">
        <v>4</v>
      </c>
      <c r="D17" s="64">
        <v>10</v>
      </c>
      <c r="E17" s="63">
        <f t="shared" si="1"/>
        <v>10</v>
      </c>
      <c r="F17" s="64">
        <v>3.52</v>
      </c>
      <c r="G17" s="64">
        <v>5</v>
      </c>
      <c r="J17" s="241"/>
      <c r="K17" s="66" t="s">
        <v>403</v>
      </c>
      <c r="L17" s="64">
        <v>4</v>
      </c>
      <c r="M17" s="64">
        <v>10</v>
      </c>
      <c r="N17" s="64">
        <v>3.52</v>
      </c>
      <c r="O17" s="64">
        <v>5</v>
      </c>
    </row>
    <row r="18" spans="1:15">
      <c r="A18" s="66" t="s">
        <v>404</v>
      </c>
      <c r="B18" s="63">
        <f t="shared" si="0"/>
        <v>0</v>
      </c>
      <c r="C18" s="64">
        <v>3</v>
      </c>
      <c r="D18" s="64">
        <v>9</v>
      </c>
      <c r="E18" s="63">
        <f t="shared" si="1"/>
        <v>10</v>
      </c>
      <c r="F18" s="64">
        <v>3.26</v>
      </c>
      <c r="G18" s="64">
        <v>5</v>
      </c>
      <c r="J18" s="241"/>
      <c r="K18" s="66" t="s">
        <v>404</v>
      </c>
      <c r="L18" s="64">
        <v>3</v>
      </c>
      <c r="M18" s="64">
        <v>9</v>
      </c>
      <c r="N18" s="64">
        <v>3.26</v>
      </c>
      <c r="O18" s="64">
        <v>5</v>
      </c>
    </row>
    <row r="19" spans="1:15">
      <c r="J19" s="241"/>
      <c r="K19" s="62" t="s">
        <v>405</v>
      </c>
      <c r="L19" s="62">
        <f>AVERAGE(L7:L18)</f>
        <v>3.6666666666666665</v>
      </c>
      <c r="M19" s="62">
        <f>MAX(M7:M18)</f>
        <v>24</v>
      </c>
      <c r="N19" s="62">
        <f>AVERAGE(N7:N18)</f>
        <v>3.5691666666666664</v>
      </c>
      <c r="O19" s="62">
        <f>MAX(O7:O18)</f>
        <v>9</v>
      </c>
    </row>
    <row r="21" spans="1:15" ht="27.95">
      <c r="J21" s="61">
        <f>+A6</f>
        <v>2022</v>
      </c>
      <c r="K21" s="61" t="s">
        <v>387</v>
      </c>
      <c r="L21" s="67" t="s">
        <v>382</v>
      </c>
      <c r="M21" s="67" t="s">
        <v>388</v>
      </c>
      <c r="N21" s="67" t="s">
        <v>385</v>
      </c>
      <c r="O21" s="67" t="s">
        <v>389</v>
      </c>
    </row>
    <row r="22" spans="1:15">
      <c r="J22" s="241" t="s">
        <v>189</v>
      </c>
      <c r="K22" s="66" t="s">
        <v>390</v>
      </c>
      <c r="L22" s="64"/>
      <c r="M22" s="64"/>
      <c r="N22" s="64"/>
      <c r="O22" s="64"/>
    </row>
    <row r="23" spans="1:15">
      <c r="J23" s="241"/>
      <c r="K23" s="66" t="s">
        <v>391</v>
      </c>
      <c r="L23" s="64"/>
      <c r="M23" s="64"/>
      <c r="N23" s="64"/>
      <c r="O23" s="64"/>
    </row>
    <row r="24" spans="1:15">
      <c r="J24" s="241"/>
      <c r="K24" s="66" t="s">
        <v>392</v>
      </c>
      <c r="L24" s="64"/>
      <c r="M24" s="64"/>
      <c r="N24" s="64"/>
      <c r="O24" s="64"/>
    </row>
    <row r="25" spans="1:15">
      <c r="J25" s="241"/>
      <c r="K25" s="66" t="s">
        <v>394</v>
      </c>
      <c r="L25" s="64"/>
      <c r="M25" s="64"/>
      <c r="N25" s="64"/>
      <c r="O25" s="64"/>
    </row>
    <row r="26" spans="1:15">
      <c r="J26" s="241"/>
      <c r="K26" s="66" t="s">
        <v>396</v>
      </c>
      <c r="L26" s="64"/>
      <c r="M26" s="64"/>
      <c r="N26" s="64"/>
      <c r="O26" s="64"/>
    </row>
    <row r="27" spans="1:15">
      <c r="J27" s="241"/>
      <c r="K27" s="66" t="s">
        <v>397</v>
      </c>
      <c r="L27" s="64"/>
      <c r="M27" s="64"/>
      <c r="N27" s="64"/>
      <c r="O27" s="64"/>
    </row>
    <row r="28" spans="1:15">
      <c r="J28" s="241"/>
      <c r="K28" s="66" t="s">
        <v>398</v>
      </c>
      <c r="L28" s="64"/>
      <c r="M28" s="64"/>
      <c r="N28" s="64"/>
      <c r="O28" s="64"/>
    </row>
    <row r="29" spans="1:15">
      <c r="J29" s="241"/>
      <c r="K29" s="66" t="s">
        <v>400</v>
      </c>
      <c r="L29" s="64"/>
      <c r="M29" s="64"/>
      <c r="N29" s="64"/>
      <c r="O29" s="64"/>
    </row>
    <row r="30" spans="1:15">
      <c r="J30" s="241"/>
      <c r="K30" s="66" t="s">
        <v>401</v>
      </c>
      <c r="L30" s="64"/>
      <c r="M30" s="64"/>
      <c r="N30" s="64"/>
      <c r="O30" s="64"/>
    </row>
    <row r="31" spans="1:15">
      <c r="J31" s="241"/>
      <c r="K31" s="66" t="s">
        <v>402</v>
      </c>
      <c r="L31" s="64"/>
      <c r="M31" s="64"/>
      <c r="N31" s="64"/>
      <c r="O31" s="64"/>
    </row>
    <row r="32" spans="1:15">
      <c r="J32" s="241"/>
      <c r="K32" s="66" t="s">
        <v>403</v>
      </c>
      <c r="L32" s="64"/>
      <c r="M32" s="64"/>
      <c r="N32" s="64"/>
      <c r="O32" s="64"/>
    </row>
    <row r="33" spans="1:15">
      <c r="J33" s="241"/>
      <c r="K33" s="66" t="s">
        <v>404</v>
      </c>
      <c r="L33" s="64"/>
      <c r="M33" s="64"/>
      <c r="N33" s="64"/>
      <c r="O33" s="64"/>
    </row>
    <row r="34" spans="1:15">
      <c r="J34" s="241"/>
      <c r="K34" s="62" t="s">
        <v>405</v>
      </c>
      <c r="L34" s="62" t="e">
        <f>AVERAGE(L22:L33)</f>
        <v>#DIV/0!</v>
      </c>
      <c r="M34" s="62">
        <f>MAX(M22:M33)</f>
        <v>0</v>
      </c>
      <c r="N34" s="62" t="e">
        <f>AVERAGE(N22:N33)</f>
        <v>#DIV/0!</v>
      </c>
      <c r="O34" s="62">
        <f>MAX(O22:O33)</f>
        <v>0</v>
      </c>
    </row>
    <row r="36" spans="1:15" ht="27.95">
      <c r="J36" s="61">
        <f>+A6</f>
        <v>2022</v>
      </c>
      <c r="K36" s="61" t="s">
        <v>387</v>
      </c>
      <c r="L36" s="67" t="s">
        <v>382</v>
      </c>
      <c r="M36" s="67" t="s">
        <v>388</v>
      </c>
      <c r="N36" s="67" t="s">
        <v>385</v>
      </c>
      <c r="O36" s="67" t="s">
        <v>389</v>
      </c>
    </row>
    <row r="37" spans="1:15">
      <c r="J37" s="241" t="s">
        <v>190</v>
      </c>
      <c r="K37" s="66" t="s">
        <v>390</v>
      </c>
      <c r="L37" s="64"/>
      <c r="M37" s="64"/>
      <c r="N37" s="64"/>
      <c r="O37" s="64"/>
    </row>
    <row r="38" spans="1:15">
      <c r="J38" s="241"/>
      <c r="K38" s="66" t="s">
        <v>391</v>
      </c>
      <c r="L38" s="64"/>
      <c r="M38" s="64"/>
      <c r="N38" s="64"/>
      <c r="O38" s="64"/>
    </row>
    <row r="39" spans="1:15">
      <c r="J39" s="241"/>
      <c r="K39" s="66" t="s">
        <v>392</v>
      </c>
      <c r="L39" s="64"/>
      <c r="M39" s="64"/>
      <c r="N39" s="64"/>
      <c r="O39" s="64"/>
    </row>
    <row r="40" spans="1:15">
      <c r="J40" s="241"/>
      <c r="K40" s="66" t="s">
        <v>394</v>
      </c>
      <c r="L40" s="64"/>
      <c r="M40" s="64"/>
      <c r="N40" s="64"/>
      <c r="O40" s="64"/>
    </row>
    <row r="41" spans="1:15">
      <c r="J41" s="241"/>
      <c r="K41" s="66" t="s">
        <v>396</v>
      </c>
      <c r="L41" s="64"/>
      <c r="M41" s="64"/>
      <c r="N41" s="64"/>
      <c r="O41" s="64"/>
    </row>
    <row r="42" spans="1:15">
      <c r="J42" s="241"/>
      <c r="K42" s="66" t="s">
        <v>397</v>
      </c>
      <c r="L42" s="64"/>
      <c r="M42" s="64"/>
      <c r="N42" s="64"/>
      <c r="O42" s="64"/>
    </row>
    <row r="43" spans="1:15">
      <c r="J43" s="241"/>
      <c r="K43" s="66" t="s">
        <v>398</v>
      </c>
      <c r="L43" s="64"/>
      <c r="M43" s="64"/>
      <c r="N43" s="64"/>
      <c r="O43" s="64"/>
    </row>
    <row r="44" spans="1:15">
      <c r="J44" s="241"/>
      <c r="K44" s="66" t="s">
        <v>400</v>
      </c>
      <c r="L44" s="64"/>
      <c r="M44" s="64"/>
      <c r="N44" s="64"/>
      <c r="O44" s="64"/>
    </row>
    <row r="45" spans="1:15">
      <c r="J45" s="241"/>
      <c r="K45" s="66" t="s">
        <v>401</v>
      </c>
      <c r="L45" s="64"/>
      <c r="M45" s="64"/>
      <c r="N45" s="64"/>
      <c r="O45" s="64"/>
    </row>
    <row r="46" spans="1:15">
      <c r="J46" s="241"/>
      <c r="K46" s="66" t="s">
        <v>402</v>
      </c>
      <c r="L46" s="64"/>
      <c r="M46" s="64"/>
      <c r="N46" s="64"/>
      <c r="O46" s="64"/>
    </row>
    <row r="47" spans="1:15">
      <c r="J47" s="241"/>
      <c r="K47" s="66" t="s">
        <v>403</v>
      </c>
      <c r="L47" s="64"/>
      <c r="M47" s="64"/>
      <c r="N47" s="64"/>
      <c r="O47" s="64"/>
    </row>
    <row r="48" spans="1:15">
      <c r="A48" s="253" t="s">
        <v>293</v>
      </c>
      <c r="B48" s="254"/>
      <c r="C48" s="254"/>
      <c r="D48" s="254"/>
      <c r="E48" s="254"/>
      <c r="F48" s="254"/>
      <c r="G48" s="255"/>
      <c r="J48" s="241"/>
      <c r="K48" s="66" t="s">
        <v>404</v>
      </c>
      <c r="L48" s="64"/>
      <c r="M48" s="64"/>
      <c r="N48" s="64"/>
      <c r="O48" s="64"/>
    </row>
    <row r="49" spans="1:15">
      <c r="A49" s="244" t="s">
        <v>436</v>
      </c>
      <c r="B49" s="245"/>
      <c r="C49" s="245"/>
      <c r="D49" s="245"/>
      <c r="E49" s="245"/>
      <c r="F49" s="245"/>
      <c r="G49" s="246"/>
      <c r="J49" s="241"/>
      <c r="K49" s="62" t="s">
        <v>405</v>
      </c>
      <c r="L49" s="62" t="e">
        <f>AVERAGE(L37:L48)</f>
        <v>#DIV/0!</v>
      </c>
      <c r="M49" s="62">
        <f>MAX(M37:M48)</f>
        <v>0</v>
      </c>
      <c r="N49" s="62" t="e">
        <f>AVERAGE(N37:N48)</f>
        <v>#DIV/0!</v>
      </c>
      <c r="O49" s="62">
        <f>MAX(O37:O48)</f>
        <v>0</v>
      </c>
    </row>
    <row r="50" spans="1:15">
      <c r="A50" s="247"/>
      <c r="B50" s="248"/>
      <c r="C50" s="248"/>
      <c r="D50" s="248"/>
      <c r="E50" s="248"/>
      <c r="F50" s="248"/>
      <c r="G50" s="249"/>
    </row>
    <row r="51" spans="1:15" ht="27.95">
      <c r="A51" s="247"/>
      <c r="B51" s="248"/>
      <c r="C51" s="248"/>
      <c r="D51" s="248"/>
      <c r="E51" s="248"/>
      <c r="F51" s="248"/>
      <c r="G51" s="249"/>
      <c r="J51" s="61">
        <f>+A6</f>
        <v>2022</v>
      </c>
      <c r="K51" s="61" t="s">
        <v>387</v>
      </c>
      <c r="L51" s="67" t="s">
        <v>382</v>
      </c>
      <c r="M51" s="67" t="s">
        <v>388</v>
      </c>
      <c r="N51" s="67" t="s">
        <v>385</v>
      </c>
      <c r="O51" s="67" t="s">
        <v>389</v>
      </c>
    </row>
    <row r="52" spans="1:15">
      <c r="A52" s="250"/>
      <c r="B52" s="251"/>
      <c r="C52" s="251"/>
      <c r="D52" s="251"/>
      <c r="E52" s="251"/>
      <c r="F52" s="251"/>
      <c r="G52" s="252"/>
      <c r="J52" s="241" t="s">
        <v>191</v>
      </c>
      <c r="K52" s="66" t="s">
        <v>390</v>
      </c>
      <c r="L52" s="64"/>
      <c r="M52" s="64"/>
      <c r="N52" s="64"/>
      <c r="O52" s="64"/>
    </row>
    <row r="53" spans="1:15">
      <c r="J53" s="241"/>
      <c r="K53" s="66" t="s">
        <v>391</v>
      </c>
      <c r="L53" s="64"/>
      <c r="M53" s="64"/>
      <c r="N53" s="64"/>
      <c r="O53" s="64"/>
    </row>
    <row r="54" spans="1:15">
      <c r="J54" s="241"/>
      <c r="K54" s="66" t="s">
        <v>392</v>
      </c>
      <c r="L54" s="64"/>
      <c r="M54" s="64"/>
      <c r="N54" s="64"/>
      <c r="O54" s="64"/>
    </row>
    <row r="55" spans="1:15">
      <c r="J55" s="241"/>
      <c r="K55" s="66" t="s">
        <v>394</v>
      </c>
      <c r="L55" s="64"/>
      <c r="M55" s="64"/>
      <c r="N55" s="64"/>
      <c r="O55" s="64"/>
    </row>
    <row r="56" spans="1:15">
      <c r="J56" s="241"/>
      <c r="K56" s="66" t="s">
        <v>396</v>
      </c>
      <c r="L56" s="64"/>
      <c r="M56" s="64"/>
      <c r="N56" s="64"/>
      <c r="O56" s="64"/>
    </row>
    <row r="57" spans="1:15">
      <c r="J57" s="241"/>
      <c r="K57" s="66" t="s">
        <v>397</v>
      </c>
      <c r="L57" s="64"/>
      <c r="M57" s="64"/>
      <c r="N57" s="64"/>
      <c r="O57" s="64"/>
    </row>
    <row r="58" spans="1:15">
      <c r="J58" s="241"/>
      <c r="K58" s="66" t="s">
        <v>398</v>
      </c>
      <c r="L58" s="64"/>
      <c r="M58" s="64"/>
      <c r="N58" s="64"/>
      <c r="O58" s="64"/>
    </row>
    <row r="59" spans="1:15">
      <c r="J59" s="241"/>
      <c r="K59" s="66" t="s">
        <v>400</v>
      </c>
      <c r="L59" s="64"/>
      <c r="M59" s="64"/>
      <c r="N59" s="64"/>
      <c r="O59" s="64"/>
    </row>
    <row r="60" spans="1:15">
      <c r="J60" s="241"/>
      <c r="K60" s="66" t="s">
        <v>401</v>
      </c>
      <c r="L60" s="64"/>
      <c r="M60" s="64"/>
      <c r="N60" s="64"/>
      <c r="O60" s="64"/>
    </row>
    <row r="61" spans="1:15">
      <c r="J61" s="241"/>
      <c r="K61" s="66" t="s">
        <v>402</v>
      </c>
      <c r="L61" s="64"/>
      <c r="M61" s="64"/>
      <c r="N61" s="64"/>
      <c r="O61" s="64"/>
    </row>
    <row r="62" spans="1:15">
      <c r="J62" s="241"/>
      <c r="K62" s="66" t="s">
        <v>403</v>
      </c>
      <c r="L62" s="64"/>
      <c r="M62" s="64"/>
      <c r="N62" s="64"/>
      <c r="O62" s="64"/>
    </row>
    <row r="63" spans="1:15">
      <c r="J63" s="241"/>
      <c r="K63" s="66" t="s">
        <v>404</v>
      </c>
      <c r="L63" s="64"/>
      <c r="M63" s="64"/>
      <c r="N63" s="64"/>
      <c r="O63" s="64"/>
    </row>
    <row r="64" spans="1:15">
      <c r="J64" s="241"/>
      <c r="K64" s="62" t="s">
        <v>405</v>
      </c>
      <c r="L64" s="62" t="e">
        <f>AVERAGE(L52:L63)</f>
        <v>#DIV/0!</v>
      </c>
      <c r="M64" s="62">
        <f>MAX(M52:M63)</f>
        <v>0</v>
      </c>
      <c r="N64" s="62" t="e">
        <f>AVERAGE(N52:N63)</f>
        <v>#DIV/0!</v>
      </c>
      <c r="O64" s="62">
        <f>MAX(O52:O63)</f>
        <v>0</v>
      </c>
    </row>
    <row r="66" spans="10:15" ht="27.95">
      <c r="J66" s="61">
        <f>+A6</f>
        <v>2022</v>
      </c>
      <c r="K66" s="61" t="s">
        <v>387</v>
      </c>
      <c r="L66" s="67" t="s">
        <v>382</v>
      </c>
      <c r="M66" s="67" t="s">
        <v>388</v>
      </c>
      <c r="N66" s="67" t="s">
        <v>385</v>
      </c>
      <c r="O66" s="67" t="s">
        <v>389</v>
      </c>
    </row>
    <row r="67" spans="10:15">
      <c r="J67" s="241" t="s">
        <v>192</v>
      </c>
      <c r="K67" s="66" t="s">
        <v>390</v>
      </c>
      <c r="L67" s="64"/>
      <c r="M67" s="64"/>
      <c r="N67" s="64"/>
      <c r="O67" s="64"/>
    </row>
    <row r="68" spans="10:15">
      <c r="J68" s="241"/>
      <c r="K68" s="66" t="s">
        <v>391</v>
      </c>
      <c r="L68" s="64"/>
      <c r="M68" s="64"/>
      <c r="N68" s="64"/>
      <c r="O68" s="64"/>
    </row>
    <row r="69" spans="10:15">
      <c r="J69" s="241"/>
      <c r="K69" s="66" t="s">
        <v>392</v>
      </c>
      <c r="L69" s="64"/>
      <c r="M69" s="64"/>
      <c r="N69" s="64"/>
      <c r="O69" s="64"/>
    </row>
    <row r="70" spans="10:15">
      <c r="J70" s="241"/>
      <c r="K70" s="66" t="s">
        <v>394</v>
      </c>
      <c r="L70" s="64"/>
      <c r="M70" s="64"/>
      <c r="N70" s="64"/>
      <c r="O70" s="64"/>
    </row>
    <row r="71" spans="10:15">
      <c r="J71" s="241"/>
      <c r="K71" s="66" t="s">
        <v>396</v>
      </c>
      <c r="L71" s="64"/>
      <c r="M71" s="64"/>
      <c r="N71" s="64"/>
      <c r="O71" s="64"/>
    </row>
    <row r="72" spans="10:15">
      <c r="J72" s="241"/>
      <c r="K72" s="66" t="s">
        <v>397</v>
      </c>
      <c r="L72" s="64"/>
      <c r="M72" s="64"/>
      <c r="N72" s="64"/>
      <c r="O72" s="64"/>
    </row>
    <row r="73" spans="10:15">
      <c r="J73" s="241"/>
      <c r="K73" s="66" t="s">
        <v>398</v>
      </c>
      <c r="L73" s="64"/>
      <c r="M73" s="64"/>
      <c r="N73" s="64"/>
      <c r="O73" s="64"/>
    </row>
    <row r="74" spans="10:15">
      <c r="J74" s="241"/>
      <c r="K74" s="66" t="s">
        <v>400</v>
      </c>
      <c r="L74" s="64"/>
      <c r="M74" s="64"/>
      <c r="N74" s="64"/>
      <c r="O74" s="64"/>
    </row>
    <row r="75" spans="10:15">
      <c r="J75" s="241"/>
      <c r="K75" s="66" t="s">
        <v>401</v>
      </c>
      <c r="L75" s="64"/>
      <c r="M75" s="64"/>
      <c r="N75" s="64"/>
      <c r="O75" s="64"/>
    </row>
    <row r="76" spans="10:15">
      <c r="J76" s="241"/>
      <c r="K76" s="66" t="s">
        <v>402</v>
      </c>
      <c r="L76" s="64"/>
      <c r="M76" s="64"/>
      <c r="N76" s="64"/>
      <c r="O76" s="64"/>
    </row>
    <row r="77" spans="10:15">
      <c r="J77" s="241"/>
      <c r="K77" s="66" t="s">
        <v>403</v>
      </c>
      <c r="L77" s="64"/>
      <c r="M77" s="64"/>
      <c r="N77" s="64"/>
      <c r="O77" s="64"/>
    </row>
    <row r="78" spans="10:15">
      <c r="J78" s="241"/>
      <c r="K78" s="66" t="s">
        <v>404</v>
      </c>
      <c r="L78" s="64"/>
      <c r="M78" s="64"/>
      <c r="N78" s="64"/>
      <c r="O78" s="64"/>
    </row>
    <row r="79" spans="10:15">
      <c r="J79" s="241"/>
      <c r="K79" s="62" t="s">
        <v>405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12</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k85d23755b3a46b5a51451cf336b2e9b xmlns="662745e8-e224-48e8-a2e3-254862b8c2f5">
      <Terms xmlns="http://schemas.microsoft.com/office/infopath/2007/PartnerControls"/>
    </k85d23755b3a46b5a51451cf336b2e9b>
    <Topic xmlns="662745e8-e224-48e8-a2e3-254862b8c2f5">Resource Library</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National Permitting Service Installations Regime</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Team</TermName>
          <TermId xmlns="http://schemas.microsoft.com/office/infopath/2007/PartnerControls">ff0485df-0575-416f-802f-e999165821b7</TermId>
        </TermInfo>
      </Terms>
    </n7493b4506bf40e28c373b1e51a33445>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F11400C-B12B-4E95-BBBF-0DC15A5E0E9F}"/>
</file>

<file path=customXml/itemProps2.xml><?xml version="1.0" encoding="utf-8"?>
<ds:datastoreItem xmlns:ds="http://schemas.openxmlformats.org/officeDocument/2006/customXml" ds:itemID="{03A65312-EDD8-4ED5-85CD-21EC9D2BFEF5}"/>
</file>

<file path=customXml/itemProps3.xml><?xml version="1.0" encoding="utf-8"?>
<ds:datastoreItem xmlns:ds="http://schemas.openxmlformats.org/officeDocument/2006/customXml" ds:itemID="{A3447393-0CDA-464F-B04A-CA16C2B3CB18}"/>
</file>

<file path=customXml/itemProps4.xml><?xml version="1.0" encoding="utf-8"?>
<ds:datastoreItem xmlns:ds="http://schemas.openxmlformats.org/officeDocument/2006/customXml" ds:itemID="{130E79B3-286C-4594-AC93-4243D3FE78E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Buchanan, Paul</cp:lastModifiedBy>
  <cp:revision/>
  <dcterms:created xsi:type="dcterms:W3CDTF">2019-04-02T06:44:55Z</dcterms:created>
  <dcterms:modified xsi:type="dcterms:W3CDTF">2023-02-14T09:33:46Z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HOGovernmentSecurityClassification">
    <vt:lpwstr>6;#Official|14c80daa-741b-422c-9722-f71693c9ede4</vt:lpwstr>
  </property>
  <property fmtid="{D5CDD505-2E9C-101B-9397-08002B2CF9AE}" pid="5" name="InformationType">
    <vt:lpwstr/>
  </property>
  <property fmtid="{D5CDD505-2E9C-101B-9397-08002B2CF9AE}" pid="6" name="HOSiteType">
    <vt:lpwstr>12;#Team|ff0485df-0575-416f-802f-e999165821b7</vt:lpwstr>
  </property>
  <property fmtid="{D5CDD505-2E9C-101B-9397-08002B2CF9AE}" pid="7" name="Distribution">
    <vt:lpwstr>9;#Internal EA|b77da37e-7166-4741-8c12-4679faab22d9</vt:lpwstr>
  </property>
  <property fmtid="{D5CDD505-2E9C-101B-9397-08002B2CF9AE}" pid="8" name="OrganisationalUnit">
    <vt:lpwstr>8;#EA|d5f78ddb-b1b6-4328-9877-d7e3ed06fdac</vt:lpwstr>
  </property>
  <property fmtid="{D5CDD505-2E9C-101B-9397-08002B2CF9AE}" pid="9" name="HOCopyrightLevel">
    <vt:lpwstr>7;#Crown|69589897-2828-4761-976e-717fd8e631c9</vt:lpwstr>
  </property>
</Properties>
</file>