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xml"/>
  <Override PartName="/xl/charts/chart3.xml" ContentType="application/vnd.openxmlformats-officedocument.drawingml.chart+xml"/>
  <Override PartName="/xl/drawings/drawing7.xml" ContentType="application/vnd.openxmlformats-officedocument.drawing+xml"/>
  <Override PartName="/xl/charts/chart4.xml" ContentType="application/vnd.openxmlformats-officedocument.drawingml.chart+xml"/>
  <Override PartName="/xl/drawings/drawing8.xml" ContentType="application/vnd.openxmlformats-officedocument.drawing+xml"/>
  <Override PartName="/xl/charts/chart5.xml" ContentType="application/vnd.openxmlformats-officedocument.drawingml.chart+xml"/>
  <Override PartName="/xl/drawings/drawing9.xml" ContentType="application/vnd.openxmlformats-officedocument.drawing+xml"/>
  <Override PartName="/xl/charts/chart6.xml" ContentType="application/vnd.openxmlformats-officedocument.drawingml.chart+xml"/>
  <Override PartName="/xl/drawings/drawing10.xml" ContentType="application/vnd.openxmlformats-officedocument.drawing+xml"/>
  <Override PartName="/xl/charts/chart7.xml" ContentType="application/vnd.openxmlformats-officedocument.drawingml.chart+xml"/>
  <Override PartName="/xl/drawings/drawing11.xml" ContentType="application/vnd.openxmlformats-officedocument.drawing+xml"/>
  <Override PartName="/xl/charts/chart8.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embeddings/oleObject1.bin" ContentType="application/vnd.openxmlformats-officedocument.oleOb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30" codeName="{00000000-0000-0000-0000-000000000000}"/>
  <workbookPr codeName="ThisWorkbook" defaultThemeVersion="166925"/>
  <mc:AlternateContent xmlns:mc="http://schemas.openxmlformats.org/markup-compatibility/2006">
    <mc:Choice Requires="x15">
      <x15ac:absPath xmlns:x15ac="http://schemas.microsoft.com/office/spreadsheetml/2010/11/ac" url="https://defra.sharepoint.com/sites/Community2454/Data/Annual Reports/2022/Herts &amp; North London/"/>
    </mc:Choice>
  </mc:AlternateContent>
  <xr:revisionPtr revIDLastSave="0" documentId="13_ncr:1_{E616E4EF-6EA8-42CB-9D0A-D59459E9AEF3}" xr6:coauthVersionLast="47" xr6:coauthVersionMax="47" xr10:uidLastSave="{00000000-0000-0000-0000-000000000000}"/>
  <bookViews>
    <workbookView xWindow="-108" yWindow="-108" windowWidth="23256" windowHeight="12576"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r:id="rId21"/>
    <sheet name="CO 95% 10 min" sheetId="30" r:id="rId22"/>
    <sheet name="NH3" sheetId="31" r:id="rId23"/>
  </sheets>
  <definedNames>
    <definedName name="_xlnm.Print_Area" localSheetId="14">'Air (CEMS)'!$A$1:$M$31</definedName>
    <definedName name="_xlnm.Print_Area" localSheetId="13">'Air (periodic)'!$A$1:$J$41</definedName>
    <definedName name="_xlnm.Print_Area" localSheetId="20">'CO 0.5hourly'!$A$1:$G$52</definedName>
    <definedName name="_xlnm.Print_Area" localSheetId="21">'CO 95% 10 min'!$A$1:$H$52</definedName>
    <definedName name="_xlnm.Print_Area" localSheetId="10">'CO2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22">'NH3'!$A$1:$G$52</definedName>
    <definedName name="_xlnm.Print_Area" localSheetId="17">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Compliance'!$A$1:$J$35</definedName>
    <definedName name="_xlnm.Print_Area" localSheetId="9">'Public Liasion'!$A$1:$I$29</definedName>
    <definedName name="_xlnm.Print_Area" localSheetId="11">'Residue Quality '!$A$1:$G$41</definedName>
    <definedName name="_xlnm.Print_Area" localSheetId="16">'SO2'!$A$1:$G$52</definedName>
    <definedName name="_xlnm.Print_Area" localSheetId="18">TOC!$A$1:$G$52</definedName>
    <definedName name="_xlnm.Print_Area" localSheetId="12">Water!$A$1:$I$30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46" i="7" l="1"/>
  <c r="C46" i="7"/>
  <c r="G27" i="24"/>
  <c r="F27" i="24"/>
  <c r="E27" i="24"/>
  <c r="D27" i="24"/>
  <c r="G26" i="24"/>
  <c r="F26" i="24"/>
  <c r="M34" i="30"/>
  <c r="M19" i="30"/>
  <c r="D26" i="24" s="1"/>
  <c r="N34" i="30"/>
  <c r="G24" i="24"/>
  <c r="F24" i="24"/>
  <c r="E26" i="24"/>
  <c r="N19" i="30"/>
  <c r="E24" i="24"/>
  <c r="D24" i="24"/>
  <c r="G23" i="24"/>
  <c r="F23" i="24"/>
  <c r="G22" i="24"/>
  <c r="F22" i="24"/>
  <c r="E23" i="24"/>
  <c r="D23" i="24"/>
  <c r="E22" i="24"/>
  <c r="D22" i="24"/>
  <c r="G21" i="24"/>
  <c r="F21" i="24"/>
  <c r="G20" i="24"/>
  <c r="F20" i="24"/>
  <c r="E21" i="24"/>
  <c r="D21" i="24"/>
  <c r="E20" i="24"/>
  <c r="D20" i="24"/>
  <c r="G19" i="24"/>
  <c r="F19" i="24"/>
  <c r="G18" i="24"/>
  <c r="F18" i="24"/>
  <c r="E19" i="24"/>
  <c r="D19" i="24"/>
  <c r="E18" i="24"/>
  <c r="D18" i="24"/>
  <c r="G17" i="24"/>
  <c r="F17" i="24"/>
  <c r="G16" i="24"/>
  <c r="F16" i="24"/>
  <c r="E17" i="24"/>
  <c r="D17" i="24"/>
  <c r="E16" i="24"/>
  <c r="D16" i="24"/>
  <c r="G15" i="24"/>
  <c r="G14" i="24"/>
  <c r="F15" i="24"/>
  <c r="F14" i="24"/>
  <c r="E15" i="24"/>
  <c r="D15" i="24"/>
  <c r="E14" i="24"/>
  <c r="D14" i="24"/>
  <c r="D13" i="8"/>
  <c r="H58" i="6" l="1"/>
  <c r="G58" i="6"/>
  <c r="H59" i="6"/>
  <c r="H54" i="6"/>
  <c r="H53" i="6"/>
  <c r="C1" i="32" l="1"/>
  <c r="A1" i="32"/>
  <c r="I20" i="7" l="1"/>
  <c r="I21" i="7"/>
  <c r="I22" i="7"/>
  <c r="I12" i="7"/>
  <c r="I13" i="7"/>
  <c r="I14" i="7"/>
  <c r="C18" i="6" l="1"/>
  <c r="C21" i="6" s="1"/>
  <c r="H61" i="6" l="1"/>
  <c r="G13" i="6" l="1"/>
  <c r="H13" i="6" s="1"/>
  <c r="G45" i="6"/>
  <c r="H45" i="6" s="1"/>
  <c r="J3" i="31" l="1"/>
  <c r="J3" i="30"/>
  <c r="J3" i="29"/>
  <c r="J3" i="28"/>
  <c r="J3" i="27"/>
  <c r="J3" i="26"/>
  <c r="J3" i="25"/>
  <c r="J3" i="13"/>
  <c r="G19" i="6" l="1"/>
  <c r="G57" i="6" l="1"/>
  <c r="G59" i="6" l="1"/>
  <c r="G65" i="6"/>
  <c r="G64" i="6"/>
  <c r="H64" i="6" s="1"/>
  <c r="G63" i="6"/>
  <c r="G61" i="6"/>
  <c r="G53" i="6"/>
  <c r="G54" i="6"/>
  <c r="G55" i="6"/>
  <c r="G56" i="6"/>
  <c r="G60" i="6"/>
  <c r="D18" i="6" l="1"/>
  <c r="D21" i="6" s="1"/>
  <c r="E18" i="6"/>
  <c r="E21" i="6" s="1"/>
  <c r="F18" i="6"/>
  <c r="F21" i="6" s="1"/>
  <c r="G21" i="6" l="1"/>
  <c r="E1" i="3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Q19" i="30"/>
  <c r="P19" i="30"/>
  <c r="O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I19" i="7" l="1"/>
  <c r="I11" i="7"/>
  <c r="I18" i="7"/>
  <c r="J36" i="27"/>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28" i="6"/>
  <c r="E28" i="6"/>
  <c r="F28" i="6"/>
  <c r="C28" i="6"/>
  <c r="G7" i="8"/>
  <c r="D7" i="8"/>
  <c r="B5" i="8"/>
  <c r="G3" i="8"/>
  <c r="A3" i="8"/>
  <c r="A1" i="8"/>
  <c r="G23" i="7"/>
  <c r="E23" i="7"/>
  <c r="G15" i="7"/>
  <c r="E15" i="7"/>
  <c r="I15" i="7" s="1"/>
  <c r="B4" i="7"/>
  <c r="G3" i="7"/>
  <c r="A3" i="7"/>
  <c r="A1" i="7"/>
  <c r="A8" i="7" s="1"/>
  <c r="H65" i="6"/>
  <c r="H63" i="6"/>
  <c r="G50" i="6"/>
  <c r="G49" i="6"/>
  <c r="G48" i="6"/>
  <c r="H48" i="6" s="1"/>
  <c r="G47" i="6"/>
  <c r="H47" i="6" s="1"/>
  <c r="G46" i="6"/>
  <c r="H46" i="6" s="1"/>
  <c r="G44" i="6"/>
  <c r="H44" i="6" s="1"/>
  <c r="G43" i="6"/>
  <c r="H43" i="6" s="1"/>
  <c r="G42" i="6"/>
  <c r="H42" i="6" s="1"/>
  <c r="G39" i="6"/>
  <c r="H39" i="6" s="1"/>
  <c r="G38" i="6"/>
  <c r="H38" i="6" s="1"/>
  <c r="G37" i="6"/>
  <c r="H37" i="6" s="1"/>
  <c r="G36" i="6"/>
  <c r="H36" i="6" s="1"/>
  <c r="G35" i="6"/>
  <c r="H35" i="6" s="1"/>
  <c r="G34" i="6"/>
  <c r="H34" i="6" s="1"/>
  <c r="G30" i="6"/>
  <c r="G29" i="6"/>
  <c r="H29" i="6" s="1"/>
  <c r="G27" i="6"/>
  <c r="G26" i="6"/>
  <c r="H26" i="6" s="1"/>
  <c r="G25" i="6"/>
  <c r="G24" i="6"/>
  <c r="H24" i="6" s="1"/>
  <c r="G20" i="6"/>
  <c r="H20" i="6" s="1"/>
  <c r="G15" i="6"/>
  <c r="H15" i="6" s="1"/>
  <c r="G14" i="6"/>
  <c r="G12" i="6"/>
  <c r="H12" i="6" s="1"/>
  <c r="G11" i="6"/>
  <c r="G10" i="6"/>
  <c r="G9" i="6"/>
  <c r="G8" i="6"/>
  <c r="D11" i="8" l="1"/>
  <c r="H27" i="6"/>
  <c r="D14" i="8"/>
  <c r="H30" i="6"/>
  <c r="I23" i="7"/>
  <c r="D12" i="8"/>
  <c r="H25" i="6"/>
  <c r="E33" i="7"/>
  <c r="H33" i="7" s="1"/>
  <c r="E35" i="7"/>
  <c r="H35" i="7" s="1"/>
  <c r="E37" i="7"/>
  <c r="H37" i="7" s="1"/>
  <c r="E36" i="7"/>
  <c r="H36" i="7" s="1"/>
  <c r="G24" i="7"/>
  <c r="G18" i="6"/>
  <c r="H21" i="6" s="1"/>
  <c r="G28" i="6"/>
  <c r="E24" i="7"/>
  <c r="E34" i="7"/>
  <c r="H34" i="7" s="1"/>
  <c r="D10" i="8"/>
  <c r="G10" i="8"/>
  <c r="A31" i="7"/>
  <c r="A43" i="7" s="1"/>
  <c r="I24" i="7" l="1"/>
  <c r="H8" i="6"/>
  <c r="H19" i="6"/>
  <c r="H10" i="6"/>
  <c r="G11" i="8"/>
  <c r="G12" i="8"/>
  <c r="H14" i="6"/>
  <c r="G14" i="8"/>
  <c r="H11" i="6"/>
  <c r="H9" i="6"/>
</calcChain>
</file>

<file path=xl/sharedStrings.xml><?xml version="1.0" encoding="utf-8"?>
<sst xmlns="http://schemas.openxmlformats.org/spreadsheetml/2006/main" count="1586" uniqueCount="441">
  <si>
    <t>Add company logo</t>
  </si>
  <si>
    <t>Version 22.3  30/11/22</t>
  </si>
  <si>
    <t>Add photo</t>
  </si>
  <si>
    <t>Notes:</t>
  </si>
  <si>
    <t>This template may require adjustments by individual operators to meet specific reporting requirements as defined in the site Permit(s)</t>
  </si>
  <si>
    <t>Annual Performance Report 2022</t>
  </si>
  <si>
    <t>Permit EPR/BT7116IW</t>
  </si>
  <si>
    <t>Lakeside EFW Ltd</t>
  </si>
  <si>
    <t>other name of facility (if applicable)</t>
  </si>
  <si>
    <t>Year:</t>
  </si>
  <si>
    <t>Address:</t>
  </si>
  <si>
    <t>Lakeside EfW Ltd, Lakeside Road, Colnbrook, Berkshire SL3 0FE</t>
  </si>
  <si>
    <t xml:space="preserve">Tel: </t>
  </si>
  <si>
    <t>01753 688635</t>
  </si>
  <si>
    <t xml:space="preserve">Email: </t>
  </si>
  <si>
    <t>martin.rogers@lakesideefw.co.uk</t>
  </si>
  <si>
    <t>Prepared by:</t>
  </si>
  <si>
    <t>Martin Rogers</t>
  </si>
  <si>
    <t>Position:</t>
  </si>
  <si>
    <t>EHS Manager</t>
  </si>
  <si>
    <t>Approved by:</t>
  </si>
  <si>
    <t>Version:</t>
  </si>
  <si>
    <t>Issue Date:</t>
  </si>
  <si>
    <t>Contents</t>
  </si>
  <si>
    <t>Section</t>
  </si>
  <si>
    <t>Subject</t>
  </si>
  <si>
    <t xml:space="preserve">Page </t>
  </si>
  <si>
    <t>Section references and Page nos. to be inserted</t>
  </si>
  <si>
    <t>Facility Information</t>
  </si>
  <si>
    <t>Sections and Subjects may require adjustment by individual operators to meet specific reporting requirements as defined in the sites Permit(s)</t>
  </si>
  <si>
    <t>Operational Data</t>
  </si>
  <si>
    <t>Operational Summary</t>
  </si>
  <si>
    <t>Performance Form 1</t>
  </si>
  <si>
    <t>Energy Form 1</t>
  </si>
  <si>
    <t>Permit Compliance</t>
  </si>
  <si>
    <t>Improvements</t>
  </si>
  <si>
    <t>Public Liasion</t>
  </si>
  <si>
    <t>Carbon dioxide and nitrous oxide emissions</t>
  </si>
  <si>
    <t xml:space="preserve">Residue Quality </t>
  </si>
  <si>
    <t>Emissions to Water</t>
  </si>
  <si>
    <t>Emissions to Air (periodically monitored)</t>
  </si>
  <si>
    <t>Emissions to Air (continuously monitored)</t>
  </si>
  <si>
    <t>Hydrogen Chloride emissions</t>
  </si>
  <si>
    <t>Sulphur Dioxdie emsissions</t>
  </si>
  <si>
    <t>Oxides of Notrigen emissions</t>
  </si>
  <si>
    <t>Total Organic Carbon emissions</t>
  </si>
  <si>
    <t>Particulate Matter emissions</t>
  </si>
  <si>
    <t>Carbon Monoxide emissions</t>
  </si>
  <si>
    <t>Ammonia emissions</t>
  </si>
  <si>
    <t>Version Control</t>
  </si>
  <si>
    <t>Information</t>
  </si>
  <si>
    <t>Date</t>
  </si>
  <si>
    <t>Distribution</t>
  </si>
  <si>
    <t>Copy</t>
  </si>
  <si>
    <t>Name, Role</t>
  </si>
  <si>
    <t>No.</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</si>
  <si>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</si>
  <si>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</si>
  <si>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Lakeside Energy from Waste (EfW)
A joint venture project between two of the UK’s leading recycling and waste management companies; Grundon Waste Management and Viridor.
The Lakeside EfW facility at Colnbrook near Slough has been operational since 2010. Using advanced technology, this plant is capable of processessing over 450,000 tonnes of residual waste per year, generating 37MW of power – enough to provide electricity to every household in Slough (56,000 homes).
There is an education centre adjacent to Lakeside EfW, where schools and other groups can learn about sustainable waste management and energy from waste.
(alt enter to make new para)</t>
  </si>
  <si>
    <t xml:space="preserve">Include summary of plant design, design capacity, no. of combustion lines, electrical and heat capacity and any other general information that descibes the facility, its location and purpose </t>
  </si>
  <si>
    <t>Summary of Operational Processes and Procedures</t>
  </si>
  <si>
    <t>Lakeside operate an Integrated Management System (IMS) that is ISO 14001, ISO 45001, ISO 9001, ISO 22301 and ISO 50001 certified. It includes all the procedures for receiving and inspecting waste, auditing suppliers to ensure waste quality and compliance. Operations includes procedures for running the plant, showing how to start a line, run a line and shutdown a line. EHS includes procedures for monitoring and reporting compliance. Maintenance includes all the procedures for planned maintenance, unplanned maintenance, outages and preventative maintenance.</t>
  </si>
  <si>
    <t>Include summary of key processes and procedures such as (but not limited to); waste reception, control rooms, grate, bed and bolier, energy &amp; heat  generation, cooling systems, residue management, emission controls, health and safety systems, maintenance</t>
  </si>
  <si>
    <t>Plant Size</t>
  </si>
  <si>
    <t>tonnes pa</t>
  </si>
  <si>
    <t>MWth</t>
  </si>
  <si>
    <t>MWe</t>
  </si>
  <si>
    <t xml:space="preserve">* - RDF to include SRF </t>
  </si>
  <si>
    <t>No. of combustion lines</t>
  </si>
  <si>
    <t>No. of Turbines:</t>
  </si>
  <si>
    <t>** - CHP plants only</t>
  </si>
  <si>
    <t>2020 updates include;  heat in MWh, water in Litres, NCV in MJ/kg</t>
  </si>
  <si>
    <t>Waste types received</t>
  </si>
  <si>
    <t>Unit</t>
  </si>
  <si>
    <t>Q1</t>
  </si>
  <si>
    <t>Q2</t>
  </si>
  <si>
    <t>Q3</t>
  </si>
  <si>
    <t>Q4</t>
  </si>
  <si>
    <t>Year Total</t>
  </si>
  <si>
    <t>%</t>
  </si>
  <si>
    <t>Household / Local Authority</t>
  </si>
  <si>
    <t>tonnes</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</si>
  <si>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</si>
  <si>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 xml:space="preserve">Commercial &amp; Industrial </t>
  </si>
  <si>
    <t xml:space="preserve">Hazardous </t>
  </si>
  <si>
    <t>Clinical</t>
  </si>
  <si>
    <t xml:space="preserve">Waste wood (biomass) </t>
  </si>
  <si>
    <t>Refuse Derived Fuel * - H'hold/LA</t>
  </si>
  <si>
    <t>Refuse Derived Fuel *  - C&amp;I</t>
  </si>
  <si>
    <t>Other [Please specify]</t>
  </si>
  <si>
    <t>Total waste received</t>
  </si>
  <si>
    <t xml:space="preserve">Rejected Waste </t>
  </si>
  <si>
    <t>Unprocessed waste transferred out</t>
  </si>
  <si>
    <t>Total waste combusted</t>
  </si>
  <si>
    <t>Energy Useage / Export</t>
  </si>
  <si>
    <t>KWh/te</t>
  </si>
  <si>
    <t>Power Generated</t>
  </si>
  <si>
    <t>MWh</t>
  </si>
  <si>
    <t>Power Exported</t>
  </si>
  <si>
    <t>Power Used on site</t>
  </si>
  <si>
    <t>Power Imported</t>
  </si>
  <si>
    <t>Parasitic Load</t>
  </si>
  <si>
    <t>Thermal Energy Produced **</t>
  </si>
  <si>
    <t>Thermal Energy Exported **</t>
  </si>
  <si>
    <t>R1 value (if applicable)</t>
  </si>
  <si>
    <t>Waste Disposal &amp; Recovery</t>
  </si>
  <si>
    <t>% inputs</t>
  </si>
  <si>
    <t>APC Residues - produced</t>
  </si>
  <si>
    <t>IBA - produced</t>
  </si>
  <si>
    <t>Metals recycling</t>
  </si>
  <si>
    <t>Other</t>
  </si>
  <si>
    <t>Raw Material Usage</t>
  </si>
  <si>
    <t>kg or Ltr /te</t>
  </si>
  <si>
    <t>Mains Water</t>
  </si>
  <si>
    <r>
      <t>m</t>
    </r>
    <r>
      <rPr>
        <vertAlign val="superscript"/>
        <sz val="10"/>
        <color theme="1"/>
        <rFont val="Arial"/>
        <family val="2"/>
      </rPr>
      <t>3</t>
    </r>
  </si>
  <si>
    <t>Other Water</t>
  </si>
  <si>
    <t>ltrs</t>
  </si>
  <si>
    <t>Ammonia</t>
  </si>
  <si>
    <t>kgs</t>
  </si>
  <si>
    <t>Urea</t>
  </si>
  <si>
    <t>Activated Carbon</t>
  </si>
  <si>
    <t>Lime / hydrated lime</t>
  </si>
  <si>
    <t>Fuel oil</t>
  </si>
  <si>
    <t>Gas</t>
  </si>
  <si>
    <t>cf</t>
  </si>
  <si>
    <t xml:space="preserve">Summary </t>
  </si>
  <si>
    <t>Line/Unit</t>
  </si>
  <si>
    <t xml:space="preserve">Hrs in year </t>
  </si>
  <si>
    <t>Availability of waste combustion by line, hrs</t>
  </si>
  <si>
    <t>x %</t>
  </si>
  <si>
    <t>Overall Availability, mean avg. of all lines, hrs</t>
  </si>
  <si>
    <t>Hours of turbine operations, hrs</t>
  </si>
  <si>
    <t>Hours of heat / steam export</t>
  </si>
  <si>
    <t>Net Calorific Value of waste</t>
  </si>
  <si>
    <t>MJ/kg</t>
  </si>
  <si>
    <t>-</t>
  </si>
  <si>
    <t>Abnormal Events</t>
  </si>
  <si>
    <t>qty.</t>
  </si>
  <si>
    <t>Abnormal operation</t>
  </si>
  <si>
    <t>hours</t>
  </si>
  <si>
    <t>Permit Breaches</t>
  </si>
  <si>
    <t>Summary of Plant Operations and Maintenance during the reporting year</t>
  </si>
  <si>
    <t>add text  here, 
(alt enter to make new para)</t>
  </si>
  <si>
    <t xml:space="preserve">Include summary of key operational and/or mainteanance activity undertaken in the year, such as any major component upgrades and/or replacements </t>
  </si>
  <si>
    <t>Summary of Residue Handling for the reporting year</t>
  </si>
  <si>
    <t>add text here, 
(alt enter to make new para)</t>
  </si>
  <si>
    <t xml:space="preserve">Include in here a summary of residue handling regimes and destinations </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</si>
  <si>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</si>
  <si>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</si>
  <si>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</si>
  <si>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</si>
  <si>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</si>
  <si>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</si>
  <si>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</si>
  <si>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</si>
  <si>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</si>
  <si>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</si>
  <si>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</si>
  <si>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</si>
  <si>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</si>
  <si>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</si>
  <si>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</si>
  <si>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R05</t>
  </si>
  <si>
    <t>IBA</t>
  </si>
  <si>
    <t>Total Hazardous Waste</t>
  </si>
  <si>
    <t>2) Non-Hazardous Wastes</t>
  </si>
  <si>
    <t>R11</t>
  </si>
  <si>
    <t>Ferrous Metal</t>
  </si>
  <si>
    <t>R04</t>
  </si>
  <si>
    <t>Process Water</t>
  </si>
  <si>
    <t>Total Non-Hazardous Waste</t>
  </si>
  <si>
    <t>TOTAL WASTE</t>
  </si>
  <si>
    <t>Operator’s comments :</t>
  </si>
  <si>
    <t>Metals are recycled, IBA is used as road aggregate and APC is converted into an aggregate pellet for making concrete building blocks.</t>
  </si>
  <si>
    <t>Annual Reporting of Water and Other Raw Material Usage</t>
  </si>
  <si>
    <t>Raw Material</t>
  </si>
  <si>
    <t>Usage</t>
  </si>
  <si>
    <t>Specific Useage</t>
  </si>
  <si>
    <r>
      <t>m</t>
    </r>
    <r>
      <rPr>
        <vertAlign val="superscript"/>
        <sz val="10"/>
        <color theme="1"/>
        <rFont val="Arial"/>
        <family val="2"/>
      </rPr>
      <t>3</t>
    </r>
    <r>
      <rPr>
        <sz val="10"/>
        <color theme="1"/>
        <rFont val="Arial"/>
        <family val="2"/>
      </rPr>
      <t>/te</t>
    </r>
  </si>
  <si>
    <t>Total Water</t>
  </si>
  <si>
    <t>Urea / Ammonia</t>
  </si>
  <si>
    <t>kg</t>
  </si>
  <si>
    <t>kg/te</t>
  </si>
  <si>
    <t>Lime / hydrated lime / Sodium Bicarb.</t>
  </si>
  <si>
    <t>Ammonia, carbon and lime are used in the abatement of Lakeside's flue gases.</t>
  </si>
  <si>
    <t xml:space="preserve">Annual Reporting of other performance indicators </t>
  </si>
  <si>
    <t>Parameter</t>
  </si>
  <si>
    <t>Results by Line</t>
  </si>
  <si>
    <t>A1</t>
  </si>
  <si>
    <t>A2</t>
  </si>
  <si>
    <t>A3</t>
  </si>
  <si>
    <t>A4</t>
  </si>
  <si>
    <t>A5</t>
  </si>
  <si>
    <t>Turbine 1</t>
  </si>
  <si>
    <t>Turbine 2</t>
  </si>
  <si>
    <t>Operating hours for the year, hours</t>
  </si>
  <si>
    <t>Number of periods of abnormal operation, qty.</t>
  </si>
  <si>
    <t>Cumulative hours of abnormal operation for this year, hours</t>
  </si>
  <si>
    <t>No major outage in 2022 just breakdown problems accounting for a high plant throughput.</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</si>
  <si>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</si>
  <si>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</si>
  <si>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</si>
  <si>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</si>
  <si>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</si>
  <si>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</si>
  <si>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</si>
  <si>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</si>
  <si>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</si>
  <si>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</si>
  <si>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</si>
  <si>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</si>
  <si>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GWh</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</si>
  <si>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</si>
  <si>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</si>
  <si>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</si>
  <si>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</si>
  <si>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</si>
  <si>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</si>
  <si>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</si>
  <si>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 xml:space="preserve">Report to 2 decimal places, i.e. xx.xx%
Please provide a brief summary of each notification or non-compliance in the table (rather than just referring to notifications that were sent to the Regulator).  
</t>
  </si>
  <si>
    <t>Particulates</t>
  </si>
  <si>
    <t>Oxides of nitrogen</t>
  </si>
  <si>
    <t>Sulphur dioxide</t>
  </si>
  <si>
    <t>Carbon monoxide</t>
  </si>
  <si>
    <t>100% 95% of 10-min averages</t>
  </si>
  <si>
    <t>Total organic carbon</t>
  </si>
  <si>
    <t>Hydrogen chloride</t>
  </si>
  <si>
    <t>Hydrogen fluoride</t>
  </si>
  <si>
    <t>xx.xx %</t>
  </si>
  <si>
    <t>Summary of any notifications or non-compliances under the permit</t>
  </si>
  <si>
    <t>Summary of notification or non-compliance [including Line/Reference]</t>
  </si>
  <si>
    <t xml:space="preserve">Reason </t>
  </si>
  <si>
    <t>Measures taken to prevent reoccurrence</t>
  </si>
  <si>
    <t>SO2 1316.36 mg/m3 for half an hour due to heated line starting to fail.</t>
  </si>
  <si>
    <r>
      <t>Heated line causing N</t>
    </r>
    <r>
      <rPr>
        <vertAlign val="subscript"/>
        <sz val="10"/>
        <color theme="1"/>
        <rFont val="Arial"/>
        <family val="2"/>
      </rPr>
      <t>2</t>
    </r>
    <r>
      <rPr>
        <sz val="10"/>
        <color theme="1"/>
        <rFont val="Arial"/>
        <family val="2"/>
      </rPr>
      <t xml:space="preserve"> back flush.</t>
    </r>
  </si>
  <si>
    <t>Heated line replaced.</t>
  </si>
  <si>
    <t>Daily average of 201.64 mg/m3 NO2 with two high final half hour averages of 247.54 &amp; 239.68 mg/m3.</t>
  </si>
  <si>
    <t>Poor waste condition.</t>
  </si>
  <si>
    <t>Ammonia dosing increased.</t>
  </si>
  <si>
    <t xml:space="preserve">VOC of 26.3 mg/m3 when hydrogen cylinder changed on FID. </t>
  </si>
  <si>
    <t>Hydrogen interference.</t>
  </si>
  <si>
    <t>Abnormal operation.</t>
  </si>
  <si>
    <t>Summary of any complaints received and actions to taken to resolve them.</t>
  </si>
  <si>
    <t>Summary of complaint [including Line/Reference]</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</si>
  <si>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</si>
  <si>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</si>
  <si>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</si>
  <si>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</si>
  <si>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</si>
  <si>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</si>
  <si>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</si>
  <si>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Details of Public &amp; Stakeholder Liasion</t>
  </si>
  <si>
    <t>Summary of events held during the reporting year.</t>
  </si>
  <si>
    <t>Description</t>
  </si>
  <si>
    <t>List of events planned for next year</t>
  </si>
  <si>
    <t>If you wish to be involved in the public liasion programme, please contact _________________</t>
  </si>
  <si>
    <t>Carbon dioxide emissions and biogenic content of waste inputs</t>
  </si>
  <si>
    <r>
      <t xml:space="preserve">Carbon dioxide emissions </t>
    </r>
    <r>
      <rPr>
        <sz val="12"/>
        <color theme="1"/>
        <rFont val="Arial"/>
        <family val="2"/>
      </rPr>
      <t>(all types of plant)</t>
    </r>
  </si>
  <si>
    <t>Annual mass of carbon dioxide released</t>
  </si>
  <si>
    <t xml:space="preserve">x tonnes </t>
  </si>
  <si>
    <t>Annual mass of carbon dioxide released per tonne of waste burned</t>
  </si>
  <si>
    <t>Annual mass of carbon dioxide released per MWh of energy exported</t>
  </si>
  <si>
    <t>Description of how annual carbon dioxide mass emission has been calculated</t>
  </si>
  <si>
    <t xml:space="preserve">Data obtained from the measured CO2 cems. </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</si>
  <si>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</si>
  <si>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r>
      <rPr>
        <b/>
        <sz val="12"/>
        <color theme="1"/>
        <rFont val="Arial"/>
        <family val="2"/>
      </rPr>
      <t>Nitrous oxide emissions</t>
    </r>
    <r>
      <rPr>
        <sz val="12"/>
        <color theme="1"/>
        <rFont val="Arial"/>
        <family val="2"/>
      </rPr>
      <t xml:space="preserve"> (only plants which use ammonia or urea to abate NOx emissions)</t>
    </r>
  </si>
  <si>
    <t>Annual mass emissions of nitrous oxide</t>
  </si>
  <si>
    <t>Description of how annual nitrous oxide mass emission has been calculated</t>
  </si>
  <si>
    <t xml:space="preserve">Data obtained from the measured N2O cems. </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</si>
  <si>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</si>
  <si>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r>
      <t xml:space="preserve">Total annual carbon dioxide and nitrous oxide emissions as carbon dioxide equivalent </t>
    </r>
    <r>
      <rPr>
        <sz val="10"/>
        <color theme="1"/>
        <rFont val="Arial"/>
        <family val="2"/>
      </rPr>
      <t>(whereby 1 t nitrous oxide is equivalent to 298 t carbon dioxide)</t>
    </r>
  </si>
  <si>
    <t>x tonnes CO2e</t>
  </si>
  <si>
    <r>
      <t xml:space="preserve">Biogenic fraction of the waste and biogenic CO2 emissions </t>
    </r>
    <r>
      <rPr>
        <sz val="12"/>
        <color theme="1"/>
        <rFont val="Arial"/>
        <family val="2"/>
      </rPr>
      <t>(only plants burning residual municipal waste, refuse derived fuel or solid recovered fuel)</t>
    </r>
  </si>
  <si>
    <t>Yearly average biogenic percentage of the waste by net calorific value (NCV)</t>
  </si>
  <si>
    <t>Description of how biogenic NCV percentage has been calculated or estimated</t>
  </si>
  <si>
    <t>Figure obtained from waste sampling.</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</si>
  <si>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</si>
  <si>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Percentage of total carbon dioxide emissions arising from biogenic waste</t>
  </si>
  <si>
    <t>Description of how percentage biogenic carbon dioxide emissions have been calculated</t>
  </si>
  <si>
    <t>53.3% of total CO2 figure.</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</si>
  <si>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</si>
  <si>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Comments:</t>
  </si>
  <si>
    <t>CO2 and N20 calibrated in November 2021.</t>
  </si>
  <si>
    <t>Residue Quality Monitoring Requirements</t>
  </si>
  <si>
    <t>Summary of monitoring undertaken and compliance</t>
  </si>
  <si>
    <t>Compliance monitoring took place on samples taken in January, April, July and October. All ash was in specification.</t>
  </si>
  <si>
    <t xml:space="preserve">Lakeside subscribe to the ESA protocol whereby the IBA is tested monthly in addition to the above compliance monitoring. One sample in June exceeded the limit for HP14 ecotoxicity. </t>
  </si>
  <si>
    <t>All samples before it and after it have been non-hazardous.</t>
  </si>
  <si>
    <t>Commentary on any specific events</t>
  </si>
  <si>
    <t>Date &amp; Event</t>
  </si>
  <si>
    <t>High lead value in one sample of IBA on a rolling 24 sample average. No changes in waste supply were identified and the source unknown.</t>
  </si>
  <si>
    <t>Residue Quality Monitoring Results</t>
  </si>
  <si>
    <t xml:space="preserve">Parameter (unit) </t>
  </si>
  <si>
    <t>Limit</t>
  </si>
  <si>
    <t xml:space="preserve">Normal Operation </t>
  </si>
  <si>
    <t xml:space="preserve">Bottom ash  </t>
  </si>
  <si>
    <t>Loss on Ignition (average %)</t>
  </si>
  <si>
    <t>&lt;5%</t>
  </si>
  <si>
    <t>Total Organic Carbon (average %)</t>
  </si>
  <si>
    <t>&lt;3%</t>
  </si>
  <si>
    <t>No. of Assessments Undertaken</t>
  </si>
  <si>
    <t>---</t>
  </si>
  <si>
    <t>No. of Hazardous Results</t>
  </si>
  <si>
    <t>Comments :</t>
  </si>
  <si>
    <t>APC and IBA are in compliance with the permit. One sample failed on HP14 ecotoxicity on the ESA protocol.</t>
  </si>
  <si>
    <t xml:space="preserve">Water is not discharged to sewer and is used in the process. </t>
  </si>
  <si>
    <t>Emissions to Water / Sewer</t>
  </si>
  <si>
    <t>Monitoring Frequency</t>
  </si>
  <si>
    <t>Target</t>
  </si>
  <si>
    <t>Max.</t>
  </si>
  <si>
    <t>Average</t>
  </si>
  <si>
    <t>Summary of monitoring undertaken, standards used and compliance</t>
  </si>
  <si>
    <t xml:space="preserve">Template may require adjustment for any bespoke monitoring requirements of permit. </t>
  </si>
  <si>
    <t>Results of emissions to air that are periodically monitored</t>
  </si>
  <si>
    <t>Ref. Period</t>
  </si>
  <si>
    <t>Emission Limit Value</t>
  </si>
  <si>
    <t>User to add additional tables as necessary, depending on whether quarterly or bi-annual reporting is required for the compliance year</t>
  </si>
  <si>
    <t>1 hr</t>
  </si>
  <si>
    <r>
      <t>2 mg/m</t>
    </r>
    <r>
      <rPr>
        <vertAlign val="superscript"/>
        <sz val="10"/>
        <color theme="1"/>
        <rFont val="Arial"/>
        <family val="2"/>
      </rPr>
      <t>3</t>
    </r>
  </si>
  <si>
    <t>Cd and Th and their compounds</t>
  </si>
  <si>
    <t>6-8hrs</t>
  </si>
  <si>
    <r>
      <t>0.05 mg/m</t>
    </r>
    <r>
      <rPr>
        <vertAlign val="superscript"/>
        <sz val="10"/>
        <color theme="1"/>
        <rFont val="Arial"/>
        <family val="2"/>
      </rPr>
      <t>3</t>
    </r>
  </si>
  <si>
    <t>Hg and its compounds</t>
  </si>
  <si>
    <t>Sb, As, Pb, Cr, Co, Cu, Mn, Ni, V and their compounds</t>
  </si>
  <si>
    <r>
      <t>0.5 mg/m</t>
    </r>
    <r>
      <rPr>
        <vertAlign val="superscript"/>
        <sz val="10"/>
        <color theme="1"/>
        <rFont val="Arial"/>
        <family val="2"/>
      </rPr>
      <t>3</t>
    </r>
  </si>
  <si>
    <t>Dioxins &amp; Furans (I-TEQ)</t>
  </si>
  <si>
    <r>
      <t>0.1 ng/m</t>
    </r>
    <r>
      <rPr>
        <vertAlign val="superscript"/>
        <sz val="10"/>
        <color theme="1"/>
        <rFont val="Arial"/>
        <family val="2"/>
      </rPr>
      <t>3</t>
    </r>
  </si>
  <si>
    <t>PCBs (WHO-TEQ Humans / Mammals)</t>
  </si>
  <si>
    <r>
      <t>None set ng/m</t>
    </r>
    <r>
      <rPr>
        <vertAlign val="superscript"/>
        <sz val="10"/>
        <color theme="1"/>
        <rFont val="Arial"/>
        <family val="2"/>
      </rPr>
      <t>3</t>
    </r>
  </si>
  <si>
    <t>PCBs (WHO-TEQ Fish)</t>
  </si>
  <si>
    <t>PCBs (WHO-TEQ Birds)</t>
  </si>
  <si>
    <t>Dioxins &amp; Furans (WHO-TEQ Humans / Mammals)</t>
  </si>
  <si>
    <t>Dioxins &amp; Furans (WHO-TEQ Fish)</t>
  </si>
  <si>
    <t>Dioxins &amp; Furans (WHO-TEQ Birds)</t>
  </si>
  <si>
    <t>Anthanthrene</t>
  </si>
  <si>
    <r>
      <t>None set µg/m</t>
    </r>
    <r>
      <rPr>
        <vertAlign val="superscript"/>
        <sz val="10"/>
        <color theme="1"/>
        <rFont val="Arial"/>
        <family val="2"/>
      </rPr>
      <t>3</t>
    </r>
  </si>
  <si>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</si>
  <si>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</si>
  <si>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</si>
  <si>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</si>
  <si>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</si>
  <si>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</si>
  <si>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</si>
  <si>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</si>
  <si>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</si>
  <si>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</si>
  <si>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</si>
  <si>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</si>
  <si>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</si>
  <si>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</si>
  <si>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</si>
  <si>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Emissions to Air (continously monitored)</t>
  </si>
  <si>
    <t>Template may require adjustment for any bespoke monitoring requirements of permit</t>
  </si>
  <si>
    <t>Report to 2 decimal places, i.e. xx.xx%</t>
  </si>
  <si>
    <t>Results of emissions to air that are continuously monitored (maximum and average values for each line)</t>
  </si>
  <si>
    <t>Reference Period</t>
  </si>
  <si>
    <t>Avg.</t>
  </si>
  <si>
    <t>Daily mean</t>
  </si>
  <si>
    <r>
      <t>200 mg/m</t>
    </r>
    <r>
      <rPr>
        <vertAlign val="superscript"/>
        <sz val="10"/>
        <color theme="1"/>
        <rFont val="Arial"/>
        <family val="2"/>
      </rPr>
      <t>3</t>
    </r>
    <r>
      <rPr>
        <sz val="10"/>
        <color theme="1"/>
        <rFont val="Arial"/>
        <family val="2"/>
      </rPr>
      <t xml:space="preserve"> </t>
    </r>
  </si>
  <si>
    <t>½ hourly mean</t>
  </si>
  <si>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</si>
  <si>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</si>
  <si>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</si>
  <si>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t xml:space="preserve">Total Organic Carbon </t>
  </si>
  <si>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</si>
  <si>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</si>
  <si>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t xml:space="preserve">Hydrogen chloride </t>
  </si>
  <si>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</si>
  <si>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</si>
  <si>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Carbon monoxide </t>
  </si>
  <si>
    <t>½ hourly mean *</t>
  </si>
  <si>
    <r>
      <t>100 mg/m</t>
    </r>
    <r>
      <rPr>
        <vertAlign val="superscript"/>
        <sz val="10"/>
        <color theme="1"/>
        <rFont val="Arial"/>
        <family val="2"/>
      </rPr>
      <t>3</t>
    </r>
    <r>
      <rPr>
        <sz val="10"/>
        <color theme="1"/>
        <rFont val="Arial"/>
        <family val="2"/>
      </rPr>
      <t xml:space="preserve"> *</t>
    </r>
  </si>
  <si>
    <t>95%ile 10-min avg *</t>
  </si>
  <si>
    <r>
      <t>150 mg/m</t>
    </r>
    <r>
      <rPr>
        <vertAlign val="superscript"/>
        <sz val="10"/>
        <color theme="1"/>
        <rFont val="Arial"/>
        <family val="2"/>
      </rPr>
      <t>3</t>
    </r>
    <r>
      <rPr>
        <sz val="10"/>
        <color theme="1"/>
        <rFont val="Arial"/>
        <family val="2"/>
      </rPr>
      <t xml:space="preserve"> *</t>
    </r>
  </si>
  <si>
    <t xml:space="preserve"> Ammonia</t>
  </si>
  <si>
    <t>No limit set</t>
  </si>
  <si>
    <t>* = delete or amend as appropriate</t>
  </si>
  <si>
    <t>Monitoring of Hydrogen Chloride emissions</t>
  </si>
  <si>
    <t>Whole Installation</t>
  </si>
  <si>
    <t>See  Notes in Cell Q3</t>
  </si>
  <si>
    <t>Per Combustion Line</t>
  </si>
  <si>
    <t>User to add logic to complete Whole installation, Table A5:G18. From the data in Per Combustion Line, Table J6:O79, subject to No. of lines installed</t>
  </si>
  <si>
    <r>
      <t>mg/Nm</t>
    </r>
    <r>
      <rPr>
        <b/>
        <vertAlign val="superscript"/>
        <sz val="11"/>
        <color theme="1"/>
        <rFont val="Arial"/>
        <family val="2"/>
      </rPr>
      <t>3</t>
    </r>
  </si>
  <si>
    <t>1/2 Hourly Reference Periods</t>
  </si>
  <si>
    <t>Daily Reference Periods</t>
  </si>
  <si>
    <t>1/2 hourly HCl ELV</t>
  </si>
  <si>
    <t>Monthly 1/2 hourly mean</t>
  </si>
  <si>
    <t>Highest 1/2 hourly maximum</t>
  </si>
  <si>
    <t>Daily HCl ELV</t>
  </si>
  <si>
    <t>Monthly daily mean</t>
  </si>
  <si>
    <t>Highest daily maximum</t>
  </si>
  <si>
    <t>mg/Nm3</t>
  </si>
  <si>
    <t>Monthly 1/2 hourly maximum</t>
  </si>
  <si>
    <t>Monthly daily maximum</t>
  </si>
  <si>
    <t>Jan</t>
  </si>
  <si>
    <t>Feb</t>
  </si>
  <si>
    <t>Mar</t>
  </si>
  <si>
    <t>Whole Installation table A5:G18:</t>
  </si>
  <si>
    <t>Apr</t>
  </si>
  <si>
    <r>
      <rPr>
        <b/>
        <sz val="11"/>
        <color theme="1"/>
        <rFont val="Arial"/>
        <family val="2"/>
      </rPr>
      <t>Mean</t>
    </r>
    <r>
      <rPr>
        <sz val="11"/>
        <color theme="1"/>
        <rFont val="Arial"/>
        <family val="2"/>
      </rPr>
      <t>: for 1/2 hourly and daily periods calculate mean of values across all operational combustion lines for the month</t>
    </r>
  </si>
  <si>
    <t>May</t>
  </si>
  <si>
    <t>Jun</t>
  </si>
  <si>
    <t>Jul</t>
  </si>
  <si>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</si>
  <si>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t>Aug</t>
  </si>
  <si>
    <t>Sep</t>
  </si>
  <si>
    <t>Oct</t>
  </si>
  <si>
    <t>Nov</t>
  </si>
  <si>
    <t>Dec</t>
  </si>
  <si>
    <t>Annual</t>
  </si>
  <si>
    <t>Monitoring of Sulphur dioxide emissions</t>
  </si>
  <si>
    <t>1/2 hourly SO2 ELV</t>
  </si>
  <si>
    <t>Daily SO2 ELV</t>
  </si>
  <si>
    <t>Monitoring of Oxides of Nitrogen emissions</t>
  </si>
  <si>
    <t>1/2 hourly NOx ELV</t>
  </si>
  <si>
    <t>Daily NOx ELV</t>
  </si>
  <si>
    <t>Monitoring of Total organic carbon emissions</t>
  </si>
  <si>
    <t>1/2 hourly TOC ELV</t>
  </si>
  <si>
    <t>Daily TOC ELV</t>
  </si>
  <si>
    <t>Monitoring of Particulate matter emissions</t>
  </si>
  <si>
    <t>1/2 hourly PM ELV</t>
  </si>
  <si>
    <t>Daily PM ELV</t>
  </si>
  <si>
    <t>Monitoring of Carbon Monoxide (half hourly)</t>
  </si>
  <si>
    <t>1/2 hourly CO ELV</t>
  </si>
  <si>
    <t>Daily CO ELV</t>
  </si>
  <si>
    <t>Monitoring of Carbon Monoxide (10-minute avg)</t>
  </si>
  <si>
    <t>See  Notes in Cell S3</t>
  </si>
  <si>
    <t>User to add logic to complete Whole installation, Table A5:H18. From the data in Per Combustion Line, Table K6:Q79, subject to No. of lines installed</t>
  </si>
  <si>
    <t>10-minute Reference Periods</t>
  </si>
  <si>
    <t>95%ile 10-min avg CO ELV</t>
  </si>
  <si>
    <t>95%ile 10-min avg maximum</t>
  </si>
  <si>
    <t>Monthly CO 10-min avg mean</t>
  </si>
  <si>
    <t>10-min avg maximum</t>
  </si>
  <si>
    <t>Whole Installation table A5:H18:</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</si>
  <si>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</si>
  <si>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</si>
  <si>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</si>
  <si>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 xml:space="preserve">Monitoring of Ammnonia emissions </t>
  </si>
  <si>
    <t>1/2 hourly NH3 ELV</t>
  </si>
  <si>
    <t>Daily NH3 ELV</t>
  </si>
  <si>
    <t xml:space="preserve">An indicated ELV value of zero in the table above means that no ammonia limit is set in the permit.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</si>
</sst>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
  </numFmts>
  <fonts count="38">
    <font>
      <sz val="11"/>
      <color theme="1"/>
      <name val="Calibri"/>
      <family val="2"/>
      <scheme val="minor"/>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u/>
      <sz val="11"/>
      <color theme="10"/>
      <name val="Calibri"/>
      <family val="2"/>
      <scheme val="minor"/>
    </font>
    <font>
      <vertAlign val="subscript"/>
      <sz val="10"/>
      <color theme="1"/>
      <name val="Arial"/>
      <family val="2"/>
    </font>
    <font>
      <sz val="10"/>
      <color rgb="FF000000"/>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9">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
      <left style="thin">
        <color rgb="FF000000"/>
      </left>
      <right style="thin">
        <color rgb="FF000000"/>
      </right>
      <top style="thin">
        <color rgb="FF000000"/>
      </top>
      <bottom style="thin">
        <color rgb="FF000000"/>
      </bottom>
      <diagonal/>
    </border>
  </borders>
  <cellStyleXfs count="4">
    <xf numFmtId="0" fontId="0" fillId="0" borderId="0"/>
    <xf numFmtId="43" fontId="3" fillId="0" borderId="0" applyFont="0" applyFill="0" applyBorder="0" applyAlignment="0" applyProtection="0"/>
    <xf numFmtId="9" fontId="3" fillId="0" borderId="0" applyFont="0" applyFill="0" applyBorder="0" applyAlignment="0" applyProtection="0"/>
    <xf numFmtId="0" fontId="35" fillId="0" borderId="0" applyNumberFormat="0" applyFill="0" applyBorder="0" applyAlignment="0" applyProtection="0"/>
  </cellStyleXfs>
  <cellXfs count="398">
    <xf numFmtId="0" fontId="0" fillId="0" borderId="0" xfId="0"/>
    <xf numFmtId="0" fontId="4" fillId="0" borderId="0" xfId="0" applyFont="1"/>
    <xf numFmtId="0" fontId="5" fillId="0" borderId="0" xfId="0" applyFont="1"/>
    <xf numFmtId="0" fontId="6" fillId="0" borderId="0" xfId="0" applyFont="1"/>
    <xf numFmtId="0" fontId="6" fillId="2" borderId="2" xfId="0" applyFont="1" applyFill="1" applyBorder="1" applyAlignment="1">
      <alignment horizontal="center"/>
    </xf>
    <xf numFmtId="0" fontId="7" fillId="0" borderId="2" xfId="0" applyFont="1" applyBorder="1" applyAlignment="1">
      <alignment horizontal="center"/>
    </xf>
    <xf numFmtId="0" fontId="7" fillId="0" borderId="2" xfId="0" applyFont="1" applyBorder="1"/>
    <xf numFmtId="0" fontId="8" fillId="0" borderId="0" xfId="0" applyFont="1"/>
    <xf numFmtId="0" fontId="9" fillId="0" borderId="0" xfId="0" applyFont="1"/>
    <xf numFmtId="0" fontId="7" fillId="0" borderId="0" xfId="0" applyFont="1"/>
    <xf numFmtId="0" fontId="10" fillId="0" borderId="2" xfId="0" applyFont="1" applyBorder="1" applyAlignment="1">
      <alignment horizontal="center"/>
    </xf>
    <xf numFmtId="0" fontId="10" fillId="0" borderId="2" xfId="0" applyFont="1" applyBorder="1"/>
    <xf numFmtId="0" fontId="11" fillId="0" borderId="0" xfId="0" applyFont="1"/>
    <xf numFmtId="0" fontId="10" fillId="0" borderId="2" xfId="0" applyFont="1" applyBorder="1" applyAlignment="1">
      <alignment horizontal="center" vertical="top"/>
    </xf>
    <xf numFmtId="0" fontId="10" fillId="0" borderId="2" xfId="0" applyFont="1" applyBorder="1" applyAlignment="1">
      <alignment vertical="top"/>
    </xf>
    <xf numFmtId="0" fontId="10" fillId="0" borderId="0" xfId="0" applyFont="1"/>
    <xf numFmtId="0" fontId="11" fillId="0" borderId="0" xfId="0" applyFont="1" applyAlignment="1">
      <alignment horizontal="center"/>
    </xf>
    <xf numFmtId="0" fontId="12" fillId="0" borderId="0" xfId="0" applyFont="1"/>
    <xf numFmtId="0" fontId="6" fillId="0" borderId="6" xfId="0" applyFont="1" applyBorder="1"/>
    <xf numFmtId="164" fontId="6" fillId="2" borderId="7" xfId="1" applyNumberFormat="1" applyFont="1" applyFill="1" applyBorder="1"/>
    <xf numFmtId="0" fontId="6" fillId="3" borderId="7" xfId="0" applyFont="1" applyFill="1" applyBorder="1" applyAlignment="1">
      <alignment vertical="center"/>
    </xf>
    <xf numFmtId="0" fontId="6" fillId="0" borderId="11" xfId="0" applyFont="1" applyBorder="1"/>
    <xf numFmtId="0" fontId="6" fillId="2" borderId="12" xfId="0" applyFont="1" applyFill="1" applyBorder="1" applyAlignment="1">
      <alignment horizontal="center" vertical="center"/>
    </xf>
    <xf numFmtId="0" fontId="6" fillId="0" borderId="12" xfId="0" applyFont="1" applyBorder="1"/>
    <xf numFmtId="0" fontId="6" fillId="2" borderId="12" xfId="0" applyFont="1" applyFill="1" applyBorder="1" applyAlignment="1">
      <alignment horizontal="center"/>
    </xf>
    <xf numFmtId="0" fontId="7" fillId="0" borderId="12" xfId="0" applyFont="1" applyBorder="1"/>
    <xf numFmtId="0" fontId="6" fillId="0" borderId="13" xfId="0" applyFont="1" applyBorder="1" applyAlignment="1">
      <alignment horizontal="center"/>
    </xf>
    <xf numFmtId="0" fontId="10" fillId="0" borderId="4" xfId="0" applyFont="1" applyBorder="1" applyAlignment="1">
      <alignment horizontal="center"/>
    </xf>
    <xf numFmtId="164" fontId="10" fillId="0" borderId="7" xfId="1" applyNumberFormat="1" applyFont="1" applyBorder="1" applyAlignment="1">
      <alignment horizontal="center"/>
    </xf>
    <xf numFmtId="164" fontId="10" fillId="0" borderId="0" xfId="1" applyNumberFormat="1" applyFont="1" applyAlignment="1">
      <alignment horizontal="center"/>
    </xf>
    <xf numFmtId="164" fontId="10" fillId="0" borderId="12" xfId="1" applyNumberFormat="1" applyFont="1" applyBorder="1" applyAlignment="1">
      <alignment horizontal="center"/>
    </xf>
    <xf numFmtId="0" fontId="10" fillId="0" borderId="0" xfId="0" applyFont="1" applyAlignment="1">
      <alignment horizontal="center"/>
    </xf>
    <xf numFmtId="0" fontId="10" fillId="0" borderId="7" xfId="0" applyFont="1" applyBorder="1" applyAlignment="1">
      <alignment horizontal="center"/>
    </xf>
    <xf numFmtId="0" fontId="4" fillId="0" borderId="0" xfId="0" applyFont="1" applyAlignment="1">
      <alignment horizontal="right"/>
    </xf>
    <xf numFmtId="0" fontId="4" fillId="0" borderId="0" xfId="0" applyFont="1" applyAlignment="1">
      <alignment vertical="center"/>
    </xf>
    <xf numFmtId="0" fontId="6" fillId="0" borderId="0" xfId="0" applyFont="1" applyAlignment="1">
      <alignment horizontal="center"/>
    </xf>
    <xf numFmtId="0" fontId="14" fillId="4" borderId="2" xfId="0" applyFont="1" applyFill="1" applyBorder="1" applyAlignment="1">
      <alignment horizontal="center" vertical="center" wrapText="1"/>
    </xf>
    <xf numFmtId="0" fontId="11" fillId="0" borderId="0" xfId="0" applyFont="1" applyAlignment="1">
      <alignment vertical="center"/>
    </xf>
    <xf numFmtId="0" fontId="14" fillId="4" borderId="6" xfId="0" applyFont="1" applyFill="1" applyBorder="1" applyAlignment="1">
      <alignment vertical="center" wrapText="1"/>
    </xf>
    <xf numFmtId="0" fontId="14" fillId="4" borderId="8" xfId="0" applyFont="1" applyFill="1" applyBorder="1" applyAlignment="1">
      <alignment vertical="center" wrapText="1"/>
    </xf>
    <xf numFmtId="0" fontId="14" fillId="4" borderId="1" xfId="0" applyFont="1" applyFill="1" applyBorder="1" applyAlignment="1">
      <alignment horizontal="center" vertical="center" wrapText="1"/>
    </xf>
    <xf numFmtId="0" fontId="14" fillId="4" borderId="1" xfId="0" applyFont="1" applyFill="1" applyBorder="1" applyAlignment="1">
      <alignment vertical="center" wrapText="1"/>
    </xf>
    <xf numFmtId="0" fontId="6" fillId="0" borderId="0" xfId="0" applyFont="1" applyAlignment="1">
      <alignment horizontal="left" vertical="top" wrapText="1"/>
    </xf>
    <xf numFmtId="0" fontId="14" fillId="4" borderId="2" xfId="0" applyFont="1" applyFill="1" applyBorder="1" applyAlignment="1">
      <alignment vertical="center" wrapText="1"/>
    </xf>
    <xf numFmtId="0" fontId="15" fillId="0" borderId="12" xfId="0" applyFont="1" applyBorder="1"/>
    <xf numFmtId="0" fontId="6" fillId="0" borderId="0" xfId="0" applyFont="1" applyAlignment="1">
      <alignment vertical="center"/>
    </xf>
    <xf numFmtId="0" fontId="10" fillId="0" borderId="2" xfId="0" applyFont="1" applyBorder="1" applyAlignment="1">
      <alignment horizontal="center" vertical="center" wrapText="1"/>
    </xf>
    <xf numFmtId="0" fontId="5" fillId="0" borderId="0" xfId="0" applyFont="1" applyAlignment="1">
      <alignment horizontal="left" vertical="center" wrapText="1"/>
    </xf>
    <xf numFmtId="0" fontId="7" fillId="0" borderId="3" xfId="0" applyFont="1" applyBorder="1" applyAlignment="1">
      <alignment vertical="center"/>
    </xf>
    <xf numFmtId="0" fontId="7" fillId="0" borderId="4" xfId="0" applyFont="1" applyBorder="1" applyAlignment="1">
      <alignment vertical="center"/>
    </xf>
    <xf numFmtId="0" fontId="7" fillId="0" borderId="5" xfId="0" applyFont="1" applyBorder="1" applyAlignment="1">
      <alignment vertical="center"/>
    </xf>
    <xf numFmtId="0" fontId="7" fillId="0" borderId="6" xfId="0" applyFont="1" applyBorder="1"/>
    <xf numFmtId="0" fontId="7" fillId="0" borderId="3" xfId="0" applyFont="1" applyBorder="1"/>
    <xf numFmtId="0" fontId="4" fillId="0" borderId="3" xfId="0" applyFont="1" applyBorder="1"/>
    <xf numFmtId="0" fontId="10" fillId="0" borderId="2" xfId="0" applyFont="1" applyBorder="1" applyAlignment="1">
      <alignment horizontal="center" vertical="center"/>
    </xf>
    <xf numFmtId="0" fontId="7" fillId="0" borderId="2" xfId="0" applyFont="1" applyBorder="1" applyAlignment="1">
      <alignment horizontal="center" vertical="center" wrapText="1"/>
    </xf>
    <xf numFmtId="0" fontId="16" fillId="0" borderId="0" xfId="0" applyFont="1"/>
    <xf numFmtId="0" fontId="17" fillId="0" borderId="2" xfId="0" applyFont="1" applyBorder="1" applyAlignment="1">
      <alignment horizontal="center" vertical="center" wrapText="1"/>
    </xf>
    <xf numFmtId="0" fontId="6" fillId="0" borderId="0" xfId="0" applyFont="1" applyAlignment="1">
      <alignment horizontal="center" vertical="center"/>
    </xf>
    <xf numFmtId="0" fontId="6" fillId="0" borderId="0" xfId="0" applyFont="1" applyAlignment="1">
      <alignment horizontal="center" vertical="center" wrapText="1"/>
    </xf>
    <xf numFmtId="0" fontId="7" fillId="0" borderId="0" xfId="0" applyFont="1" applyAlignment="1">
      <alignment vertical="top"/>
    </xf>
    <xf numFmtId="0" fontId="7" fillId="0" borderId="2" xfId="0" applyFont="1" applyBorder="1" applyAlignment="1">
      <alignment horizontal="center" vertical="center"/>
    </xf>
    <xf numFmtId="0" fontId="6" fillId="0" borderId="2" xfId="0" applyFont="1" applyBorder="1"/>
    <xf numFmtId="0" fontId="19" fillId="0" borderId="2" xfId="0" applyFont="1" applyBorder="1" applyAlignment="1">
      <alignment horizontal="center"/>
    </xf>
    <xf numFmtId="0" fontId="6" fillId="5" borderId="2" xfId="0" applyFont="1" applyFill="1" applyBorder="1" applyAlignment="1">
      <alignment horizontal="center"/>
    </xf>
    <xf numFmtId="0" fontId="7" fillId="0" borderId="2" xfId="0" applyFont="1" applyBorder="1" applyAlignment="1">
      <alignment horizontal="left" vertical="center"/>
    </xf>
    <xf numFmtId="0" fontId="6" fillId="0" borderId="2" xfId="0" applyFont="1" applyBorder="1" applyAlignment="1">
      <alignment horizontal="left"/>
    </xf>
    <xf numFmtId="0" fontId="7" fillId="0" borderId="1" xfId="0" applyFont="1" applyBorder="1" applyAlignment="1">
      <alignment horizontal="center" vertical="center" wrapText="1"/>
    </xf>
    <xf numFmtId="0" fontId="7" fillId="0" borderId="0" xfId="0" applyFont="1" applyAlignment="1">
      <alignment vertical="center"/>
    </xf>
    <xf numFmtId="0" fontId="19" fillId="5" borderId="2" xfId="0" applyFont="1" applyFill="1" applyBorder="1" applyAlignment="1">
      <alignment horizontal="center"/>
    </xf>
    <xf numFmtId="0" fontId="6" fillId="0" borderId="8" xfId="0" applyFont="1" applyBorder="1" applyAlignment="1">
      <alignment horizontal="left"/>
    </xf>
    <xf numFmtId="0" fontId="21" fillId="0" borderId="0" xfId="0" applyFont="1"/>
    <xf numFmtId="0" fontId="6" fillId="0" borderId="9" xfId="0" applyFont="1" applyBorder="1"/>
    <xf numFmtId="0" fontId="22" fillId="0" borderId="0" xfId="0" applyFont="1"/>
    <xf numFmtId="0" fontId="23" fillId="0" borderId="0" xfId="0" applyFont="1"/>
    <xf numFmtId="0" fontId="24" fillId="0" borderId="0" xfId="0" applyFont="1"/>
    <xf numFmtId="0" fontId="7" fillId="0" borderId="0" xfId="0" applyFont="1" applyAlignment="1">
      <alignment horizontal="center"/>
    </xf>
    <xf numFmtId="0" fontId="26" fillId="0" borderId="0" xfId="0" applyFont="1"/>
    <xf numFmtId="0" fontId="27" fillId="0" borderId="0" xfId="0" applyFont="1"/>
    <xf numFmtId="0" fontId="28" fillId="0" borderId="0" xfId="0" applyFont="1"/>
    <xf numFmtId="0" fontId="23" fillId="0" borderId="0" xfId="0" applyFont="1" applyAlignment="1">
      <alignment horizontal="right"/>
    </xf>
    <xf numFmtId="0" fontId="29" fillId="0" borderId="0" xfId="0" applyFont="1"/>
    <xf numFmtId="0" fontId="30" fillId="0" borderId="0" xfId="0" applyFont="1"/>
    <xf numFmtId="0" fontId="7" fillId="0" borderId="11" xfId="0" applyFont="1" applyBorder="1" applyAlignment="1">
      <alignment horizontal="left" vertical="top" wrapText="1"/>
    </xf>
    <xf numFmtId="0" fontId="7" fillId="0" borderId="12" xfId="0" applyFont="1" applyBorder="1" applyAlignment="1">
      <alignment horizontal="left" vertical="top" wrapText="1"/>
    </xf>
    <xf numFmtId="0" fontId="7" fillId="0" borderId="13" xfId="0" applyFont="1" applyBorder="1" applyAlignment="1">
      <alignment horizontal="left" vertical="top" wrapText="1"/>
    </xf>
    <xf numFmtId="0" fontId="12" fillId="0" borderId="0" xfId="0" applyFont="1" applyAlignment="1">
      <alignment horizontal="center"/>
    </xf>
    <xf numFmtId="165" fontId="10" fillId="0" borderId="10" xfId="2" applyNumberFormat="1" applyFont="1" applyBorder="1" applyAlignment="1">
      <alignment horizontal="center"/>
    </xf>
    <xf numFmtId="0" fontId="12" fillId="5" borderId="0" xfId="0" applyFont="1" applyFill="1" applyAlignment="1">
      <alignment horizontal="center"/>
    </xf>
    <xf numFmtId="164" fontId="10" fillId="0" borderId="0" xfId="1" applyNumberFormat="1" applyFont="1" applyBorder="1" applyAlignment="1">
      <alignment horizontal="center"/>
    </xf>
    <xf numFmtId="164" fontId="10" fillId="2" borderId="12" xfId="1" applyNumberFormat="1" applyFont="1" applyFill="1" applyBorder="1" applyAlignment="1">
      <alignment horizontal="center"/>
    </xf>
    <xf numFmtId="0" fontId="10" fillId="0" borderId="9" xfId="0" applyFont="1" applyBorder="1" applyAlignment="1">
      <alignment vertical="center"/>
    </xf>
    <xf numFmtId="0" fontId="10"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0" fontId="1" fillId="0" borderId="11" xfId="0" applyFont="1" applyBorder="1"/>
    <xf numFmtId="0" fontId="1" fillId="0" borderId="0" xfId="0" applyFont="1" applyAlignment="1">
      <alignment horizontal="center" vertical="center"/>
    </xf>
    <xf numFmtId="0" fontId="37" fillId="0" borderId="18" xfId="0" applyFont="1" applyBorder="1" applyAlignment="1">
      <alignment horizontal="right"/>
    </xf>
    <xf numFmtId="2" fontId="6" fillId="0" borderId="2" xfId="0" applyNumberFormat="1" applyFont="1" applyBorder="1"/>
    <xf numFmtId="14" fontId="15" fillId="0" borderId="12" xfId="0" applyNumberFormat="1" applyFont="1" applyBorder="1"/>
    <xf numFmtId="0" fontId="1" fillId="2" borderId="2" xfId="0" applyFont="1" applyFill="1" applyBorder="1" applyAlignment="1">
      <alignment horizontal="center" vertical="center" wrapText="1"/>
    </xf>
    <xf numFmtId="0" fontId="1" fillId="2" borderId="2" xfId="0" applyFont="1" applyFill="1" applyBorder="1" applyAlignment="1">
      <alignment horizontal="left"/>
    </xf>
    <xf numFmtId="0" fontId="22" fillId="0" borderId="0" xfId="0" applyFont="1" applyAlignment="1">
      <alignment horizontal="left" wrapText="1"/>
    </xf>
    <xf numFmtId="0" fontId="8" fillId="2" borderId="0" xfId="0" applyFont="1" applyFill="1" applyAlignment="1">
      <alignment horizontal="center"/>
    </xf>
    <xf numFmtId="0" fontId="2" fillId="2" borderId="0" xfId="0" applyFont="1" applyFill="1" applyAlignment="1">
      <alignment horizontal="left"/>
    </xf>
    <xf numFmtId="0" fontId="2" fillId="2" borderId="0" xfId="0" applyFont="1" applyFill="1" applyAlignment="1">
      <alignment horizontal="center"/>
    </xf>
    <xf numFmtId="0" fontId="35" fillId="2" borderId="0" xfId="3" applyFill="1" applyAlignment="1">
      <alignment horizontal="left"/>
    </xf>
    <xf numFmtId="0" fontId="6" fillId="3" borderId="2" xfId="0" applyFont="1" applyFill="1" applyBorder="1" applyAlignment="1">
      <alignment horizontal="left"/>
    </xf>
    <xf numFmtId="0" fontId="7" fillId="0" borderId="2" xfId="0" applyFont="1" applyBorder="1" applyAlignment="1">
      <alignment horizontal="left"/>
    </xf>
    <xf numFmtId="0" fontId="6"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6" fillId="3" borderId="3" xfId="0" applyFont="1" applyFill="1" applyBorder="1" applyAlignment="1">
      <alignment horizontal="left"/>
    </xf>
    <xf numFmtId="0" fontId="6" fillId="3" borderId="4" xfId="0" applyFont="1" applyFill="1" applyBorder="1" applyAlignment="1">
      <alignment horizontal="left"/>
    </xf>
    <xf numFmtId="0" fontId="6" fillId="3" borderId="5" xfId="0" applyFont="1" applyFill="1" applyBorder="1" applyAlignment="1">
      <alignment horizontal="left"/>
    </xf>
    <xf numFmtId="0" fontId="6" fillId="2" borderId="2" xfId="0" applyFont="1" applyFill="1" applyBorder="1" applyAlignment="1">
      <alignment horizontal="left"/>
    </xf>
    <xf numFmtId="0" fontId="10" fillId="0" borderId="2" xfId="0" applyFont="1" applyBorder="1" applyAlignment="1">
      <alignment horizontal="left"/>
    </xf>
    <xf numFmtId="0" fontId="10" fillId="0" borderId="2" xfId="0" applyFont="1" applyBorder="1" applyAlignment="1">
      <alignment horizontal="left" vertical="top"/>
    </xf>
    <xf numFmtId="0" fontId="1" fillId="2" borderId="6" xfId="0" applyFont="1" applyFill="1" applyBorder="1" applyAlignment="1">
      <alignment horizontal="left" vertical="top" wrapText="1"/>
    </xf>
    <xf numFmtId="0" fontId="1" fillId="2" borderId="7" xfId="0" applyFont="1" applyFill="1" applyBorder="1" applyAlignment="1">
      <alignment horizontal="left" vertical="top" wrapText="1"/>
    </xf>
    <xf numFmtId="0" fontId="1" fillId="2" borderId="8" xfId="0" applyFont="1" applyFill="1" applyBorder="1" applyAlignment="1">
      <alignment horizontal="left" vertical="top" wrapText="1"/>
    </xf>
    <xf numFmtId="0" fontId="1" fillId="2" borderId="9" xfId="0" applyFont="1" applyFill="1" applyBorder="1" applyAlignment="1">
      <alignment horizontal="left" vertical="top" wrapText="1"/>
    </xf>
    <xf numFmtId="0" fontId="1" fillId="2" borderId="0" xfId="0" applyFont="1" applyFill="1" applyAlignment="1">
      <alignment horizontal="left" vertical="top" wrapText="1"/>
    </xf>
    <xf numFmtId="0" fontId="1" fillId="2" borderId="10"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7" xfId="0" applyFont="1" applyFill="1" applyBorder="1" applyAlignment="1">
      <alignment horizontal="left" vertical="top"/>
    </xf>
    <xf numFmtId="0" fontId="1" fillId="2" borderId="8" xfId="0" applyFont="1" applyFill="1" applyBorder="1" applyAlignment="1">
      <alignment horizontal="left" vertical="top"/>
    </xf>
    <xf numFmtId="0" fontId="1" fillId="2" borderId="9" xfId="0" applyFont="1" applyFill="1" applyBorder="1" applyAlignment="1">
      <alignment horizontal="left" vertical="top"/>
    </xf>
    <xf numFmtId="0" fontId="1" fillId="2" borderId="0" xfId="0" applyFont="1" applyFill="1" applyAlignment="1">
      <alignment horizontal="left" vertical="top"/>
    </xf>
    <xf numFmtId="0" fontId="1" fillId="2" borderId="10" xfId="0" applyFont="1" applyFill="1" applyBorder="1" applyAlignment="1">
      <alignment horizontal="left" vertical="top"/>
    </xf>
    <xf numFmtId="0" fontId="1" fillId="2" borderId="11" xfId="0" applyFont="1" applyFill="1" applyBorder="1" applyAlignment="1">
      <alignment horizontal="left" vertical="top"/>
    </xf>
    <xf numFmtId="0" fontId="1" fillId="2" borderId="12" xfId="0" applyFont="1" applyFill="1" applyBorder="1" applyAlignment="1">
      <alignment horizontal="left" vertical="top"/>
    </xf>
    <xf numFmtId="0" fontId="1" fillId="2" borderId="13" xfId="0" applyFont="1" applyFill="1" applyBorder="1" applyAlignment="1">
      <alignment horizontal="left" vertical="top"/>
    </xf>
    <xf numFmtId="0" fontId="12" fillId="0" borderId="0" xfId="0" applyFont="1" applyAlignment="1">
      <alignment horizontal="left" wrapText="1"/>
    </xf>
    <xf numFmtId="0" fontId="12" fillId="0" borderId="0" xfId="0" applyFont="1" applyAlignment="1">
      <alignment horizontal="left" vertical="top" wrapText="1"/>
    </xf>
    <xf numFmtId="0" fontId="1" fillId="2" borderId="2" xfId="0" applyFont="1" applyFill="1" applyBorder="1" applyAlignment="1">
      <alignment horizontal="center" vertical="center" wrapText="1"/>
    </xf>
    <xf numFmtId="0" fontId="6" fillId="0" borderId="0" xfId="0" applyFont="1" applyAlignment="1">
      <alignment horizontal="left"/>
    </xf>
    <xf numFmtId="0" fontId="6" fillId="0" borderId="0" xfId="0" applyFont="1" applyAlignment="1">
      <alignment horizontal="left" vertical="top"/>
    </xf>
    <xf numFmtId="167" fontId="6" fillId="2" borderId="0" xfId="0" applyNumberFormat="1" applyFont="1" applyFill="1" applyAlignment="1">
      <alignment horizontal="center" vertical="top"/>
    </xf>
    <xf numFmtId="0" fontId="14" fillId="4" borderId="2" xfId="0" applyFont="1" applyFill="1" applyBorder="1" applyAlignment="1">
      <alignment horizontal="center" vertical="center" wrapText="1"/>
    </xf>
    <xf numFmtId="0" fontId="14" fillId="4" borderId="9" xfId="0" applyFont="1" applyFill="1" applyBorder="1" applyAlignment="1">
      <alignment horizontal="center" vertical="center" wrapText="1"/>
    </xf>
    <xf numFmtId="0" fontId="14" fillId="4" borderId="0" xfId="0" applyFont="1" applyFill="1" applyAlignment="1">
      <alignment horizontal="center" vertical="center" wrapText="1"/>
    </xf>
    <xf numFmtId="0" fontId="14" fillId="4" borderId="10" xfId="0" applyFont="1" applyFill="1" applyBorder="1" applyAlignment="1">
      <alignment horizontal="center" vertical="center" wrapText="1"/>
    </xf>
    <xf numFmtId="0" fontId="14" fillId="4" borderId="6" xfId="0" applyFont="1" applyFill="1" applyBorder="1" applyAlignment="1">
      <alignment horizontal="center" vertical="center" wrapText="1"/>
    </xf>
    <xf numFmtId="0" fontId="14" fillId="4" borderId="8" xfId="0" applyFont="1" applyFill="1" applyBorder="1" applyAlignment="1">
      <alignment horizontal="center" vertical="center" wrapText="1"/>
    </xf>
    <xf numFmtId="0" fontId="10" fillId="0" borderId="2" xfId="0" applyFont="1" applyBorder="1" applyAlignment="1">
      <alignment vertical="center" wrapText="1"/>
    </xf>
    <xf numFmtId="168" fontId="10" fillId="0" borderId="2" xfId="0" applyNumberFormat="1" applyFont="1" applyBorder="1" applyAlignment="1">
      <alignment horizontal="center" vertical="center" wrapText="1"/>
    </xf>
    <xf numFmtId="0" fontId="7" fillId="0" borderId="2" xfId="0" applyFont="1" applyBorder="1" applyAlignment="1">
      <alignment horizontal="left" vertical="top" wrapText="1"/>
    </xf>
    <xf numFmtId="0" fontId="6" fillId="2" borderId="2" xfId="0" applyFont="1" applyFill="1" applyBorder="1" applyAlignment="1">
      <alignment horizontal="left" vertical="top" wrapText="1"/>
    </xf>
    <xf numFmtId="0" fontId="14" fillId="4" borderId="2" xfId="0" applyFont="1" applyFill="1" applyBorder="1" applyAlignment="1">
      <alignment horizontal="left" vertical="center" wrapText="1"/>
    </xf>
    <xf numFmtId="0" fontId="6" fillId="0" borderId="0" xfId="0" applyFont="1" applyAlignment="1">
      <alignment horizontal="center" vertical="top"/>
    </xf>
    <xf numFmtId="167" fontId="6" fillId="0" borderId="0" xfId="0" applyNumberFormat="1" applyFont="1" applyAlignment="1">
      <alignment horizontal="center" vertical="top"/>
    </xf>
    <xf numFmtId="0" fontId="10" fillId="0" borderId="7" xfId="0" applyFont="1" applyBorder="1" applyAlignment="1">
      <alignment horizontal="center" wrapText="1"/>
    </xf>
    <xf numFmtId="0" fontId="7" fillId="0" borderId="2" xfId="0" applyFont="1" applyBorder="1" applyAlignment="1">
      <alignment horizontal="left" vertical="center" wrapText="1"/>
    </xf>
    <xf numFmtId="0" fontId="7" fillId="3" borderId="3" xfId="0" applyFont="1" applyFill="1" applyBorder="1" applyAlignment="1">
      <alignment horizontal="center" vertical="center"/>
    </xf>
    <xf numFmtId="0" fontId="7" fillId="3" borderId="5" xfId="0" applyFont="1" applyFill="1" applyBorder="1" applyAlignment="1">
      <alignment horizontal="center" vertical="center"/>
    </xf>
    <xf numFmtId="0" fontId="7" fillId="3" borderId="4" xfId="0" applyFont="1" applyFill="1" applyBorder="1" applyAlignment="1">
      <alignment horizontal="center" vertical="center"/>
    </xf>
    <xf numFmtId="0" fontId="6" fillId="3" borderId="3" xfId="0" applyFont="1" applyFill="1" applyBorder="1" applyAlignment="1">
      <alignment horizontal="center" vertical="center"/>
    </xf>
    <xf numFmtId="0" fontId="6" fillId="3" borderId="5" xfId="0" applyFont="1" applyFill="1" applyBorder="1" applyAlignment="1">
      <alignment horizontal="center" vertical="center"/>
    </xf>
    <xf numFmtId="0" fontId="7" fillId="3" borderId="2" xfId="0" applyFont="1" applyFill="1" applyBorder="1" applyAlignment="1">
      <alignment horizontal="center" vertical="center"/>
    </xf>
    <xf numFmtId="0" fontId="6" fillId="7" borderId="3" xfId="0" applyFont="1" applyFill="1" applyBorder="1" applyAlignment="1">
      <alignment horizontal="center"/>
    </xf>
    <xf numFmtId="0" fontId="6" fillId="7" borderId="5" xfId="0" applyFont="1" applyFill="1" applyBorder="1" applyAlignment="1">
      <alignment horizontal="center"/>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1" fillId="2" borderId="2" xfId="0" applyFont="1" applyFill="1" applyBorder="1" applyAlignment="1">
      <alignment horizontal="left" wrapText="1"/>
    </xf>
    <xf numFmtId="0" fontId="1" fillId="2" borderId="2" xfId="0" applyFont="1" applyFill="1" applyBorder="1" applyAlignment="1">
      <alignment horizontal="left"/>
    </xf>
    <xf numFmtId="0" fontId="7" fillId="0" borderId="11" xfId="0" applyFont="1" applyBorder="1" applyAlignment="1">
      <alignment horizontal="center" vertical="center"/>
    </xf>
    <xf numFmtId="0" fontId="7" fillId="0" borderId="12" xfId="0" applyFont="1" applyBorder="1" applyAlignment="1">
      <alignment horizontal="center" vertical="center"/>
    </xf>
    <xf numFmtId="0" fontId="7" fillId="0" borderId="0" xfId="0" applyFont="1" applyAlignment="1">
      <alignment horizontal="center" vertical="center"/>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2" fillId="0" borderId="0" xfId="0" applyFont="1" applyAlignment="1">
      <alignment horizontal="left" vertical="top" wrapText="1"/>
    </xf>
    <xf numFmtId="0" fontId="0" fillId="0" borderId="0" xfId="0" applyAlignment="1">
      <alignment wrapText="1"/>
    </xf>
    <xf numFmtId="0" fontId="2" fillId="0" borderId="0" xfId="0" applyFont="1" applyAlignment="1">
      <alignment vertical="top" wrapText="1"/>
    </xf>
    <xf numFmtId="0" fontId="34" fillId="0" borderId="2" xfId="0" applyFont="1" applyBorder="1" applyAlignment="1">
      <alignment vertical="top" wrapText="1"/>
    </xf>
    <xf numFmtId="0" fontId="0" fillId="0" borderId="2" xfId="0" applyBorder="1" applyAlignment="1">
      <alignment vertical="top" wrapText="1"/>
    </xf>
    <xf numFmtId="0" fontId="1" fillId="2" borderId="2" xfId="0" applyFont="1" applyFill="1" applyBorder="1" applyAlignment="1">
      <alignment horizontal="left" vertical="top" wrapText="1"/>
    </xf>
    <xf numFmtId="0" fontId="4" fillId="0" borderId="2" xfId="0" applyFont="1" applyBorder="1" applyAlignment="1">
      <alignment vertical="top" wrapText="1"/>
    </xf>
    <xf numFmtId="0" fontId="0" fillId="0" borderId="2" xfId="0" applyBorder="1" applyAlignment="1">
      <alignment vertical="top"/>
    </xf>
    <xf numFmtId="0" fontId="34"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18" fillId="0" borderId="2" xfId="0" applyFont="1" applyBorder="1" applyAlignment="1">
      <alignment horizontal="left" vertical="center" wrapText="1"/>
    </xf>
    <xf numFmtId="0" fontId="6" fillId="2" borderId="6" xfId="0" applyFont="1" applyFill="1" applyBorder="1" applyAlignment="1">
      <alignment horizontal="left" vertical="top" wrapText="1"/>
    </xf>
    <xf numFmtId="0" fontId="6" fillId="2" borderId="7" xfId="0" applyFont="1" applyFill="1" applyBorder="1" applyAlignment="1">
      <alignment horizontal="left" vertical="top" wrapText="1"/>
    </xf>
    <xf numFmtId="0" fontId="6" fillId="2" borderId="8" xfId="0" applyFont="1" applyFill="1" applyBorder="1" applyAlignment="1">
      <alignment horizontal="left" vertical="top" wrapText="1"/>
    </xf>
    <xf numFmtId="0" fontId="6" fillId="2" borderId="9" xfId="0" applyFont="1" applyFill="1" applyBorder="1" applyAlignment="1">
      <alignment horizontal="left" vertical="top" wrapText="1"/>
    </xf>
    <xf numFmtId="0" fontId="6" fillId="2" borderId="0" xfId="0" applyFont="1" applyFill="1" applyAlignment="1">
      <alignment horizontal="left" vertical="top" wrapText="1"/>
    </xf>
    <xf numFmtId="0" fontId="6" fillId="2" borderId="10" xfId="0" applyFont="1" applyFill="1" applyBorder="1" applyAlignment="1">
      <alignment horizontal="left" vertical="top" wrapText="1"/>
    </xf>
    <xf numFmtId="0" fontId="6" fillId="2" borderId="11" xfId="0" applyFont="1" applyFill="1" applyBorder="1" applyAlignment="1">
      <alignment horizontal="left" vertical="top" wrapText="1"/>
    </xf>
    <xf numFmtId="0" fontId="6" fillId="2" borderId="12" xfId="0" applyFont="1" applyFill="1" applyBorder="1" applyAlignment="1">
      <alignment horizontal="left" vertical="top" wrapText="1"/>
    </xf>
    <xf numFmtId="0" fontId="6" fillId="2" borderId="13" xfId="0" applyFont="1" applyFill="1" applyBorder="1" applyAlignment="1">
      <alignment horizontal="left" vertical="top" wrapText="1"/>
    </xf>
    <xf numFmtId="0" fontId="10" fillId="3" borderId="2" xfId="0" applyFont="1" applyFill="1" applyBorder="1" applyAlignment="1">
      <alignment horizontal="left" vertical="center" wrapText="1"/>
    </xf>
    <xf numFmtId="0" fontId="1" fillId="2" borderId="6" xfId="0" applyFont="1" applyFill="1" applyBorder="1" applyAlignment="1">
      <alignment horizontal="left" vertical="top"/>
    </xf>
    <xf numFmtId="0" fontId="7" fillId="0" borderId="11" xfId="0" applyFont="1" applyBorder="1" applyAlignment="1">
      <alignment horizontal="left" vertical="center" wrapText="1"/>
    </xf>
    <xf numFmtId="0" fontId="7" fillId="0" borderId="12" xfId="0" applyFont="1" applyBorder="1" applyAlignment="1">
      <alignment horizontal="left" vertical="center" wrapText="1"/>
    </xf>
    <xf numFmtId="0" fontId="10" fillId="0" borderId="6" xfId="0" applyFont="1" applyBorder="1" applyAlignment="1">
      <alignment horizontal="left" vertical="center"/>
    </xf>
    <xf numFmtId="0" fontId="10" fillId="0" borderId="7" xfId="0" applyFont="1" applyBorder="1" applyAlignment="1">
      <alignment horizontal="left" vertical="center"/>
    </xf>
    <xf numFmtId="0" fontId="10" fillId="0" borderId="8" xfId="0" applyFont="1" applyBorder="1" applyAlignment="1">
      <alignment horizontal="left" vertical="center"/>
    </xf>
    <xf numFmtId="0" fontId="10" fillId="0" borderId="3" xfId="0" applyFont="1" applyBorder="1" applyAlignment="1">
      <alignment horizontal="center" vertical="center"/>
    </xf>
    <xf numFmtId="0" fontId="10" fillId="0" borderId="5" xfId="0" applyFont="1" applyBorder="1" applyAlignment="1">
      <alignment horizontal="center" vertical="center"/>
    </xf>
    <xf numFmtId="0" fontId="1" fillId="5" borderId="6" xfId="0" applyFont="1" applyFill="1" applyBorder="1" applyAlignment="1">
      <alignment horizontal="left" vertical="center" wrapText="1"/>
    </xf>
    <xf numFmtId="0" fontId="23" fillId="0" borderId="0" xfId="0" applyFont="1" applyAlignment="1">
      <alignment horizontal="left" vertical="top" wrapText="1"/>
    </xf>
    <xf numFmtId="0" fontId="10" fillId="0" borderId="6" xfId="0" applyFont="1" applyBorder="1" applyAlignment="1">
      <alignment horizontal="left" vertical="center" wrapText="1"/>
    </xf>
    <xf numFmtId="0" fontId="10" fillId="0" borderId="8" xfId="0" applyFont="1" applyBorder="1" applyAlignment="1">
      <alignment horizontal="left" vertical="center" wrapText="1"/>
    </xf>
    <xf numFmtId="0" fontId="10" fillId="0" borderId="9" xfId="0" applyFont="1" applyBorder="1" applyAlignment="1">
      <alignment horizontal="left" vertical="center" wrapText="1"/>
    </xf>
    <xf numFmtId="0" fontId="10" fillId="0" borderId="10" xfId="0" applyFont="1" applyBorder="1" applyAlignment="1">
      <alignment horizontal="left" vertical="center" wrapText="1"/>
    </xf>
    <xf numFmtId="0" fontId="18" fillId="0" borderId="3" xfId="0" applyFont="1" applyBorder="1" applyAlignment="1">
      <alignment horizontal="center" vertical="center" wrapText="1"/>
    </xf>
    <xf numFmtId="0" fontId="18" fillId="0" borderId="4" xfId="0" applyFont="1" applyBorder="1" applyAlignment="1">
      <alignment horizontal="center" vertical="center" wrapText="1"/>
    </xf>
    <xf numFmtId="0" fontId="18" fillId="0" borderId="5" xfId="0" applyFont="1" applyBorder="1" applyAlignment="1">
      <alignment horizontal="center" vertical="center" wrapText="1"/>
    </xf>
    <xf numFmtId="0" fontId="10" fillId="0" borderId="6"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9" xfId="0" applyFont="1" applyBorder="1" applyAlignment="1">
      <alignment horizontal="center" vertical="center" wrapText="1"/>
    </xf>
    <xf numFmtId="0" fontId="10" fillId="0" borderId="10" xfId="0" applyFont="1" applyBorder="1" applyAlignment="1">
      <alignment horizontal="center" vertical="center" wrapText="1"/>
    </xf>
    <xf numFmtId="0" fontId="10" fillId="0" borderId="1" xfId="0" applyFont="1" applyBorder="1" applyAlignment="1">
      <alignment horizontal="center" vertical="center" wrapText="1"/>
    </xf>
    <xf numFmtId="0" fontId="10" fillId="0" borderId="15" xfId="0" applyFont="1" applyBorder="1" applyAlignment="1">
      <alignment horizontal="center" vertical="center" wrapText="1"/>
    </xf>
    <xf numFmtId="0" fontId="6" fillId="2" borderId="2" xfId="0" applyFont="1" applyFill="1" applyBorder="1" applyAlignment="1">
      <alignment horizontal="left" vertical="top"/>
    </xf>
    <xf numFmtId="0" fontId="12" fillId="0" borderId="6" xfId="0" applyFont="1" applyBorder="1" applyAlignment="1">
      <alignment horizontal="right" vertical="top" wrapText="1"/>
    </xf>
    <xf numFmtId="0" fontId="12" fillId="0" borderId="7" xfId="0" applyFont="1" applyBorder="1" applyAlignment="1">
      <alignment horizontal="right" vertical="top" wrapText="1"/>
    </xf>
    <xf numFmtId="0" fontId="12" fillId="0" borderId="8" xfId="0" applyFont="1" applyBorder="1" applyAlignment="1">
      <alignment horizontal="right" vertical="top" wrapText="1"/>
    </xf>
    <xf numFmtId="0" fontId="6" fillId="2" borderId="14" xfId="0" applyFont="1" applyFill="1" applyBorder="1" applyAlignment="1">
      <alignment horizontal="left" vertical="top"/>
    </xf>
    <xf numFmtId="0" fontId="10" fillId="0" borderId="2" xfId="0" applyFont="1" applyBorder="1" applyAlignment="1">
      <alignment horizontal="left" vertical="center" wrapText="1"/>
    </xf>
    <xf numFmtId="0" fontId="10" fillId="0" borderId="14" xfId="0" applyFont="1" applyBorder="1" applyAlignment="1">
      <alignment horizontal="center" vertical="center" wrapText="1"/>
    </xf>
    <xf numFmtId="0" fontId="10" fillId="0" borderId="5" xfId="0" applyFont="1" applyBorder="1" applyAlignment="1">
      <alignment horizontal="center" vertical="center" wrapText="1"/>
    </xf>
    <xf numFmtId="0" fontId="6" fillId="0" borderId="0" xfId="0" applyFont="1" applyAlignment="1">
      <alignment horizontal="left" wrapText="1"/>
    </xf>
    <xf numFmtId="0" fontId="6" fillId="0" borderId="2" xfId="0" applyFont="1" applyBorder="1" applyAlignment="1">
      <alignment horizontal="center" vertical="center"/>
    </xf>
    <xf numFmtId="0" fontId="7" fillId="0" borderId="12" xfId="0" applyFont="1" applyBorder="1" applyAlignment="1">
      <alignment horizontal="center"/>
    </xf>
    <xf numFmtId="0" fontId="7" fillId="0" borderId="2" xfId="0" applyFont="1" applyBorder="1" applyAlignment="1">
      <alignment horizontal="center"/>
    </xf>
    <xf numFmtId="0" fontId="6" fillId="2" borderId="6" xfId="0" applyFont="1" applyFill="1" applyBorder="1" applyAlignment="1">
      <alignment horizontal="left" vertical="top"/>
    </xf>
    <xf numFmtId="0" fontId="6" fillId="2" borderId="7" xfId="0" applyFont="1" applyFill="1" applyBorder="1" applyAlignment="1">
      <alignment horizontal="left" vertical="top"/>
    </xf>
    <xf numFmtId="0" fontId="6" fillId="2" borderId="8" xfId="0" applyFont="1" applyFill="1" applyBorder="1" applyAlignment="1">
      <alignment horizontal="left" vertical="top"/>
    </xf>
    <xf numFmtId="0" fontId="6" fillId="2" borderId="9" xfId="0" applyFont="1" applyFill="1" applyBorder="1" applyAlignment="1">
      <alignment horizontal="left" vertical="top"/>
    </xf>
    <xf numFmtId="0" fontId="6" fillId="2" borderId="0" xfId="0" applyFont="1" applyFill="1" applyAlignment="1">
      <alignment horizontal="left" vertical="top"/>
    </xf>
    <xf numFmtId="0" fontId="6" fillId="2" borderId="10" xfId="0" applyFont="1" applyFill="1" applyBorder="1" applyAlignment="1">
      <alignment horizontal="left" vertical="top"/>
    </xf>
    <xf numFmtId="0" fontId="6" fillId="2" borderId="11" xfId="0" applyFont="1" applyFill="1" applyBorder="1" applyAlignment="1">
      <alignment horizontal="left" vertical="top"/>
    </xf>
    <xf numFmtId="0" fontId="6" fillId="2" borderId="12" xfId="0" applyFont="1" applyFill="1" applyBorder="1" applyAlignment="1">
      <alignment horizontal="left" vertical="top"/>
    </xf>
    <xf numFmtId="0" fontId="6" fillId="2" borderId="13" xfId="0" applyFont="1" applyFill="1" applyBorder="1" applyAlignment="1">
      <alignment horizontal="left" vertical="top"/>
    </xf>
    <xf numFmtId="0" fontId="7" fillId="0" borderId="3" xfId="0" applyFont="1" applyBorder="1" applyAlignment="1">
      <alignment horizontal="left" vertical="top" wrapText="1"/>
    </xf>
    <xf numFmtId="0" fontId="7" fillId="0" borderId="4" xfId="0" applyFont="1" applyBorder="1" applyAlignment="1">
      <alignment horizontal="left" vertical="top" wrapText="1"/>
    </xf>
    <xf numFmtId="0" fontId="7" fillId="0" borderId="5" xfId="0" applyFont="1" applyBorder="1" applyAlignment="1">
      <alignment horizontal="left" vertical="top" wrapText="1"/>
    </xf>
    <xf numFmtId="0" fontId="2" fillId="2" borderId="0" xfId="0" applyFont="1" applyFill="1" applyAlignment="1">
      <alignment horizontal="center" vertical="center"/>
    </xf>
    <xf numFmtId="17" fontId="2" fillId="0" borderId="0" xfId="0" applyNumberFormat="1" applyFont="1"/>
    <xf numFmtId="0" fontId="2" fillId="2" borderId="0" xfId="0" applyFont="1" applyFill="1"/>
    <xf numFmtId="0" fontId="2" fillId="0" borderId="0" xfId="0" applyFont="1" applyAlignment="1">
      <alignment horizontal="left"/>
    </xf>
    <xf numFmtId="0" fontId="2" fillId="0" borderId="4" xfId="0" applyFont="1" applyBorder="1"/>
    <xf numFmtId="0" fontId="2" fillId="0" borderId="5" xfId="0" applyFont="1" applyBorder="1"/>
    <xf numFmtId="0" fontId="1" fillId="2" borderId="2" xfId="0" applyFont="1" applyFill="1" applyBorder="1" applyAlignment="1">
      <alignment horizontal="center"/>
    </xf>
    <xf numFmtId="0" fontId="1" fillId="2" borderId="2" xfId="0" applyFont="1" applyFill="1" applyBorder="1" applyAlignment="1">
      <alignment horizontal="center" vertical="top"/>
    </xf>
    <xf numFmtId="0" fontId="1" fillId="2" borderId="2" xfId="0" applyFont="1" applyFill="1" applyBorder="1" applyAlignment="1">
      <alignment horizontal="left" vertical="top"/>
    </xf>
    <xf numFmtId="0" fontId="1" fillId="0" borderId="6" xfId="0" applyFont="1" applyBorder="1" applyAlignment="1">
      <alignment horizontal="left" vertical="top" wrapText="1"/>
    </xf>
    <xf numFmtId="0" fontId="1" fillId="0" borderId="7" xfId="0" applyFont="1" applyBorder="1" applyAlignment="1">
      <alignment horizontal="left" vertical="top" wrapText="1"/>
    </xf>
    <xf numFmtId="0" fontId="1" fillId="0" borderId="8" xfId="0" applyFont="1" applyBorder="1" applyAlignment="1">
      <alignment horizontal="left" vertical="top" wrapText="1"/>
    </xf>
    <xf numFmtId="0" fontId="1" fillId="0" borderId="9" xfId="0" applyFont="1" applyBorder="1" applyAlignment="1">
      <alignment horizontal="left" vertical="top" wrapText="1"/>
    </xf>
    <xf numFmtId="0" fontId="1" fillId="0" borderId="0" xfId="0" applyFont="1" applyAlignment="1">
      <alignment horizontal="left" vertical="top" wrapText="1"/>
    </xf>
    <xf numFmtId="0" fontId="1" fillId="0" borderId="10" xfId="0" applyFont="1" applyBorder="1" applyAlignment="1">
      <alignment horizontal="left" vertical="top" wrapText="1"/>
    </xf>
    <xf numFmtId="0" fontId="1" fillId="0" borderId="11" xfId="0" applyFont="1" applyBorder="1" applyAlignment="1">
      <alignment horizontal="left" vertical="top" wrapText="1"/>
    </xf>
    <xf numFmtId="0" fontId="1" fillId="0" borderId="12" xfId="0" applyFont="1" applyBorder="1" applyAlignment="1">
      <alignment horizontal="left" vertical="top" wrapText="1"/>
    </xf>
    <xf numFmtId="0" fontId="1" fillId="0" borderId="13" xfId="0" applyFont="1" applyBorder="1" applyAlignment="1">
      <alignment horizontal="left" vertical="top" wrapText="1"/>
    </xf>
    <xf numFmtId="0" fontId="2" fillId="0" borderId="7" xfId="0" applyFont="1" applyBorder="1"/>
    <xf numFmtId="0" fontId="2" fillId="0" borderId="8" xfId="0" applyFont="1" applyBorder="1"/>
    <xf numFmtId="0" fontId="2" fillId="0" borderId="11" xfId="0" applyFont="1" applyBorder="1"/>
    <xf numFmtId="0" fontId="2" fillId="0" borderId="12" xfId="0" applyFont="1" applyBorder="1"/>
    <xf numFmtId="0" fontId="2" fillId="0" borderId="13" xfId="0" applyFont="1" applyBorder="1"/>
    <xf numFmtId="0" fontId="1" fillId="0" borderId="0" xfId="0" applyFont="1"/>
    <xf numFmtId="0" fontId="1" fillId="0" borderId="0" xfId="0" applyFont="1" applyAlignment="1">
      <alignment horizontal="center"/>
    </xf>
    <xf numFmtId="164" fontId="6" fillId="2" borderId="7" xfId="1" applyNumberFormat="1" applyFont="1" applyFill="1" applyBorder="1" applyAlignment="1"/>
    <xf numFmtId="0" fontId="1" fillId="0" borderId="3" xfId="0" applyFont="1" applyBorder="1"/>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vertical="center"/>
    </xf>
    <xf numFmtId="0" fontId="1" fillId="0" borderId="7" xfId="0" applyFont="1" applyBorder="1" applyAlignment="1">
      <alignment horizontal="center" vertical="center" textRotation="90"/>
    </xf>
    <xf numFmtId="164" fontId="1" fillId="2" borderId="7" xfId="1" applyNumberFormat="1" applyFont="1" applyFill="1" applyBorder="1" applyAlignment="1">
      <alignment horizontal="center"/>
    </xf>
    <xf numFmtId="165" fontId="1" fillId="0" borderId="8" xfId="2" applyNumberFormat="1" applyFont="1" applyBorder="1" applyAlignment="1">
      <alignment horizontal="center"/>
    </xf>
    <xf numFmtId="0" fontId="1" fillId="0" borderId="9" xfId="0" applyFont="1" applyBorder="1" applyAlignment="1">
      <alignment vertical="center"/>
    </xf>
    <xf numFmtId="0" fontId="1" fillId="0" borderId="0" xfId="0" applyFont="1" applyAlignment="1">
      <alignment horizontal="center" vertical="center" textRotation="90"/>
    </xf>
    <xf numFmtId="164" fontId="1" fillId="2" borderId="0" xfId="1" applyNumberFormat="1" applyFont="1" applyFill="1" applyBorder="1" applyAlignment="1">
      <alignment horizontal="center"/>
    </xf>
    <xf numFmtId="165" fontId="1" fillId="0" borderId="10" xfId="2" applyNumberFormat="1" applyFont="1" applyBorder="1" applyAlignment="1">
      <alignment horizontal="center"/>
    </xf>
    <xf numFmtId="0" fontId="1" fillId="7" borderId="9" xfId="0" applyFont="1" applyFill="1" applyBorder="1" applyAlignment="1">
      <alignment vertical="center"/>
    </xf>
    <xf numFmtId="165" fontId="1" fillId="0" borderId="10" xfId="2" applyNumberFormat="1" applyFont="1" applyFill="1" applyBorder="1" applyAlignment="1">
      <alignment horizontal="center"/>
    </xf>
    <xf numFmtId="0" fontId="1" fillId="0" borderId="12" xfId="0" applyFont="1" applyBorder="1" applyAlignment="1">
      <alignment horizontal="center" vertical="center" textRotation="90"/>
    </xf>
    <xf numFmtId="165" fontId="1" fillId="0" borderId="13" xfId="2" applyNumberFormat="1" applyFont="1" applyBorder="1" applyAlignment="1">
      <alignment horizontal="center"/>
    </xf>
    <xf numFmtId="0" fontId="1" fillId="0" borderId="7" xfId="0" applyFont="1" applyBorder="1" applyAlignment="1">
      <alignment horizontal="center"/>
    </xf>
    <xf numFmtId="0" fontId="1" fillId="0" borderId="8" xfId="0" applyFont="1" applyBorder="1" applyAlignment="1">
      <alignment horizontal="center"/>
    </xf>
    <xf numFmtId="0" fontId="1" fillId="0" borderId="6" xfId="0" applyFont="1" applyBorder="1"/>
    <xf numFmtId="164" fontId="1" fillId="0" borderId="8" xfId="0" applyNumberFormat="1" applyFont="1" applyBorder="1" applyAlignment="1">
      <alignment horizontal="center"/>
    </xf>
    <xf numFmtId="0" fontId="1" fillId="0" borderId="9" xfId="0" applyFont="1" applyBorder="1"/>
    <xf numFmtId="164" fontId="1" fillId="2" borderId="0" xfId="1" applyNumberFormat="1" applyFont="1" applyFill="1" applyAlignment="1">
      <alignment horizontal="center"/>
    </xf>
    <xf numFmtId="164" fontId="1" fillId="0" borderId="10" xfId="0" applyNumberFormat="1" applyFont="1" applyBorder="1" applyAlignment="1">
      <alignment horizontal="center"/>
    </xf>
    <xf numFmtId="165" fontId="1" fillId="0" borderId="0" xfId="2" applyNumberFormat="1" applyFont="1" applyAlignment="1">
      <alignment horizontal="center" vertical="center"/>
    </xf>
    <xf numFmtId="0" fontId="1" fillId="0" borderId="0" xfId="0" applyFont="1" applyAlignment="1">
      <alignment horizontal="center" textRotation="90"/>
    </xf>
    <xf numFmtId="0" fontId="1" fillId="0" borderId="12" xfId="0" applyFont="1" applyBorder="1"/>
    <xf numFmtId="43" fontId="1" fillId="2" borderId="12" xfId="0" applyNumberFormat="1" applyFont="1" applyFill="1" applyBorder="1"/>
    <xf numFmtId="166" fontId="1" fillId="0" borderId="12" xfId="0" applyNumberFormat="1" applyFont="1" applyBorder="1"/>
    <xf numFmtId="166" fontId="1" fillId="2" borderId="12" xfId="0" applyNumberFormat="1" applyFont="1" applyFill="1" applyBorder="1"/>
    <xf numFmtId="0" fontId="1" fillId="0" borderId="6" xfId="0" applyFont="1" applyBorder="1" applyAlignment="1">
      <alignment horizontal="center" vertical="center"/>
    </xf>
    <xf numFmtId="0" fontId="1" fillId="0" borderId="8" xfId="0" quotePrefix="1" applyFont="1" applyBorder="1" applyAlignment="1">
      <alignment horizontal="center"/>
    </xf>
    <xf numFmtId="0" fontId="1" fillId="2" borderId="9" xfId="0" applyFont="1" applyFill="1" applyBorder="1"/>
    <xf numFmtId="0" fontId="1" fillId="2" borderId="11" xfId="0" applyFont="1" applyFill="1" applyBorder="1"/>
    <xf numFmtId="0" fontId="1" fillId="0" borderId="12" xfId="0" applyFont="1" applyBorder="1" applyAlignment="1">
      <alignment horizontal="center" vertical="center" textRotation="90"/>
    </xf>
    <xf numFmtId="164" fontId="1" fillId="2" borderId="12" xfId="1" applyNumberFormat="1" applyFont="1" applyFill="1" applyBorder="1" applyAlignment="1">
      <alignment horizontal="center"/>
    </xf>
    <xf numFmtId="0" fontId="1" fillId="0" borderId="3" xfId="0" applyFont="1" applyBorder="1" applyAlignment="1">
      <alignment horizontal="center" vertical="center"/>
    </xf>
    <xf numFmtId="43" fontId="1" fillId="0" borderId="10" xfId="0" applyNumberFormat="1" applyFont="1" applyBorder="1" applyAlignment="1">
      <alignment horizontal="center" vertical="center"/>
    </xf>
    <xf numFmtId="43" fontId="1" fillId="5" borderId="10" xfId="0" applyNumberFormat="1" applyFont="1" applyFill="1" applyBorder="1" applyAlignment="1">
      <alignment horizontal="center" vertical="center"/>
    </xf>
    <xf numFmtId="0" fontId="1" fillId="2" borderId="12" xfId="0" applyFont="1" applyFill="1" applyBorder="1" applyAlignment="1">
      <alignment horizontal="center" vertical="center"/>
    </xf>
    <xf numFmtId="43" fontId="1" fillId="5" borderId="13" xfId="0" applyNumberFormat="1" applyFont="1" applyFill="1" applyBorder="1" applyAlignment="1">
      <alignment horizontal="center" vertical="center"/>
    </xf>
    <xf numFmtId="0" fontId="1" fillId="0" borderId="6" xfId="0" applyFont="1" applyBorder="1" applyAlignment="1">
      <alignment horizontal="center"/>
    </xf>
    <xf numFmtId="0" fontId="1" fillId="0" borderId="6" xfId="0" applyFont="1" applyBorder="1" applyAlignment="1">
      <alignment horizontal="left" vertical="center" wrapText="1"/>
    </xf>
    <xf numFmtId="0" fontId="1" fillId="0" borderId="9" xfId="0" applyFont="1" applyBorder="1" applyAlignment="1">
      <alignment horizontal="left" vertical="center" wrapText="1"/>
    </xf>
    <xf numFmtId="43" fontId="1" fillId="2" borderId="0" xfId="1" applyFont="1" applyFill="1" applyAlignment="1">
      <alignment horizontal="center"/>
    </xf>
    <xf numFmtId="165" fontId="1" fillId="0" borderId="10" xfId="2" quotePrefix="1" applyNumberFormat="1" applyFont="1" applyBorder="1" applyAlignment="1">
      <alignment horizontal="center"/>
    </xf>
    <xf numFmtId="166" fontId="1" fillId="2" borderId="0" xfId="1" applyNumberFormat="1" applyFont="1" applyFill="1" applyAlignment="1">
      <alignment horizontal="center"/>
    </xf>
    <xf numFmtId="10" fontId="1" fillId="0" borderId="10" xfId="2" applyNumberFormat="1" applyFont="1" applyBorder="1" applyAlignment="1">
      <alignment horizontal="center"/>
    </xf>
    <xf numFmtId="0" fontId="1" fillId="0" borderId="12" xfId="0" applyFont="1" applyBorder="1" applyAlignment="1">
      <alignment horizontal="center"/>
    </xf>
    <xf numFmtId="164" fontId="1" fillId="0" borderId="13" xfId="0" applyNumberFormat="1" applyFont="1" applyBorder="1" applyAlignment="1">
      <alignment horizontal="center"/>
    </xf>
    <xf numFmtId="0" fontId="1" fillId="0" borderId="2" xfId="0" applyFont="1" applyBorder="1" applyAlignment="1">
      <alignment horizontal="left" vertical="center" wrapText="1"/>
    </xf>
    <xf numFmtId="168" fontId="1" fillId="2" borderId="1" xfId="0" applyNumberFormat="1" applyFont="1" applyFill="1" applyBorder="1" applyAlignment="1">
      <alignment horizontal="center" vertical="center" wrapText="1"/>
    </xf>
    <xf numFmtId="165" fontId="1" fillId="0" borderId="1" xfId="2" applyNumberFormat="1" applyFont="1" applyBorder="1" applyAlignment="1">
      <alignment horizontal="center" vertical="center" wrapText="1"/>
    </xf>
    <xf numFmtId="0" fontId="1" fillId="2" borderId="2" xfId="0" applyFont="1" applyFill="1" applyBorder="1" applyAlignment="1">
      <alignment horizontal="left" vertical="center" wrapText="1"/>
    </xf>
    <xf numFmtId="0" fontId="1" fillId="0" borderId="1" xfId="0" applyFont="1" applyBorder="1" applyAlignment="1">
      <alignment vertical="center" wrapText="1"/>
    </xf>
    <xf numFmtId="168" fontId="1" fillId="0" borderId="1" xfId="0" applyNumberFormat="1" applyFont="1" applyBorder="1" applyAlignment="1">
      <alignment horizontal="center" vertical="center" wrapText="1"/>
    </xf>
    <xf numFmtId="0" fontId="1" fillId="0" borderId="3" xfId="0" applyFont="1" applyBorder="1" applyAlignment="1">
      <alignment horizontal="left" vertical="center" wrapText="1"/>
    </xf>
    <xf numFmtId="0" fontId="1" fillId="0" borderId="4" xfId="0" applyFont="1" applyBorder="1" applyAlignment="1">
      <alignment horizontal="left" vertical="center" wrapText="1"/>
    </xf>
    <xf numFmtId="4" fontId="1" fillId="0" borderId="4" xfId="0" applyNumberFormat="1"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4" xfId="0" applyFont="1" applyBorder="1" applyAlignment="1">
      <alignment vertical="center" wrapText="1"/>
    </xf>
    <xf numFmtId="0" fontId="1" fillId="2" borderId="2" xfId="0" applyFont="1" applyFill="1" applyBorder="1" applyAlignment="1">
      <alignment vertical="center" wrapText="1"/>
    </xf>
    <xf numFmtId="0" fontId="1" fillId="0" borderId="2" xfId="0" applyFont="1" applyBorder="1" applyAlignment="1">
      <alignment vertical="center" wrapText="1"/>
    </xf>
    <xf numFmtId="165" fontId="1" fillId="0" borderId="2" xfId="2" applyNumberFormat="1" applyFont="1" applyBorder="1" applyAlignment="1">
      <alignment horizontal="center" vertical="center" wrapText="1"/>
    </xf>
    <xf numFmtId="0" fontId="1" fillId="0" borderId="0" xfId="0" applyFont="1" applyAlignment="1">
      <alignment vertical="center"/>
    </xf>
    <xf numFmtId="0" fontId="1" fillId="0" borderId="5" xfId="0" applyFont="1" applyBorder="1" applyAlignment="1">
      <alignment horizontal="left" vertical="center" wrapText="1"/>
    </xf>
    <xf numFmtId="0" fontId="1" fillId="0" borderId="3" xfId="0" applyFont="1" applyBorder="1" applyAlignment="1">
      <alignment horizontal="center" vertical="center" wrapText="1"/>
    </xf>
    <xf numFmtId="4" fontId="1" fillId="0" borderId="2" xfId="0" applyNumberFormat="1" applyFont="1" applyBorder="1" applyAlignment="1">
      <alignment horizontal="center" vertical="center" wrapText="1"/>
    </xf>
    <xf numFmtId="4" fontId="1" fillId="0" borderId="3" xfId="0" applyNumberFormat="1" applyFont="1" applyBorder="1" applyAlignment="1">
      <alignment horizontal="center" vertical="center" wrapText="1"/>
    </xf>
    <xf numFmtId="4" fontId="1" fillId="0" borderId="5" xfId="0" applyNumberFormat="1" applyFont="1" applyBorder="1" applyAlignment="1">
      <alignment horizontal="center" vertical="center" wrapText="1"/>
    </xf>
    <xf numFmtId="0" fontId="1" fillId="2" borderId="3" xfId="0" applyFont="1" applyFill="1" applyBorder="1" applyAlignment="1">
      <alignment horizontal="left" vertical="center" wrapText="1"/>
    </xf>
    <xf numFmtId="0" fontId="1" fillId="2" borderId="4" xfId="0" applyFont="1" applyFill="1" applyBorder="1" applyAlignment="1">
      <alignment horizontal="left" vertical="center" wrapText="1"/>
    </xf>
    <xf numFmtId="0" fontId="1" fillId="2" borderId="5" xfId="0" applyFont="1" applyFill="1" applyBorder="1" applyAlignment="1">
      <alignment horizontal="left" vertical="center" wrapText="1"/>
    </xf>
    <xf numFmtId="0" fontId="1" fillId="2" borderId="3" xfId="0" applyFont="1" applyFill="1" applyBorder="1" applyAlignment="1">
      <alignment horizontal="center" vertical="center" wrapText="1"/>
    </xf>
    <xf numFmtId="0" fontId="1" fillId="2" borderId="5" xfId="0" applyFont="1" applyFill="1" applyBorder="1" applyAlignment="1">
      <alignment horizontal="center" vertical="center" wrapText="1"/>
    </xf>
    <xf numFmtId="4" fontId="1" fillId="2" borderId="2" xfId="0" applyNumberFormat="1" applyFont="1" applyFill="1" applyBorder="1" applyAlignment="1">
      <alignment horizontal="center" vertical="center" wrapText="1"/>
    </xf>
    <xf numFmtId="4" fontId="1" fillId="2" borderId="3" xfId="0" applyNumberFormat="1" applyFont="1" applyFill="1" applyBorder="1" applyAlignment="1">
      <alignment horizontal="center" vertical="center" wrapText="1"/>
    </xf>
    <xf numFmtId="4" fontId="1" fillId="2" borderId="5" xfId="0" applyNumberFormat="1" applyFont="1" applyFill="1" applyBorder="1" applyAlignment="1">
      <alignment horizontal="center" vertical="center" wrapText="1"/>
    </xf>
    <xf numFmtId="0" fontId="1" fillId="2" borderId="2" xfId="0" applyFont="1" applyFill="1" applyBorder="1" applyAlignment="1">
      <alignment vertical="center" wrapText="1"/>
    </xf>
    <xf numFmtId="0" fontId="2" fillId="2" borderId="2" xfId="0" applyFont="1" applyFill="1" applyBorder="1"/>
    <xf numFmtId="3" fontId="1" fillId="0" borderId="2" xfId="0" applyNumberFormat="1" applyFont="1" applyBorder="1" applyAlignment="1">
      <alignment horizontal="center" vertical="center" wrapText="1"/>
    </xf>
    <xf numFmtId="0" fontId="1" fillId="0" borderId="2" xfId="0" applyFont="1" applyBorder="1" applyAlignment="1">
      <alignment horizontal="center" vertical="center" wrapText="1"/>
    </xf>
    <xf numFmtId="1" fontId="1" fillId="0" borderId="2" xfId="0" applyNumberFormat="1" applyFont="1" applyBorder="1" applyAlignment="1">
      <alignment horizontal="center" vertical="center"/>
    </xf>
    <xf numFmtId="0" fontId="1" fillId="0" borderId="2" xfId="0" applyFont="1" applyBorder="1" applyAlignment="1">
      <alignment horizontal="center" vertical="center" wrapText="1"/>
    </xf>
    <xf numFmtId="169" fontId="1" fillId="5" borderId="2" xfId="0" applyNumberFormat="1" applyFont="1" applyFill="1" applyBorder="1" applyAlignment="1">
      <alignment horizontal="center" vertical="center" wrapText="1"/>
    </xf>
    <xf numFmtId="0" fontId="1" fillId="0" borderId="2" xfId="0" applyFont="1" applyBorder="1" applyAlignment="1">
      <alignment horizontal="left"/>
    </xf>
    <xf numFmtId="9" fontId="1" fillId="2" borderId="2" xfId="0" applyNumberFormat="1" applyFont="1" applyFill="1" applyBorder="1" applyAlignment="1">
      <alignment horizontal="center" vertical="center"/>
    </xf>
    <xf numFmtId="0" fontId="1" fillId="2" borderId="2" xfId="0" applyFont="1" applyFill="1" applyBorder="1" applyAlignment="1">
      <alignment horizontal="center" vertical="center"/>
    </xf>
    <xf numFmtId="10" fontId="1" fillId="2" borderId="2" xfId="0" applyNumberFormat="1" applyFont="1" applyFill="1" applyBorder="1" applyAlignment="1">
      <alignment horizontal="center" vertical="center"/>
    </xf>
    <xf numFmtId="14" fontId="1"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1" fillId="2" borderId="8" xfId="0" applyFont="1" applyFill="1" applyBorder="1" applyAlignment="1">
      <alignment horizontal="left"/>
    </xf>
    <xf numFmtId="0" fontId="1" fillId="2" borderId="9" xfId="0" applyFont="1" applyFill="1" applyBorder="1" applyAlignment="1">
      <alignment horizontal="left"/>
    </xf>
    <xf numFmtId="0" fontId="1" fillId="2" borderId="0" xfId="0" applyFont="1" applyFill="1" applyAlignment="1">
      <alignment horizontal="left"/>
    </xf>
    <xf numFmtId="0" fontId="1" fillId="2" borderId="10" xfId="0" applyFont="1" applyFill="1" applyBorder="1" applyAlignment="1">
      <alignment horizontal="left"/>
    </xf>
    <xf numFmtId="0" fontId="1" fillId="2" borderId="11" xfId="0" applyFont="1" applyFill="1" applyBorder="1" applyAlignment="1">
      <alignment horizontal="left"/>
    </xf>
    <xf numFmtId="0" fontId="1" fillId="2" borderId="12" xfId="0" applyFont="1" applyFill="1" applyBorder="1" applyAlignment="1">
      <alignment horizontal="left"/>
    </xf>
    <xf numFmtId="0" fontId="1" fillId="2" borderId="13" xfId="0" applyFont="1" applyFill="1" applyBorder="1" applyAlignment="1">
      <alignment horizontal="left"/>
    </xf>
    <xf numFmtId="17" fontId="1" fillId="2" borderId="6" xfId="0" applyNumberFormat="1" applyFont="1" applyFill="1" applyBorder="1" applyAlignment="1">
      <alignment horizontal="left" vertical="top" wrapText="1"/>
    </xf>
    <xf numFmtId="9" fontId="1" fillId="0" borderId="2" xfId="0" applyNumberFormat="1" applyFont="1" applyBorder="1" applyAlignment="1">
      <alignment horizontal="center" vertical="center" wrapText="1"/>
    </xf>
    <xf numFmtId="0" fontId="1" fillId="5" borderId="2" xfId="0" applyFont="1" applyFill="1" applyBorder="1" applyAlignment="1">
      <alignment horizontal="center" vertical="center" wrapText="1"/>
    </xf>
    <xf numFmtId="0" fontId="1" fillId="6" borderId="16" xfId="0" applyFont="1" applyFill="1" applyBorder="1" applyAlignment="1">
      <alignment horizontal="center" vertical="center" wrapText="1"/>
    </xf>
    <xf numFmtId="0" fontId="1" fillId="6" borderId="17" xfId="0" applyFont="1" applyFill="1" applyBorder="1" applyAlignment="1">
      <alignment horizontal="center" vertical="center" wrapText="1"/>
    </xf>
    <xf numFmtId="10" fontId="1" fillId="5" borderId="2" xfId="0" applyNumberFormat="1"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5" xfId="0" applyFont="1" applyFill="1" applyBorder="1" applyAlignment="1">
      <alignment horizontal="center" vertical="center" wrapText="1"/>
    </xf>
    <xf numFmtId="0" fontId="1" fillId="5" borderId="7" xfId="0" applyFont="1" applyFill="1" applyBorder="1" applyAlignment="1">
      <alignment horizontal="left" vertical="center" wrapText="1"/>
    </xf>
    <xf numFmtId="0" fontId="1" fillId="5" borderId="8" xfId="0" applyFont="1" applyFill="1" applyBorder="1" applyAlignment="1">
      <alignment horizontal="left" vertical="center" wrapText="1"/>
    </xf>
    <xf numFmtId="0" fontId="1" fillId="5" borderId="3" xfId="0" applyFont="1" applyFill="1" applyBorder="1" applyAlignment="1">
      <alignment horizontal="left" vertical="center" wrapText="1"/>
    </xf>
    <xf numFmtId="0" fontId="1" fillId="5" borderId="5" xfId="0" applyFont="1" applyFill="1" applyBorder="1" applyAlignment="1">
      <alignment horizontal="left" vertical="center" wrapText="1"/>
    </xf>
    <xf numFmtId="0" fontId="1" fillId="5" borderId="2" xfId="0" applyFont="1" applyFill="1" applyBorder="1" applyAlignment="1">
      <alignment horizontal="center" vertical="center" wrapText="1"/>
    </xf>
    <xf numFmtId="0" fontId="1" fillId="5" borderId="2" xfId="0" applyFont="1" applyFill="1" applyBorder="1" applyAlignment="1">
      <alignment horizontal="left" vertical="center" wrapText="1"/>
    </xf>
    <xf numFmtId="0" fontId="1" fillId="0" borderId="2" xfId="0" applyFont="1" applyBorder="1" applyAlignment="1">
      <alignment horizontal="center"/>
    </xf>
    <xf numFmtId="2" fontId="1" fillId="5" borderId="2" xfId="0" applyNumberFormat="1" applyFont="1" applyFill="1" applyBorder="1" applyAlignment="1">
      <alignment horizontal="center" vertical="center" wrapText="1"/>
    </xf>
    <xf numFmtId="0" fontId="1" fillId="0" borderId="2" xfId="0" applyFont="1" applyBorder="1" applyAlignment="1">
      <alignment horizontal="left" vertical="center" wrapText="1"/>
    </xf>
    <xf numFmtId="0" fontId="1" fillId="0" borderId="2" xfId="0" applyFont="1" applyBorder="1" applyAlignment="1">
      <alignment vertical="center" wrapText="1"/>
    </xf>
    <xf numFmtId="0" fontId="1" fillId="0" borderId="1" xfId="0" applyFont="1" applyBorder="1" applyAlignment="1">
      <alignment horizontal="left" vertical="center" wrapText="1"/>
    </xf>
    <xf numFmtId="0" fontId="1" fillId="0" borderId="1" xfId="0" applyFont="1" applyBorder="1" applyAlignment="1">
      <alignment horizontal="center" vertical="center" wrapText="1"/>
    </xf>
    <xf numFmtId="2" fontId="1" fillId="5" borderId="1" xfId="0" applyNumberFormat="1" applyFont="1" applyFill="1" applyBorder="1" applyAlignment="1">
      <alignment horizontal="center" vertical="center" wrapText="1"/>
    </xf>
    <xf numFmtId="0" fontId="1" fillId="5" borderId="1" xfId="0" applyFont="1" applyFill="1" applyBorder="1" applyAlignment="1">
      <alignment horizontal="center" vertical="center" wrapText="1"/>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4.6100000000000003</c:v>
                </c:pt>
                <c:pt idx="1">
                  <c:v>5.55</c:v>
                </c:pt>
                <c:pt idx="2">
                  <c:v>4.0199999999999996</c:v>
                </c:pt>
                <c:pt idx="3">
                  <c:v>3.9</c:v>
                </c:pt>
                <c:pt idx="4">
                  <c:v>3.27</c:v>
                </c:pt>
                <c:pt idx="5">
                  <c:v>4.12</c:v>
                </c:pt>
                <c:pt idx="6">
                  <c:v>3.51</c:v>
                </c:pt>
                <c:pt idx="7">
                  <c:v>4.38</c:v>
                </c:pt>
                <c:pt idx="8">
                  <c:v>3.93</c:v>
                </c:pt>
                <c:pt idx="9">
                  <c:v>3.94</c:v>
                </c:pt>
                <c:pt idx="10">
                  <c:v>3.65</c:v>
                </c:pt>
                <c:pt idx="11">
                  <c:v>3.15</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15.83</c:v>
                </c:pt>
                <c:pt idx="1">
                  <c:v>22.76</c:v>
                </c:pt>
                <c:pt idx="2">
                  <c:v>15.97</c:v>
                </c:pt>
                <c:pt idx="3">
                  <c:v>100.39</c:v>
                </c:pt>
                <c:pt idx="4">
                  <c:v>10.94</c:v>
                </c:pt>
                <c:pt idx="5">
                  <c:v>15.07</c:v>
                </c:pt>
                <c:pt idx="6">
                  <c:v>32.520000000000003</c:v>
                </c:pt>
                <c:pt idx="7">
                  <c:v>14.14</c:v>
                </c:pt>
                <c:pt idx="8">
                  <c:v>81.430000000000007</c:v>
                </c:pt>
                <c:pt idx="9">
                  <c:v>28.64</c:v>
                </c:pt>
                <c:pt idx="10">
                  <c:v>13.73</c:v>
                </c:pt>
                <c:pt idx="11">
                  <c:v>8.64</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General</c:formatCode>
                <c:ptCount val="12"/>
                <c:pt idx="0">
                  <c:v>4.6100000000000003</c:v>
                </c:pt>
                <c:pt idx="1">
                  <c:v>5.53</c:v>
                </c:pt>
                <c:pt idx="2">
                  <c:v>4.0199999999999996</c:v>
                </c:pt>
                <c:pt idx="3">
                  <c:v>3.76</c:v>
                </c:pt>
                <c:pt idx="4">
                  <c:v>3.27</c:v>
                </c:pt>
                <c:pt idx="5">
                  <c:v>4.0599999999999996</c:v>
                </c:pt>
                <c:pt idx="6">
                  <c:v>3.52</c:v>
                </c:pt>
                <c:pt idx="7">
                  <c:v>4.3899999999999997</c:v>
                </c:pt>
                <c:pt idx="8">
                  <c:v>3.88</c:v>
                </c:pt>
                <c:pt idx="9">
                  <c:v>3.96</c:v>
                </c:pt>
                <c:pt idx="10">
                  <c:v>3.65</c:v>
                </c:pt>
                <c:pt idx="11">
                  <c:v>3.15</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7.54</c:v>
                </c:pt>
                <c:pt idx="1">
                  <c:v>8.15</c:v>
                </c:pt>
                <c:pt idx="2">
                  <c:v>5.72</c:v>
                </c:pt>
                <c:pt idx="3">
                  <c:v>5.49</c:v>
                </c:pt>
                <c:pt idx="4">
                  <c:v>5.2</c:v>
                </c:pt>
                <c:pt idx="5">
                  <c:v>6.31</c:v>
                </c:pt>
                <c:pt idx="6">
                  <c:v>4.59</c:v>
                </c:pt>
                <c:pt idx="7">
                  <c:v>6.42</c:v>
                </c:pt>
                <c:pt idx="8">
                  <c:v>12.68</c:v>
                </c:pt>
                <c:pt idx="9">
                  <c:v>5.76</c:v>
                </c:pt>
                <c:pt idx="10">
                  <c:v>5.25</c:v>
                </c:pt>
                <c:pt idx="11">
                  <c:v>3.97</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6.54</c:v>
                </c:pt>
                <c:pt idx="1">
                  <c:v>6.66</c:v>
                </c:pt>
                <c:pt idx="2">
                  <c:v>7.59</c:v>
                </c:pt>
                <c:pt idx="3">
                  <c:v>7.78</c:v>
                </c:pt>
                <c:pt idx="4">
                  <c:v>7.24</c:v>
                </c:pt>
                <c:pt idx="5">
                  <c:v>6.66</c:v>
                </c:pt>
                <c:pt idx="6">
                  <c:v>8.2799999999999994</c:v>
                </c:pt>
                <c:pt idx="7">
                  <c:v>8.91</c:v>
                </c:pt>
                <c:pt idx="8">
                  <c:v>7.05</c:v>
                </c:pt>
                <c:pt idx="9">
                  <c:v>6.23</c:v>
                </c:pt>
                <c:pt idx="10">
                  <c:v>6.67</c:v>
                </c:pt>
                <c:pt idx="11">
                  <c:v>6.54</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1316.36</c:v>
                </c:pt>
                <c:pt idx="1">
                  <c:v>18.850000000000001</c:v>
                </c:pt>
                <c:pt idx="2">
                  <c:v>14.86</c:v>
                </c:pt>
                <c:pt idx="3">
                  <c:v>44.22</c:v>
                </c:pt>
                <c:pt idx="4">
                  <c:v>15.58</c:v>
                </c:pt>
                <c:pt idx="5">
                  <c:v>36.99</c:v>
                </c:pt>
                <c:pt idx="6">
                  <c:v>25.55</c:v>
                </c:pt>
                <c:pt idx="7">
                  <c:v>36.630000000000003</c:v>
                </c:pt>
                <c:pt idx="8">
                  <c:v>70.92</c:v>
                </c:pt>
                <c:pt idx="9">
                  <c:v>19.12</c:v>
                </c:pt>
                <c:pt idx="10">
                  <c:v>20.93</c:v>
                </c:pt>
                <c:pt idx="11">
                  <c:v>31.85</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General</c:formatCode>
                <c:ptCount val="12"/>
                <c:pt idx="0">
                  <c:v>6.54</c:v>
                </c:pt>
                <c:pt idx="1">
                  <c:v>6.7</c:v>
                </c:pt>
                <c:pt idx="2">
                  <c:v>7.59</c:v>
                </c:pt>
                <c:pt idx="3">
                  <c:v>7.61</c:v>
                </c:pt>
                <c:pt idx="4">
                  <c:v>7.27</c:v>
                </c:pt>
                <c:pt idx="5">
                  <c:v>6.62</c:v>
                </c:pt>
                <c:pt idx="6">
                  <c:v>8.27</c:v>
                </c:pt>
                <c:pt idx="7">
                  <c:v>8.91</c:v>
                </c:pt>
                <c:pt idx="8">
                  <c:v>7.02</c:v>
                </c:pt>
                <c:pt idx="9">
                  <c:v>6.24</c:v>
                </c:pt>
                <c:pt idx="10">
                  <c:v>6.68</c:v>
                </c:pt>
                <c:pt idx="11">
                  <c:v>6.56</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40.35</c:v>
                </c:pt>
                <c:pt idx="1">
                  <c:v>9.85</c:v>
                </c:pt>
                <c:pt idx="2">
                  <c:v>10.93</c:v>
                </c:pt>
                <c:pt idx="3">
                  <c:v>10.1</c:v>
                </c:pt>
                <c:pt idx="4">
                  <c:v>9.1</c:v>
                </c:pt>
                <c:pt idx="5">
                  <c:v>10.01</c:v>
                </c:pt>
                <c:pt idx="6">
                  <c:v>11.91</c:v>
                </c:pt>
                <c:pt idx="7">
                  <c:v>14.3</c:v>
                </c:pt>
                <c:pt idx="8">
                  <c:v>11.85</c:v>
                </c:pt>
                <c:pt idx="9">
                  <c:v>7.8</c:v>
                </c:pt>
                <c:pt idx="10">
                  <c:v>9.59</c:v>
                </c:pt>
                <c:pt idx="11">
                  <c:v>10.38</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176.63</c:v>
                </c:pt>
                <c:pt idx="1">
                  <c:v>174.81</c:v>
                </c:pt>
                <c:pt idx="2">
                  <c:v>170.95</c:v>
                </c:pt>
                <c:pt idx="3">
                  <c:v>174.97</c:v>
                </c:pt>
                <c:pt idx="4">
                  <c:v>165.66</c:v>
                </c:pt>
                <c:pt idx="5">
                  <c:v>165.11</c:v>
                </c:pt>
                <c:pt idx="6">
                  <c:v>153.15</c:v>
                </c:pt>
                <c:pt idx="7">
                  <c:v>141.43</c:v>
                </c:pt>
                <c:pt idx="8">
                  <c:v>147.33000000000001</c:v>
                </c:pt>
                <c:pt idx="9">
                  <c:v>146.66999999999999</c:v>
                </c:pt>
                <c:pt idx="10">
                  <c:v>158.16999999999999</c:v>
                </c:pt>
                <c:pt idx="11">
                  <c:v>152.97999999999999</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381.52</c:v>
                </c:pt>
                <c:pt idx="1">
                  <c:v>301.26</c:v>
                </c:pt>
                <c:pt idx="2">
                  <c:v>266.95999999999998</c:v>
                </c:pt>
                <c:pt idx="3">
                  <c:v>343.53</c:v>
                </c:pt>
                <c:pt idx="4">
                  <c:v>283.08</c:v>
                </c:pt>
                <c:pt idx="5">
                  <c:v>256.17</c:v>
                </c:pt>
                <c:pt idx="6">
                  <c:v>246.34</c:v>
                </c:pt>
                <c:pt idx="7">
                  <c:v>222.7</c:v>
                </c:pt>
                <c:pt idx="8">
                  <c:v>292.27</c:v>
                </c:pt>
                <c:pt idx="9">
                  <c:v>225.65</c:v>
                </c:pt>
                <c:pt idx="10">
                  <c:v>263.43</c:v>
                </c:pt>
                <c:pt idx="11">
                  <c:v>228.63</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176.63</c:v>
                </c:pt>
                <c:pt idx="1">
                  <c:v>174.43</c:v>
                </c:pt>
                <c:pt idx="2">
                  <c:v>170.95</c:v>
                </c:pt>
                <c:pt idx="3">
                  <c:v>174.53</c:v>
                </c:pt>
                <c:pt idx="4">
                  <c:v>165.76</c:v>
                </c:pt>
                <c:pt idx="5">
                  <c:v>166.09</c:v>
                </c:pt>
                <c:pt idx="6">
                  <c:v>153.25</c:v>
                </c:pt>
                <c:pt idx="7">
                  <c:v>141.44</c:v>
                </c:pt>
                <c:pt idx="8">
                  <c:v>147.02000000000001</c:v>
                </c:pt>
                <c:pt idx="9">
                  <c:v>146.83000000000001</c:v>
                </c:pt>
                <c:pt idx="10">
                  <c:v>158.19</c:v>
                </c:pt>
                <c:pt idx="11">
                  <c:v>152.85</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198.87</c:v>
                </c:pt>
                <c:pt idx="1">
                  <c:v>196.77</c:v>
                </c:pt>
                <c:pt idx="2">
                  <c:v>184.8</c:v>
                </c:pt>
                <c:pt idx="3">
                  <c:v>192.51</c:v>
                </c:pt>
                <c:pt idx="4">
                  <c:v>190.2</c:v>
                </c:pt>
                <c:pt idx="5">
                  <c:v>188.3</c:v>
                </c:pt>
                <c:pt idx="6">
                  <c:v>168</c:v>
                </c:pt>
                <c:pt idx="7">
                  <c:v>165.1</c:v>
                </c:pt>
                <c:pt idx="8">
                  <c:v>166.56</c:v>
                </c:pt>
                <c:pt idx="9">
                  <c:v>175</c:v>
                </c:pt>
                <c:pt idx="10">
                  <c:v>183.43</c:v>
                </c:pt>
                <c:pt idx="11">
                  <c:v>182.3</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0.24</c:v>
                </c:pt>
                <c:pt idx="1">
                  <c:v>0.32</c:v>
                </c:pt>
                <c:pt idx="2">
                  <c:v>0.34</c:v>
                </c:pt>
                <c:pt idx="3">
                  <c:v>-1.51</c:v>
                </c:pt>
                <c:pt idx="4">
                  <c:v>0.06</c:v>
                </c:pt>
                <c:pt idx="5">
                  <c:v>0.55000000000000004</c:v>
                </c:pt>
                <c:pt idx="6">
                  <c:v>0.26</c:v>
                </c:pt>
                <c:pt idx="7">
                  <c:v>0.26</c:v>
                </c:pt>
                <c:pt idx="8">
                  <c:v>0.44</c:v>
                </c:pt>
                <c:pt idx="9">
                  <c:v>0.28000000000000003</c:v>
                </c:pt>
                <c:pt idx="10">
                  <c:v>0.11</c:v>
                </c:pt>
                <c:pt idx="11">
                  <c:v>0.16</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3.73</c:v>
                </c:pt>
                <c:pt idx="1">
                  <c:v>5.26</c:v>
                </c:pt>
                <c:pt idx="2">
                  <c:v>4.8</c:v>
                </c:pt>
                <c:pt idx="3">
                  <c:v>35.15</c:v>
                </c:pt>
                <c:pt idx="4">
                  <c:v>2.92</c:v>
                </c:pt>
                <c:pt idx="5">
                  <c:v>13.31</c:v>
                </c:pt>
                <c:pt idx="6">
                  <c:v>4.17</c:v>
                </c:pt>
                <c:pt idx="7">
                  <c:v>6.29</c:v>
                </c:pt>
                <c:pt idx="8">
                  <c:v>252.49</c:v>
                </c:pt>
                <c:pt idx="9">
                  <c:v>7.23</c:v>
                </c:pt>
                <c:pt idx="10">
                  <c:v>5.39</c:v>
                </c:pt>
                <c:pt idx="11">
                  <c:v>18.07</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General</c:formatCode>
                <c:ptCount val="12"/>
                <c:pt idx="0">
                  <c:v>0.24</c:v>
                </c:pt>
                <c:pt idx="1">
                  <c:v>0.32</c:v>
                </c:pt>
                <c:pt idx="2">
                  <c:v>0.34</c:v>
                </c:pt>
                <c:pt idx="3">
                  <c:v>-0.45</c:v>
                </c:pt>
                <c:pt idx="4">
                  <c:v>0.06</c:v>
                </c:pt>
                <c:pt idx="5">
                  <c:v>0.48</c:v>
                </c:pt>
                <c:pt idx="6">
                  <c:v>0.26</c:v>
                </c:pt>
                <c:pt idx="7">
                  <c:v>0.26</c:v>
                </c:pt>
                <c:pt idx="8">
                  <c:v>0.28999999999999998</c:v>
                </c:pt>
                <c:pt idx="9">
                  <c:v>0.28000000000000003</c:v>
                </c:pt>
                <c:pt idx="10">
                  <c:v>0.11</c:v>
                </c:pt>
                <c:pt idx="11">
                  <c:v>0.16</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0.44</c:v>
                </c:pt>
                <c:pt idx="1">
                  <c:v>0.98</c:v>
                </c:pt>
                <c:pt idx="2">
                  <c:v>0.98</c:v>
                </c:pt>
                <c:pt idx="3">
                  <c:v>2.1800000000000002</c:v>
                </c:pt>
                <c:pt idx="4">
                  <c:v>0.33</c:v>
                </c:pt>
                <c:pt idx="5">
                  <c:v>0.94</c:v>
                </c:pt>
                <c:pt idx="6">
                  <c:v>0.52</c:v>
                </c:pt>
                <c:pt idx="7">
                  <c:v>0.62</c:v>
                </c:pt>
                <c:pt idx="8">
                  <c:v>0.61</c:v>
                </c:pt>
                <c:pt idx="9">
                  <c:v>0.61</c:v>
                </c:pt>
                <c:pt idx="10">
                  <c:v>0.34</c:v>
                </c:pt>
                <c:pt idx="11">
                  <c:v>0.6</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c:v>
                </c:pt>
                <c:pt idx="1">
                  <c:v>0.03</c:v>
                </c:pt>
                <c:pt idx="2">
                  <c:v>0.45</c:v>
                </c:pt>
                <c:pt idx="3">
                  <c:v>0.18</c:v>
                </c:pt>
                <c:pt idx="4">
                  <c:v>0.14000000000000001</c:v>
                </c:pt>
                <c:pt idx="5">
                  <c:v>0.16</c:v>
                </c:pt>
                <c:pt idx="6">
                  <c:v>0.26</c:v>
                </c:pt>
                <c:pt idx="7">
                  <c:v>0.16</c:v>
                </c:pt>
                <c:pt idx="8">
                  <c:v>0.24</c:v>
                </c:pt>
                <c:pt idx="9">
                  <c:v>0.18</c:v>
                </c:pt>
                <c:pt idx="10">
                  <c:v>0.22</c:v>
                </c:pt>
                <c:pt idx="11">
                  <c:v>0.26</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2.2000000000000002</c:v>
                </c:pt>
                <c:pt idx="1">
                  <c:v>0.93</c:v>
                </c:pt>
                <c:pt idx="2">
                  <c:v>7.74</c:v>
                </c:pt>
                <c:pt idx="3">
                  <c:v>7.5</c:v>
                </c:pt>
                <c:pt idx="4">
                  <c:v>3.15</c:v>
                </c:pt>
                <c:pt idx="5">
                  <c:v>4.82</c:v>
                </c:pt>
                <c:pt idx="6">
                  <c:v>12.19</c:v>
                </c:pt>
                <c:pt idx="7">
                  <c:v>1.37</c:v>
                </c:pt>
                <c:pt idx="8">
                  <c:v>3.79</c:v>
                </c:pt>
                <c:pt idx="9">
                  <c:v>1.9</c:v>
                </c:pt>
                <c:pt idx="10">
                  <c:v>9.59</c:v>
                </c:pt>
                <c:pt idx="11">
                  <c:v>0.76</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General</c:formatCode>
                <c:ptCount val="12"/>
                <c:pt idx="0">
                  <c:v>0</c:v>
                </c:pt>
                <c:pt idx="1">
                  <c:v>0.03</c:v>
                </c:pt>
                <c:pt idx="2">
                  <c:v>0.45</c:v>
                </c:pt>
                <c:pt idx="3">
                  <c:v>0.18</c:v>
                </c:pt>
                <c:pt idx="4">
                  <c:v>0.14000000000000001</c:v>
                </c:pt>
                <c:pt idx="5">
                  <c:v>0.15</c:v>
                </c:pt>
                <c:pt idx="6">
                  <c:v>0.26</c:v>
                </c:pt>
                <c:pt idx="7">
                  <c:v>0.16</c:v>
                </c:pt>
                <c:pt idx="8">
                  <c:v>0.24</c:v>
                </c:pt>
                <c:pt idx="9">
                  <c:v>0.18</c:v>
                </c:pt>
                <c:pt idx="10">
                  <c:v>0.22</c:v>
                </c:pt>
                <c:pt idx="11">
                  <c:v>0.26</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0.15</c:v>
                </c:pt>
                <c:pt idx="1">
                  <c:v>0.18</c:v>
                </c:pt>
                <c:pt idx="2">
                  <c:v>5.84</c:v>
                </c:pt>
                <c:pt idx="3">
                  <c:v>2.02</c:v>
                </c:pt>
                <c:pt idx="4">
                  <c:v>0.25</c:v>
                </c:pt>
                <c:pt idx="5">
                  <c:v>0.73</c:v>
                </c:pt>
                <c:pt idx="6">
                  <c:v>5.65</c:v>
                </c:pt>
                <c:pt idx="7">
                  <c:v>0.47</c:v>
                </c:pt>
                <c:pt idx="8">
                  <c:v>0.91</c:v>
                </c:pt>
                <c:pt idx="9">
                  <c:v>0.56000000000000005</c:v>
                </c:pt>
                <c:pt idx="10">
                  <c:v>2.31</c:v>
                </c:pt>
                <c:pt idx="11">
                  <c:v>0.56000000000000005</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General</c:formatCode>
                <c:ptCount val="12"/>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pt idx="0">
                  <c:v>20.07</c:v>
                </c:pt>
                <c:pt idx="1">
                  <c:v>17.760000000000002</c:v>
                </c:pt>
                <c:pt idx="2">
                  <c:v>14.4</c:v>
                </c:pt>
                <c:pt idx="3">
                  <c:v>39.020000000000003</c:v>
                </c:pt>
                <c:pt idx="4">
                  <c:v>21.54</c:v>
                </c:pt>
                <c:pt idx="5">
                  <c:v>37.07</c:v>
                </c:pt>
                <c:pt idx="6">
                  <c:v>58.69</c:v>
                </c:pt>
                <c:pt idx="7">
                  <c:v>31.02</c:v>
                </c:pt>
                <c:pt idx="8">
                  <c:v>2846.34</c:v>
                </c:pt>
                <c:pt idx="9">
                  <c:v>51.6</c:v>
                </c:pt>
                <c:pt idx="10">
                  <c:v>60.83</c:v>
                </c:pt>
                <c:pt idx="11">
                  <c:v>39.19</c:v>
                </c:pt>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pt idx="0">
                  <c:v>679.89</c:v>
                </c:pt>
                <c:pt idx="1">
                  <c:v>884.16</c:v>
                </c:pt>
                <c:pt idx="2">
                  <c:v>642.89</c:v>
                </c:pt>
                <c:pt idx="3">
                  <c:v>703.96</c:v>
                </c:pt>
                <c:pt idx="4">
                  <c:v>364.81</c:v>
                </c:pt>
                <c:pt idx="5">
                  <c:v>425.53</c:v>
                </c:pt>
                <c:pt idx="6">
                  <c:v>552.64</c:v>
                </c:pt>
                <c:pt idx="7">
                  <c:v>1193.6300000000001</c:v>
                </c:pt>
                <c:pt idx="8">
                  <c:v>3152.87</c:v>
                </c:pt>
                <c:pt idx="9">
                  <c:v>1244.44</c:v>
                </c:pt>
                <c:pt idx="10">
                  <c:v>865.09</c:v>
                </c:pt>
                <c:pt idx="11">
                  <c:v>1790.39</c:v>
                </c:pt>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pt idx="0">
                  <c:v>2.95</c:v>
                </c:pt>
                <c:pt idx="1">
                  <c:v>3.16</c:v>
                </c:pt>
                <c:pt idx="2">
                  <c:v>2.83</c:v>
                </c:pt>
                <c:pt idx="3">
                  <c:v>3.86</c:v>
                </c:pt>
                <c:pt idx="4">
                  <c:v>3.75</c:v>
                </c:pt>
                <c:pt idx="5">
                  <c:v>4.5599999999999996</c:v>
                </c:pt>
                <c:pt idx="6">
                  <c:v>3.14</c:v>
                </c:pt>
                <c:pt idx="7">
                  <c:v>4.37</c:v>
                </c:pt>
                <c:pt idx="8">
                  <c:v>12.27</c:v>
                </c:pt>
                <c:pt idx="9">
                  <c:v>5.46</c:v>
                </c:pt>
                <c:pt idx="10">
                  <c:v>4.82</c:v>
                </c:pt>
                <c:pt idx="11">
                  <c:v>4.6900000000000004</c:v>
                </c:pt>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pt idx="0">
                  <c:v>11.06</c:v>
                </c:pt>
                <c:pt idx="1">
                  <c:v>7.55</c:v>
                </c:pt>
                <c:pt idx="2">
                  <c:v>9.08</c:v>
                </c:pt>
                <c:pt idx="3">
                  <c:v>8.11</c:v>
                </c:pt>
                <c:pt idx="4">
                  <c:v>8.69</c:v>
                </c:pt>
                <c:pt idx="5">
                  <c:v>9.89</c:v>
                </c:pt>
                <c:pt idx="6">
                  <c:v>7.72</c:v>
                </c:pt>
                <c:pt idx="7">
                  <c:v>13.11</c:v>
                </c:pt>
                <c:pt idx="8">
                  <c:v>438.08</c:v>
                </c:pt>
                <c:pt idx="9">
                  <c:v>17.309999999999999</c:v>
                </c:pt>
                <c:pt idx="10">
                  <c:v>13.32</c:v>
                </c:pt>
                <c:pt idx="11">
                  <c:v>25.94</c:v>
                </c:pt>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0.09</c:v>
                </c:pt>
                <c:pt idx="1">
                  <c:v>0.1</c:v>
                </c:pt>
                <c:pt idx="2">
                  <c:v>0.12</c:v>
                </c:pt>
                <c:pt idx="3">
                  <c:v>0.17</c:v>
                </c:pt>
                <c:pt idx="4">
                  <c:v>0.14000000000000001</c:v>
                </c:pt>
                <c:pt idx="5">
                  <c:v>7.0000000000000007E-2</c:v>
                </c:pt>
                <c:pt idx="6">
                  <c:v>0.06</c:v>
                </c:pt>
                <c:pt idx="7">
                  <c:v>0.11</c:v>
                </c:pt>
                <c:pt idx="8">
                  <c:v>0.09</c:v>
                </c:pt>
                <c:pt idx="9">
                  <c:v>0.03</c:v>
                </c:pt>
                <c:pt idx="10">
                  <c:v>0.08</c:v>
                </c:pt>
                <c:pt idx="11">
                  <c:v>0.06</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2.86</c:v>
                </c:pt>
                <c:pt idx="1">
                  <c:v>16.03</c:v>
                </c:pt>
                <c:pt idx="2">
                  <c:v>0.78</c:v>
                </c:pt>
                <c:pt idx="3">
                  <c:v>2.02</c:v>
                </c:pt>
                <c:pt idx="4">
                  <c:v>2.23</c:v>
                </c:pt>
                <c:pt idx="5">
                  <c:v>0.79</c:v>
                </c:pt>
                <c:pt idx="6">
                  <c:v>2.2799999999999998</c:v>
                </c:pt>
                <c:pt idx="7">
                  <c:v>13.26</c:v>
                </c:pt>
                <c:pt idx="8">
                  <c:v>5.45</c:v>
                </c:pt>
                <c:pt idx="9">
                  <c:v>2.98</c:v>
                </c:pt>
                <c:pt idx="10">
                  <c:v>5.48</c:v>
                </c:pt>
                <c:pt idx="11">
                  <c:v>5.17</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General</c:formatCode>
                <c:ptCount val="12"/>
                <c:pt idx="0">
                  <c:v>0.09</c:v>
                </c:pt>
                <c:pt idx="1">
                  <c:v>0.11</c:v>
                </c:pt>
                <c:pt idx="2">
                  <c:v>0.12</c:v>
                </c:pt>
                <c:pt idx="3">
                  <c:v>0.15</c:v>
                </c:pt>
                <c:pt idx="4">
                  <c:v>0.14000000000000001</c:v>
                </c:pt>
                <c:pt idx="5">
                  <c:v>0.08</c:v>
                </c:pt>
                <c:pt idx="6">
                  <c:v>0.06</c:v>
                </c:pt>
                <c:pt idx="7">
                  <c:v>0.11</c:v>
                </c:pt>
                <c:pt idx="8">
                  <c:v>0.08</c:v>
                </c:pt>
                <c:pt idx="9">
                  <c:v>0.03</c:v>
                </c:pt>
                <c:pt idx="10">
                  <c:v>0.08</c:v>
                </c:pt>
                <c:pt idx="11">
                  <c:v>0.06</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0.3</c:v>
                </c:pt>
                <c:pt idx="1">
                  <c:v>2.19</c:v>
                </c:pt>
                <c:pt idx="2">
                  <c:v>0.23</c:v>
                </c:pt>
                <c:pt idx="3">
                  <c:v>0.28000000000000003</c:v>
                </c:pt>
                <c:pt idx="4">
                  <c:v>0.35</c:v>
                </c:pt>
                <c:pt idx="5">
                  <c:v>0.42</c:v>
                </c:pt>
                <c:pt idx="6">
                  <c:v>0.25</c:v>
                </c:pt>
                <c:pt idx="7">
                  <c:v>1.4</c:v>
                </c:pt>
                <c:pt idx="8">
                  <c:v>0.25</c:v>
                </c:pt>
                <c:pt idx="9">
                  <c:v>0.24</c:v>
                </c:pt>
                <c:pt idx="10">
                  <c:v>0.74</c:v>
                </c:pt>
                <c:pt idx="11">
                  <c:v>0.32</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1" Type="http://schemas.openxmlformats.org/officeDocument/2006/relationships/chart" Target="../charts/chart6.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441960</xdr:colOff>
          <xdr:row>8</xdr:row>
          <xdr:rowOff>114300</xdr:rowOff>
        </xdr:from>
        <xdr:to>
          <xdr:col>15</xdr:col>
          <xdr:colOff>289560</xdr:colOff>
          <xdr:row>11</xdr:row>
          <xdr:rowOff>22860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449580</xdr:colOff>
          <xdr:row>5</xdr:row>
          <xdr:rowOff>106680</xdr:rowOff>
        </xdr:from>
        <xdr:to>
          <xdr:col>15</xdr:col>
          <xdr:colOff>297180</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3</xdr:col>
      <xdr:colOff>0</xdr:colOff>
      <xdr:row>0</xdr:row>
      <xdr:rowOff>0</xdr:rowOff>
    </xdr:from>
    <xdr:to>
      <xdr:col>6</xdr:col>
      <xdr:colOff>295006</xdr:colOff>
      <xdr:row>5</xdr:row>
      <xdr:rowOff>104643</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2209800" y="0"/>
          <a:ext cx="2152381" cy="1057143"/>
        </a:xfrm>
        <a:prstGeom prst="rect">
          <a:avLst/>
        </a:prstGeom>
      </xdr:spPr>
    </xdr:pic>
    <xdr:clientData/>
  </xdr:twoCellAnchor>
  <xdr:twoCellAnchor editAs="oneCell">
    <xdr:from>
      <xdr:col>1</xdr:col>
      <xdr:colOff>47625</xdr:colOff>
      <xdr:row>6</xdr:row>
      <xdr:rowOff>171449</xdr:rowOff>
    </xdr:from>
    <xdr:to>
      <xdr:col>9</xdr:col>
      <xdr:colOff>32585</xdr:colOff>
      <xdr:row>24</xdr:row>
      <xdr:rowOff>94523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666750" y="1314449"/>
          <a:ext cx="5290385" cy="33615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57149</xdr:colOff>
      <xdr:row>52</xdr:row>
      <xdr:rowOff>20127</xdr:rowOff>
    </xdr:from>
    <xdr:to>
      <xdr:col>3</xdr:col>
      <xdr:colOff>228600</xdr:colOff>
      <xdr:row>53</xdr:row>
      <xdr:rowOff>135009</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52549" y="10249977"/>
          <a:ext cx="819151" cy="31173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60960</xdr:colOff>
          <xdr:row>1</xdr:row>
          <xdr:rowOff>38100</xdr:rowOff>
        </xdr:from>
        <xdr:to>
          <xdr:col>8</xdr:col>
          <xdr:colOff>365760</xdr:colOff>
          <xdr:row>7</xdr:row>
          <xdr:rowOff>327660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martin.rogers@lakesideefw.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1.bin"/><Relationship Id="rId5" Type="http://schemas.openxmlformats.org/officeDocument/2006/relationships/image" Target="../media/image4.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topLeftCell="A21" workbookViewId="0">
      <selection activeCell="B31" sqref="B31:I31"/>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c r="B1" s="93"/>
      <c r="C1" s="93"/>
      <c r="D1" s="251" t="s">
        <v>0</v>
      </c>
      <c r="E1" s="251"/>
      <c r="F1" s="251"/>
      <c r="G1" s="251"/>
      <c r="H1" s="93"/>
      <c r="I1" s="93"/>
      <c r="J1" s="93"/>
      <c r="K1" s="93"/>
      <c r="L1" s="93"/>
      <c r="M1" s="93"/>
      <c r="N1" s="93"/>
      <c r="O1" s="93"/>
      <c r="P1" s="93"/>
    </row>
    <row r="2" spans="2:16">
      <c r="B2" s="93"/>
      <c r="C2" s="93"/>
      <c r="D2" s="251"/>
      <c r="E2" s="251"/>
      <c r="F2" s="251"/>
      <c r="G2" s="251"/>
      <c r="H2" s="93"/>
      <c r="I2" s="93"/>
      <c r="J2" s="93"/>
      <c r="K2" s="93"/>
      <c r="L2" s="93"/>
      <c r="M2" s="93"/>
      <c r="N2" s="93" t="s">
        <v>1</v>
      </c>
      <c r="O2" s="93"/>
      <c r="P2" s="252"/>
    </row>
    <row r="3" spans="2:16">
      <c r="B3" s="93"/>
      <c r="C3" s="93"/>
      <c r="D3" s="251"/>
      <c r="E3" s="251"/>
      <c r="F3" s="251"/>
      <c r="G3" s="251"/>
      <c r="H3" s="93"/>
      <c r="I3" s="93"/>
      <c r="J3" s="93"/>
      <c r="K3" s="93"/>
      <c r="L3" s="93"/>
      <c r="M3" s="93"/>
      <c r="N3" s="252"/>
      <c r="O3" s="93"/>
      <c r="P3" s="93"/>
    </row>
    <row r="4" spans="2:16">
      <c r="B4" s="93"/>
      <c r="C4" s="93"/>
      <c r="D4" s="251"/>
      <c r="E4" s="251"/>
      <c r="F4" s="251"/>
      <c r="G4" s="251"/>
      <c r="H4" s="93"/>
      <c r="I4" s="93"/>
      <c r="J4" s="93"/>
      <c r="K4" s="93"/>
      <c r="L4" s="93"/>
      <c r="M4" s="93"/>
      <c r="N4" s="93"/>
      <c r="O4" s="93"/>
      <c r="P4" s="93"/>
    </row>
    <row r="5" spans="2:16">
      <c r="B5" s="93"/>
      <c r="C5" s="93"/>
      <c r="D5" s="251"/>
      <c r="E5" s="251"/>
      <c r="F5" s="251"/>
      <c r="G5" s="251"/>
      <c r="H5" s="93"/>
      <c r="I5" s="93"/>
      <c r="J5" s="93"/>
      <c r="K5" s="93"/>
      <c r="L5" s="93"/>
      <c r="M5" s="93"/>
      <c r="N5" s="93"/>
      <c r="O5" s="93"/>
      <c r="P5" s="93"/>
    </row>
    <row r="6" spans="2:16">
      <c r="B6" s="93"/>
      <c r="C6" s="93"/>
      <c r="D6" s="251"/>
      <c r="E6" s="251"/>
      <c r="F6" s="251"/>
      <c r="G6" s="251"/>
      <c r="H6" s="93"/>
      <c r="I6" s="93"/>
      <c r="J6" s="93"/>
      <c r="K6" s="93"/>
      <c r="L6" s="93"/>
      <c r="M6" s="93"/>
      <c r="N6" s="93"/>
      <c r="O6" s="93"/>
      <c r="P6" s="93"/>
    </row>
    <row r="8" spans="2:16" ht="15.75" customHeight="1">
      <c r="B8" s="251" t="s">
        <v>2</v>
      </c>
      <c r="C8" s="251"/>
      <c r="D8" s="251"/>
      <c r="E8" s="251"/>
      <c r="F8" s="251"/>
      <c r="G8" s="251"/>
      <c r="H8" s="251"/>
      <c r="I8" s="251"/>
      <c r="J8" s="93"/>
      <c r="K8" s="93"/>
      <c r="L8" s="93"/>
      <c r="M8" s="93"/>
      <c r="N8" s="71"/>
      <c r="O8" s="93"/>
      <c r="P8" s="93"/>
    </row>
    <row r="9" spans="2:16">
      <c r="B9" s="251"/>
      <c r="C9" s="251"/>
      <c r="D9" s="251"/>
      <c r="E9" s="251"/>
      <c r="F9" s="251"/>
      <c r="G9" s="251"/>
      <c r="H9" s="251"/>
      <c r="I9" s="251"/>
      <c r="J9" s="93"/>
      <c r="K9" s="93"/>
      <c r="L9" s="93"/>
      <c r="M9" s="93"/>
      <c r="N9" s="93"/>
      <c r="O9" s="93"/>
      <c r="P9" s="93"/>
    </row>
    <row r="10" spans="2:16">
      <c r="B10" s="251"/>
      <c r="C10" s="251"/>
      <c r="D10" s="251"/>
      <c r="E10" s="251"/>
      <c r="F10" s="251"/>
      <c r="G10" s="251"/>
      <c r="H10" s="251"/>
      <c r="I10" s="251"/>
      <c r="J10" s="93"/>
      <c r="K10" s="93"/>
      <c r="L10" s="93"/>
      <c r="M10" s="93"/>
      <c r="N10" s="93"/>
      <c r="O10" s="93"/>
      <c r="P10" s="93"/>
    </row>
    <row r="11" spans="2:16">
      <c r="B11" s="251"/>
      <c r="C11" s="251"/>
      <c r="D11" s="251"/>
      <c r="E11" s="251"/>
      <c r="F11" s="251"/>
      <c r="G11" s="251"/>
      <c r="H11" s="251"/>
      <c r="I11" s="251"/>
      <c r="J11" s="93"/>
      <c r="K11" s="93"/>
      <c r="L11" s="93"/>
      <c r="M11" s="93"/>
      <c r="N11" s="93"/>
      <c r="O11" s="93"/>
      <c r="P11" s="93"/>
    </row>
    <row r="12" spans="2:16">
      <c r="B12" s="251"/>
      <c r="C12" s="251"/>
      <c r="D12" s="251"/>
      <c r="E12" s="251"/>
      <c r="F12" s="251"/>
      <c r="G12" s="251"/>
      <c r="H12" s="251"/>
      <c r="I12" s="251"/>
      <c r="J12" s="93"/>
      <c r="K12" s="93"/>
      <c r="L12" s="93"/>
      <c r="M12" s="93"/>
      <c r="N12" s="93"/>
      <c r="O12" s="93"/>
      <c r="P12" s="93"/>
    </row>
    <row r="13" spans="2:16" ht="15.6">
      <c r="B13" s="251"/>
      <c r="C13" s="251"/>
      <c r="D13" s="251"/>
      <c r="E13" s="251"/>
      <c r="F13" s="251"/>
      <c r="G13" s="251"/>
      <c r="H13" s="251"/>
      <c r="I13" s="251"/>
      <c r="J13" s="93"/>
      <c r="K13" s="93"/>
      <c r="L13" s="93"/>
      <c r="M13" s="93"/>
      <c r="N13" s="75" t="s">
        <v>3</v>
      </c>
      <c r="O13" s="73"/>
      <c r="P13" s="73"/>
    </row>
    <row r="14" spans="2:16" ht="15.6" customHeight="1">
      <c r="B14" s="251"/>
      <c r="C14" s="251"/>
      <c r="D14" s="251"/>
      <c r="E14" s="251"/>
      <c r="F14" s="251"/>
      <c r="G14" s="251"/>
      <c r="H14" s="251"/>
      <c r="I14" s="251"/>
      <c r="J14" s="93"/>
      <c r="K14" s="93"/>
      <c r="L14" s="93"/>
      <c r="M14" s="93"/>
      <c r="N14" s="107" t="s">
        <v>4</v>
      </c>
      <c r="O14" s="107"/>
      <c r="P14" s="107"/>
    </row>
    <row r="15" spans="2:16">
      <c r="B15" s="251"/>
      <c r="C15" s="251"/>
      <c r="D15" s="251"/>
      <c r="E15" s="251"/>
      <c r="F15" s="251"/>
      <c r="G15" s="251"/>
      <c r="H15" s="251"/>
      <c r="I15" s="251"/>
      <c r="J15" s="93"/>
      <c r="K15" s="93"/>
      <c r="L15" s="93"/>
      <c r="M15" s="93"/>
      <c r="N15" s="107"/>
      <c r="O15" s="107"/>
      <c r="P15" s="107"/>
    </row>
    <row r="16" spans="2:16">
      <c r="B16" s="251"/>
      <c r="C16" s="251"/>
      <c r="D16" s="251"/>
      <c r="E16" s="251"/>
      <c r="F16" s="251"/>
      <c r="G16" s="251"/>
      <c r="H16" s="251"/>
      <c r="I16" s="251"/>
      <c r="J16" s="93"/>
      <c r="K16" s="93"/>
      <c r="L16" s="93"/>
      <c r="M16" s="93"/>
      <c r="N16" s="107"/>
      <c r="O16" s="107"/>
      <c r="P16" s="107"/>
    </row>
    <row r="17" spans="2:16">
      <c r="B17" s="251"/>
      <c r="C17" s="251"/>
      <c r="D17" s="251"/>
      <c r="E17" s="251"/>
      <c r="F17" s="251"/>
      <c r="G17" s="251"/>
      <c r="H17" s="251"/>
      <c r="I17" s="251"/>
      <c r="J17" s="93"/>
      <c r="K17" s="93"/>
      <c r="L17" s="93"/>
      <c r="M17" s="93"/>
      <c r="N17" s="107"/>
      <c r="O17" s="107"/>
      <c r="P17" s="107"/>
    </row>
    <row r="18" spans="2:16">
      <c r="B18" s="251"/>
      <c r="C18" s="251"/>
      <c r="D18" s="251"/>
      <c r="E18" s="251"/>
      <c r="F18" s="251"/>
      <c r="G18" s="251"/>
      <c r="H18" s="251"/>
      <c r="I18" s="251"/>
      <c r="J18" s="93"/>
      <c r="K18" s="93"/>
      <c r="L18" s="93"/>
      <c r="M18" s="93"/>
      <c r="N18" s="107"/>
      <c r="O18" s="107"/>
      <c r="P18" s="107"/>
    </row>
    <row r="19" spans="2:16">
      <c r="B19" s="251"/>
      <c r="C19" s="251"/>
      <c r="D19" s="251"/>
      <c r="E19" s="251"/>
      <c r="F19" s="251"/>
      <c r="G19" s="251"/>
      <c r="H19" s="251"/>
      <c r="I19" s="251"/>
      <c r="J19" s="93"/>
      <c r="K19" s="93"/>
      <c r="L19" s="93"/>
      <c r="M19" s="93"/>
      <c r="N19" s="107"/>
      <c r="O19" s="107"/>
      <c r="P19" s="107"/>
    </row>
    <row r="20" spans="2:16">
      <c r="B20" s="251"/>
      <c r="C20" s="251"/>
      <c r="D20" s="251"/>
      <c r="E20" s="251"/>
      <c r="F20" s="251"/>
      <c r="G20" s="251"/>
      <c r="H20" s="251"/>
      <c r="I20" s="251"/>
      <c r="J20" s="93"/>
      <c r="K20" s="93"/>
      <c r="L20" s="93"/>
      <c r="M20" s="93"/>
      <c r="N20" s="93"/>
      <c r="O20" s="93"/>
      <c r="P20" s="93"/>
    </row>
    <row r="21" spans="2:16">
      <c r="B21" s="251"/>
      <c r="C21" s="251"/>
      <c r="D21" s="251"/>
      <c r="E21" s="251"/>
      <c r="F21" s="251"/>
      <c r="G21" s="251"/>
      <c r="H21" s="251"/>
      <c r="I21" s="251"/>
      <c r="J21" s="93"/>
      <c r="K21" s="93"/>
      <c r="L21" s="93"/>
      <c r="M21" s="93"/>
      <c r="N21" s="93"/>
      <c r="O21" s="93"/>
      <c r="P21" s="93"/>
    </row>
    <row r="22" spans="2:16">
      <c r="B22" s="251"/>
      <c r="C22" s="251"/>
      <c r="D22" s="251"/>
      <c r="E22" s="251"/>
      <c r="F22" s="251"/>
      <c r="G22" s="251"/>
      <c r="H22" s="251"/>
      <c r="I22" s="251"/>
      <c r="J22" s="93"/>
      <c r="K22" s="93"/>
      <c r="L22" s="93"/>
      <c r="M22" s="93"/>
      <c r="N22" s="93"/>
      <c r="O22" s="93"/>
      <c r="P22" s="93"/>
    </row>
    <row r="23" spans="2:16">
      <c r="B23" s="251"/>
      <c r="C23" s="251"/>
      <c r="D23" s="251"/>
      <c r="E23" s="251"/>
      <c r="F23" s="251"/>
      <c r="G23" s="251"/>
      <c r="H23" s="251"/>
      <c r="I23" s="251"/>
      <c r="J23" s="93"/>
      <c r="K23" s="93"/>
      <c r="L23" s="93"/>
      <c r="M23" s="93"/>
      <c r="N23" s="93"/>
      <c r="O23" s="93"/>
      <c r="P23" s="93"/>
    </row>
    <row r="24" spans="2:16">
      <c r="B24" s="251"/>
      <c r="C24" s="251"/>
      <c r="D24" s="251"/>
      <c r="E24" s="251"/>
      <c r="F24" s="251"/>
      <c r="G24" s="251"/>
      <c r="H24" s="251"/>
      <c r="I24" s="251"/>
      <c r="J24" s="93"/>
      <c r="K24" s="93"/>
      <c r="L24" s="93"/>
      <c r="M24" s="93"/>
      <c r="N24" s="93"/>
      <c r="O24" s="93"/>
      <c r="P24" s="93"/>
    </row>
    <row r="29" spans="2:16" ht="17.45">
      <c r="B29" s="108" t="s">
        <v>5</v>
      </c>
      <c r="C29" s="108"/>
      <c r="D29" s="108"/>
      <c r="E29" s="108"/>
      <c r="F29" s="108"/>
      <c r="G29" s="108"/>
      <c r="H29" s="108"/>
      <c r="I29" s="108"/>
      <c r="J29" s="93"/>
      <c r="K29" s="93"/>
      <c r="L29" s="93"/>
      <c r="M29" s="93"/>
      <c r="N29" s="93"/>
      <c r="O29" s="93"/>
      <c r="P29" s="93"/>
    </row>
    <row r="30" spans="2:16" ht="17.45">
      <c r="B30" s="93"/>
      <c r="C30" s="7"/>
      <c r="D30" s="8"/>
      <c r="E30" s="8"/>
      <c r="F30" s="8"/>
      <c r="G30" s="8"/>
      <c r="H30" s="8"/>
      <c r="I30" s="8"/>
      <c r="J30" s="93"/>
      <c r="K30" s="93"/>
      <c r="L30" s="93"/>
      <c r="M30" s="93"/>
      <c r="N30" s="93"/>
      <c r="O30" s="93"/>
      <c r="P30" s="93"/>
    </row>
    <row r="31" spans="2:16" ht="17.45">
      <c r="B31" s="108" t="s">
        <v>6</v>
      </c>
      <c r="C31" s="108"/>
      <c r="D31" s="108"/>
      <c r="E31" s="108"/>
      <c r="F31" s="108"/>
      <c r="G31" s="108"/>
      <c r="H31" s="108"/>
      <c r="I31" s="108"/>
      <c r="J31" s="93"/>
      <c r="K31" s="93"/>
      <c r="L31" s="93"/>
      <c r="M31" s="93"/>
      <c r="N31" s="93"/>
      <c r="O31" s="93"/>
      <c r="P31" s="93"/>
    </row>
    <row r="32" spans="2:16" ht="17.45">
      <c r="B32" s="93"/>
      <c r="C32" s="7"/>
      <c r="D32" s="8"/>
      <c r="E32" s="8"/>
      <c r="F32" s="8"/>
      <c r="G32" s="8"/>
      <c r="H32" s="8"/>
      <c r="I32" s="8"/>
      <c r="J32" s="93"/>
      <c r="K32" s="93"/>
      <c r="L32" s="93"/>
      <c r="M32" s="93"/>
      <c r="N32" s="93"/>
      <c r="O32" s="93"/>
      <c r="P32" s="93"/>
    </row>
    <row r="33" spans="2:9" ht="17.45">
      <c r="B33" s="108" t="s">
        <v>7</v>
      </c>
      <c r="C33" s="108"/>
      <c r="D33" s="108"/>
      <c r="E33" s="108"/>
      <c r="F33" s="108"/>
      <c r="G33" s="108"/>
      <c r="H33" s="108"/>
      <c r="I33" s="108"/>
    </row>
    <row r="34" spans="2:9" ht="17.45">
      <c r="B34" s="93"/>
      <c r="C34" s="7"/>
      <c r="D34" s="8"/>
      <c r="E34" s="8"/>
      <c r="F34" s="8"/>
      <c r="G34" s="8"/>
      <c r="H34" s="8"/>
      <c r="I34" s="8"/>
    </row>
    <row r="35" spans="2:9" ht="17.45">
      <c r="B35" s="108" t="s">
        <v>8</v>
      </c>
      <c r="C35" s="108"/>
      <c r="D35" s="108"/>
      <c r="E35" s="108"/>
      <c r="F35" s="108"/>
      <c r="G35" s="108"/>
      <c r="H35" s="108"/>
      <c r="I35" s="108"/>
    </row>
    <row r="37" spans="2:9" ht="17.45">
      <c r="B37" s="108" t="s">
        <v>7</v>
      </c>
      <c r="C37" s="108"/>
      <c r="D37" s="108"/>
      <c r="E37" s="108"/>
      <c r="F37" s="108"/>
      <c r="G37" s="108"/>
      <c r="H37" s="108"/>
      <c r="I37" s="108"/>
    </row>
    <row r="39" spans="2:9">
      <c r="B39" s="93" t="s">
        <v>9</v>
      </c>
      <c r="C39" s="253">
        <v>2022</v>
      </c>
      <c r="D39" s="93"/>
      <c r="E39" s="93"/>
      <c r="F39" s="93"/>
      <c r="G39" s="93"/>
      <c r="H39" s="93"/>
      <c r="I39" s="93"/>
    </row>
    <row r="40" spans="2:9" ht="14.25" customHeight="1">
      <c r="B40" s="93"/>
      <c r="C40" s="93"/>
      <c r="D40" s="93"/>
      <c r="E40" s="93"/>
      <c r="F40" s="93"/>
      <c r="G40" s="93"/>
      <c r="H40" s="93"/>
      <c r="I40" s="93"/>
    </row>
    <row r="41" spans="2:9">
      <c r="B41" s="254" t="s">
        <v>10</v>
      </c>
      <c r="C41" s="109" t="s">
        <v>11</v>
      </c>
      <c r="D41" s="109"/>
      <c r="E41" s="109"/>
      <c r="F41" s="109"/>
      <c r="G41" s="109"/>
      <c r="H41" s="109"/>
      <c r="I41" s="109"/>
    </row>
    <row r="42" spans="2:9">
      <c r="B42" s="254"/>
      <c r="C42" s="93"/>
      <c r="D42" s="93"/>
      <c r="E42" s="93"/>
      <c r="F42" s="93"/>
      <c r="G42" s="93"/>
      <c r="H42" s="93"/>
      <c r="I42" s="93"/>
    </row>
    <row r="43" spans="2:9">
      <c r="B43" s="254" t="s">
        <v>12</v>
      </c>
      <c r="C43" s="110" t="s">
        <v>13</v>
      </c>
      <c r="D43" s="110"/>
      <c r="E43" s="110"/>
      <c r="F43" s="93"/>
      <c r="G43" s="93"/>
      <c r="H43" s="93"/>
      <c r="I43" s="93"/>
    </row>
    <row r="44" spans="2:9">
      <c r="B44" s="254"/>
      <c r="C44" s="93"/>
      <c r="D44" s="93"/>
      <c r="E44" s="93"/>
      <c r="F44" s="93"/>
      <c r="G44" s="93"/>
      <c r="H44" s="93"/>
      <c r="I44" s="93"/>
    </row>
    <row r="45" spans="2:9" ht="15.6">
      <c r="B45" s="254" t="s">
        <v>14</v>
      </c>
      <c r="C45" s="111" t="s">
        <v>15</v>
      </c>
      <c r="D45" s="109"/>
      <c r="E45" s="109"/>
      <c r="F45" s="93"/>
      <c r="G45" s="93"/>
      <c r="H45" s="93"/>
      <c r="I45" s="93"/>
    </row>
    <row r="46" spans="2:9">
      <c r="B46" s="254"/>
      <c r="C46" s="93"/>
      <c r="D46" s="93"/>
      <c r="E46" s="93"/>
      <c r="F46" s="93"/>
      <c r="G46" s="93"/>
      <c r="H46" s="93"/>
      <c r="I46" s="93"/>
    </row>
    <row r="47" spans="2:9">
      <c r="B47" s="254" t="s">
        <v>16</v>
      </c>
      <c r="C47" s="110" t="s">
        <v>17</v>
      </c>
      <c r="D47" s="110"/>
      <c r="E47" s="93"/>
      <c r="F47" s="93" t="s">
        <v>18</v>
      </c>
      <c r="G47" s="110" t="s">
        <v>19</v>
      </c>
      <c r="H47" s="110"/>
      <c r="I47" s="110"/>
    </row>
    <row r="48" spans="2:9">
      <c r="B48" s="254"/>
      <c r="C48" s="93"/>
      <c r="D48" s="93"/>
      <c r="E48" s="93"/>
      <c r="F48" s="93"/>
      <c r="G48" s="93"/>
      <c r="H48" s="93"/>
      <c r="I48" s="93"/>
    </row>
    <row r="49" spans="2:9">
      <c r="B49" s="254" t="s">
        <v>20</v>
      </c>
      <c r="C49" s="110"/>
      <c r="D49" s="110"/>
      <c r="E49" s="93"/>
      <c r="F49" s="93" t="s">
        <v>18</v>
      </c>
      <c r="G49" s="110"/>
      <c r="H49" s="110"/>
      <c r="I49" s="110"/>
    </row>
    <row r="50" spans="2:9">
      <c r="B50" s="254"/>
      <c r="C50" s="93"/>
      <c r="D50" s="93"/>
      <c r="E50" s="93"/>
      <c r="F50" s="93"/>
      <c r="G50" s="93"/>
      <c r="H50" s="93"/>
      <c r="I50" s="93"/>
    </row>
    <row r="51" spans="2:9">
      <c r="B51" s="254" t="s">
        <v>21</v>
      </c>
      <c r="C51" s="253"/>
      <c r="D51" s="93"/>
      <c r="E51" s="93"/>
      <c r="F51" s="93"/>
      <c r="G51" s="93"/>
      <c r="H51" s="93"/>
      <c r="I51" s="93"/>
    </row>
    <row r="52" spans="2:9">
      <c r="B52" s="254"/>
      <c r="C52" s="93"/>
      <c r="D52" s="93"/>
      <c r="E52" s="93"/>
      <c r="F52" s="93"/>
      <c r="G52" s="93"/>
      <c r="H52" s="93"/>
      <c r="I52" s="93"/>
    </row>
    <row r="53" spans="2:9">
      <c r="B53" s="254" t="s">
        <v>22</v>
      </c>
      <c r="C53" s="110"/>
      <c r="D53" s="110"/>
      <c r="E53" s="93"/>
      <c r="F53" s="93"/>
      <c r="G53" s="93"/>
      <c r="H53" s="93"/>
      <c r="I53" s="93"/>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hyperlinks>
    <hyperlink ref="C45" r:id="rId1" xr:uid="{009725B4-3C2F-4992-A7F0-650D946D4FD8}"/>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441960</xdr:colOff>
                    <xdr:row>8</xdr:row>
                    <xdr:rowOff>114300</xdr:rowOff>
                  </from>
                  <to>
                    <xdr:col>15</xdr:col>
                    <xdr:colOff>289560</xdr:colOff>
                    <xdr:row>11</xdr:row>
                    <xdr:rowOff>22860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449580</xdr:colOff>
                    <xdr:row>5</xdr:row>
                    <xdr:rowOff>106680</xdr:rowOff>
                  </from>
                  <to>
                    <xdr:col>15</xdr:col>
                    <xdr:colOff>297180</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B15" sqref="B15:G15"/>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5">
      <c r="A1" s="93" t="str">
        <f>+'Cover Page'!$B$29</f>
        <v>Annual Performance Report 2022</v>
      </c>
      <c r="B1" s="93"/>
      <c r="C1" s="93"/>
      <c r="D1" s="93"/>
      <c r="E1" s="93" t="str">
        <f>+'Cover Page'!$B$33</f>
        <v>Lakeside EFW Ltd</v>
      </c>
      <c r="F1" s="93"/>
      <c r="G1" s="93"/>
      <c r="H1" s="93"/>
      <c r="I1" s="93"/>
      <c r="J1" s="93"/>
      <c r="K1" s="93"/>
      <c r="L1" s="93"/>
      <c r="M1" s="93"/>
      <c r="N1" s="93"/>
      <c r="O1" s="93"/>
    </row>
    <row r="3" spans="1:15" ht="15.6">
      <c r="A3" s="53" t="s">
        <v>23</v>
      </c>
      <c r="B3" s="255"/>
      <c r="C3" s="255"/>
      <c r="D3" s="255"/>
      <c r="E3" s="255"/>
      <c r="F3" s="255"/>
      <c r="G3" s="255"/>
      <c r="H3" s="256"/>
      <c r="I3" s="93"/>
      <c r="J3" s="93"/>
      <c r="K3" s="75" t="s">
        <v>3</v>
      </c>
      <c r="L3" s="93"/>
      <c r="M3" s="93"/>
      <c r="N3" s="93"/>
      <c r="O3" s="93"/>
    </row>
    <row r="4" spans="1:15" ht="15.6">
      <c r="A4" s="5" t="s">
        <v>24</v>
      </c>
      <c r="B4" s="113" t="s">
        <v>25</v>
      </c>
      <c r="C4" s="113"/>
      <c r="D4" s="113"/>
      <c r="E4" s="113"/>
      <c r="F4" s="113"/>
      <c r="G4" s="113"/>
      <c r="H4" s="6" t="s">
        <v>26</v>
      </c>
      <c r="I4" s="93"/>
      <c r="J4" s="93"/>
      <c r="K4" s="73" t="s">
        <v>27</v>
      </c>
      <c r="L4" s="93"/>
      <c r="M4" s="93"/>
      <c r="N4" s="93"/>
      <c r="O4" s="93"/>
    </row>
    <row r="5" spans="1:15" ht="15.6" customHeight="1">
      <c r="A5" s="4"/>
      <c r="B5" s="112" t="s">
        <v>28</v>
      </c>
      <c r="C5" s="112"/>
      <c r="D5" s="112"/>
      <c r="E5" s="112"/>
      <c r="F5" s="112"/>
      <c r="G5" s="112"/>
      <c r="H5" s="4"/>
      <c r="I5" s="93"/>
      <c r="J5" s="93"/>
      <c r="K5" s="107" t="s">
        <v>29</v>
      </c>
      <c r="L5" s="107"/>
      <c r="M5" s="107"/>
      <c r="N5" s="107"/>
      <c r="O5" s="107"/>
    </row>
    <row r="6" spans="1:15">
      <c r="A6" s="4"/>
      <c r="B6" s="112" t="s">
        <v>30</v>
      </c>
      <c r="C6" s="112"/>
      <c r="D6" s="112"/>
      <c r="E6" s="112"/>
      <c r="F6" s="112"/>
      <c r="G6" s="112"/>
      <c r="H6" s="4"/>
      <c r="I6" s="93"/>
      <c r="J6" s="93"/>
      <c r="K6" s="107"/>
      <c r="L6" s="107"/>
      <c r="M6" s="107"/>
      <c r="N6" s="107"/>
      <c r="O6" s="107"/>
    </row>
    <row r="7" spans="1:15" ht="15.75" customHeight="1">
      <c r="A7" s="4"/>
      <c r="B7" s="112" t="s">
        <v>31</v>
      </c>
      <c r="C7" s="112"/>
      <c r="D7" s="112"/>
      <c r="E7" s="112"/>
      <c r="F7" s="112"/>
      <c r="G7" s="112"/>
      <c r="H7" s="4"/>
      <c r="I7" s="93"/>
      <c r="J7" s="93"/>
      <c r="K7" s="107"/>
      <c r="L7" s="107"/>
      <c r="M7" s="107"/>
      <c r="N7" s="107"/>
      <c r="O7" s="107"/>
    </row>
    <row r="8" spans="1:15">
      <c r="A8" s="4"/>
      <c r="B8" s="112" t="s">
        <v>32</v>
      </c>
      <c r="C8" s="112"/>
      <c r="D8" s="112"/>
      <c r="E8" s="112"/>
      <c r="F8" s="112"/>
      <c r="G8" s="112"/>
      <c r="H8" s="4"/>
      <c r="I8" s="93"/>
      <c r="J8" s="93"/>
      <c r="K8" s="107"/>
      <c r="L8" s="107"/>
      <c r="M8" s="107"/>
      <c r="N8" s="107"/>
      <c r="O8" s="107"/>
    </row>
    <row r="9" spans="1:15">
      <c r="A9" s="4"/>
      <c r="B9" s="112" t="s">
        <v>33</v>
      </c>
      <c r="C9" s="112"/>
      <c r="D9" s="112"/>
      <c r="E9" s="112"/>
      <c r="F9" s="112"/>
      <c r="G9" s="112"/>
      <c r="H9" s="4"/>
      <c r="I9" s="93"/>
      <c r="J9" s="93"/>
      <c r="K9" s="93"/>
      <c r="L9" s="93"/>
      <c r="M9" s="93"/>
      <c r="N9" s="93"/>
      <c r="O9" s="93"/>
    </row>
    <row r="10" spans="1:15">
      <c r="A10" s="4"/>
      <c r="B10" s="112" t="s">
        <v>34</v>
      </c>
      <c r="C10" s="112"/>
      <c r="D10" s="112"/>
      <c r="E10" s="112"/>
      <c r="F10" s="112"/>
      <c r="G10" s="112"/>
      <c r="H10" s="4"/>
      <c r="I10" s="93"/>
      <c r="J10" s="93"/>
      <c r="K10" s="93"/>
      <c r="L10" s="93"/>
      <c r="M10" s="93"/>
      <c r="N10" s="93"/>
      <c r="O10" s="93"/>
    </row>
    <row r="11" spans="1:15">
      <c r="A11" s="4"/>
      <c r="B11" s="112" t="s">
        <v>35</v>
      </c>
      <c r="C11" s="112"/>
      <c r="D11" s="112"/>
      <c r="E11" s="112"/>
      <c r="F11" s="112"/>
      <c r="G11" s="112"/>
      <c r="H11" s="4"/>
      <c r="I11" s="93"/>
      <c r="J11" s="93"/>
      <c r="K11" s="93"/>
      <c r="L11" s="93"/>
      <c r="M11" s="93"/>
      <c r="N11" s="93"/>
      <c r="O11" s="93"/>
    </row>
    <row r="12" spans="1:15">
      <c r="A12" s="4"/>
      <c r="B12" s="112" t="s">
        <v>36</v>
      </c>
      <c r="C12" s="112"/>
      <c r="D12" s="112"/>
      <c r="E12" s="112"/>
      <c r="F12" s="112"/>
      <c r="G12" s="112"/>
      <c r="H12" s="4"/>
      <c r="I12" s="93"/>
      <c r="J12" s="93"/>
      <c r="K12" s="93"/>
      <c r="L12" s="93"/>
      <c r="M12" s="93"/>
      <c r="N12" s="93"/>
      <c r="O12" s="93"/>
    </row>
    <row r="13" spans="1:15" ht="15.6">
      <c r="A13" s="4"/>
      <c r="B13" s="114" t="s">
        <v>37</v>
      </c>
      <c r="C13" s="115"/>
      <c r="D13" s="115"/>
      <c r="E13" s="115"/>
      <c r="F13" s="115"/>
      <c r="G13" s="116"/>
      <c r="H13" s="4"/>
      <c r="I13" s="93"/>
      <c r="J13" s="93"/>
      <c r="K13" s="93"/>
      <c r="L13" s="93"/>
      <c r="M13" s="93"/>
      <c r="N13" s="93"/>
      <c r="O13" s="93"/>
    </row>
    <row r="14" spans="1:15">
      <c r="A14" s="4"/>
      <c r="B14" s="112" t="s">
        <v>38</v>
      </c>
      <c r="C14" s="112"/>
      <c r="D14" s="112"/>
      <c r="E14" s="112"/>
      <c r="F14" s="112"/>
      <c r="G14" s="112"/>
      <c r="H14" s="4"/>
      <c r="I14" s="93"/>
      <c r="J14" s="93"/>
      <c r="K14" s="93"/>
      <c r="L14" s="93"/>
      <c r="M14" s="93"/>
      <c r="N14" s="93"/>
      <c r="O14" s="93"/>
    </row>
    <row r="15" spans="1:15">
      <c r="A15" s="4"/>
      <c r="B15" s="112" t="s">
        <v>39</v>
      </c>
      <c r="C15" s="112"/>
      <c r="D15" s="112"/>
      <c r="E15" s="112"/>
      <c r="F15" s="112"/>
      <c r="G15" s="112"/>
      <c r="H15" s="4"/>
      <c r="I15" s="93"/>
      <c r="J15" s="93"/>
      <c r="K15" s="93"/>
      <c r="L15" s="93"/>
      <c r="M15" s="93"/>
      <c r="N15" s="93"/>
      <c r="O15" s="93"/>
    </row>
    <row r="16" spans="1:15">
      <c r="A16" s="4"/>
      <c r="B16" s="112" t="s">
        <v>40</v>
      </c>
      <c r="C16" s="112"/>
      <c r="D16" s="112"/>
      <c r="E16" s="112"/>
      <c r="F16" s="112"/>
      <c r="G16" s="112"/>
      <c r="H16" s="4"/>
      <c r="I16" s="93"/>
      <c r="J16" s="93"/>
      <c r="K16" s="93"/>
      <c r="L16" s="93"/>
      <c r="M16" s="93"/>
      <c r="N16" s="93"/>
      <c r="O16" s="93"/>
    </row>
    <row r="17" spans="1:8">
      <c r="A17" s="4"/>
      <c r="B17" s="112" t="s">
        <v>41</v>
      </c>
      <c r="C17" s="112"/>
      <c r="D17" s="112"/>
      <c r="E17" s="112"/>
      <c r="F17" s="112"/>
      <c r="G17" s="112"/>
      <c r="H17" s="4"/>
    </row>
    <row r="18" spans="1:8">
      <c r="A18" s="4"/>
      <c r="B18" s="112" t="s">
        <v>42</v>
      </c>
      <c r="C18" s="112"/>
      <c r="D18" s="112"/>
      <c r="E18" s="112"/>
      <c r="F18" s="112"/>
      <c r="G18" s="112"/>
      <c r="H18" s="4"/>
    </row>
    <row r="19" spans="1:8">
      <c r="A19" s="4"/>
      <c r="B19" s="112" t="s">
        <v>43</v>
      </c>
      <c r="C19" s="112"/>
      <c r="D19" s="112"/>
      <c r="E19" s="112"/>
      <c r="F19" s="112"/>
      <c r="G19" s="112"/>
      <c r="H19" s="4"/>
    </row>
    <row r="20" spans="1:8">
      <c r="A20" s="4"/>
      <c r="B20" s="112" t="s">
        <v>44</v>
      </c>
      <c r="C20" s="112"/>
      <c r="D20" s="112"/>
      <c r="E20" s="112"/>
      <c r="F20" s="112"/>
      <c r="G20" s="112"/>
      <c r="H20" s="4"/>
    </row>
    <row r="21" spans="1:8">
      <c r="A21" s="4"/>
      <c r="B21" s="112" t="s">
        <v>45</v>
      </c>
      <c r="C21" s="112"/>
      <c r="D21" s="112"/>
      <c r="E21" s="112"/>
      <c r="F21" s="112"/>
      <c r="G21" s="112"/>
      <c r="H21" s="4"/>
    </row>
    <row r="22" spans="1:8">
      <c r="A22" s="4"/>
      <c r="B22" s="112" t="s">
        <v>46</v>
      </c>
      <c r="C22" s="112"/>
      <c r="D22" s="112"/>
      <c r="E22" s="112"/>
      <c r="F22" s="112"/>
      <c r="G22" s="112"/>
      <c r="H22" s="4"/>
    </row>
    <row r="23" spans="1:8">
      <c r="A23" s="4"/>
      <c r="B23" s="117" t="s">
        <v>47</v>
      </c>
      <c r="C23" s="118"/>
      <c r="D23" s="118"/>
      <c r="E23" s="118"/>
      <c r="F23" s="118"/>
      <c r="G23" s="119"/>
      <c r="H23" s="4"/>
    </row>
    <row r="24" spans="1:8">
      <c r="A24" s="4"/>
      <c r="B24" s="117" t="s">
        <v>48</v>
      </c>
      <c r="C24" s="118"/>
      <c r="D24" s="118"/>
      <c r="E24" s="118"/>
      <c r="F24" s="118"/>
      <c r="G24" s="119"/>
      <c r="H24" s="4"/>
    </row>
    <row r="25" spans="1:8">
      <c r="A25" s="4"/>
      <c r="B25" s="120"/>
      <c r="C25" s="120"/>
      <c r="D25" s="120"/>
      <c r="E25" s="120"/>
      <c r="F25" s="120"/>
      <c r="G25" s="120"/>
      <c r="H25" s="4"/>
    </row>
    <row r="27" spans="1:8">
      <c r="A27" s="52" t="s">
        <v>49</v>
      </c>
      <c r="B27" s="255"/>
      <c r="C27" s="255"/>
      <c r="D27" s="255"/>
      <c r="E27" s="255"/>
      <c r="F27" s="255"/>
      <c r="G27" s="255"/>
      <c r="H27" s="256"/>
    </row>
    <row r="28" spans="1:8">
      <c r="A28" s="10" t="s">
        <v>24</v>
      </c>
      <c r="B28" s="121" t="s">
        <v>50</v>
      </c>
      <c r="C28" s="121"/>
      <c r="D28" s="121"/>
      <c r="E28" s="121"/>
      <c r="F28" s="121"/>
      <c r="G28" s="121"/>
      <c r="H28" s="11" t="s">
        <v>51</v>
      </c>
    </row>
    <row r="29" spans="1:8">
      <c r="A29" s="257"/>
      <c r="B29" s="172"/>
      <c r="C29" s="172"/>
      <c r="D29" s="172"/>
      <c r="E29" s="172"/>
      <c r="F29" s="172"/>
      <c r="G29" s="172"/>
      <c r="H29" s="257"/>
    </row>
    <row r="30" spans="1:8">
      <c r="A30" s="257"/>
      <c r="B30" s="172"/>
      <c r="C30" s="172"/>
      <c r="D30" s="172"/>
      <c r="E30" s="172"/>
      <c r="F30" s="172"/>
      <c r="G30" s="172"/>
      <c r="H30" s="257"/>
    </row>
    <row r="31" spans="1:8">
      <c r="A31" s="257"/>
      <c r="B31" s="172"/>
      <c r="C31" s="172"/>
      <c r="D31" s="172"/>
      <c r="E31" s="172"/>
      <c r="F31" s="172"/>
      <c r="G31" s="172"/>
      <c r="H31" s="257"/>
    </row>
    <row r="32" spans="1:8">
      <c r="A32" s="257"/>
      <c r="B32" s="172"/>
      <c r="C32" s="172"/>
      <c r="D32" s="172"/>
      <c r="E32" s="172"/>
      <c r="F32" s="172"/>
      <c r="G32" s="172"/>
      <c r="H32" s="257"/>
    </row>
    <row r="33" spans="1:10">
      <c r="A33" s="257"/>
      <c r="B33" s="172"/>
      <c r="C33" s="172"/>
      <c r="D33" s="172"/>
      <c r="E33" s="172"/>
      <c r="F33" s="172"/>
      <c r="G33" s="172"/>
      <c r="H33" s="257"/>
      <c r="I33" s="93"/>
      <c r="J33" s="93"/>
    </row>
    <row r="35" spans="1:10" ht="14.25" customHeight="1">
      <c r="A35" s="52" t="s">
        <v>52</v>
      </c>
      <c r="B35" s="255"/>
      <c r="C35" s="255"/>
      <c r="D35" s="255"/>
      <c r="E35" s="255"/>
      <c r="F35" s="255"/>
      <c r="G35" s="255"/>
      <c r="H35" s="256"/>
      <c r="I35" s="93"/>
      <c r="J35" s="93"/>
    </row>
    <row r="36" spans="1:10">
      <c r="A36" s="13" t="s">
        <v>53</v>
      </c>
      <c r="B36" s="122" t="s">
        <v>54</v>
      </c>
      <c r="C36" s="122"/>
      <c r="D36" s="122"/>
      <c r="E36" s="122"/>
      <c r="F36" s="122"/>
      <c r="G36" s="122"/>
      <c r="H36" s="14" t="s">
        <v>55</v>
      </c>
      <c r="I36" s="93"/>
      <c r="J36" s="93"/>
    </row>
    <row r="37" spans="1:10">
      <c r="A37" s="258"/>
      <c r="B37" s="259"/>
      <c r="C37" s="259"/>
      <c r="D37" s="259"/>
      <c r="E37" s="259"/>
      <c r="F37" s="259"/>
      <c r="G37" s="259"/>
      <c r="H37" s="258"/>
      <c r="I37" s="93"/>
      <c r="J37" s="93"/>
    </row>
    <row r="38" spans="1:10">
      <c r="A38" s="258"/>
      <c r="B38" s="259"/>
      <c r="C38" s="259"/>
      <c r="D38" s="259"/>
      <c r="E38" s="259"/>
      <c r="F38" s="259"/>
      <c r="G38" s="259"/>
      <c r="H38" s="258"/>
      <c r="I38" s="93"/>
      <c r="J38" s="93"/>
    </row>
    <row r="39" spans="1:10">
      <c r="A39" s="258"/>
      <c r="B39" s="259"/>
      <c r="C39" s="259"/>
      <c r="D39" s="259"/>
      <c r="E39" s="259"/>
      <c r="F39" s="259"/>
      <c r="G39" s="259"/>
      <c r="H39" s="258"/>
      <c r="I39" s="93"/>
      <c r="J39" s="93"/>
    </row>
    <row r="40" spans="1:10">
      <c r="A40" s="258"/>
      <c r="B40" s="259"/>
      <c r="C40" s="259"/>
      <c r="D40" s="259"/>
      <c r="E40" s="259"/>
      <c r="F40" s="259"/>
      <c r="G40" s="259"/>
      <c r="H40" s="258"/>
      <c r="I40" s="93"/>
      <c r="J40" s="93"/>
    </row>
    <row r="41" spans="1:10">
      <c r="A41" s="258"/>
      <c r="B41" s="259"/>
      <c r="C41" s="259"/>
      <c r="D41" s="259"/>
      <c r="E41" s="259"/>
      <c r="F41" s="259"/>
      <c r="G41" s="259"/>
      <c r="H41" s="258"/>
      <c r="I41" s="93"/>
      <c r="J41" s="93"/>
    </row>
    <row r="42" spans="1:10">
      <c r="A42" s="258"/>
      <c r="B42" s="259"/>
      <c r="C42" s="259"/>
      <c r="D42" s="259"/>
      <c r="E42" s="259"/>
      <c r="F42" s="259"/>
      <c r="G42" s="259"/>
      <c r="H42" s="258"/>
      <c r="I42" s="93"/>
      <c r="J42" s="93"/>
    </row>
    <row r="43" spans="1:10">
      <c r="A43" s="258"/>
      <c r="B43" s="259"/>
      <c r="C43" s="259"/>
      <c r="D43" s="259"/>
      <c r="E43" s="259"/>
      <c r="F43" s="259"/>
      <c r="G43" s="259"/>
      <c r="H43" s="258"/>
      <c r="I43" s="93"/>
      <c r="J43" s="93"/>
    </row>
    <row r="45" spans="1:10">
      <c r="A45" s="260" t="s">
        <v>56</v>
      </c>
      <c r="B45" s="261"/>
      <c r="C45" s="261"/>
      <c r="D45" s="261"/>
      <c r="E45" s="261"/>
      <c r="F45" s="261"/>
      <c r="G45" s="261"/>
      <c r="H45" s="261"/>
      <c r="I45" s="261"/>
      <c r="J45" s="262"/>
    </row>
    <row r="46" spans="1:10">
      <c r="A46" s="263"/>
      <c r="B46" s="264"/>
      <c r="C46" s="264"/>
      <c r="D46" s="264"/>
      <c r="E46" s="264"/>
      <c r="F46" s="264"/>
      <c r="G46" s="264"/>
      <c r="H46" s="264"/>
      <c r="I46" s="264"/>
      <c r="J46" s="265"/>
    </row>
    <row r="47" spans="1:10">
      <c r="A47" s="263"/>
      <c r="B47" s="264"/>
      <c r="C47" s="264"/>
      <c r="D47" s="264"/>
      <c r="E47" s="264"/>
      <c r="F47" s="264"/>
      <c r="G47" s="264"/>
      <c r="H47" s="264"/>
      <c r="I47" s="264"/>
      <c r="J47" s="265"/>
    </row>
    <row r="48" spans="1:10">
      <c r="A48" s="266"/>
      <c r="B48" s="267"/>
      <c r="C48" s="267"/>
      <c r="D48" s="267"/>
      <c r="E48" s="267"/>
      <c r="F48" s="267"/>
      <c r="G48" s="267"/>
      <c r="H48" s="267"/>
      <c r="I48" s="267"/>
      <c r="J48" s="268"/>
    </row>
    <row r="66" spans="6:6">
      <c r="F66" s="3"/>
    </row>
  </sheetData>
  <mergeCells count="38">
    <mergeCell ref="A45:J48"/>
    <mergeCell ref="B38:G38"/>
    <mergeCell ref="B39:G39"/>
    <mergeCell ref="B40:G40"/>
    <mergeCell ref="B41:G41"/>
    <mergeCell ref="B42:G42"/>
    <mergeCell ref="B43:G43"/>
    <mergeCell ref="B37:G37"/>
    <mergeCell ref="B23:G23"/>
    <mergeCell ref="B24:G24"/>
    <mergeCell ref="B25:G25"/>
    <mergeCell ref="B28:G28"/>
    <mergeCell ref="B29:G29"/>
    <mergeCell ref="B30:G30"/>
    <mergeCell ref="B31:G31"/>
    <mergeCell ref="B32:G32"/>
    <mergeCell ref="B33:G33"/>
    <mergeCell ref="B36:G36"/>
    <mergeCell ref="B22:G22"/>
    <mergeCell ref="B10:G10"/>
    <mergeCell ref="B11:G11"/>
    <mergeCell ref="B12:G12"/>
    <mergeCell ref="B14:G14"/>
    <mergeCell ref="B15:G15"/>
    <mergeCell ref="B16:G16"/>
    <mergeCell ref="B17:G17"/>
    <mergeCell ref="B18:G18"/>
    <mergeCell ref="B19:G19"/>
    <mergeCell ref="B20:G20"/>
    <mergeCell ref="B21:G21"/>
    <mergeCell ref="B13:G13"/>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topLeftCell="A14" workbookViewId="0">
      <selection activeCell="A22" sqref="A22:I54"/>
    </sheetView>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3" t="str">
        <f>+'Cover Page'!$B$29</f>
        <v>Annual Performance Report 2022</v>
      </c>
      <c r="B1" s="93"/>
      <c r="C1" s="93"/>
      <c r="D1" s="93"/>
      <c r="E1" s="93" t="str">
        <f>+'Cover Page'!$B$33</f>
        <v>Lakeside EFW Ltd</v>
      </c>
      <c r="F1" s="93"/>
      <c r="G1" s="93"/>
      <c r="H1" s="93"/>
      <c r="I1" s="93"/>
      <c r="J1" s="93"/>
      <c r="K1" s="93"/>
      <c r="L1" s="93"/>
      <c r="M1" s="93"/>
      <c r="N1" s="93"/>
    </row>
    <row r="3" spans="1:14" ht="15.6">
      <c r="A3" s="51" t="s">
        <v>57</v>
      </c>
      <c r="B3" s="269"/>
      <c r="C3" s="269"/>
      <c r="D3" s="269"/>
      <c r="E3" s="269"/>
      <c r="F3" s="269"/>
      <c r="G3" s="269"/>
      <c r="H3" s="269"/>
      <c r="I3" s="270"/>
      <c r="J3" s="93"/>
      <c r="K3" s="81" t="s">
        <v>3</v>
      </c>
      <c r="L3" s="93"/>
      <c r="M3" s="93"/>
      <c r="N3" s="93"/>
    </row>
    <row r="4" spans="1:14">
      <c r="A4" s="271"/>
      <c r="B4" s="272"/>
      <c r="C4" s="272"/>
      <c r="D4" s="272"/>
      <c r="E4" s="272"/>
      <c r="F4" s="272"/>
      <c r="G4" s="272"/>
      <c r="H4" s="272"/>
      <c r="I4" s="273"/>
      <c r="J4" s="93"/>
      <c r="K4" s="93"/>
      <c r="L4" s="93"/>
      <c r="M4" s="93"/>
      <c r="N4" s="93"/>
    </row>
    <row r="5" spans="1:14" ht="15.75" customHeight="1">
      <c r="A5" s="123" t="s">
        <v>58</v>
      </c>
      <c r="B5" s="124"/>
      <c r="C5" s="124"/>
      <c r="D5" s="124"/>
      <c r="E5" s="124"/>
      <c r="F5" s="124"/>
      <c r="G5" s="124"/>
      <c r="H5" s="124"/>
      <c r="I5" s="125"/>
      <c r="J5" s="93"/>
      <c r="K5" s="182" t="s">
        <v>59</v>
      </c>
      <c r="L5" s="182"/>
      <c r="M5" s="182"/>
      <c r="N5" s="182"/>
    </row>
    <row r="6" spans="1:14">
      <c r="A6" s="126"/>
      <c r="B6" s="127"/>
      <c r="C6" s="127"/>
      <c r="D6" s="127"/>
      <c r="E6" s="127"/>
      <c r="F6" s="127"/>
      <c r="G6" s="127"/>
      <c r="H6" s="127"/>
      <c r="I6" s="128"/>
      <c r="J6" s="93"/>
      <c r="K6" s="182"/>
      <c r="L6" s="182"/>
      <c r="M6" s="182"/>
      <c r="N6" s="182"/>
    </row>
    <row r="7" spans="1:14">
      <c r="A7" s="126"/>
      <c r="B7" s="127"/>
      <c r="C7" s="127"/>
      <c r="D7" s="127"/>
      <c r="E7" s="127"/>
      <c r="F7" s="127"/>
      <c r="G7" s="127"/>
      <c r="H7" s="127"/>
      <c r="I7" s="128"/>
      <c r="J7" s="93"/>
      <c r="K7" s="182"/>
      <c r="L7" s="182"/>
      <c r="M7" s="182"/>
      <c r="N7" s="182"/>
    </row>
    <row r="8" spans="1:14" ht="15.75" customHeight="1">
      <c r="A8" s="126"/>
      <c r="B8" s="127"/>
      <c r="C8" s="127"/>
      <c r="D8" s="127"/>
      <c r="E8" s="127"/>
      <c r="F8" s="127"/>
      <c r="G8" s="127"/>
      <c r="H8" s="127"/>
      <c r="I8" s="128"/>
      <c r="J8" s="93"/>
      <c r="K8" s="182"/>
      <c r="L8" s="182"/>
      <c r="M8" s="182"/>
      <c r="N8" s="182"/>
    </row>
    <row r="9" spans="1:14">
      <c r="A9" s="126"/>
      <c r="B9" s="127"/>
      <c r="C9" s="127"/>
      <c r="D9" s="127"/>
      <c r="E9" s="127"/>
      <c r="F9" s="127"/>
      <c r="G9" s="127"/>
      <c r="H9" s="127"/>
      <c r="I9" s="128"/>
      <c r="J9" s="93"/>
      <c r="K9" s="182"/>
      <c r="L9" s="182"/>
      <c r="M9" s="182"/>
      <c r="N9" s="182"/>
    </row>
    <row r="10" spans="1:14">
      <c r="A10" s="126"/>
      <c r="B10" s="127"/>
      <c r="C10" s="127"/>
      <c r="D10" s="127"/>
      <c r="E10" s="127"/>
      <c r="F10" s="127"/>
      <c r="G10" s="127"/>
      <c r="H10" s="127"/>
      <c r="I10" s="128"/>
      <c r="J10" s="93"/>
      <c r="K10" s="182"/>
      <c r="L10" s="182"/>
      <c r="M10" s="182"/>
      <c r="N10" s="182"/>
    </row>
    <row r="11" spans="1:14">
      <c r="A11" s="126"/>
      <c r="B11" s="127"/>
      <c r="C11" s="127"/>
      <c r="D11" s="127"/>
      <c r="E11" s="127"/>
      <c r="F11" s="127"/>
      <c r="G11" s="127"/>
      <c r="H11" s="127"/>
      <c r="I11" s="128"/>
      <c r="J11" s="93"/>
      <c r="K11" s="182"/>
      <c r="L11" s="182"/>
      <c r="M11" s="182"/>
      <c r="N11" s="182"/>
    </row>
    <row r="12" spans="1:14">
      <c r="A12" s="126"/>
      <c r="B12" s="127"/>
      <c r="C12" s="127"/>
      <c r="D12" s="127"/>
      <c r="E12" s="127"/>
      <c r="F12" s="127"/>
      <c r="G12" s="127"/>
      <c r="H12" s="127"/>
      <c r="I12" s="128"/>
      <c r="J12" s="93"/>
      <c r="K12" s="182"/>
      <c r="L12" s="182"/>
      <c r="M12" s="182"/>
      <c r="N12" s="182"/>
    </row>
    <row r="13" spans="1:14">
      <c r="A13" s="126"/>
      <c r="B13" s="127"/>
      <c r="C13" s="127"/>
      <c r="D13" s="127"/>
      <c r="E13" s="127"/>
      <c r="F13" s="127"/>
      <c r="G13" s="127"/>
      <c r="H13" s="127"/>
      <c r="I13" s="128"/>
      <c r="J13" s="93"/>
      <c r="K13" s="182"/>
      <c r="L13" s="182"/>
      <c r="M13" s="182"/>
      <c r="N13" s="182"/>
    </row>
    <row r="14" spans="1:14">
      <c r="A14" s="126"/>
      <c r="B14" s="127"/>
      <c r="C14" s="127"/>
      <c r="D14" s="127"/>
      <c r="E14" s="127"/>
      <c r="F14" s="127"/>
      <c r="G14" s="127"/>
      <c r="H14" s="127"/>
      <c r="I14" s="128"/>
      <c r="J14" s="93"/>
      <c r="K14" s="182"/>
      <c r="L14" s="182"/>
      <c r="M14" s="182"/>
      <c r="N14" s="182"/>
    </row>
    <row r="15" spans="1:14">
      <c r="A15" s="126"/>
      <c r="B15" s="127"/>
      <c r="C15" s="127"/>
      <c r="D15" s="127"/>
      <c r="E15" s="127"/>
      <c r="F15" s="127"/>
      <c r="G15" s="127"/>
      <c r="H15" s="127"/>
      <c r="I15" s="128"/>
      <c r="J15" s="93"/>
      <c r="K15" s="93"/>
      <c r="L15" s="93"/>
      <c r="M15" s="93"/>
      <c r="N15" s="93"/>
    </row>
    <row r="16" spans="1:14">
      <c r="A16" s="126"/>
      <c r="B16" s="127"/>
      <c r="C16" s="127"/>
      <c r="D16" s="127"/>
      <c r="E16" s="127"/>
      <c r="F16" s="127"/>
      <c r="G16" s="127"/>
      <c r="H16" s="127"/>
      <c r="I16" s="128"/>
      <c r="J16" s="93"/>
      <c r="K16" s="93"/>
      <c r="L16" s="93"/>
      <c r="M16" s="93"/>
      <c r="N16" s="93"/>
    </row>
    <row r="17" spans="1:14">
      <c r="A17" s="126"/>
      <c r="B17" s="127"/>
      <c r="C17" s="127"/>
      <c r="D17" s="127"/>
      <c r="E17" s="127"/>
      <c r="F17" s="127"/>
      <c r="G17" s="127"/>
      <c r="H17" s="127"/>
      <c r="I17" s="128"/>
      <c r="J17" s="93"/>
      <c r="K17" s="93"/>
      <c r="L17" s="93"/>
      <c r="M17" s="93"/>
      <c r="N17" s="93"/>
    </row>
    <row r="18" spans="1:14">
      <c r="A18" s="129"/>
      <c r="B18" s="130"/>
      <c r="C18" s="130"/>
      <c r="D18" s="130"/>
      <c r="E18" s="130"/>
      <c r="F18" s="130"/>
      <c r="G18" s="130"/>
      <c r="H18" s="130"/>
      <c r="I18" s="131"/>
      <c r="J18" s="93"/>
      <c r="K18" s="93"/>
      <c r="L18" s="93"/>
      <c r="M18" s="93"/>
      <c r="N18" s="93"/>
    </row>
    <row r="20" spans="1:14">
      <c r="A20" s="51" t="s">
        <v>60</v>
      </c>
      <c r="B20" s="269"/>
      <c r="C20" s="269"/>
      <c r="D20" s="269"/>
      <c r="E20" s="269"/>
      <c r="F20" s="269"/>
      <c r="G20" s="269"/>
      <c r="H20" s="269"/>
      <c r="I20" s="270"/>
      <c r="J20" s="93"/>
      <c r="K20" s="93"/>
      <c r="L20" s="93"/>
      <c r="M20" s="93"/>
      <c r="N20" s="93"/>
    </row>
    <row r="21" spans="1:14">
      <c r="A21" s="271"/>
      <c r="B21" s="272"/>
      <c r="C21" s="272"/>
      <c r="D21" s="272"/>
      <c r="E21" s="272"/>
      <c r="F21" s="272"/>
      <c r="G21" s="272"/>
      <c r="H21" s="272"/>
      <c r="I21" s="273"/>
      <c r="J21" s="93"/>
      <c r="K21" s="93"/>
      <c r="L21" s="93"/>
      <c r="M21" s="93"/>
      <c r="N21" s="93"/>
    </row>
    <row r="22" spans="1:14" ht="15" customHeight="1">
      <c r="A22" s="123" t="s">
        <v>61</v>
      </c>
      <c r="B22" s="132"/>
      <c r="C22" s="132"/>
      <c r="D22" s="132"/>
      <c r="E22" s="132"/>
      <c r="F22" s="132"/>
      <c r="G22" s="132"/>
      <c r="H22" s="132"/>
      <c r="I22" s="133"/>
      <c r="J22" s="93"/>
      <c r="K22" s="182" t="s">
        <v>62</v>
      </c>
      <c r="L22" s="182"/>
      <c r="M22" s="182"/>
      <c r="N22" s="182"/>
    </row>
    <row r="23" spans="1:14">
      <c r="A23" s="134"/>
      <c r="B23" s="135"/>
      <c r="C23" s="135"/>
      <c r="D23" s="135"/>
      <c r="E23" s="135"/>
      <c r="F23" s="135"/>
      <c r="G23" s="135"/>
      <c r="H23" s="135"/>
      <c r="I23" s="136"/>
      <c r="J23" s="93"/>
      <c r="K23" s="182"/>
      <c r="L23" s="182"/>
      <c r="M23" s="182"/>
      <c r="N23" s="182"/>
    </row>
    <row r="24" spans="1:14">
      <c r="A24" s="134"/>
      <c r="B24" s="135"/>
      <c r="C24" s="135"/>
      <c r="D24" s="135"/>
      <c r="E24" s="135"/>
      <c r="F24" s="135"/>
      <c r="G24" s="135"/>
      <c r="H24" s="135"/>
      <c r="I24" s="136"/>
      <c r="J24" s="93"/>
      <c r="K24" s="182"/>
      <c r="L24" s="182"/>
      <c r="M24" s="182"/>
      <c r="N24" s="182"/>
    </row>
    <row r="25" spans="1:14">
      <c r="A25" s="134"/>
      <c r="B25" s="135"/>
      <c r="C25" s="135"/>
      <c r="D25" s="135"/>
      <c r="E25" s="135"/>
      <c r="F25" s="135"/>
      <c r="G25" s="135"/>
      <c r="H25" s="135"/>
      <c r="I25" s="136"/>
      <c r="J25" s="93"/>
      <c r="K25" s="182"/>
      <c r="L25" s="182"/>
      <c r="M25" s="182"/>
      <c r="N25" s="182"/>
    </row>
    <row r="26" spans="1:14">
      <c r="A26" s="134"/>
      <c r="B26" s="135"/>
      <c r="C26" s="135"/>
      <c r="D26" s="135"/>
      <c r="E26" s="135"/>
      <c r="F26" s="135"/>
      <c r="G26" s="135"/>
      <c r="H26" s="135"/>
      <c r="I26" s="136"/>
      <c r="J26" s="93"/>
      <c r="K26" s="182"/>
      <c r="L26" s="182"/>
      <c r="M26" s="182"/>
      <c r="N26" s="182"/>
    </row>
    <row r="27" spans="1:14">
      <c r="A27" s="134"/>
      <c r="B27" s="135"/>
      <c r="C27" s="135"/>
      <c r="D27" s="135"/>
      <c r="E27" s="135"/>
      <c r="F27" s="135"/>
      <c r="G27" s="135"/>
      <c r="H27" s="135"/>
      <c r="I27" s="136"/>
      <c r="J27" s="93"/>
      <c r="K27" s="182"/>
      <c r="L27" s="182"/>
      <c r="M27" s="182"/>
      <c r="N27" s="182"/>
    </row>
    <row r="28" spans="1:14">
      <c r="A28" s="134"/>
      <c r="B28" s="135"/>
      <c r="C28" s="135"/>
      <c r="D28" s="135"/>
      <c r="E28" s="135"/>
      <c r="F28" s="135"/>
      <c r="G28" s="135"/>
      <c r="H28" s="135"/>
      <c r="I28" s="136"/>
      <c r="J28" s="93"/>
      <c r="K28" s="182"/>
      <c r="L28" s="182"/>
      <c r="M28" s="182"/>
      <c r="N28" s="182"/>
    </row>
    <row r="29" spans="1:14">
      <c r="A29" s="134"/>
      <c r="B29" s="135"/>
      <c r="C29" s="135"/>
      <c r="D29" s="135"/>
      <c r="E29" s="135"/>
      <c r="F29" s="135"/>
      <c r="G29" s="135"/>
      <c r="H29" s="135"/>
      <c r="I29" s="136"/>
      <c r="J29" s="93"/>
      <c r="K29" s="182"/>
      <c r="L29" s="182"/>
      <c r="M29" s="182"/>
      <c r="N29" s="182"/>
    </row>
    <row r="30" spans="1:14">
      <c r="A30" s="134"/>
      <c r="B30" s="135"/>
      <c r="C30" s="135"/>
      <c r="D30" s="135"/>
      <c r="E30" s="135"/>
      <c r="F30" s="135"/>
      <c r="G30" s="135"/>
      <c r="H30" s="135"/>
      <c r="I30" s="136"/>
      <c r="J30" s="93"/>
      <c r="K30" s="182"/>
      <c r="L30" s="182"/>
      <c r="M30" s="182"/>
      <c r="N30" s="182"/>
    </row>
    <row r="31" spans="1:14">
      <c r="A31" s="134"/>
      <c r="B31" s="135"/>
      <c r="C31" s="135"/>
      <c r="D31" s="135"/>
      <c r="E31" s="135"/>
      <c r="F31" s="135"/>
      <c r="G31" s="135"/>
      <c r="H31" s="135"/>
      <c r="I31" s="136"/>
      <c r="J31" s="93"/>
      <c r="K31" s="182"/>
      <c r="L31" s="182"/>
      <c r="M31" s="182"/>
      <c r="N31" s="182"/>
    </row>
    <row r="32" spans="1:14">
      <c r="A32" s="134"/>
      <c r="B32" s="135"/>
      <c r="C32" s="135"/>
      <c r="D32" s="135"/>
      <c r="E32" s="135"/>
      <c r="F32" s="135"/>
      <c r="G32" s="135"/>
      <c r="H32" s="135"/>
      <c r="I32" s="136"/>
      <c r="J32" s="93"/>
      <c r="K32" s="93"/>
      <c r="L32" s="93"/>
      <c r="M32" s="93"/>
      <c r="N32" s="93"/>
    </row>
    <row r="33" spans="1:9">
      <c r="A33" s="134"/>
      <c r="B33" s="135"/>
      <c r="C33" s="135"/>
      <c r="D33" s="135"/>
      <c r="E33" s="135"/>
      <c r="F33" s="135"/>
      <c r="G33" s="135"/>
      <c r="H33" s="135"/>
      <c r="I33" s="136"/>
    </row>
    <row r="34" spans="1:9">
      <c r="A34" s="134"/>
      <c r="B34" s="135"/>
      <c r="C34" s="135"/>
      <c r="D34" s="135"/>
      <c r="E34" s="135"/>
      <c r="F34" s="135"/>
      <c r="G34" s="135"/>
      <c r="H34" s="135"/>
      <c r="I34" s="136"/>
    </row>
    <row r="35" spans="1:9">
      <c r="A35" s="134"/>
      <c r="B35" s="135"/>
      <c r="C35" s="135"/>
      <c r="D35" s="135"/>
      <c r="E35" s="135"/>
      <c r="F35" s="135"/>
      <c r="G35" s="135"/>
      <c r="H35" s="135"/>
      <c r="I35" s="136"/>
    </row>
    <row r="36" spans="1:9">
      <c r="A36" s="134"/>
      <c r="B36" s="135"/>
      <c r="C36" s="135"/>
      <c r="D36" s="135"/>
      <c r="E36" s="135"/>
      <c r="F36" s="135"/>
      <c r="G36" s="135"/>
      <c r="H36" s="135"/>
      <c r="I36" s="136"/>
    </row>
    <row r="37" spans="1:9">
      <c r="A37" s="134"/>
      <c r="B37" s="135"/>
      <c r="C37" s="135"/>
      <c r="D37" s="135"/>
      <c r="E37" s="135"/>
      <c r="F37" s="135"/>
      <c r="G37" s="135"/>
      <c r="H37" s="135"/>
      <c r="I37" s="136"/>
    </row>
    <row r="38" spans="1:9">
      <c r="A38" s="134"/>
      <c r="B38" s="135"/>
      <c r="C38" s="135"/>
      <c r="D38" s="135"/>
      <c r="E38" s="135"/>
      <c r="F38" s="135"/>
      <c r="G38" s="135"/>
      <c r="H38" s="135"/>
      <c r="I38" s="136"/>
    </row>
    <row r="39" spans="1:9">
      <c r="A39" s="134"/>
      <c r="B39" s="135"/>
      <c r="C39" s="135"/>
      <c r="D39" s="135"/>
      <c r="E39" s="135"/>
      <c r="F39" s="135"/>
      <c r="G39" s="135"/>
      <c r="H39" s="135"/>
      <c r="I39" s="136"/>
    </row>
    <row r="40" spans="1:9" ht="14.25" customHeight="1">
      <c r="A40" s="134"/>
      <c r="B40" s="135"/>
      <c r="C40" s="135"/>
      <c r="D40" s="135"/>
      <c r="E40" s="135"/>
      <c r="F40" s="135"/>
      <c r="G40" s="135"/>
      <c r="H40" s="135"/>
      <c r="I40" s="136"/>
    </row>
    <row r="41" spans="1:9">
      <c r="A41" s="134"/>
      <c r="B41" s="135"/>
      <c r="C41" s="135"/>
      <c r="D41" s="135"/>
      <c r="E41" s="135"/>
      <c r="F41" s="135"/>
      <c r="G41" s="135"/>
      <c r="H41" s="135"/>
      <c r="I41" s="136"/>
    </row>
    <row r="42" spans="1:9">
      <c r="A42" s="134"/>
      <c r="B42" s="135"/>
      <c r="C42" s="135"/>
      <c r="D42" s="135"/>
      <c r="E42" s="135"/>
      <c r="F42" s="135"/>
      <c r="G42" s="135"/>
      <c r="H42" s="135"/>
      <c r="I42" s="136"/>
    </row>
    <row r="43" spans="1:9">
      <c r="A43" s="134"/>
      <c r="B43" s="135"/>
      <c r="C43" s="135"/>
      <c r="D43" s="135"/>
      <c r="E43" s="135"/>
      <c r="F43" s="135"/>
      <c r="G43" s="135"/>
      <c r="H43" s="135"/>
      <c r="I43" s="136"/>
    </row>
    <row r="44" spans="1:9">
      <c r="A44" s="134"/>
      <c r="B44" s="135"/>
      <c r="C44" s="135"/>
      <c r="D44" s="135"/>
      <c r="E44" s="135"/>
      <c r="F44" s="135"/>
      <c r="G44" s="135"/>
      <c r="H44" s="135"/>
      <c r="I44" s="136"/>
    </row>
    <row r="45" spans="1:9">
      <c r="A45" s="134"/>
      <c r="B45" s="135"/>
      <c r="C45" s="135"/>
      <c r="D45" s="135"/>
      <c r="E45" s="135"/>
      <c r="F45" s="135"/>
      <c r="G45" s="135"/>
      <c r="H45" s="135"/>
      <c r="I45" s="136"/>
    </row>
    <row r="46" spans="1:9">
      <c r="A46" s="134"/>
      <c r="B46" s="135"/>
      <c r="C46" s="135"/>
      <c r="D46" s="135"/>
      <c r="E46" s="135"/>
      <c r="F46" s="135"/>
      <c r="G46" s="135"/>
      <c r="H46" s="135"/>
      <c r="I46" s="136"/>
    </row>
    <row r="47" spans="1:9">
      <c r="A47" s="134"/>
      <c r="B47" s="135"/>
      <c r="C47" s="135"/>
      <c r="D47" s="135"/>
      <c r="E47" s="135"/>
      <c r="F47" s="135"/>
      <c r="G47" s="135"/>
      <c r="H47" s="135"/>
      <c r="I47" s="136"/>
    </row>
    <row r="48" spans="1:9">
      <c r="A48" s="134"/>
      <c r="B48" s="135"/>
      <c r="C48" s="135"/>
      <c r="D48" s="135"/>
      <c r="E48" s="135"/>
      <c r="F48" s="135"/>
      <c r="G48" s="135"/>
      <c r="H48" s="135"/>
      <c r="I48" s="136"/>
    </row>
    <row r="49" spans="1:9">
      <c r="A49" s="134"/>
      <c r="B49" s="135"/>
      <c r="C49" s="135"/>
      <c r="D49" s="135"/>
      <c r="E49" s="135"/>
      <c r="F49" s="135"/>
      <c r="G49" s="135"/>
      <c r="H49" s="135"/>
      <c r="I49" s="136"/>
    </row>
    <row r="50" spans="1:9">
      <c r="A50" s="134"/>
      <c r="B50" s="135"/>
      <c r="C50" s="135"/>
      <c r="D50" s="135"/>
      <c r="E50" s="135"/>
      <c r="F50" s="135"/>
      <c r="G50" s="135"/>
      <c r="H50" s="135"/>
      <c r="I50" s="136"/>
    </row>
    <row r="51" spans="1:9">
      <c r="A51" s="134"/>
      <c r="B51" s="135"/>
      <c r="C51" s="135"/>
      <c r="D51" s="135"/>
      <c r="E51" s="135"/>
      <c r="F51" s="135"/>
      <c r="G51" s="135"/>
      <c r="H51" s="135"/>
      <c r="I51" s="136"/>
    </row>
    <row r="52" spans="1:9">
      <c r="A52" s="134"/>
      <c r="B52" s="135"/>
      <c r="C52" s="135"/>
      <c r="D52" s="135"/>
      <c r="E52" s="135"/>
      <c r="F52" s="135"/>
      <c r="G52" s="135"/>
      <c r="H52" s="135"/>
      <c r="I52" s="136"/>
    </row>
    <row r="53" spans="1:9">
      <c r="A53" s="134"/>
      <c r="B53" s="135"/>
      <c r="C53" s="135"/>
      <c r="D53" s="135"/>
      <c r="E53" s="135"/>
      <c r="F53" s="135"/>
      <c r="G53" s="135"/>
      <c r="H53" s="135"/>
      <c r="I53" s="136"/>
    </row>
    <row r="54" spans="1:9">
      <c r="A54" s="137"/>
      <c r="B54" s="138"/>
      <c r="C54" s="138"/>
      <c r="D54" s="138"/>
      <c r="E54" s="138"/>
      <c r="F54" s="138"/>
      <c r="G54" s="138"/>
      <c r="H54" s="138"/>
      <c r="I54" s="139"/>
    </row>
    <row r="66" spans="6:6">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topLeftCell="A48" workbookViewId="0">
      <selection activeCell="I20" sqref="I20"/>
    </sheetView>
  </sheetViews>
  <sheetFormatPr defaultColWidth="9.28515625" defaultRowHeight="15"/>
  <cols>
    <col min="1" max="1" width="28.42578125" style="2" customWidth="1"/>
    <col min="2" max="2" width="8.28515625" style="12" customWidth="1"/>
    <col min="3" max="3" width="11.28515625" style="12" bestFit="1" customWidth="1"/>
    <col min="4" max="4" width="11" style="12" customWidth="1"/>
    <col min="5" max="5" width="11.7109375" style="12" customWidth="1"/>
    <col min="6" max="6" width="11.140625" style="12" customWidth="1"/>
    <col min="7" max="7" width="11.28515625" style="15" customWidth="1"/>
    <col min="8" max="8" width="11.5703125" style="16" customWidth="1"/>
    <col min="9" max="10" width="9.28515625" style="2"/>
    <col min="11" max="11" width="38.42578125" style="2" customWidth="1"/>
    <col min="12" max="16384" width="9.28515625" style="2"/>
  </cols>
  <sheetData>
    <row r="1" spans="1:11">
      <c r="A1" s="93" t="str">
        <f>+'Cover Page'!$B$29</f>
        <v>Annual Performance Report 2022</v>
      </c>
      <c r="B1" s="93"/>
      <c r="C1" s="93"/>
      <c r="D1" s="93"/>
      <c r="E1" s="93" t="str">
        <f>+'Cover Page'!$B$33</f>
        <v>Lakeside EFW Ltd</v>
      </c>
      <c r="F1" s="93"/>
      <c r="G1" s="93"/>
      <c r="H1" s="93"/>
      <c r="I1" s="93"/>
      <c r="J1" s="93"/>
      <c r="K1" s="93"/>
    </row>
    <row r="3" spans="1:11" ht="15.6">
      <c r="A3" s="1" t="s">
        <v>30</v>
      </c>
      <c r="B3" s="274"/>
      <c r="C3" s="274"/>
      <c r="D3" s="274"/>
      <c r="E3" s="274"/>
      <c r="F3" s="274"/>
      <c r="H3" s="275"/>
      <c r="I3" s="93"/>
      <c r="J3" s="93"/>
      <c r="K3" s="81" t="s">
        <v>3</v>
      </c>
    </row>
    <row r="4" spans="1:11">
      <c r="A4" s="18" t="s">
        <v>63</v>
      </c>
      <c r="B4" s="276">
        <v>468280</v>
      </c>
      <c r="C4" s="276"/>
      <c r="D4" s="20" t="s">
        <v>64</v>
      </c>
      <c r="E4" s="19"/>
      <c r="F4" s="20" t="s">
        <v>65</v>
      </c>
      <c r="G4" s="19"/>
      <c r="H4" s="70" t="s">
        <v>66</v>
      </c>
      <c r="I4" s="93"/>
      <c r="J4" s="93"/>
      <c r="K4" s="17" t="s">
        <v>67</v>
      </c>
    </row>
    <row r="5" spans="1:11">
      <c r="A5" s="21" t="s">
        <v>68</v>
      </c>
      <c r="B5" s="22">
        <v>2</v>
      </c>
      <c r="C5" s="23"/>
      <c r="D5" s="23" t="s">
        <v>69</v>
      </c>
      <c r="E5" s="23"/>
      <c r="F5" s="24">
        <v>1</v>
      </c>
      <c r="G5" s="25"/>
      <c r="H5" s="26"/>
      <c r="I5" s="93"/>
      <c r="J5" s="93"/>
      <c r="K5" s="17" t="s">
        <v>70</v>
      </c>
    </row>
    <row r="6" spans="1:11">
      <c r="A6" s="3"/>
      <c r="B6" s="274"/>
      <c r="C6" s="274"/>
      <c r="D6" s="274"/>
      <c r="E6" s="274"/>
      <c r="F6" s="274"/>
      <c r="H6" s="275"/>
      <c r="I6" s="93"/>
      <c r="J6" s="93"/>
      <c r="K6" s="140" t="s">
        <v>71</v>
      </c>
    </row>
    <row r="7" spans="1:11">
      <c r="A7" s="9" t="s">
        <v>72</v>
      </c>
      <c r="B7" s="277" t="s">
        <v>73</v>
      </c>
      <c r="C7" s="278" t="s">
        <v>74</v>
      </c>
      <c r="D7" s="278" t="s">
        <v>75</v>
      </c>
      <c r="E7" s="278" t="s">
        <v>76</v>
      </c>
      <c r="F7" s="278" t="s">
        <v>77</v>
      </c>
      <c r="G7" s="27" t="s">
        <v>78</v>
      </c>
      <c r="H7" s="279" t="s">
        <v>79</v>
      </c>
      <c r="I7" s="93"/>
      <c r="J7" s="93"/>
      <c r="K7" s="140"/>
    </row>
    <row r="8" spans="1:11" ht="15.75" customHeight="1">
      <c r="A8" s="280" t="s">
        <v>80</v>
      </c>
      <c r="B8" s="281" t="s">
        <v>81</v>
      </c>
      <c r="C8" s="282">
        <v>65249</v>
      </c>
      <c r="D8" s="282">
        <v>60437</v>
      </c>
      <c r="E8" s="282">
        <v>65305</v>
      </c>
      <c r="F8" s="282">
        <v>64093</v>
      </c>
      <c r="G8" s="28">
        <f>SUM(C8:F8)</f>
        <v>255084</v>
      </c>
      <c r="H8" s="283">
        <f t="shared" ref="H8:H15" si="0">IF(G8&gt;0,G8/$G$18,"-")</f>
        <v>0.5998631351458128</v>
      </c>
      <c r="I8" s="93"/>
      <c r="J8" s="93"/>
      <c r="K8" s="141" t="s">
        <v>82</v>
      </c>
    </row>
    <row r="9" spans="1:11">
      <c r="A9" s="284" t="s">
        <v>83</v>
      </c>
      <c r="B9" s="285"/>
      <c r="C9" s="286">
        <v>43499</v>
      </c>
      <c r="D9" s="286">
        <v>40323</v>
      </c>
      <c r="E9" s="286">
        <v>43536</v>
      </c>
      <c r="F9" s="286">
        <v>42736</v>
      </c>
      <c r="G9" s="89">
        <f t="shared" ref="G9:G15" si="1">SUM(C9:F9)</f>
        <v>170094</v>
      </c>
      <c r="H9" s="287">
        <f t="shared" si="0"/>
        <v>0.39999811869616236</v>
      </c>
      <c r="I9" s="93"/>
      <c r="J9" s="93"/>
      <c r="K9" s="141"/>
    </row>
    <row r="10" spans="1:11">
      <c r="A10" s="284" t="s">
        <v>84</v>
      </c>
      <c r="B10" s="285"/>
      <c r="C10" s="286"/>
      <c r="D10" s="286">
        <v>47</v>
      </c>
      <c r="E10" s="286"/>
      <c r="F10" s="286"/>
      <c r="G10" s="89">
        <f t="shared" si="1"/>
        <v>47</v>
      </c>
      <c r="H10" s="287">
        <f t="shared" si="0"/>
        <v>1.1052660046044911E-4</v>
      </c>
      <c r="I10" s="93"/>
      <c r="J10" s="93"/>
      <c r="K10" s="141"/>
    </row>
    <row r="11" spans="1:11">
      <c r="A11" s="284" t="s">
        <v>85</v>
      </c>
      <c r="B11" s="285"/>
      <c r="C11" s="286"/>
      <c r="D11" s="286"/>
      <c r="E11" s="286"/>
      <c r="F11" s="286">
        <v>12</v>
      </c>
      <c r="G11" s="89">
        <f t="shared" si="1"/>
        <v>12</v>
      </c>
      <c r="H11" s="287">
        <f t="shared" si="0"/>
        <v>2.8219557564369988E-5</v>
      </c>
      <c r="I11" s="93"/>
      <c r="J11" s="93"/>
      <c r="K11" s="141"/>
    </row>
    <row r="12" spans="1:11">
      <c r="A12" s="284" t="s">
        <v>86</v>
      </c>
      <c r="B12" s="285"/>
      <c r="C12" s="286"/>
      <c r="D12" s="286"/>
      <c r="E12" s="286"/>
      <c r="F12" s="286"/>
      <c r="G12" s="89">
        <f t="shared" si="1"/>
        <v>0</v>
      </c>
      <c r="H12" s="287" t="str">
        <f t="shared" si="0"/>
        <v>-</v>
      </c>
      <c r="I12" s="93"/>
      <c r="J12" s="93"/>
      <c r="K12" s="141"/>
    </row>
    <row r="13" spans="1:11">
      <c r="A13" s="284" t="s">
        <v>87</v>
      </c>
      <c r="B13" s="285"/>
      <c r="C13" s="286"/>
      <c r="D13" s="286"/>
      <c r="E13" s="286"/>
      <c r="F13" s="286"/>
      <c r="G13" s="89">
        <f t="shared" ref="G13" si="2">SUM(C13:F13)</f>
        <v>0</v>
      </c>
      <c r="H13" s="287" t="str">
        <f t="shared" si="0"/>
        <v>-</v>
      </c>
      <c r="I13" s="93"/>
      <c r="J13" s="93"/>
      <c r="K13" s="141"/>
    </row>
    <row r="14" spans="1:11">
      <c r="A14" s="284" t="s">
        <v>88</v>
      </c>
      <c r="B14" s="285"/>
      <c r="C14" s="286"/>
      <c r="D14" s="286"/>
      <c r="E14" s="286"/>
      <c r="F14" s="286"/>
      <c r="G14" s="89">
        <f t="shared" si="1"/>
        <v>0</v>
      </c>
      <c r="H14" s="287" t="str">
        <f t="shared" si="0"/>
        <v>-</v>
      </c>
      <c r="I14" s="93"/>
      <c r="J14" s="93"/>
      <c r="K14" s="141"/>
    </row>
    <row r="15" spans="1:11">
      <c r="A15" s="288" t="s">
        <v>89</v>
      </c>
      <c r="B15" s="285"/>
      <c r="C15" s="286"/>
      <c r="D15" s="286"/>
      <c r="E15" s="286"/>
      <c r="F15" s="286"/>
      <c r="G15" s="89">
        <f t="shared" si="1"/>
        <v>0</v>
      </c>
      <c r="H15" s="287" t="str">
        <f t="shared" si="0"/>
        <v>-</v>
      </c>
      <c r="I15" s="93"/>
      <c r="J15" s="93"/>
      <c r="K15" s="141"/>
    </row>
    <row r="16" spans="1:11">
      <c r="A16" s="288" t="s">
        <v>89</v>
      </c>
      <c r="B16" s="285"/>
      <c r="C16" s="286"/>
      <c r="D16" s="286"/>
      <c r="E16" s="286"/>
      <c r="F16" s="286"/>
      <c r="G16" s="89"/>
      <c r="H16" s="287"/>
      <c r="I16" s="93"/>
      <c r="J16" s="93"/>
      <c r="K16" s="141"/>
    </row>
    <row r="17" spans="1:12">
      <c r="A17" s="288" t="s">
        <v>89</v>
      </c>
      <c r="B17" s="285"/>
      <c r="C17" s="286"/>
      <c r="D17" s="286"/>
      <c r="E17" s="286"/>
      <c r="F17" s="286"/>
      <c r="G17" s="89"/>
      <c r="H17" s="287"/>
      <c r="I17" s="93"/>
      <c r="J17" s="93"/>
      <c r="K17" s="141"/>
      <c r="L17" s="93"/>
    </row>
    <row r="18" spans="1:12">
      <c r="A18" s="91" t="s">
        <v>90</v>
      </c>
      <c r="B18" s="285"/>
      <c r="C18" s="89">
        <f>SUM(C8:C17)</f>
        <v>108748</v>
      </c>
      <c r="D18" s="89">
        <f>SUM(D8:D17)</f>
        <v>100807</v>
      </c>
      <c r="E18" s="89">
        <f>SUM(E8:E17)</f>
        <v>108841</v>
      </c>
      <c r="F18" s="89">
        <f>SUM(F8:F17)</f>
        <v>106841</v>
      </c>
      <c r="G18" s="89">
        <f>SUM(G8:G17)</f>
        <v>425237</v>
      </c>
      <c r="H18" s="289">
        <v>1</v>
      </c>
      <c r="I18" s="93"/>
      <c r="J18" s="93"/>
      <c r="K18" s="141"/>
      <c r="L18" s="93"/>
    </row>
    <row r="19" spans="1:12">
      <c r="A19" s="284" t="s">
        <v>91</v>
      </c>
      <c r="B19" s="285"/>
      <c r="C19" s="286"/>
      <c r="D19" s="286"/>
      <c r="E19" s="286"/>
      <c r="F19" s="286"/>
      <c r="G19" s="89">
        <f t="shared" ref="G19" si="3">SUM(C19:F19)</f>
        <v>0</v>
      </c>
      <c r="H19" s="287" t="str">
        <f t="shared" ref="H19" si="4">IF(G19&gt;0,G19/$G$18,"-")</f>
        <v>-</v>
      </c>
      <c r="I19" s="93"/>
      <c r="J19" s="93"/>
      <c r="K19" s="141"/>
      <c r="L19" s="93"/>
    </row>
    <row r="20" spans="1:12">
      <c r="A20" s="284" t="s">
        <v>92</v>
      </c>
      <c r="B20" s="285"/>
      <c r="C20" s="286"/>
      <c r="D20" s="286"/>
      <c r="E20" s="286"/>
      <c r="F20" s="286"/>
      <c r="G20" s="89">
        <f t="shared" ref="G20" si="5">SUM(C20:F20)</f>
        <v>0</v>
      </c>
      <c r="H20" s="287" t="str">
        <f>IF(G20&gt;0,G20/$G$18,"-")</f>
        <v>-</v>
      </c>
      <c r="I20" s="93"/>
      <c r="J20" s="93"/>
      <c r="K20" s="93"/>
      <c r="L20" s="93"/>
    </row>
    <row r="21" spans="1:12">
      <c r="A21" s="92" t="s">
        <v>93</v>
      </c>
      <c r="B21" s="290"/>
      <c r="C21" s="90">
        <f>C18-SUM(C19:C20)</f>
        <v>108748</v>
      </c>
      <c r="D21" s="90">
        <f t="shared" ref="D21:F21" si="6">D18-SUM(D19:D20)</f>
        <v>100807</v>
      </c>
      <c r="E21" s="90">
        <f t="shared" si="6"/>
        <v>108841</v>
      </c>
      <c r="F21" s="90">
        <f t="shared" si="6"/>
        <v>106841</v>
      </c>
      <c r="G21" s="30">
        <f>SUM(C21:F21)</f>
        <v>425237</v>
      </c>
      <c r="H21" s="291">
        <f>IF(G21&gt;0,G21/$G$18,"-")</f>
        <v>1</v>
      </c>
      <c r="I21" s="93"/>
      <c r="J21" s="93"/>
      <c r="K21" s="93"/>
      <c r="L21" s="93"/>
    </row>
    <row r="22" spans="1:12">
      <c r="A22" s="3"/>
      <c r="B22" s="274"/>
      <c r="C22" s="275"/>
      <c r="D22" s="275"/>
      <c r="E22" s="275"/>
      <c r="F22" s="275"/>
      <c r="G22" s="31"/>
      <c r="H22" s="275"/>
      <c r="I22" s="93"/>
      <c r="J22" s="93"/>
      <c r="K22" s="93"/>
      <c r="L22" s="93"/>
    </row>
    <row r="23" spans="1:12">
      <c r="A23" s="9" t="s">
        <v>94</v>
      </c>
      <c r="B23" s="277" t="s">
        <v>73</v>
      </c>
      <c r="C23" s="292" t="s">
        <v>74</v>
      </c>
      <c r="D23" s="292" t="s">
        <v>75</v>
      </c>
      <c r="E23" s="292" t="s">
        <v>76</v>
      </c>
      <c r="F23" s="292" t="s">
        <v>77</v>
      </c>
      <c r="G23" s="32" t="s">
        <v>78</v>
      </c>
      <c r="H23" s="293" t="s">
        <v>95</v>
      </c>
      <c r="I23" s="93"/>
      <c r="J23" s="93"/>
      <c r="K23" s="93"/>
      <c r="L23" s="93"/>
    </row>
    <row r="24" spans="1:12" ht="15" customHeight="1">
      <c r="A24" s="294" t="s">
        <v>96</v>
      </c>
      <c r="B24" s="281" t="s">
        <v>97</v>
      </c>
      <c r="C24" s="282">
        <v>82296</v>
      </c>
      <c r="D24" s="282">
        <v>70579</v>
      </c>
      <c r="E24" s="282">
        <v>79346</v>
      </c>
      <c r="F24" s="282">
        <v>73939</v>
      </c>
      <c r="G24" s="28">
        <f t="shared" ref="G24:G27" si="7">SUM(C24:F24)</f>
        <v>306160</v>
      </c>
      <c r="H24" s="295">
        <f>IF(G24&gt;0,G24*1000/$G$21,"-")</f>
        <v>719.97497865895957</v>
      </c>
      <c r="I24" s="93"/>
      <c r="J24" s="93"/>
      <c r="K24" s="93"/>
      <c r="L24" s="93"/>
    </row>
    <row r="25" spans="1:12">
      <c r="A25" s="296" t="s">
        <v>98</v>
      </c>
      <c r="B25" s="285"/>
      <c r="C25" s="297">
        <v>74713</v>
      </c>
      <c r="D25" s="297">
        <v>63093</v>
      </c>
      <c r="E25" s="297">
        <v>71355</v>
      </c>
      <c r="F25" s="297">
        <v>66331</v>
      </c>
      <c r="G25" s="29">
        <f>SUM(C25:F25)</f>
        <v>275492</v>
      </c>
      <c r="H25" s="298">
        <f>IF(G25&gt;0,G25*1000/$G$21,"-")</f>
        <v>647.85519604361798</v>
      </c>
      <c r="I25" s="93"/>
      <c r="J25" s="93"/>
      <c r="K25" s="93"/>
      <c r="L25" s="93"/>
    </row>
    <row r="26" spans="1:12">
      <c r="A26" s="296" t="s">
        <v>99</v>
      </c>
      <c r="B26" s="285"/>
      <c r="C26" s="297">
        <v>7583</v>
      </c>
      <c r="D26" s="297">
        <v>7486</v>
      </c>
      <c r="E26" s="297">
        <v>7991</v>
      </c>
      <c r="F26" s="297">
        <v>7608</v>
      </c>
      <c r="G26" s="29">
        <f>SUM(C26:F26)</f>
        <v>30668</v>
      </c>
      <c r="H26" s="298">
        <f>IF(G26&gt;0,G26*1000/$G$21,"-")</f>
        <v>72.119782615341563</v>
      </c>
      <c r="I26" s="93"/>
      <c r="J26" s="93"/>
      <c r="K26" s="93"/>
      <c r="L26" s="93"/>
    </row>
    <row r="27" spans="1:12">
      <c r="A27" s="296" t="s">
        <v>100</v>
      </c>
      <c r="B27" s="285"/>
      <c r="C27" s="297">
        <v>25</v>
      </c>
      <c r="D27" s="297">
        <v>0</v>
      </c>
      <c r="E27" s="297">
        <v>55</v>
      </c>
      <c r="F27" s="297"/>
      <c r="G27" s="29">
        <f t="shared" si="7"/>
        <v>80</v>
      </c>
      <c r="H27" s="298">
        <f>IF(G27&gt;0,G27*1000/$G$21,"-")</f>
        <v>0.18813038376246657</v>
      </c>
      <c r="I27" s="93"/>
      <c r="J27" s="93"/>
      <c r="K27" s="93"/>
      <c r="L27" s="93"/>
    </row>
    <row r="28" spans="1:12">
      <c r="A28" s="296" t="s">
        <v>101</v>
      </c>
      <c r="B28" s="101" t="s">
        <v>79</v>
      </c>
      <c r="C28" s="299">
        <f>IF(C24&gt;0,1-C25/(C24+C27),"-")</f>
        <v>9.2418702396715346E-2</v>
      </c>
      <c r="D28" s="299">
        <f>IF(D24&gt;0,1-D25/(D24+D27),"-")</f>
        <v>0.10606554357528442</v>
      </c>
      <c r="E28" s="299">
        <f>IF(E24&gt;0,1-E25/(E24+E27),"-")</f>
        <v>0.10133373635092757</v>
      </c>
      <c r="F28" s="299">
        <f>IF(F24&gt;0,1-F25/(F24+F27),"-")</f>
        <v>0.10289563018163617</v>
      </c>
      <c r="G28" s="299">
        <f>IF(G24&gt;0,1-G25/(G24+G27),"-")</f>
        <v>0.10040491118077322</v>
      </c>
      <c r="H28" s="298"/>
      <c r="I28" s="93"/>
      <c r="J28" s="93"/>
      <c r="K28" s="93"/>
      <c r="L28" s="93"/>
    </row>
    <row r="29" spans="1:12">
      <c r="A29" s="296" t="s">
        <v>102</v>
      </c>
      <c r="B29" s="300" t="s">
        <v>97</v>
      </c>
      <c r="C29" s="297"/>
      <c r="D29" s="297"/>
      <c r="E29" s="297"/>
      <c r="F29" s="297"/>
      <c r="G29" s="29">
        <f t="shared" ref="G29:G30" si="8">SUM(C29:F29)</f>
        <v>0</v>
      </c>
      <c r="H29" s="298" t="str">
        <f>IF(G29&gt;0,G29*1000/$G$21,"-")</f>
        <v>-</v>
      </c>
      <c r="I29" s="93"/>
      <c r="J29" s="93"/>
      <c r="K29" s="93"/>
      <c r="L29" s="93"/>
    </row>
    <row r="30" spans="1:12">
      <c r="A30" s="296" t="s">
        <v>103</v>
      </c>
      <c r="B30" s="300"/>
      <c r="C30" s="297"/>
      <c r="D30" s="297"/>
      <c r="E30" s="297"/>
      <c r="F30" s="297"/>
      <c r="G30" s="29">
        <f t="shared" si="8"/>
        <v>0</v>
      </c>
      <c r="H30" s="298" t="str">
        <f>IF(G30&gt;0,G30*1000/$G$21,"-")</f>
        <v>-</v>
      </c>
      <c r="I30" s="93"/>
      <c r="J30" s="93"/>
      <c r="K30" s="17"/>
      <c r="L30" s="17"/>
    </row>
    <row r="31" spans="1:12">
      <c r="A31" s="100" t="s">
        <v>104</v>
      </c>
      <c r="B31" s="301"/>
      <c r="C31" s="302"/>
      <c r="D31" s="302"/>
      <c r="E31" s="302"/>
      <c r="F31" s="302"/>
      <c r="G31" s="303"/>
      <c r="H31" s="304"/>
      <c r="I31" s="93"/>
      <c r="J31" s="93"/>
      <c r="K31" s="93"/>
      <c r="L31" s="17"/>
    </row>
    <row r="32" spans="1:12">
      <c r="A32" s="3"/>
      <c r="B32" s="274"/>
      <c r="C32" s="275"/>
      <c r="D32" s="275"/>
      <c r="E32" s="275"/>
      <c r="F32" s="275"/>
      <c r="G32" s="31"/>
      <c r="H32" s="275"/>
      <c r="I32" s="93"/>
      <c r="J32" s="93"/>
      <c r="K32" s="93"/>
      <c r="L32" s="17"/>
    </row>
    <row r="33" spans="1:12">
      <c r="A33" s="9" t="s">
        <v>105</v>
      </c>
      <c r="B33" s="305" t="s">
        <v>73</v>
      </c>
      <c r="C33" s="292" t="s">
        <v>74</v>
      </c>
      <c r="D33" s="292" t="s">
        <v>75</v>
      </c>
      <c r="E33" s="292" t="s">
        <v>76</v>
      </c>
      <c r="F33" s="292" t="s">
        <v>77</v>
      </c>
      <c r="G33" s="32" t="s">
        <v>78</v>
      </c>
      <c r="H33" s="306" t="s">
        <v>106</v>
      </c>
      <c r="I33" s="93"/>
      <c r="J33" s="93"/>
      <c r="K33" s="93"/>
      <c r="L33" s="17"/>
    </row>
    <row r="34" spans="1:12" ht="15" customHeight="1">
      <c r="A34" s="294" t="s">
        <v>107</v>
      </c>
      <c r="B34" s="281" t="s">
        <v>81</v>
      </c>
      <c r="C34" s="282">
        <v>2939</v>
      </c>
      <c r="D34" s="282">
        <v>2615</v>
      </c>
      <c r="E34" s="282">
        <v>2886</v>
      </c>
      <c r="F34" s="282">
        <v>2716</v>
      </c>
      <c r="G34" s="28">
        <f t="shared" ref="G34:G35" si="9">SUM(C34:F34)</f>
        <v>11156</v>
      </c>
      <c r="H34" s="283">
        <f>IF(G34&gt;0,G34/$G$21,"-")</f>
        <v>2.6234782015675966E-2</v>
      </c>
      <c r="I34" s="93"/>
      <c r="J34" s="93"/>
      <c r="K34" s="17"/>
      <c r="L34" s="17"/>
    </row>
    <row r="35" spans="1:12" ht="15" customHeight="1">
      <c r="A35" s="296" t="s">
        <v>108</v>
      </c>
      <c r="B35" s="285"/>
      <c r="C35" s="297">
        <v>20224</v>
      </c>
      <c r="D35" s="297">
        <v>18535</v>
      </c>
      <c r="E35" s="297">
        <v>20436</v>
      </c>
      <c r="F35" s="297">
        <v>19147</v>
      </c>
      <c r="G35" s="29">
        <f t="shared" si="9"/>
        <v>78342</v>
      </c>
      <c r="H35" s="287">
        <f t="shared" ref="H35:H39" si="10">IF(G35&gt;0,G35/$G$21,"-")</f>
        <v>0.18423138155898947</v>
      </c>
      <c r="I35" s="93"/>
      <c r="J35" s="93"/>
      <c r="K35" s="17"/>
      <c r="L35" s="17"/>
    </row>
    <row r="36" spans="1:12" ht="15" customHeight="1">
      <c r="A36" s="296" t="s">
        <v>109</v>
      </c>
      <c r="B36" s="285"/>
      <c r="C36" s="297">
        <v>1137</v>
      </c>
      <c r="D36" s="297">
        <v>1132</v>
      </c>
      <c r="E36" s="297">
        <v>1102</v>
      </c>
      <c r="F36" s="297">
        <v>1165</v>
      </c>
      <c r="G36" s="29">
        <f t="shared" ref="G36:G39" si="11">SUM(C36:F36)</f>
        <v>4536</v>
      </c>
      <c r="H36" s="287">
        <f t="shared" si="10"/>
        <v>1.0666992759331854E-2</v>
      </c>
      <c r="I36" s="93"/>
      <c r="J36" s="93"/>
      <c r="K36" s="93"/>
      <c r="L36" s="93"/>
    </row>
    <row r="37" spans="1:12">
      <c r="A37" s="307" t="s">
        <v>110</v>
      </c>
      <c r="B37" s="285"/>
      <c r="C37" s="297">
        <v>0</v>
      </c>
      <c r="D37" s="297">
        <v>0</v>
      </c>
      <c r="E37" s="297">
        <v>0</v>
      </c>
      <c r="F37" s="297">
        <v>0</v>
      </c>
      <c r="G37" s="29">
        <f t="shared" ref="G37" si="12">SUM(C37:F37)</f>
        <v>0</v>
      </c>
      <c r="H37" s="287" t="str">
        <f t="shared" si="10"/>
        <v>-</v>
      </c>
      <c r="I37" s="93"/>
      <c r="J37" s="93"/>
      <c r="K37" s="93"/>
      <c r="L37" s="93"/>
    </row>
    <row r="38" spans="1:12">
      <c r="A38" s="307" t="s">
        <v>110</v>
      </c>
      <c r="B38" s="285"/>
      <c r="C38" s="297">
        <v>0</v>
      </c>
      <c r="D38" s="297">
        <v>0</v>
      </c>
      <c r="E38" s="297">
        <v>0</v>
      </c>
      <c r="F38" s="297">
        <v>0</v>
      </c>
      <c r="G38" s="29">
        <f t="shared" si="11"/>
        <v>0</v>
      </c>
      <c r="H38" s="287" t="str">
        <f t="shared" si="10"/>
        <v>-</v>
      </c>
      <c r="I38" s="93"/>
      <c r="J38" s="93"/>
      <c r="K38" s="93"/>
      <c r="L38" s="93"/>
    </row>
    <row r="39" spans="1:12">
      <c r="A39" s="308" t="s">
        <v>110</v>
      </c>
      <c r="B39" s="309"/>
      <c r="C39" s="310">
        <v>0</v>
      </c>
      <c r="D39" s="310">
        <v>0</v>
      </c>
      <c r="E39" s="310">
        <v>0</v>
      </c>
      <c r="F39" s="310">
        <v>0</v>
      </c>
      <c r="G39" s="30">
        <f t="shared" si="11"/>
        <v>0</v>
      </c>
      <c r="H39" s="291" t="str">
        <f t="shared" si="10"/>
        <v>-</v>
      </c>
      <c r="I39" s="93"/>
      <c r="J39" s="93"/>
      <c r="K39" s="93"/>
      <c r="L39" s="93"/>
    </row>
    <row r="40" spans="1:12">
      <c r="A40" s="274"/>
      <c r="B40" s="274"/>
      <c r="C40" s="275"/>
      <c r="D40" s="275"/>
      <c r="E40" s="275"/>
      <c r="F40" s="275"/>
      <c r="G40" s="31"/>
      <c r="H40" s="275"/>
      <c r="I40" s="93"/>
      <c r="J40" s="93"/>
      <c r="K40" s="93"/>
      <c r="L40" s="93"/>
    </row>
    <row r="41" spans="1:12">
      <c r="A41" s="9" t="s">
        <v>111</v>
      </c>
      <c r="B41" s="311" t="s">
        <v>73</v>
      </c>
      <c r="C41" s="278" t="s">
        <v>74</v>
      </c>
      <c r="D41" s="278" t="s">
        <v>75</v>
      </c>
      <c r="E41" s="278" t="s">
        <v>76</v>
      </c>
      <c r="F41" s="278" t="s">
        <v>77</v>
      </c>
      <c r="G41" s="27" t="s">
        <v>78</v>
      </c>
      <c r="H41" s="279" t="s">
        <v>112</v>
      </c>
      <c r="I41" s="93"/>
      <c r="J41" s="93"/>
      <c r="K41" s="93"/>
      <c r="L41" s="93"/>
    </row>
    <row r="42" spans="1:12" ht="15.6" customHeight="1">
      <c r="A42" s="294" t="s">
        <v>113</v>
      </c>
      <c r="B42" s="101" t="s">
        <v>114</v>
      </c>
      <c r="C42" s="282">
        <v>20364</v>
      </c>
      <c r="D42" s="282">
        <v>18465</v>
      </c>
      <c r="E42" s="282">
        <v>23370</v>
      </c>
      <c r="F42" s="282">
        <v>20601</v>
      </c>
      <c r="G42" s="28">
        <f t="shared" ref="G42:G50" si="13">SUM(C42:F42)</f>
        <v>82800</v>
      </c>
      <c r="H42" s="312">
        <f>IF(G42&gt;0,G42/$G$21,"-")</f>
        <v>0.19471494719415292</v>
      </c>
      <c r="I42" s="93"/>
      <c r="J42" s="93"/>
      <c r="K42" s="93"/>
      <c r="L42" s="93"/>
    </row>
    <row r="43" spans="1:12">
      <c r="A43" s="296" t="s">
        <v>115</v>
      </c>
      <c r="B43" s="101" t="s">
        <v>116</v>
      </c>
      <c r="C43" s="297"/>
      <c r="D43" s="297"/>
      <c r="E43" s="297"/>
      <c r="F43" s="297"/>
      <c r="G43" s="29">
        <f t="shared" si="13"/>
        <v>0</v>
      </c>
      <c r="H43" s="312" t="str">
        <f t="shared" ref="H43:H48" si="14">IF(G43&gt;0,G43/$G$21,"-")</f>
        <v>-</v>
      </c>
      <c r="I43" s="93"/>
      <c r="J43" s="93"/>
      <c r="K43" s="93"/>
      <c r="L43" s="93"/>
    </row>
    <row r="44" spans="1:12" ht="15.6" customHeight="1">
      <c r="A44" s="296" t="s">
        <v>117</v>
      </c>
      <c r="B44" s="101" t="s">
        <v>118</v>
      </c>
      <c r="C44" s="297">
        <v>41181</v>
      </c>
      <c r="D44" s="297">
        <v>2516</v>
      </c>
      <c r="E44" s="297">
        <v>26142</v>
      </c>
      <c r="F44" s="297">
        <v>7778</v>
      </c>
      <c r="G44" s="29">
        <f t="shared" si="13"/>
        <v>77617</v>
      </c>
      <c r="H44" s="312">
        <f t="shared" si="14"/>
        <v>0.18252644995614212</v>
      </c>
      <c r="I44" s="93"/>
      <c r="J44" s="93"/>
      <c r="K44" s="93"/>
      <c r="L44" s="93"/>
    </row>
    <row r="45" spans="1:12" ht="15.6" customHeight="1">
      <c r="A45" s="296" t="s">
        <v>119</v>
      </c>
      <c r="B45" s="101" t="s">
        <v>118</v>
      </c>
      <c r="C45" s="297"/>
      <c r="D45" s="297"/>
      <c r="E45" s="297"/>
      <c r="F45" s="297"/>
      <c r="G45" s="29">
        <f t="shared" ref="G45" si="15">SUM(C45:F45)</f>
        <v>0</v>
      </c>
      <c r="H45" s="312" t="str">
        <f t="shared" si="14"/>
        <v>-</v>
      </c>
      <c r="I45" s="93"/>
      <c r="J45" s="93"/>
      <c r="K45" s="93"/>
      <c r="L45" s="93"/>
    </row>
    <row r="46" spans="1:12">
      <c r="A46" s="296" t="s">
        <v>120</v>
      </c>
      <c r="B46" s="101" t="s">
        <v>118</v>
      </c>
      <c r="C46" s="297">
        <v>41585</v>
      </c>
      <c r="D46" s="297">
        <v>37687</v>
      </c>
      <c r="E46" s="297">
        <v>43909</v>
      </c>
      <c r="F46" s="297">
        <v>40720</v>
      </c>
      <c r="G46" s="29">
        <f t="shared" si="13"/>
        <v>163901</v>
      </c>
      <c r="H46" s="312">
        <f t="shared" si="14"/>
        <v>0.38543447536315045</v>
      </c>
      <c r="I46" s="93"/>
      <c r="J46" s="93"/>
      <c r="K46" s="93"/>
      <c r="L46" s="93"/>
    </row>
    <row r="47" spans="1:12">
      <c r="A47" s="296" t="s">
        <v>121</v>
      </c>
      <c r="B47" s="101" t="s">
        <v>118</v>
      </c>
      <c r="C47" s="297">
        <v>1113205</v>
      </c>
      <c r="D47" s="297">
        <v>983018</v>
      </c>
      <c r="E47" s="297">
        <v>1138728</v>
      </c>
      <c r="F47" s="297">
        <v>1084744</v>
      </c>
      <c r="G47" s="29">
        <f t="shared" si="13"/>
        <v>4319695</v>
      </c>
      <c r="H47" s="312">
        <f t="shared" si="14"/>
        <v>10.158323476085101</v>
      </c>
      <c r="I47" s="93"/>
      <c r="J47" s="93"/>
      <c r="K47" s="93"/>
      <c r="L47" s="93"/>
    </row>
    <row r="48" spans="1:12">
      <c r="A48" s="296" t="s">
        <v>122</v>
      </c>
      <c r="B48" s="101" t="s">
        <v>116</v>
      </c>
      <c r="C48" s="297">
        <v>2551</v>
      </c>
      <c r="D48" s="297">
        <v>97182</v>
      </c>
      <c r="E48" s="297">
        <v>5397</v>
      </c>
      <c r="F48" s="297">
        <v>70787</v>
      </c>
      <c r="G48" s="29">
        <f t="shared" si="13"/>
        <v>175917</v>
      </c>
      <c r="H48" s="312">
        <f t="shared" si="14"/>
        <v>0.4136916590042729</v>
      </c>
      <c r="I48" s="93"/>
      <c r="J48" s="93"/>
      <c r="K48" s="93"/>
      <c r="L48" s="93"/>
    </row>
    <row r="49" spans="1:10">
      <c r="A49" s="296" t="s">
        <v>123</v>
      </c>
      <c r="B49" s="101" t="s">
        <v>124</v>
      </c>
      <c r="C49" s="297">
        <v>0</v>
      </c>
      <c r="D49" s="297">
        <v>0</v>
      </c>
      <c r="E49" s="297">
        <v>0</v>
      </c>
      <c r="F49" s="297">
        <v>0</v>
      </c>
      <c r="G49" s="29">
        <f t="shared" si="13"/>
        <v>0</v>
      </c>
      <c r="H49" s="313"/>
      <c r="I49" s="93"/>
      <c r="J49" s="93"/>
    </row>
    <row r="50" spans="1:10">
      <c r="A50" s="100" t="s">
        <v>110</v>
      </c>
      <c r="B50" s="314"/>
      <c r="C50" s="310">
        <v>0</v>
      </c>
      <c r="D50" s="310">
        <v>0</v>
      </c>
      <c r="E50" s="310">
        <v>0</v>
      </c>
      <c r="F50" s="310">
        <v>0</v>
      </c>
      <c r="G50" s="30">
        <f t="shared" si="13"/>
        <v>0</v>
      </c>
      <c r="H50" s="315"/>
      <c r="I50" s="93"/>
      <c r="J50" s="93"/>
    </row>
    <row r="51" spans="1:10">
      <c r="A51" s="274"/>
      <c r="B51" s="274"/>
      <c r="C51" s="275"/>
      <c r="D51" s="275"/>
      <c r="E51" s="275"/>
      <c r="F51" s="275"/>
      <c r="G51" s="31"/>
      <c r="H51" s="275"/>
      <c r="I51" s="93"/>
      <c r="J51" s="93"/>
    </row>
    <row r="52" spans="1:10">
      <c r="A52" s="9" t="s">
        <v>125</v>
      </c>
      <c r="B52" s="316" t="s">
        <v>126</v>
      </c>
      <c r="C52" s="292" t="s">
        <v>74</v>
      </c>
      <c r="D52" s="292" t="s">
        <v>75</v>
      </c>
      <c r="E52" s="292" t="s">
        <v>76</v>
      </c>
      <c r="F52" s="292" t="s">
        <v>77</v>
      </c>
      <c r="G52" s="32" t="s">
        <v>78</v>
      </c>
      <c r="H52" s="293"/>
      <c r="I52" s="93"/>
      <c r="J52" s="86" t="s">
        <v>127</v>
      </c>
    </row>
    <row r="53" spans="1:10" ht="14.25" customHeight="1">
      <c r="A53" s="317" t="s">
        <v>128</v>
      </c>
      <c r="B53" s="292">
        <v>1</v>
      </c>
      <c r="C53" s="282">
        <v>2159</v>
      </c>
      <c r="D53" s="282">
        <v>2029</v>
      </c>
      <c r="E53" s="282">
        <v>2184</v>
      </c>
      <c r="F53" s="282">
        <v>2086</v>
      </c>
      <c r="G53" s="28">
        <f t="shared" ref="G53:G65" si="16">SUM(C53:F53)</f>
        <v>8458</v>
      </c>
      <c r="H53" s="283">
        <f>G53/J53</f>
        <v>0.96552511415525111</v>
      </c>
      <c r="I53" s="93"/>
      <c r="J53" s="88">
        <v>8760</v>
      </c>
    </row>
    <row r="54" spans="1:10" ht="14.25" customHeight="1">
      <c r="A54" s="318"/>
      <c r="B54" s="275">
        <v>2</v>
      </c>
      <c r="C54" s="286">
        <v>2159</v>
      </c>
      <c r="D54" s="286">
        <v>1831</v>
      </c>
      <c r="E54" s="286">
        <v>2207</v>
      </c>
      <c r="F54" s="286">
        <v>2055</v>
      </c>
      <c r="G54" s="29">
        <f t="shared" si="16"/>
        <v>8252</v>
      </c>
      <c r="H54" s="287">
        <f>G54/J53</f>
        <v>0.94200913242009132</v>
      </c>
      <c r="I54" s="93"/>
      <c r="J54" s="93"/>
    </row>
    <row r="55" spans="1:10" ht="14.25" customHeight="1">
      <c r="A55" s="318"/>
      <c r="B55" s="275">
        <v>3</v>
      </c>
      <c r="C55" s="286"/>
      <c r="D55" s="286"/>
      <c r="E55" s="286"/>
      <c r="F55" s="286"/>
      <c r="G55" s="29">
        <f t="shared" si="16"/>
        <v>0</v>
      </c>
      <c r="H55" s="287" t="s">
        <v>129</v>
      </c>
      <c r="I55" s="93"/>
      <c r="J55" s="93"/>
    </row>
    <row r="56" spans="1:10" ht="14.25" customHeight="1">
      <c r="A56" s="318"/>
      <c r="B56" s="275">
        <v>4</v>
      </c>
      <c r="C56" s="286"/>
      <c r="D56" s="286"/>
      <c r="E56" s="286"/>
      <c r="F56" s="286"/>
      <c r="G56" s="29">
        <f t="shared" si="16"/>
        <v>0</v>
      </c>
      <c r="H56" s="287" t="s">
        <v>129</v>
      </c>
      <c r="I56" s="93"/>
      <c r="J56" s="93"/>
    </row>
    <row r="57" spans="1:10" ht="14.25" customHeight="1">
      <c r="A57" s="318"/>
      <c r="B57" s="275">
        <v>5</v>
      </c>
      <c r="C57" s="286"/>
      <c r="D57" s="286"/>
      <c r="E57" s="286"/>
      <c r="F57" s="286"/>
      <c r="G57" s="29">
        <f t="shared" ref="G57" si="17">SUM(C57:F57)</f>
        <v>0</v>
      </c>
      <c r="H57" s="287" t="s">
        <v>129</v>
      </c>
      <c r="I57" s="93"/>
      <c r="J57" s="93"/>
    </row>
    <row r="58" spans="1:10" ht="14.25" customHeight="1">
      <c r="A58" s="296" t="s">
        <v>130</v>
      </c>
      <c r="B58" s="275"/>
      <c r="C58" s="286"/>
      <c r="D58" s="286"/>
      <c r="E58" s="286"/>
      <c r="F58" s="286"/>
      <c r="G58" s="29">
        <f>AVERAGE(G53:G54)</f>
        <v>8355</v>
      </c>
      <c r="H58" s="87">
        <f>G58/J53</f>
        <v>0.95376712328767121</v>
      </c>
      <c r="I58" s="93"/>
      <c r="J58" s="93"/>
    </row>
    <row r="59" spans="1:10" ht="14.25" customHeight="1">
      <c r="A59" s="296" t="s">
        <v>131</v>
      </c>
      <c r="B59" s="275">
        <v>1</v>
      </c>
      <c r="C59" s="286">
        <v>2154</v>
      </c>
      <c r="D59" s="286">
        <v>2184</v>
      </c>
      <c r="E59" s="286">
        <v>2193</v>
      </c>
      <c r="F59" s="286">
        <v>2208</v>
      </c>
      <c r="G59" s="29">
        <f t="shared" si="16"/>
        <v>8739</v>
      </c>
      <c r="H59" s="287">
        <f>G59/J53</f>
        <v>0.99760273972602742</v>
      </c>
      <c r="I59" s="93"/>
      <c r="J59" s="93"/>
    </row>
    <row r="60" spans="1:10">
      <c r="A60" s="296" t="s">
        <v>131</v>
      </c>
      <c r="B60" s="275">
        <v>2</v>
      </c>
      <c r="C60" s="297"/>
      <c r="D60" s="297"/>
      <c r="E60" s="297"/>
      <c r="F60" s="297"/>
      <c r="G60" s="29">
        <f t="shared" si="16"/>
        <v>0</v>
      </c>
      <c r="H60" s="287" t="s">
        <v>129</v>
      </c>
      <c r="I60" s="93"/>
      <c r="J60" s="93"/>
    </row>
    <row r="61" spans="1:10">
      <c r="A61" s="296" t="s">
        <v>132</v>
      </c>
      <c r="B61" s="275"/>
      <c r="C61" s="297"/>
      <c r="D61" s="297"/>
      <c r="E61" s="297"/>
      <c r="F61" s="297"/>
      <c r="G61" s="29">
        <f t="shared" si="16"/>
        <v>0</v>
      </c>
      <c r="H61" s="287" t="str">
        <f>IF(B61&gt;0,G60/J53,"n/a")</f>
        <v>n/a</v>
      </c>
      <c r="I61" s="93"/>
      <c r="J61" s="93"/>
    </row>
    <row r="62" spans="1:10">
      <c r="A62" s="296" t="s">
        <v>133</v>
      </c>
      <c r="B62" s="275" t="s">
        <v>134</v>
      </c>
      <c r="C62" s="319">
        <v>9.76</v>
      </c>
      <c r="D62" s="319">
        <v>9.39</v>
      </c>
      <c r="E62" s="319">
        <v>10.17</v>
      </c>
      <c r="F62" s="319">
        <v>9.2149999999999999</v>
      </c>
      <c r="G62" s="29"/>
      <c r="H62" s="320" t="s">
        <v>135</v>
      </c>
      <c r="I62" s="93"/>
      <c r="J62" s="93"/>
    </row>
    <row r="63" spans="1:10">
      <c r="A63" s="296" t="s">
        <v>136</v>
      </c>
      <c r="B63" s="275" t="s">
        <v>137</v>
      </c>
      <c r="C63" s="297">
        <v>2</v>
      </c>
      <c r="D63" s="297">
        <v>3</v>
      </c>
      <c r="E63" s="297">
        <v>0</v>
      </c>
      <c r="F63" s="297">
        <v>2</v>
      </c>
      <c r="G63" s="29">
        <f t="shared" si="16"/>
        <v>7</v>
      </c>
      <c r="H63" s="298" t="str">
        <f>IF(G63&gt;0,"yes","no")</f>
        <v>yes</v>
      </c>
      <c r="I63" s="93"/>
      <c r="J63" s="93"/>
    </row>
    <row r="64" spans="1:10">
      <c r="A64" s="296" t="s">
        <v>138</v>
      </c>
      <c r="B64" s="275" t="s">
        <v>139</v>
      </c>
      <c r="C64" s="321">
        <v>4.5</v>
      </c>
      <c r="D64" s="297">
        <v>1.5</v>
      </c>
      <c r="E64" s="297">
        <v>0</v>
      </c>
      <c r="F64" s="297">
        <v>2</v>
      </c>
      <c r="G64" s="29">
        <f t="shared" si="16"/>
        <v>8</v>
      </c>
      <c r="H64" s="322">
        <f>+(G64)/J53</f>
        <v>9.1324200913242006E-4</v>
      </c>
      <c r="I64" s="93"/>
      <c r="J64" s="93"/>
    </row>
    <row r="65" spans="1:8">
      <c r="A65" s="100" t="s">
        <v>140</v>
      </c>
      <c r="B65" s="323" t="s">
        <v>137</v>
      </c>
      <c r="C65" s="310">
        <v>2</v>
      </c>
      <c r="D65" s="310">
        <v>1</v>
      </c>
      <c r="E65" s="310">
        <v>0</v>
      </c>
      <c r="F65" s="310">
        <v>0</v>
      </c>
      <c r="G65" s="30">
        <f t="shared" si="16"/>
        <v>3</v>
      </c>
      <c r="H65" s="324" t="str">
        <f>IF(G65&gt;0,"yes","no")</f>
        <v>yes</v>
      </c>
    </row>
    <row r="78" spans="1:8">
      <c r="A78" s="93"/>
      <c r="B78" s="274"/>
      <c r="C78" s="274"/>
      <c r="D78" s="274"/>
      <c r="E78" s="274"/>
      <c r="F78" s="3"/>
      <c r="H78" s="275"/>
    </row>
  </sheetData>
  <mergeCells count="8">
    <mergeCell ref="A53:A57"/>
    <mergeCell ref="K6:K7"/>
    <mergeCell ref="K8:K19"/>
    <mergeCell ref="B34:B39"/>
    <mergeCell ref="B4:C4"/>
    <mergeCell ref="B8:B20"/>
    <mergeCell ref="B24:B27"/>
    <mergeCell ref="B29:B30"/>
  </mergeCells>
  <phoneticPr fontId="25" type="noConversion"/>
  <pageMargins left="0.7" right="0.7" top="0.75" bottom="0.75" header="0.3" footer="0.3"/>
  <pageSetup paperSize="9" scale="87" orientation="portrait" r:id="rId1"/>
  <headerFooter scaleWithDoc="0">
    <oddFooter>&amp;C&amp;"Arial,Regular"Page &amp;P</oddFooter>
  </headerFooter>
  <rowBreaks count="1" manualBreakCount="1">
    <brk id="50" max="16383" man="1"/>
  </rowBreaks>
  <ignoredErrors>
    <ignoredError sqref="G59:G60 G54: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workbookViewId="0"/>
  </sheetViews>
  <sheetFormatPr defaultColWidth="9.28515625" defaultRowHeight="15"/>
  <cols>
    <col min="1" max="1" width="9.28515625" style="2" customWidth="1"/>
    <col min="2" max="2" width="14.5703125" style="2" bestFit="1" customWidth="1"/>
    <col min="3" max="9" width="9.28515625" style="2"/>
    <col min="10" max="10" width="11.5703125" style="2" customWidth="1"/>
    <col min="11" max="16384" width="9.28515625" style="2"/>
  </cols>
  <sheetData>
    <row r="1" spans="1:14">
      <c r="A1" s="93" t="str">
        <f>+'Cover Page'!$B$29</f>
        <v>Annual Performance Report 2022</v>
      </c>
      <c r="B1" s="93"/>
      <c r="C1" s="93"/>
      <c r="D1" s="93"/>
      <c r="E1" s="93" t="str">
        <f>+'Cover Page'!$B$33</f>
        <v>Lakeside EFW Ltd</v>
      </c>
      <c r="F1" s="93"/>
      <c r="G1" s="93"/>
      <c r="H1" s="93"/>
      <c r="I1" s="93"/>
      <c r="J1" s="93"/>
      <c r="K1" s="93"/>
      <c r="L1" s="93"/>
      <c r="M1" s="93"/>
      <c r="N1" s="93"/>
    </row>
    <row r="3" spans="1:14" ht="15.6">
      <c r="A3" s="51" t="s">
        <v>141</v>
      </c>
      <c r="B3" s="269"/>
      <c r="C3" s="269"/>
      <c r="D3" s="269"/>
      <c r="E3" s="269"/>
      <c r="F3" s="269"/>
      <c r="G3" s="269"/>
      <c r="H3" s="269"/>
      <c r="I3" s="270"/>
      <c r="J3" s="93"/>
      <c r="K3" s="81" t="s">
        <v>3</v>
      </c>
      <c r="L3" s="93"/>
      <c r="M3" s="93"/>
      <c r="N3" s="93"/>
    </row>
    <row r="4" spans="1:14">
      <c r="A4" s="271"/>
      <c r="B4" s="272"/>
      <c r="C4" s="272"/>
      <c r="D4" s="272"/>
      <c r="E4" s="272"/>
      <c r="F4" s="272"/>
      <c r="G4" s="272"/>
      <c r="H4" s="272"/>
      <c r="I4" s="273"/>
      <c r="J4" s="93"/>
      <c r="K4" s="93"/>
      <c r="L4" s="93"/>
      <c r="M4" s="93"/>
      <c r="N4" s="93"/>
    </row>
    <row r="5" spans="1:14" ht="15.75" customHeight="1">
      <c r="A5" s="123" t="s">
        <v>142</v>
      </c>
      <c r="B5" s="124"/>
      <c r="C5" s="124"/>
      <c r="D5" s="124"/>
      <c r="E5" s="124"/>
      <c r="F5" s="124"/>
      <c r="G5" s="124"/>
      <c r="H5" s="124"/>
      <c r="I5" s="125"/>
      <c r="J5" s="93"/>
      <c r="K5" s="182" t="s">
        <v>143</v>
      </c>
      <c r="L5" s="182"/>
      <c r="M5" s="182"/>
      <c r="N5" s="182"/>
    </row>
    <row r="6" spans="1:14">
      <c r="A6" s="126"/>
      <c r="B6" s="127"/>
      <c r="C6" s="127"/>
      <c r="D6" s="127"/>
      <c r="E6" s="127"/>
      <c r="F6" s="127"/>
      <c r="G6" s="127"/>
      <c r="H6" s="127"/>
      <c r="I6" s="128"/>
      <c r="J6" s="93"/>
      <c r="K6" s="182"/>
      <c r="L6" s="182"/>
      <c r="M6" s="182"/>
      <c r="N6" s="182"/>
    </row>
    <row r="7" spans="1:14">
      <c r="A7" s="126"/>
      <c r="B7" s="127"/>
      <c r="C7" s="127"/>
      <c r="D7" s="127"/>
      <c r="E7" s="127"/>
      <c r="F7" s="127"/>
      <c r="G7" s="127"/>
      <c r="H7" s="127"/>
      <c r="I7" s="128"/>
      <c r="J7" s="93"/>
      <c r="K7" s="182"/>
      <c r="L7" s="182"/>
      <c r="M7" s="182"/>
      <c r="N7" s="182"/>
    </row>
    <row r="8" spans="1:14" ht="15.75" customHeight="1">
      <c r="A8" s="126"/>
      <c r="B8" s="127"/>
      <c r="C8" s="127"/>
      <c r="D8" s="127"/>
      <c r="E8" s="127"/>
      <c r="F8" s="127"/>
      <c r="G8" s="127"/>
      <c r="H8" s="127"/>
      <c r="I8" s="128"/>
      <c r="J8" s="93"/>
      <c r="K8" s="182"/>
      <c r="L8" s="182"/>
      <c r="M8" s="182"/>
      <c r="N8" s="182"/>
    </row>
    <row r="9" spans="1:14" ht="15.75" customHeight="1">
      <c r="A9" s="126"/>
      <c r="B9" s="127"/>
      <c r="C9" s="127"/>
      <c r="D9" s="127"/>
      <c r="E9" s="127"/>
      <c r="F9" s="127"/>
      <c r="G9" s="127"/>
      <c r="H9" s="127"/>
      <c r="I9" s="128"/>
      <c r="J9" s="93"/>
      <c r="K9" s="182"/>
      <c r="L9" s="182"/>
      <c r="M9" s="182"/>
      <c r="N9" s="182"/>
    </row>
    <row r="10" spans="1:14" ht="15.75" customHeight="1">
      <c r="A10" s="126"/>
      <c r="B10" s="127"/>
      <c r="C10" s="127"/>
      <c r="D10" s="127"/>
      <c r="E10" s="127"/>
      <c r="F10" s="127"/>
      <c r="G10" s="127"/>
      <c r="H10" s="127"/>
      <c r="I10" s="128"/>
      <c r="J10" s="93"/>
      <c r="K10" s="182"/>
      <c r="L10" s="182"/>
      <c r="M10" s="182"/>
      <c r="N10" s="182"/>
    </row>
    <row r="11" spans="1:14" ht="15.75" customHeight="1">
      <c r="A11" s="126"/>
      <c r="B11" s="127"/>
      <c r="C11" s="127"/>
      <c r="D11" s="127"/>
      <c r="E11" s="127"/>
      <c r="F11" s="127"/>
      <c r="G11" s="127"/>
      <c r="H11" s="127"/>
      <c r="I11" s="128"/>
      <c r="J11" s="93"/>
      <c r="K11" s="182"/>
      <c r="L11" s="182"/>
      <c r="M11" s="182"/>
      <c r="N11" s="182"/>
    </row>
    <row r="12" spans="1:14" ht="15.75" customHeight="1">
      <c r="A12" s="126"/>
      <c r="B12" s="127"/>
      <c r="C12" s="127"/>
      <c r="D12" s="127"/>
      <c r="E12" s="127"/>
      <c r="F12" s="127"/>
      <c r="G12" s="127"/>
      <c r="H12" s="127"/>
      <c r="I12" s="128"/>
      <c r="J12" s="93"/>
      <c r="K12" s="182"/>
      <c r="L12" s="182"/>
      <c r="M12" s="182"/>
      <c r="N12" s="182"/>
    </row>
    <row r="13" spans="1:14" ht="15.75" customHeight="1">
      <c r="A13" s="126"/>
      <c r="B13" s="127"/>
      <c r="C13" s="127"/>
      <c r="D13" s="127"/>
      <c r="E13" s="127"/>
      <c r="F13" s="127"/>
      <c r="G13" s="127"/>
      <c r="H13" s="127"/>
      <c r="I13" s="128"/>
      <c r="J13" s="93"/>
      <c r="K13" s="182"/>
      <c r="L13" s="182"/>
      <c r="M13" s="182"/>
      <c r="N13" s="182"/>
    </row>
    <row r="14" spans="1:14" ht="15.75" customHeight="1">
      <c r="A14" s="126"/>
      <c r="B14" s="127"/>
      <c r="C14" s="127"/>
      <c r="D14" s="127"/>
      <c r="E14" s="127"/>
      <c r="F14" s="127"/>
      <c r="G14" s="127"/>
      <c r="H14" s="127"/>
      <c r="I14" s="128"/>
      <c r="J14" s="93"/>
      <c r="K14" s="182"/>
      <c r="L14" s="182"/>
      <c r="M14" s="182"/>
      <c r="N14" s="182"/>
    </row>
    <row r="15" spans="1:14" ht="15.75" customHeight="1">
      <c r="A15" s="126"/>
      <c r="B15" s="127"/>
      <c r="C15" s="127"/>
      <c r="D15" s="127"/>
      <c r="E15" s="127"/>
      <c r="F15" s="127"/>
      <c r="G15" s="127"/>
      <c r="H15" s="127"/>
      <c r="I15" s="128"/>
      <c r="J15" s="93"/>
      <c r="K15" s="93"/>
      <c r="L15" s="93"/>
      <c r="M15" s="93"/>
      <c r="N15" s="93"/>
    </row>
    <row r="16" spans="1:14" ht="15.75" customHeight="1">
      <c r="A16" s="126"/>
      <c r="B16" s="127"/>
      <c r="C16" s="127"/>
      <c r="D16" s="127"/>
      <c r="E16" s="127"/>
      <c r="F16" s="127"/>
      <c r="G16" s="127"/>
      <c r="H16" s="127"/>
      <c r="I16" s="128"/>
      <c r="J16" s="93"/>
      <c r="K16" s="93"/>
      <c r="L16" s="93"/>
      <c r="M16" s="93"/>
      <c r="N16" s="93"/>
    </row>
    <row r="17" spans="1:14" ht="15.75" customHeight="1">
      <c r="A17" s="126"/>
      <c r="B17" s="127"/>
      <c r="C17" s="127"/>
      <c r="D17" s="127"/>
      <c r="E17" s="127"/>
      <c r="F17" s="127"/>
      <c r="G17" s="127"/>
      <c r="H17" s="127"/>
      <c r="I17" s="128"/>
      <c r="J17" s="93"/>
      <c r="K17" s="93"/>
      <c r="L17" s="93"/>
      <c r="M17" s="93"/>
      <c r="N17" s="93"/>
    </row>
    <row r="18" spans="1:14">
      <c r="A18" s="126"/>
      <c r="B18" s="127"/>
      <c r="C18" s="127"/>
      <c r="D18" s="127"/>
      <c r="E18" s="127"/>
      <c r="F18" s="127"/>
      <c r="G18" s="127"/>
      <c r="H18" s="127"/>
      <c r="I18" s="128"/>
      <c r="J18" s="93"/>
      <c r="K18" s="93"/>
      <c r="L18" s="93"/>
      <c r="M18" s="93"/>
      <c r="N18" s="93"/>
    </row>
    <row r="19" spans="1:14">
      <c r="A19" s="126"/>
      <c r="B19" s="127"/>
      <c r="C19" s="127"/>
      <c r="D19" s="127"/>
      <c r="E19" s="127"/>
      <c r="F19" s="127"/>
      <c r="G19" s="127"/>
      <c r="H19" s="127"/>
      <c r="I19" s="128"/>
      <c r="J19" s="93"/>
      <c r="K19" s="93"/>
      <c r="L19" s="93"/>
      <c r="M19" s="93"/>
      <c r="N19" s="93"/>
    </row>
    <row r="20" spans="1:14">
      <c r="A20" s="126"/>
      <c r="B20" s="127"/>
      <c r="C20" s="127"/>
      <c r="D20" s="127"/>
      <c r="E20" s="127"/>
      <c r="F20" s="127"/>
      <c r="G20" s="127"/>
      <c r="H20" s="127"/>
      <c r="I20" s="128"/>
      <c r="J20" s="93"/>
      <c r="K20" s="93"/>
      <c r="L20" s="93"/>
      <c r="M20" s="93"/>
      <c r="N20" s="93"/>
    </row>
    <row r="21" spans="1:14">
      <c r="A21" s="126"/>
      <c r="B21" s="127"/>
      <c r="C21" s="127"/>
      <c r="D21" s="127"/>
      <c r="E21" s="127"/>
      <c r="F21" s="127"/>
      <c r="G21" s="127"/>
      <c r="H21" s="127"/>
      <c r="I21" s="128"/>
      <c r="J21" s="93"/>
      <c r="K21" s="93"/>
      <c r="L21" s="93"/>
      <c r="M21" s="93"/>
      <c r="N21" s="93"/>
    </row>
    <row r="22" spans="1:14" ht="15.4" customHeight="1">
      <c r="A22" s="126"/>
      <c r="B22" s="127"/>
      <c r="C22" s="127"/>
      <c r="D22" s="127"/>
      <c r="E22" s="127"/>
      <c r="F22" s="127"/>
      <c r="G22" s="127"/>
      <c r="H22" s="127"/>
      <c r="I22" s="128"/>
      <c r="J22" s="93"/>
      <c r="K22" s="95"/>
      <c r="L22" s="95"/>
      <c r="M22" s="95"/>
      <c r="N22" s="95"/>
    </row>
    <row r="23" spans="1:14">
      <c r="A23" s="126"/>
      <c r="B23" s="127"/>
      <c r="C23" s="127"/>
      <c r="D23" s="127"/>
      <c r="E23" s="127"/>
      <c r="F23" s="127"/>
      <c r="G23" s="127"/>
      <c r="H23" s="127"/>
      <c r="I23" s="128"/>
      <c r="J23" s="93"/>
      <c r="K23" s="95"/>
      <c r="L23" s="95"/>
      <c r="M23" s="95"/>
      <c r="N23" s="95"/>
    </row>
    <row r="24" spans="1:14">
      <c r="A24" s="126"/>
      <c r="B24" s="127"/>
      <c r="C24" s="127"/>
      <c r="D24" s="127"/>
      <c r="E24" s="127"/>
      <c r="F24" s="127"/>
      <c r="G24" s="127"/>
      <c r="H24" s="127"/>
      <c r="I24" s="128"/>
      <c r="J24" s="93"/>
      <c r="K24" s="95"/>
      <c r="L24" s="95"/>
      <c r="M24" s="95"/>
      <c r="N24" s="95"/>
    </row>
    <row r="25" spans="1:14">
      <c r="A25" s="126"/>
      <c r="B25" s="127"/>
      <c r="C25" s="127"/>
      <c r="D25" s="127"/>
      <c r="E25" s="127"/>
      <c r="F25" s="127"/>
      <c r="G25" s="127"/>
      <c r="H25" s="127"/>
      <c r="I25" s="128"/>
      <c r="J25" s="93"/>
      <c r="K25" s="95"/>
      <c r="L25" s="95"/>
      <c r="M25" s="95"/>
      <c r="N25" s="95"/>
    </row>
    <row r="26" spans="1:14">
      <c r="A26" s="126"/>
      <c r="B26" s="127"/>
      <c r="C26" s="127"/>
      <c r="D26" s="127"/>
      <c r="E26" s="127"/>
      <c r="F26" s="127"/>
      <c r="G26" s="127"/>
      <c r="H26" s="127"/>
      <c r="I26" s="128"/>
      <c r="J26" s="93"/>
      <c r="K26" s="95"/>
      <c r="L26" s="95"/>
      <c r="M26" s="95"/>
      <c r="N26" s="95"/>
    </row>
    <row r="27" spans="1:14">
      <c r="A27" s="129"/>
      <c r="B27" s="130"/>
      <c r="C27" s="130"/>
      <c r="D27" s="130"/>
      <c r="E27" s="130"/>
      <c r="F27" s="130"/>
      <c r="G27" s="130"/>
      <c r="H27" s="130"/>
      <c r="I27" s="131"/>
      <c r="J27" s="93"/>
      <c r="K27" s="95"/>
      <c r="L27" s="95"/>
      <c r="M27" s="95"/>
      <c r="N27" s="95"/>
    </row>
    <row r="28" spans="1:14">
      <c r="A28" s="93"/>
      <c r="B28" s="93"/>
      <c r="C28" s="93"/>
      <c r="D28" s="93"/>
      <c r="E28" s="93"/>
      <c r="F28" s="93"/>
      <c r="G28" s="93"/>
      <c r="H28" s="93"/>
      <c r="I28" s="93"/>
      <c r="J28" s="93"/>
      <c r="K28" s="95"/>
      <c r="L28" s="95"/>
      <c r="M28" s="95"/>
      <c r="N28" s="95"/>
    </row>
    <row r="29" spans="1:14">
      <c r="A29" s="51" t="s">
        <v>144</v>
      </c>
      <c r="B29" s="269"/>
      <c r="C29" s="269"/>
      <c r="D29" s="269"/>
      <c r="E29" s="269"/>
      <c r="F29" s="269"/>
      <c r="G29" s="269"/>
      <c r="H29" s="269"/>
      <c r="I29" s="270"/>
      <c r="J29" s="93"/>
      <c r="K29" s="95"/>
      <c r="L29" s="95"/>
      <c r="M29" s="95"/>
      <c r="N29" s="95"/>
    </row>
    <row r="30" spans="1:14">
      <c r="A30" s="271"/>
      <c r="B30" s="272"/>
      <c r="C30" s="272"/>
      <c r="D30" s="272"/>
      <c r="E30" s="272"/>
      <c r="F30" s="272"/>
      <c r="G30" s="272"/>
      <c r="H30" s="272"/>
      <c r="I30" s="273"/>
      <c r="J30" s="93"/>
      <c r="K30" s="95"/>
      <c r="L30" s="95"/>
      <c r="M30" s="95"/>
      <c r="N30" s="95"/>
    </row>
    <row r="31" spans="1:14">
      <c r="A31" s="123" t="s">
        <v>145</v>
      </c>
      <c r="B31" s="132"/>
      <c r="C31" s="132"/>
      <c r="D31" s="132"/>
      <c r="E31" s="132"/>
      <c r="F31" s="132"/>
      <c r="G31" s="132"/>
      <c r="H31" s="132"/>
      <c r="I31" s="133"/>
      <c r="J31" s="93"/>
      <c r="K31" s="182" t="s">
        <v>146</v>
      </c>
      <c r="L31" s="182"/>
      <c r="M31" s="182"/>
      <c r="N31" s="182"/>
    </row>
    <row r="32" spans="1:14">
      <c r="A32" s="134"/>
      <c r="B32" s="135"/>
      <c r="C32" s="135"/>
      <c r="D32" s="135"/>
      <c r="E32" s="135"/>
      <c r="F32" s="135"/>
      <c r="G32" s="135"/>
      <c r="H32" s="135"/>
      <c r="I32" s="136"/>
      <c r="J32" s="93"/>
      <c r="K32" s="182"/>
      <c r="L32" s="182"/>
      <c r="M32" s="182"/>
      <c r="N32" s="182"/>
    </row>
    <row r="33" spans="1:14">
      <c r="A33" s="134"/>
      <c r="B33" s="135"/>
      <c r="C33" s="135"/>
      <c r="D33" s="135"/>
      <c r="E33" s="135"/>
      <c r="F33" s="135"/>
      <c r="G33" s="135"/>
      <c r="H33" s="135"/>
      <c r="I33" s="136"/>
      <c r="J33" s="93"/>
      <c r="K33" s="182"/>
      <c r="L33" s="182"/>
      <c r="M33" s="182"/>
      <c r="N33" s="182"/>
    </row>
    <row r="34" spans="1:14">
      <c r="A34" s="134"/>
      <c r="B34" s="135"/>
      <c r="C34" s="135"/>
      <c r="D34" s="135"/>
      <c r="E34" s="135"/>
      <c r="F34" s="135"/>
      <c r="G34" s="135"/>
      <c r="H34" s="135"/>
      <c r="I34" s="136"/>
      <c r="J34" s="93"/>
      <c r="K34" s="182"/>
      <c r="L34" s="182"/>
      <c r="M34" s="182"/>
      <c r="N34" s="182"/>
    </row>
    <row r="35" spans="1:14">
      <c r="A35" s="134"/>
      <c r="B35" s="135"/>
      <c r="C35" s="135"/>
      <c r="D35" s="135"/>
      <c r="E35" s="135"/>
      <c r="F35" s="135"/>
      <c r="G35" s="135"/>
      <c r="H35" s="135"/>
      <c r="I35" s="136"/>
      <c r="J35" s="93"/>
      <c r="K35" s="182"/>
      <c r="L35" s="182"/>
      <c r="M35" s="182"/>
      <c r="N35" s="182"/>
    </row>
    <row r="36" spans="1:14">
      <c r="A36" s="134"/>
      <c r="B36" s="135"/>
      <c r="C36" s="135"/>
      <c r="D36" s="135"/>
      <c r="E36" s="135"/>
      <c r="F36" s="135"/>
      <c r="G36" s="135"/>
      <c r="H36" s="135"/>
      <c r="I36" s="136"/>
      <c r="J36" s="93"/>
      <c r="K36" s="182"/>
      <c r="L36" s="182"/>
      <c r="M36" s="182"/>
      <c r="N36" s="182"/>
    </row>
    <row r="37" spans="1:14">
      <c r="A37" s="134"/>
      <c r="B37" s="135"/>
      <c r="C37" s="135"/>
      <c r="D37" s="135"/>
      <c r="E37" s="135"/>
      <c r="F37" s="135"/>
      <c r="G37" s="135"/>
      <c r="H37" s="135"/>
      <c r="I37" s="136"/>
      <c r="J37" s="93"/>
      <c r="K37" s="182"/>
      <c r="L37" s="182"/>
      <c r="M37" s="182"/>
      <c r="N37" s="182"/>
    </row>
    <row r="38" spans="1:14" ht="14.25" customHeight="1">
      <c r="A38" s="134"/>
      <c r="B38" s="135"/>
      <c r="C38" s="135"/>
      <c r="D38" s="135"/>
      <c r="E38" s="135"/>
      <c r="F38" s="135"/>
      <c r="G38" s="135"/>
      <c r="H38" s="135"/>
      <c r="I38" s="136"/>
      <c r="J38" s="93"/>
      <c r="K38" s="182"/>
      <c r="L38" s="182"/>
      <c r="M38" s="182"/>
      <c r="N38" s="182"/>
    </row>
    <row r="39" spans="1:14">
      <c r="A39" s="134"/>
      <c r="B39" s="135"/>
      <c r="C39" s="135"/>
      <c r="D39" s="135"/>
      <c r="E39" s="135"/>
      <c r="F39" s="135"/>
      <c r="G39" s="135"/>
      <c r="H39" s="135"/>
      <c r="I39" s="136"/>
      <c r="J39" s="93"/>
      <c r="K39" s="182"/>
      <c r="L39" s="182"/>
      <c r="M39" s="182"/>
      <c r="N39" s="182"/>
    </row>
    <row r="40" spans="1:14">
      <c r="A40" s="134"/>
      <c r="B40" s="135"/>
      <c r="C40" s="135"/>
      <c r="D40" s="135"/>
      <c r="E40" s="135"/>
      <c r="F40" s="135"/>
      <c r="G40" s="135"/>
      <c r="H40" s="135"/>
      <c r="I40" s="136"/>
      <c r="J40" s="93"/>
      <c r="K40" s="182"/>
      <c r="L40" s="182"/>
      <c r="M40" s="182"/>
      <c r="N40" s="182"/>
    </row>
    <row r="41" spans="1:14">
      <c r="A41" s="134"/>
      <c r="B41" s="135"/>
      <c r="C41" s="135"/>
      <c r="D41" s="135"/>
      <c r="E41" s="135"/>
      <c r="F41" s="135"/>
      <c r="G41" s="135"/>
      <c r="H41" s="135"/>
      <c r="I41" s="136"/>
      <c r="J41" s="93"/>
      <c r="K41" s="93"/>
      <c r="L41" s="93"/>
      <c r="M41" s="93"/>
      <c r="N41" s="93"/>
    </row>
    <row r="42" spans="1:14">
      <c r="A42" s="134"/>
      <c r="B42" s="135"/>
      <c r="C42" s="135"/>
      <c r="D42" s="135"/>
      <c r="E42" s="135"/>
      <c r="F42" s="135"/>
      <c r="G42" s="135"/>
      <c r="H42" s="135"/>
      <c r="I42" s="136"/>
      <c r="J42" s="93"/>
      <c r="K42" s="93"/>
      <c r="L42" s="93"/>
      <c r="M42" s="93"/>
      <c r="N42" s="93"/>
    </row>
    <row r="43" spans="1:14">
      <c r="A43" s="134"/>
      <c r="B43" s="135"/>
      <c r="C43" s="135"/>
      <c r="D43" s="135"/>
      <c r="E43" s="135"/>
      <c r="F43" s="135"/>
      <c r="G43" s="135"/>
      <c r="H43" s="135"/>
      <c r="I43" s="136"/>
      <c r="J43" s="93"/>
      <c r="K43" s="93"/>
      <c r="L43" s="93"/>
      <c r="M43" s="93"/>
      <c r="N43" s="93"/>
    </row>
    <row r="44" spans="1:14">
      <c r="A44" s="134"/>
      <c r="B44" s="135"/>
      <c r="C44" s="135"/>
      <c r="D44" s="135"/>
      <c r="E44" s="135"/>
      <c r="F44" s="135"/>
      <c r="G44" s="135"/>
      <c r="H44" s="135"/>
      <c r="I44" s="136"/>
      <c r="J44" s="93"/>
      <c r="K44" s="93"/>
      <c r="L44" s="93"/>
      <c r="M44" s="93"/>
      <c r="N44" s="93"/>
    </row>
    <row r="45" spans="1:14">
      <c r="A45" s="134"/>
      <c r="B45" s="135"/>
      <c r="C45" s="135"/>
      <c r="D45" s="135"/>
      <c r="E45" s="135"/>
      <c r="F45" s="135"/>
      <c r="G45" s="135"/>
      <c r="H45" s="135"/>
      <c r="I45" s="136"/>
      <c r="J45" s="93"/>
      <c r="K45" s="93"/>
      <c r="L45" s="93"/>
      <c r="M45" s="93"/>
      <c r="N45" s="93"/>
    </row>
    <row r="46" spans="1:14">
      <c r="A46" s="134"/>
      <c r="B46" s="135"/>
      <c r="C46" s="135"/>
      <c r="D46" s="135"/>
      <c r="E46" s="135"/>
      <c r="F46" s="135"/>
      <c r="G46" s="135"/>
      <c r="H46" s="135"/>
      <c r="I46" s="136"/>
      <c r="J46" s="93"/>
      <c r="K46" s="93"/>
      <c r="L46" s="93"/>
      <c r="M46" s="93"/>
      <c r="N46" s="93"/>
    </row>
    <row r="47" spans="1:14">
      <c r="A47" s="134"/>
      <c r="B47" s="135"/>
      <c r="C47" s="135"/>
      <c r="D47" s="135"/>
      <c r="E47" s="135"/>
      <c r="F47" s="135"/>
      <c r="G47" s="135"/>
      <c r="H47" s="135"/>
      <c r="I47" s="136"/>
      <c r="J47" s="93"/>
      <c r="K47" s="93"/>
      <c r="L47" s="93"/>
      <c r="M47" s="93"/>
      <c r="N47" s="93"/>
    </row>
    <row r="48" spans="1:14">
      <c r="A48" s="134"/>
      <c r="B48" s="135"/>
      <c r="C48" s="135"/>
      <c r="D48" s="135"/>
      <c r="E48" s="135"/>
      <c r="F48" s="135"/>
      <c r="G48" s="135"/>
      <c r="H48" s="135"/>
      <c r="I48" s="136"/>
      <c r="J48" s="93"/>
      <c r="K48" s="93"/>
      <c r="L48" s="93"/>
      <c r="M48" s="93"/>
      <c r="N48" s="93"/>
    </row>
    <row r="49" spans="1:9">
      <c r="A49" s="134"/>
      <c r="B49" s="135"/>
      <c r="C49" s="135"/>
      <c r="D49" s="135"/>
      <c r="E49" s="135"/>
      <c r="F49" s="135"/>
      <c r="G49" s="135"/>
      <c r="H49" s="135"/>
      <c r="I49" s="136"/>
    </row>
    <row r="50" spans="1:9">
      <c r="A50" s="134"/>
      <c r="B50" s="135"/>
      <c r="C50" s="135"/>
      <c r="D50" s="135"/>
      <c r="E50" s="135"/>
      <c r="F50" s="135"/>
      <c r="G50" s="135"/>
      <c r="H50" s="135"/>
      <c r="I50" s="136"/>
    </row>
    <row r="51" spans="1:9">
      <c r="A51" s="134"/>
      <c r="B51" s="135"/>
      <c r="C51" s="135"/>
      <c r="D51" s="135"/>
      <c r="E51" s="135"/>
      <c r="F51" s="135"/>
      <c r="G51" s="135"/>
      <c r="H51" s="135"/>
      <c r="I51" s="136"/>
    </row>
    <row r="52" spans="1:9">
      <c r="A52" s="137"/>
      <c r="B52" s="138"/>
      <c r="C52" s="138"/>
      <c r="D52" s="138"/>
      <c r="E52" s="138"/>
      <c r="F52" s="138"/>
      <c r="G52" s="138"/>
      <c r="H52" s="138"/>
      <c r="I52" s="139"/>
    </row>
    <row r="66" spans="6:6">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workbookViewId="0">
      <selection activeCell="H55" sqref="H55"/>
    </sheetView>
  </sheetViews>
  <sheetFormatPr defaultColWidth="9.28515625" defaultRowHeight="15"/>
  <cols>
    <col min="1" max="7" width="9.28515625" style="2"/>
    <col min="8" max="8" width="10.7109375" style="2" bestFit="1" customWidth="1"/>
    <col min="9" max="16384" width="9.28515625" style="2"/>
  </cols>
  <sheetData>
    <row r="1" spans="1:10" ht="15.6">
      <c r="A1" s="33">
        <f>+'Cover Page'!C39</f>
        <v>2022</v>
      </c>
      <c r="B1" s="34" t="s">
        <v>147</v>
      </c>
      <c r="C1" s="34"/>
      <c r="D1" s="34"/>
      <c r="E1" s="34"/>
      <c r="F1" s="34"/>
      <c r="G1" s="34"/>
      <c r="H1" s="34"/>
      <c r="I1" s="34"/>
      <c r="J1" s="34"/>
    </row>
    <row r="2" spans="1:10" ht="8.25" customHeight="1">
      <c r="A2" s="93"/>
      <c r="B2" s="93"/>
      <c r="C2" s="93"/>
      <c r="D2" s="93"/>
      <c r="E2" s="93"/>
      <c r="F2" s="93"/>
      <c r="G2" s="93"/>
      <c r="H2" s="93"/>
      <c r="I2" s="93"/>
      <c r="J2" s="93"/>
    </row>
    <row r="3" spans="1:10" s="3" customFormat="1" ht="13.9">
      <c r="A3" s="143" t="str">
        <f>+'Cover Page'!B31</f>
        <v>Permit EPR/BT7116IW</v>
      </c>
      <c r="B3" s="143"/>
      <c r="C3" s="143"/>
      <c r="D3" s="143"/>
      <c r="E3" s="143"/>
      <c r="F3" s="3" t="s">
        <v>148</v>
      </c>
      <c r="G3" s="144">
        <f>+'Cover Page'!B37:I37</f>
        <v>0</v>
      </c>
      <c r="H3" s="144"/>
      <c r="I3" s="144"/>
    </row>
    <row r="4" spans="1:10" s="3" customFormat="1" ht="13.9">
      <c r="A4" s="3" t="s">
        <v>149</v>
      </c>
      <c r="B4" s="143" t="str">
        <f>+'Cover Page'!B33:I33</f>
        <v>Lakeside EFW Ltd</v>
      </c>
      <c r="C4" s="143"/>
      <c r="D4" s="143"/>
      <c r="E4" s="143"/>
      <c r="F4" s="3" t="s">
        <v>150</v>
      </c>
      <c r="G4" s="3" t="s">
        <v>151</v>
      </c>
    </row>
    <row r="5" spans="1:10" s="3" customFormat="1" ht="6.75" customHeight="1"/>
    <row r="6" spans="1:10" s="3" customFormat="1" ht="15.75" customHeight="1">
      <c r="A6" s="3" t="s">
        <v>152</v>
      </c>
      <c r="D6" s="145">
        <v>44562</v>
      </c>
      <c r="E6" s="145"/>
      <c r="F6" s="35" t="s">
        <v>153</v>
      </c>
      <c r="G6" s="145">
        <v>44926</v>
      </c>
      <c r="H6" s="145"/>
    </row>
    <row r="7" spans="1:10" s="3" customFormat="1" ht="7.5" customHeight="1"/>
    <row r="8" spans="1:10" s="3" customFormat="1" ht="15.6">
      <c r="A8" s="9">
        <f>+A1</f>
        <v>2022</v>
      </c>
      <c r="B8" s="34" t="s">
        <v>154</v>
      </c>
      <c r="C8"/>
      <c r="D8"/>
      <c r="E8"/>
      <c r="F8"/>
      <c r="G8"/>
    </row>
    <row r="9" spans="1:10" s="3" customFormat="1" ht="28.5" customHeight="1">
      <c r="A9" s="146" t="s">
        <v>155</v>
      </c>
      <c r="B9" s="146"/>
      <c r="C9" s="146" t="s">
        <v>156</v>
      </c>
      <c r="D9" s="146"/>
      <c r="E9" s="146" t="s">
        <v>157</v>
      </c>
      <c r="F9" s="146"/>
      <c r="G9" s="146" t="s">
        <v>158</v>
      </c>
      <c r="H9" s="146"/>
      <c r="I9" s="146" t="s">
        <v>159</v>
      </c>
      <c r="J9" s="146"/>
    </row>
    <row r="10" spans="1:10" s="3" customFormat="1" ht="14.25" customHeight="1">
      <c r="A10" s="325" t="s">
        <v>160</v>
      </c>
      <c r="B10" s="325"/>
      <c r="C10" s="325"/>
      <c r="D10" s="325"/>
      <c r="E10" s="325"/>
      <c r="F10" s="325"/>
      <c r="G10" s="325"/>
      <c r="H10" s="325"/>
      <c r="I10" s="325"/>
      <c r="J10" s="325"/>
    </row>
    <row r="11" spans="1:10" s="3" customFormat="1" ht="14.25" customHeight="1">
      <c r="A11" s="325" t="s">
        <v>161</v>
      </c>
      <c r="B11" s="325"/>
      <c r="C11" s="142" t="s">
        <v>162</v>
      </c>
      <c r="D11" s="142"/>
      <c r="E11" s="326"/>
      <c r="F11" s="326"/>
      <c r="G11" s="326">
        <v>11156</v>
      </c>
      <c r="H11" s="326"/>
      <c r="I11" s="327">
        <f>IF((E11+G11)&gt;0,(E11+G11)/'Operational Data'!$G$21, "-")</f>
        <v>2.6234782015675966E-2</v>
      </c>
      <c r="J11" s="327"/>
    </row>
    <row r="12" spans="1:10" s="3" customFormat="1" ht="14.25" customHeight="1">
      <c r="A12" s="325" t="s">
        <v>163</v>
      </c>
      <c r="B12" s="325"/>
      <c r="C12" s="142"/>
      <c r="D12" s="142"/>
      <c r="E12" s="326"/>
      <c r="F12" s="326"/>
      <c r="G12" s="326"/>
      <c r="H12" s="326"/>
      <c r="I12" s="327" t="str">
        <f>IF((E12+G12)&gt;0,(E12+G12)/'Operational Data'!$G$21, "-")</f>
        <v>-</v>
      </c>
      <c r="J12" s="327"/>
    </row>
    <row r="13" spans="1:10" s="3" customFormat="1" ht="14.25" customHeight="1">
      <c r="A13" s="328"/>
      <c r="B13" s="328"/>
      <c r="C13" s="142"/>
      <c r="D13" s="142"/>
      <c r="E13" s="326"/>
      <c r="F13" s="326"/>
      <c r="G13" s="326"/>
      <c r="H13" s="326"/>
      <c r="I13" s="327" t="str">
        <f>IF((E13+G13)&gt;0,(E13+G13)/'Operational Data'!$G$21, "-")</f>
        <v>-</v>
      </c>
      <c r="J13" s="327"/>
    </row>
    <row r="14" spans="1:10" s="3" customFormat="1" ht="14.25" customHeight="1">
      <c r="A14" s="328"/>
      <c r="B14" s="328"/>
      <c r="C14" s="142"/>
      <c r="D14" s="142"/>
      <c r="E14" s="326"/>
      <c r="F14" s="326"/>
      <c r="G14" s="326"/>
      <c r="H14" s="326"/>
      <c r="I14" s="327" t="str">
        <f>IF((E14+G14)&gt;0,(E14+G14)/'Operational Data'!$G$21, "-")</f>
        <v>-</v>
      </c>
      <c r="J14" s="327"/>
    </row>
    <row r="15" spans="1:10" s="3" customFormat="1" ht="14.25" customHeight="1">
      <c r="A15" s="329" t="s">
        <v>164</v>
      </c>
      <c r="B15" s="329"/>
      <c r="C15" s="329"/>
      <c r="D15" s="329"/>
      <c r="E15" s="330">
        <f>SUM(E11:F14)</f>
        <v>0</v>
      </c>
      <c r="F15" s="330"/>
      <c r="G15" s="330">
        <f>SUM(G11:H14)</f>
        <v>11156</v>
      </c>
      <c r="H15" s="330"/>
      <c r="I15" s="327">
        <f>IF((E15+G15)&gt;0,(E15+G15)/'Operational Data'!$G$21, "-")</f>
        <v>2.6234782015675966E-2</v>
      </c>
      <c r="J15" s="327"/>
    </row>
    <row r="16" spans="1:10" s="3" customFormat="1" ht="14.25" customHeight="1">
      <c r="A16" s="331"/>
      <c r="B16" s="332"/>
      <c r="C16" s="332"/>
      <c r="D16" s="332"/>
      <c r="E16" s="333"/>
      <c r="F16" s="333"/>
      <c r="G16" s="333"/>
      <c r="H16" s="333"/>
      <c r="I16" s="334"/>
      <c r="J16" s="335"/>
    </row>
    <row r="17" spans="1:10" s="3" customFormat="1" ht="14.25" customHeight="1">
      <c r="A17" s="336" t="s">
        <v>165</v>
      </c>
      <c r="B17" s="336"/>
      <c r="C17" s="336"/>
      <c r="D17" s="336"/>
      <c r="E17" s="336"/>
      <c r="F17" s="336"/>
      <c r="G17" s="336"/>
      <c r="H17" s="336"/>
      <c r="I17" s="336"/>
      <c r="J17" s="336"/>
    </row>
    <row r="18" spans="1:10" ht="14.25" customHeight="1">
      <c r="A18" s="325" t="s">
        <v>163</v>
      </c>
      <c r="B18" s="325"/>
      <c r="C18" s="142" t="s">
        <v>166</v>
      </c>
      <c r="D18" s="142"/>
      <c r="E18" s="326"/>
      <c r="F18" s="326"/>
      <c r="G18" s="326">
        <v>78342</v>
      </c>
      <c r="H18" s="326"/>
      <c r="I18" s="327">
        <f>IF((E18+G18)&gt;0,(E18+G18)/'Operational Data'!$G$21, "-")</f>
        <v>0.18423138155898947</v>
      </c>
      <c r="J18" s="327"/>
    </row>
    <row r="19" spans="1:10" s="3" customFormat="1" ht="14.25" customHeight="1">
      <c r="A19" s="325" t="s">
        <v>167</v>
      </c>
      <c r="B19" s="325"/>
      <c r="C19" s="142" t="s">
        <v>168</v>
      </c>
      <c r="D19" s="142"/>
      <c r="E19" s="326"/>
      <c r="F19" s="326"/>
      <c r="G19" s="326">
        <v>4536</v>
      </c>
      <c r="H19" s="326"/>
      <c r="I19" s="327">
        <f>IF((E19+G19)&gt;0,(E19+G19)/'Operational Data'!$G$21, "-")</f>
        <v>1.0666992759331854E-2</v>
      </c>
      <c r="J19" s="327"/>
    </row>
    <row r="20" spans="1:10" s="3" customFormat="1" ht="14.25" customHeight="1">
      <c r="A20" s="325" t="s">
        <v>169</v>
      </c>
      <c r="B20" s="325"/>
      <c r="C20" s="142"/>
      <c r="D20" s="142"/>
      <c r="E20" s="326"/>
      <c r="F20" s="326"/>
      <c r="G20" s="326"/>
      <c r="H20" s="326"/>
      <c r="I20" s="327" t="str">
        <f>IF((E20+G20)&gt;0,(E20+G20)/'Operational Data'!$G$21, "-")</f>
        <v>-</v>
      </c>
      <c r="J20" s="327"/>
    </row>
    <row r="21" spans="1:10" s="3" customFormat="1" ht="14.25" customHeight="1">
      <c r="A21" s="337"/>
      <c r="B21" s="337"/>
      <c r="C21" s="142"/>
      <c r="D21" s="142"/>
      <c r="E21" s="326"/>
      <c r="F21" s="326"/>
      <c r="G21" s="326"/>
      <c r="H21" s="326"/>
      <c r="I21" s="327" t="str">
        <f>IF((E21+G21)&gt;0,(E21+G21)/'Operational Data'!$G$21, "-")</f>
        <v>-</v>
      </c>
      <c r="J21" s="327"/>
    </row>
    <row r="22" spans="1:10" s="3" customFormat="1" ht="14.25" customHeight="1">
      <c r="A22" s="337"/>
      <c r="B22" s="337"/>
      <c r="C22" s="142"/>
      <c r="D22" s="142"/>
      <c r="E22" s="326"/>
      <c r="F22" s="326"/>
      <c r="G22" s="326"/>
      <c r="H22" s="326"/>
      <c r="I22" s="327" t="str">
        <f>IF((E22+G22)&gt;0,(E22+G22)/'Operational Data'!$G$21, "-")</f>
        <v>-</v>
      </c>
      <c r="J22" s="327"/>
    </row>
    <row r="23" spans="1:10" s="3" customFormat="1" ht="14.25" customHeight="1">
      <c r="A23" s="338" t="s">
        <v>170</v>
      </c>
      <c r="B23" s="338"/>
      <c r="C23" s="338"/>
      <c r="D23" s="338"/>
      <c r="E23" s="330">
        <f>SUM(E18:F22)</f>
        <v>0</v>
      </c>
      <c r="F23" s="330"/>
      <c r="G23" s="330">
        <f>SUM(G18:H22)</f>
        <v>82878</v>
      </c>
      <c r="H23" s="330"/>
      <c r="I23" s="327">
        <f>IF((E23+G23)&gt;0,(E23+G23)/'Operational Data'!$G$21, "-")</f>
        <v>0.1948983743183213</v>
      </c>
      <c r="J23" s="327"/>
    </row>
    <row r="24" spans="1:10" s="3" customFormat="1" ht="14.25" customHeight="1">
      <c r="A24" s="152" t="s">
        <v>171</v>
      </c>
      <c r="B24" s="152"/>
      <c r="C24" s="152"/>
      <c r="D24" s="152"/>
      <c r="E24" s="153">
        <f>+E23+E15</f>
        <v>0</v>
      </c>
      <c r="F24" s="153"/>
      <c r="G24" s="153">
        <f>+G23+G15</f>
        <v>94034</v>
      </c>
      <c r="H24" s="153"/>
      <c r="I24" s="339">
        <f>IF((E24+G24)&gt;0,(E24+G24)/'Operational Data'!$G$21, "-")</f>
        <v>0.22113315633399727</v>
      </c>
      <c r="J24" s="339"/>
    </row>
    <row r="25" spans="1:10" s="3" customFormat="1" ht="8.25" customHeight="1">
      <c r="A25" s="340"/>
      <c r="B25"/>
      <c r="C25"/>
      <c r="D25"/>
      <c r="E25"/>
      <c r="F25"/>
      <c r="G25"/>
    </row>
    <row r="26" spans="1:10" s="3" customFormat="1" ht="14.25" customHeight="1">
      <c r="A26" s="154" t="s">
        <v>172</v>
      </c>
      <c r="B26" s="154"/>
      <c r="C26" s="154"/>
      <c r="D26" s="154"/>
      <c r="E26" s="154"/>
      <c r="F26" s="154"/>
      <c r="G26" s="154"/>
      <c r="H26" s="154"/>
      <c r="I26" s="154"/>
      <c r="J26" s="154"/>
    </row>
    <row r="27" spans="1:10" s="3" customFormat="1" ht="14.25" customHeight="1">
      <c r="A27" s="155" t="s">
        <v>173</v>
      </c>
      <c r="B27" s="155"/>
      <c r="C27" s="155"/>
      <c r="D27" s="155"/>
      <c r="E27" s="155"/>
      <c r="F27" s="155"/>
      <c r="G27" s="155"/>
      <c r="H27" s="155"/>
      <c r="I27" s="155"/>
      <c r="J27" s="155"/>
    </row>
    <row r="28" spans="1:10" s="3" customFormat="1" ht="14.25" customHeight="1">
      <c r="A28" s="155"/>
      <c r="B28" s="155"/>
      <c r="C28" s="155"/>
      <c r="D28" s="155"/>
      <c r="E28" s="155"/>
      <c r="F28" s="155"/>
      <c r="G28" s="155"/>
      <c r="H28" s="155"/>
      <c r="I28" s="155"/>
      <c r="J28" s="155"/>
    </row>
    <row r="29" spans="1:10" s="3" customFormat="1" ht="14.25" customHeight="1">
      <c r="A29" s="155"/>
      <c r="B29" s="155"/>
      <c r="C29" s="155"/>
      <c r="D29" s="155"/>
      <c r="E29" s="155"/>
      <c r="F29" s="155"/>
      <c r="G29" s="155"/>
      <c r="H29" s="155"/>
      <c r="I29" s="155"/>
      <c r="J29" s="155"/>
    </row>
    <row r="30" spans="1:10" s="3" customFormat="1" ht="14.25" customHeight="1">
      <c r="A30" s="340"/>
      <c r="B30"/>
      <c r="C30"/>
      <c r="D30"/>
      <c r="E30"/>
      <c r="F30"/>
      <c r="G30"/>
    </row>
    <row r="31" spans="1:10" s="3" customFormat="1" ht="14.25" customHeight="1">
      <c r="A31" s="1">
        <f>+A1</f>
        <v>2022</v>
      </c>
      <c r="B31" s="34" t="s">
        <v>174</v>
      </c>
      <c r="C31" s="34"/>
      <c r="D31" s="34"/>
      <c r="E31" s="34"/>
      <c r="F31" s="34"/>
    </row>
    <row r="32" spans="1:10" s="3" customFormat="1" ht="24.75" customHeight="1">
      <c r="A32" s="147" t="s">
        <v>175</v>
      </c>
      <c r="B32" s="148"/>
      <c r="C32" s="148"/>
      <c r="D32" s="149"/>
      <c r="E32" s="38" t="s">
        <v>176</v>
      </c>
      <c r="F32" s="39"/>
      <c r="G32" s="40" t="s">
        <v>73</v>
      </c>
      <c r="H32" s="150" t="s">
        <v>177</v>
      </c>
      <c r="I32" s="151"/>
      <c r="J32" s="41" t="s">
        <v>73</v>
      </c>
    </row>
    <row r="33" spans="1:10" s="3" customFormat="1" ht="14.25" customHeight="1">
      <c r="A33" s="331" t="s">
        <v>113</v>
      </c>
      <c r="B33" s="332"/>
      <c r="C33" s="332"/>
      <c r="D33" s="341"/>
      <c r="E33" s="342">
        <f>+'Operational Data'!G42</f>
        <v>82800</v>
      </c>
      <c r="F33" s="335"/>
      <c r="G33" s="343" t="s">
        <v>114</v>
      </c>
      <c r="H33" s="344">
        <f>IF(E33&gt;0,E33/'Operational Data'!$G$21,"-")</f>
        <v>0.19471494719415292</v>
      </c>
      <c r="I33" s="345"/>
      <c r="J33" s="343" t="s">
        <v>178</v>
      </c>
    </row>
    <row r="34" spans="1:10" s="3" customFormat="1" ht="14.25" customHeight="1">
      <c r="A34" s="331" t="s">
        <v>179</v>
      </c>
      <c r="B34" s="332"/>
      <c r="C34" s="332"/>
      <c r="D34" s="341"/>
      <c r="E34" s="342">
        <f>+'Operational Data'!G43+'Operational Data'!G42</f>
        <v>82800</v>
      </c>
      <c r="F34" s="335"/>
      <c r="G34" s="343" t="s">
        <v>114</v>
      </c>
      <c r="H34" s="344">
        <f>IF(E34&gt;0,E34/'Operational Data'!$G$21,"-")</f>
        <v>0.19471494719415292</v>
      </c>
      <c r="I34" s="345"/>
      <c r="J34" s="343" t="s">
        <v>178</v>
      </c>
    </row>
    <row r="35" spans="1:10" s="3" customFormat="1" ht="14.25" customHeight="1">
      <c r="A35" s="331" t="s">
        <v>180</v>
      </c>
      <c r="B35" s="332"/>
      <c r="C35" s="332"/>
      <c r="D35" s="341"/>
      <c r="E35" s="342">
        <f>+'Operational Data'!G44</f>
        <v>77617</v>
      </c>
      <c r="F35" s="335"/>
      <c r="G35" s="343" t="s">
        <v>181</v>
      </c>
      <c r="H35" s="344">
        <f>IF(E35&gt;0,E35/'Operational Data'!$G$21,"-")</f>
        <v>0.18252644995614212</v>
      </c>
      <c r="I35" s="345"/>
      <c r="J35" s="343" t="s">
        <v>182</v>
      </c>
    </row>
    <row r="36" spans="1:10" s="3" customFormat="1" ht="14.25" customHeight="1">
      <c r="A36" s="331" t="s">
        <v>120</v>
      </c>
      <c r="B36" s="332"/>
      <c r="C36" s="332"/>
      <c r="D36" s="341"/>
      <c r="E36" s="342">
        <f>+'Operational Data'!G46</f>
        <v>163901</v>
      </c>
      <c r="F36" s="335"/>
      <c r="G36" s="343" t="s">
        <v>181</v>
      </c>
      <c r="H36" s="344">
        <f>IF(E36&gt;0,E36/'Operational Data'!$G$21,"-")</f>
        <v>0.38543447536315045</v>
      </c>
      <c r="I36" s="345"/>
      <c r="J36" s="343" t="s">
        <v>182</v>
      </c>
    </row>
    <row r="37" spans="1:10" s="3" customFormat="1" ht="14.25" customHeight="1">
      <c r="A37" s="331" t="s">
        <v>183</v>
      </c>
      <c r="B37" s="332"/>
      <c r="C37" s="332"/>
      <c r="D37" s="341"/>
      <c r="E37" s="342">
        <f>+'Operational Data'!G47</f>
        <v>4319695</v>
      </c>
      <c r="F37" s="335"/>
      <c r="G37" s="343" t="s">
        <v>181</v>
      </c>
      <c r="H37" s="344">
        <f>IF(E37&gt;0,E37/'Operational Data'!$G$21,"-")</f>
        <v>10.158323476085101</v>
      </c>
      <c r="I37" s="345"/>
      <c r="J37" s="343" t="s">
        <v>182</v>
      </c>
    </row>
    <row r="38" spans="1:10" s="3" customFormat="1" ht="14.25" customHeight="1">
      <c r="A38" s="346"/>
      <c r="B38" s="347"/>
      <c r="C38" s="347"/>
      <c r="D38" s="348"/>
      <c r="E38" s="349"/>
      <c r="F38" s="350"/>
      <c r="G38" s="351"/>
      <c r="H38" s="352"/>
      <c r="I38" s="353"/>
      <c r="J38" s="351"/>
    </row>
    <row r="39" spans="1:10" s="3" customFormat="1" ht="14.25" customHeight="1">
      <c r="A39" s="154" t="s">
        <v>172</v>
      </c>
      <c r="B39" s="154"/>
      <c r="C39" s="154"/>
      <c r="D39" s="154"/>
      <c r="E39" s="154"/>
      <c r="F39" s="154"/>
      <c r="G39" s="154"/>
      <c r="H39" s="154"/>
      <c r="I39" s="154"/>
      <c r="J39" s="154"/>
    </row>
    <row r="40" spans="1:10" s="3" customFormat="1" ht="14.25" customHeight="1">
      <c r="A40" s="155" t="s">
        <v>184</v>
      </c>
      <c r="B40" s="155"/>
      <c r="C40" s="155"/>
      <c r="D40" s="155"/>
      <c r="E40" s="155"/>
      <c r="F40" s="155"/>
      <c r="G40" s="155"/>
      <c r="H40" s="155"/>
      <c r="I40" s="155"/>
      <c r="J40" s="155"/>
    </row>
    <row r="41" spans="1:10" s="3" customFormat="1" ht="14.25" customHeight="1">
      <c r="A41" s="155"/>
      <c r="B41" s="155"/>
      <c r="C41" s="155"/>
      <c r="D41" s="155"/>
      <c r="E41" s="155"/>
      <c r="F41" s="155"/>
      <c r="G41" s="155"/>
      <c r="H41" s="155"/>
      <c r="I41" s="155"/>
      <c r="J41" s="155"/>
    </row>
    <row r="42" spans="1:10" s="3" customFormat="1" ht="14.25" customHeight="1">
      <c r="A42" s="42"/>
      <c r="B42" s="42"/>
      <c r="C42" s="42"/>
      <c r="D42" s="42"/>
      <c r="E42" s="42"/>
      <c r="F42" s="42"/>
      <c r="G42" s="42"/>
      <c r="H42" s="42"/>
      <c r="I42" s="42"/>
      <c r="J42" s="42"/>
    </row>
    <row r="43" spans="1:10" s="3" customFormat="1" ht="14.25" customHeight="1">
      <c r="A43" s="34">
        <f>+A31</f>
        <v>2022</v>
      </c>
      <c r="B43" s="34" t="s">
        <v>185</v>
      </c>
      <c r="C43" s="34"/>
      <c r="D43" s="34"/>
      <c r="E43" s="34"/>
      <c r="F43" s="34"/>
      <c r="G43" s="93"/>
    </row>
    <row r="44" spans="1:10" ht="14.25" customHeight="1">
      <c r="A44" s="156" t="s">
        <v>186</v>
      </c>
      <c r="B44" s="156"/>
      <c r="C44" s="156" t="s">
        <v>187</v>
      </c>
      <c r="D44" s="156"/>
      <c r="E44" s="156"/>
      <c r="F44" s="156"/>
      <c r="G44" s="156"/>
      <c r="H44" s="156"/>
      <c r="I44" s="156"/>
      <c r="J44" s="156"/>
    </row>
    <row r="45" spans="1:10" ht="14.25" customHeight="1">
      <c r="A45" s="43"/>
      <c r="B45" s="43"/>
      <c r="C45" s="36" t="s">
        <v>188</v>
      </c>
      <c r="D45" s="36" t="s">
        <v>189</v>
      </c>
      <c r="E45" s="36" t="s">
        <v>190</v>
      </c>
      <c r="F45" s="36" t="s">
        <v>191</v>
      </c>
      <c r="G45" s="36" t="s">
        <v>192</v>
      </c>
      <c r="H45" s="36"/>
      <c r="I45" s="36" t="s">
        <v>193</v>
      </c>
      <c r="J45" s="36" t="s">
        <v>194</v>
      </c>
    </row>
    <row r="46" spans="1:10" ht="31.5" customHeight="1">
      <c r="A46" s="325" t="s">
        <v>195</v>
      </c>
      <c r="B46" s="325"/>
      <c r="C46" s="354">
        <f>'Operational Data'!G53</f>
        <v>8458</v>
      </c>
      <c r="D46" s="354">
        <f>'Operational Data'!G54</f>
        <v>8252</v>
      </c>
      <c r="E46" s="354"/>
      <c r="F46" s="355"/>
      <c r="G46" s="355"/>
      <c r="H46" s="355"/>
      <c r="I46" s="355"/>
      <c r="J46" s="355"/>
    </row>
    <row r="47" spans="1:10" ht="43.5" customHeight="1">
      <c r="A47" s="325" t="s">
        <v>196</v>
      </c>
      <c r="B47" s="325"/>
      <c r="C47" s="354">
        <v>4</v>
      </c>
      <c r="D47" s="354">
        <v>3</v>
      </c>
      <c r="E47" s="354"/>
      <c r="F47" s="355"/>
      <c r="G47" s="355"/>
      <c r="H47" s="355"/>
      <c r="I47" s="355"/>
      <c r="J47" s="355"/>
    </row>
    <row r="48" spans="1:10" ht="42.75" customHeight="1">
      <c r="A48" s="325" t="s">
        <v>197</v>
      </c>
      <c r="B48" s="325"/>
      <c r="C48" s="354">
        <v>6</v>
      </c>
      <c r="D48" s="354">
        <v>2</v>
      </c>
      <c r="E48" s="354"/>
      <c r="F48" s="355"/>
      <c r="G48" s="355"/>
      <c r="H48" s="355"/>
      <c r="I48" s="355"/>
      <c r="J48" s="355"/>
    </row>
    <row r="49" spans="1:10" ht="8.25" customHeight="1">
      <c r="A49" s="93"/>
      <c r="B49" s="93"/>
      <c r="C49" s="93"/>
      <c r="D49" s="93"/>
      <c r="E49" s="93"/>
      <c r="F49" s="93"/>
      <c r="G49" s="93"/>
      <c r="H49" s="93"/>
      <c r="I49" s="93"/>
      <c r="J49" s="93"/>
    </row>
    <row r="50" spans="1:10">
      <c r="A50" s="154" t="s">
        <v>172</v>
      </c>
      <c r="B50" s="154"/>
      <c r="C50" s="154"/>
      <c r="D50" s="154"/>
      <c r="E50" s="154"/>
      <c r="F50" s="154"/>
      <c r="G50" s="154"/>
      <c r="H50" s="154"/>
      <c r="I50" s="154"/>
      <c r="J50" s="154"/>
    </row>
    <row r="51" spans="1:10">
      <c r="A51" s="155" t="s">
        <v>198</v>
      </c>
      <c r="B51" s="155"/>
      <c r="C51" s="155"/>
      <c r="D51" s="155"/>
      <c r="E51" s="155"/>
      <c r="F51" s="155"/>
      <c r="G51" s="155"/>
      <c r="H51" s="155"/>
      <c r="I51" s="155"/>
      <c r="J51" s="155"/>
    </row>
    <row r="52" spans="1:10">
      <c r="A52" s="155"/>
      <c r="B52" s="155"/>
      <c r="C52" s="155"/>
      <c r="D52" s="155"/>
      <c r="E52" s="155"/>
      <c r="F52" s="155"/>
      <c r="G52" s="155"/>
      <c r="H52" s="155"/>
      <c r="I52" s="155"/>
      <c r="J52" s="155"/>
    </row>
    <row r="54" spans="1:10">
      <c r="A54" s="3" t="s">
        <v>199</v>
      </c>
      <c r="B54" s="44"/>
      <c r="C54" s="44"/>
      <c r="D54" s="44"/>
      <c r="E54" s="44"/>
      <c r="F54" s="3"/>
      <c r="G54" s="3" t="s">
        <v>200</v>
      </c>
      <c r="H54" s="104">
        <v>44950</v>
      </c>
      <c r="I54" s="44"/>
      <c r="J54" s="93"/>
    </row>
    <row r="62" spans="1:10">
      <c r="A62" s="93"/>
      <c r="B62" s="93"/>
      <c r="C62" s="93"/>
      <c r="D62" s="93"/>
      <c r="E62" s="93"/>
      <c r="F62" s="3"/>
      <c r="G62" s="93"/>
      <c r="H62" s="93"/>
      <c r="I62" s="93"/>
      <c r="J62" s="93"/>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25" right="0.25" top="0.75" bottom="0.75" header="0.3" footer="0.3"/>
  <pageSetup paperSize="9" scale="87" orientation="portrait" r:id="rId1"/>
  <headerFooter scaleWithDoc="0">
    <oddFooter>&amp;C&amp;"Arial,Regular"Page &amp;P</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workbookViewId="0">
      <selection activeCell="J13" sqref="J13"/>
    </sheetView>
  </sheetViews>
  <sheetFormatPr defaultColWidth="9.28515625" defaultRowHeight="15"/>
  <cols>
    <col min="1" max="1" width="9.42578125" style="2" bestFit="1" customWidth="1"/>
    <col min="2" max="16384" width="9.28515625" style="2"/>
  </cols>
  <sheetData>
    <row r="1" spans="1:10" ht="15.6">
      <c r="A1" s="33">
        <f>+'Cover Page'!C39</f>
        <v>2022</v>
      </c>
      <c r="B1" s="34" t="s">
        <v>201</v>
      </c>
      <c r="C1" s="34"/>
      <c r="D1" s="34"/>
      <c r="E1" s="34"/>
      <c r="F1" s="34"/>
      <c r="G1" s="34"/>
      <c r="H1" s="34"/>
      <c r="I1" s="34"/>
      <c r="J1" s="34"/>
    </row>
    <row r="3" spans="1:10" s="3" customFormat="1" ht="15" customHeight="1">
      <c r="A3" s="3" t="str">
        <f>+'Cover Page'!B31</f>
        <v>Permit EPR/BT7116IW</v>
      </c>
      <c r="F3" s="3" t="s">
        <v>148</v>
      </c>
      <c r="G3" s="157">
        <f>+'Cover Page'!B37:I37</f>
        <v>0</v>
      </c>
      <c r="H3" s="157"/>
      <c r="I3" s="157"/>
    </row>
    <row r="4" spans="1:10" s="3" customFormat="1" ht="13.9"/>
    <row r="5" spans="1:10" s="3" customFormat="1" ht="13.9">
      <c r="A5" s="3" t="s">
        <v>149</v>
      </c>
      <c r="B5" s="143" t="str">
        <f>+'Cover Page'!B33:I33</f>
        <v>Lakeside EFW Ltd</v>
      </c>
      <c r="C5" s="143"/>
      <c r="D5" s="143"/>
      <c r="E5" s="143"/>
      <c r="F5" s="3" t="s">
        <v>150</v>
      </c>
      <c r="G5" s="3" t="s">
        <v>202</v>
      </c>
    </row>
    <row r="6" spans="1:10" s="3" customFormat="1" ht="13.9"/>
    <row r="7" spans="1:10" s="3" customFormat="1" ht="15.75" customHeight="1">
      <c r="A7" s="3" t="s">
        <v>152</v>
      </c>
      <c r="D7" s="158">
        <f>+'Perf. Form 1'!D6:E6</f>
        <v>44562</v>
      </c>
      <c r="E7" s="158"/>
      <c r="F7" s="35" t="s">
        <v>153</v>
      </c>
      <c r="G7" s="158">
        <f>+'Perf. Form 1'!G6:H6</f>
        <v>44926</v>
      </c>
      <c r="H7" s="158"/>
    </row>
    <row r="8" spans="1:10" s="3" customFormat="1" ht="14.45">
      <c r="B8"/>
      <c r="C8"/>
      <c r="D8"/>
    </row>
    <row r="9" spans="1:10" s="3" customFormat="1" ht="37.5" customHeight="1">
      <c r="A9" s="156" t="s">
        <v>203</v>
      </c>
      <c r="B9" s="156"/>
      <c r="C9" s="156"/>
      <c r="D9" s="146" t="s">
        <v>204</v>
      </c>
      <c r="E9" s="146"/>
      <c r="F9" s="36" t="s">
        <v>73</v>
      </c>
      <c r="G9" s="156" t="s">
        <v>205</v>
      </c>
      <c r="H9" s="156"/>
      <c r="I9" s="156"/>
    </row>
    <row r="10" spans="1:10" s="3" customFormat="1" ht="24.75" customHeight="1">
      <c r="A10" s="325" t="s">
        <v>206</v>
      </c>
      <c r="B10" s="325"/>
      <c r="C10" s="325"/>
      <c r="D10" s="356">
        <f>+'Operational Data'!G24</f>
        <v>306160</v>
      </c>
      <c r="E10" s="356"/>
      <c r="F10" s="357" t="s">
        <v>97</v>
      </c>
      <c r="G10" s="358">
        <f>+'Operational Data'!H24</f>
        <v>719.97497865895957</v>
      </c>
      <c r="H10" s="358"/>
      <c r="I10" s="358"/>
    </row>
    <row r="11" spans="1:10" s="3" customFormat="1" ht="24.75" customHeight="1">
      <c r="A11" s="325" t="s">
        <v>207</v>
      </c>
      <c r="B11" s="325"/>
      <c r="C11" s="325"/>
      <c r="D11" s="359">
        <f>+'Operational Data'!G27</f>
        <v>80</v>
      </c>
      <c r="E11" s="359"/>
      <c r="F11" s="357" t="s">
        <v>97</v>
      </c>
      <c r="G11" s="358">
        <f>+'Operational Data'!H27</f>
        <v>0.18813038376246657</v>
      </c>
      <c r="H11" s="358"/>
      <c r="I11" s="358"/>
    </row>
    <row r="12" spans="1:10" s="3" customFormat="1" ht="24.75" customHeight="1">
      <c r="A12" s="325" t="s">
        <v>208</v>
      </c>
      <c r="B12" s="325"/>
      <c r="C12" s="325"/>
      <c r="D12" s="356">
        <f>+'Operational Data'!G25</f>
        <v>275492</v>
      </c>
      <c r="E12" s="356"/>
      <c r="F12" s="357" t="s">
        <v>97</v>
      </c>
      <c r="G12" s="358">
        <f>+'Operational Data'!H25</f>
        <v>647.85519604361798</v>
      </c>
      <c r="H12" s="358"/>
      <c r="I12" s="358"/>
    </row>
    <row r="13" spans="1:10" s="3" customFormat="1" ht="24.75" customHeight="1">
      <c r="A13" s="325" t="s">
        <v>209</v>
      </c>
      <c r="B13" s="325"/>
      <c r="C13" s="325"/>
      <c r="D13" s="360">
        <f>'Operational Data'!G48/837</f>
        <v>210.17562724014337</v>
      </c>
      <c r="E13" s="360"/>
      <c r="F13" s="357" t="s">
        <v>81</v>
      </c>
      <c r="G13" s="361"/>
      <c r="H13" s="361"/>
      <c r="I13" s="361"/>
    </row>
    <row r="14" spans="1:10" s="3" customFormat="1" ht="24.75" customHeight="1">
      <c r="A14" s="325" t="s">
        <v>210</v>
      </c>
      <c r="B14" s="325"/>
      <c r="C14" s="325"/>
      <c r="D14" s="356">
        <f>+'Operational Data'!G30</f>
        <v>0</v>
      </c>
      <c r="E14" s="356"/>
      <c r="F14" s="357" t="s">
        <v>211</v>
      </c>
      <c r="G14" s="358" t="str">
        <f>+'Operational Data'!H30</f>
        <v>-</v>
      </c>
      <c r="H14" s="358"/>
      <c r="I14" s="358"/>
    </row>
    <row r="15" spans="1:10" s="3" customFormat="1" ht="24.75" customHeight="1">
      <c r="A15" s="328"/>
      <c r="B15" s="328"/>
      <c r="C15" s="328"/>
      <c r="D15" s="328"/>
      <c r="E15" s="328"/>
      <c r="F15" s="105"/>
      <c r="G15" s="172"/>
      <c r="H15" s="172"/>
      <c r="I15" s="172"/>
    </row>
    <row r="16" spans="1:10" s="3" customFormat="1" ht="24.75" customHeight="1">
      <c r="A16" s="328"/>
      <c r="B16" s="328"/>
      <c r="C16" s="328"/>
      <c r="D16" s="328"/>
      <c r="E16" s="328"/>
      <c r="F16" s="105"/>
      <c r="G16" s="172"/>
      <c r="H16" s="172"/>
      <c r="I16" s="172"/>
    </row>
    <row r="17" spans="1:9" s="3" customFormat="1" ht="14.45">
      <c r="A17" s="45"/>
      <c r="B17"/>
      <c r="C17"/>
      <c r="D17"/>
    </row>
    <row r="18" spans="1:9" s="3" customFormat="1" ht="24" customHeight="1">
      <c r="A18" s="154" t="s">
        <v>172</v>
      </c>
      <c r="B18" s="154"/>
      <c r="C18" s="154"/>
      <c r="D18" s="154"/>
      <c r="E18" s="154"/>
      <c r="F18" s="154"/>
      <c r="G18" s="154"/>
      <c r="H18" s="154"/>
      <c r="I18" s="154"/>
    </row>
    <row r="19" spans="1:9" s="3" customFormat="1" ht="13.9">
      <c r="A19" s="187"/>
      <c r="B19" s="187"/>
      <c r="C19" s="187"/>
      <c r="D19" s="187"/>
      <c r="E19" s="187"/>
      <c r="F19" s="187"/>
      <c r="G19" s="187"/>
      <c r="H19" s="187"/>
      <c r="I19" s="187"/>
    </row>
    <row r="20" spans="1:9" s="3" customFormat="1" ht="13.9">
      <c r="A20" s="187"/>
      <c r="B20" s="187"/>
      <c r="C20" s="187"/>
      <c r="D20" s="187"/>
      <c r="E20" s="187"/>
      <c r="F20" s="187"/>
      <c r="G20" s="187"/>
      <c r="H20" s="187"/>
      <c r="I20" s="187"/>
    </row>
    <row r="21" spans="1:9" s="3" customFormat="1" ht="13.9">
      <c r="A21" s="187"/>
      <c r="B21" s="187"/>
      <c r="C21" s="187"/>
      <c r="D21" s="187"/>
      <c r="E21" s="187"/>
      <c r="F21" s="187"/>
      <c r="G21" s="187"/>
      <c r="H21" s="187"/>
      <c r="I21" s="187"/>
    </row>
    <row r="22" spans="1:9" s="3" customFormat="1" ht="13.9">
      <c r="A22" s="187"/>
      <c r="B22" s="187"/>
      <c r="C22" s="187"/>
      <c r="D22" s="187"/>
      <c r="E22" s="187"/>
      <c r="F22" s="187"/>
      <c r="G22" s="187"/>
      <c r="H22" s="187"/>
      <c r="I22" s="187"/>
    </row>
    <row r="23" spans="1:9" s="3" customFormat="1" ht="13.9">
      <c r="A23" s="187"/>
      <c r="B23" s="187"/>
      <c r="C23" s="187"/>
      <c r="D23" s="187"/>
      <c r="E23" s="187"/>
      <c r="F23" s="187"/>
      <c r="G23" s="187"/>
      <c r="H23" s="187"/>
      <c r="I23" s="187"/>
    </row>
    <row r="24" spans="1:9" s="3" customFormat="1" ht="13.9">
      <c r="A24" s="187"/>
      <c r="B24" s="187"/>
      <c r="C24" s="187"/>
      <c r="D24" s="187"/>
      <c r="E24" s="187"/>
      <c r="F24" s="187"/>
      <c r="G24" s="187"/>
      <c r="H24" s="187"/>
      <c r="I24" s="187"/>
    </row>
    <row r="25" spans="1:9" s="3" customFormat="1" ht="13.9">
      <c r="A25" s="187"/>
      <c r="B25" s="187"/>
      <c r="C25" s="187"/>
      <c r="D25" s="187"/>
      <c r="E25" s="187"/>
      <c r="F25" s="187"/>
      <c r="G25" s="187"/>
      <c r="H25" s="187"/>
      <c r="I25" s="187"/>
    </row>
    <row r="26" spans="1:9" s="3" customFormat="1" ht="13.9">
      <c r="A26" s="42"/>
      <c r="B26" s="42"/>
      <c r="C26" s="42"/>
      <c r="D26" s="42"/>
      <c r="E26" s="42"/>
      <c r="F26" s="42"/>
      <c r="G26" s="42"/>
      <c r="H26" s="42"/>
      <c r="I26" s="42"/>
    </row>
    <row r="27" spans="1:9" s="3" customFormat="1" ht="13.9"/>
    <row r="28" spans="1:9" s="3" customFormat="1" ht="13.9"/>
    <row r="29" spans="1:9" s="3" customFormat="1" ht="13.9">
      <c r="A29" s="3" t="s">
        <v>199</v>
      </c>
      <c r="B29" s="44"/>
      <c r="C29" s="44"/>
      <c r="D29" s="44"/>
      <c r="E29" s="44"/>
      <c r="G29" s="3" t="s">
        <v>200</v>
      </c>
      <c r="H29" s="44"/>
      <c r="I29" s="44"/>
    </row>
    <row r="30" spans="1:9" s="3" customFormat="1" ht="13.9"/>
    <row r="31" spans="1:9" ht="14.25" customHeight="1">
      <c r="A31" s="3"/>
      <c r="B31" s="3"/>
      <c r="C31" s="3"/>
      <c r="D31" s="3"/>
      <c r="E31" s="3"/>
      <c r="F31" s="3"/>
      <c r="G31" s="3"/>
      <c r="H31" s="3"/>
      <c r="I31" s="3"/>
    </row>
    <row r="32" spans="1:9" s="3" customFormat="1" ht="13.9"/>
    <row r="33" spans="1:9" s="3" customFormat="1" ht="13.9"/>
    <row r="34" spans="1:9" s="3" customFormat="1">
      <c r="A34" s="93"/>
      <c r="B34" s="93"/>
      <c r="C34" s="93"/>
      <c r="D34" s="93"/>
      <c r="E34" s="93"/>
      <c r="F34" s="93"/>
      <c r="G34" s="93"/>
      <c r="H34" s="93"/>
      <c r="I34" s="93"/>
    </row>
    <row r="35" spans="1:9" s="3" customFormat="1" ht="13.9"/>
    <row r="36" spans="1:9" s="3" customFormat="1" ht="13.9"/>
    <row r="37" spans="1:9" s="3" customFormat="1" ht="13.9"/>
    <row r="38" spans="1:9" s="3" customFormat="1" ht="13.9"/>
    <row r="39" spans="1:9" s="3" customFormat="1" ht="13.9"/>
    <row r="40" spans="1:9" s="3" customFormat="1" ht="13.9"/>
    <row r="41" spans="1:9" s="3" customFormat="1" ht="13.9"/>
    <row r="42" spans="1:9" s="3" customFormat="1" ht="13.9"/>
    <row r="43" spans="1:9">
      <c r="A43" s="3"/>
      <c r="B43" s="3"/>
      <c r="C43" s="3"/>
      <c r="D43" s="3"/>
      <c r="E43" s="3"/>
      <c r="F43" s="3"/>
      <c r="G43" s="3"/>
      <c r="H43" s="3"/>
      <c r="I43" s="3"/>
    </row>
    <row r="44" spans="1:9">
      <c r="A44" s="3"/>
      <c r="B44" s="3"/>
      <c r="C44" s="3"/>
      <c r="D44" s="3"/>
      <c r="E44" s="3"/>
      <c r="F44" s="3"/>
      <c r="G44" s="3"/>
      <c r="H44" s="3"/>
      <c r="I44" s="3"/>
    </row>
    <row r="45" spans="1:9">
      <c r="A45" s="3"/>
      <c r="B45" s="3"/>
      <c r="C45" s="3"/>
      <c r="D45" s="3"/>
      <c r="E45" s="3"/>
      <c r="F45" s="3"/>
      <c r="G45" s="3"/>
      <c r="H45" s="3"/>
      <c r="I45" s="3"/>
    </row>
    <row r="64" spans="6:6">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67"/>
  <sheetViews>
    <sheetView workbookViewId="0">
      <selection activeCell="H24" sqref="H24:J24"/>
    </sheetView>
  </sheetViews>
  <sheetFormatPr defaultColWidth="9.28515625" defaultRowHeight="15"/>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c r="A1" s="93" t="str">
        <f>+'Cover Page'!$B$29</f>
        <v>Annual Performance Report 2022</v>
      </c>
      <c r="B1" s="93"/>
      <c r="C1" s="93"/>
      <c r="D1" s="93"/>
      <c r="E1" s="93" t="str">
        <f>+'Cover Page'!$B$33</f>
        <v>Lakeside EFW Ltd</v>
      </c>
      <c r="F1" s="93"/>
      <c r="G1" s="93"/>
      <c r="H1" s="93"/>
      <c r="I1" s="93"/>
      <c r="J1" s="93"/>
      <c r="K1" s="93"/>
      <c r="L1" s="93"/>
      <c r="M1" s="93"/>
      <c r="N1" s="93"/>
      <c r="O1" s="93"/>
    </row>
    <row r="3" spans="1:15" ht="15.6">
      <c r="A3" s="1" t="s">
        <v>212</v>
      </c>
      <c r="B3" s="93"/>
      <c r="C3" s="93"/>
      <c r="D3" s="93"/>
      <c r="E3" s="93"/>
      <c r="F3" s="93"/>
      <c r="G3" s="93"/>
      <c r="H3" s="93"/>
      <c r="I3" s="93"/>
      <c r="J3" s="93"/>
      <c r="K3" s="93"/>
      <c r="L3" s="93"/>
      <c r="M3" s="93"/>
      <c r="N3" s="93"/>
      <c r="O3" s="93"/>
    </row>
    <row r="4" spans="1:15" ht="15.6">
      <c r="A4" s="1"/>
      <c r="B4" s="93"/>
      <c r="C4" s="93"/>
      <c r="D4" s="93"/>
      <c r="E4" s="93"/>
      <c r="F4" s="93"/>
      <c r="G4" s="93"/>
      <c r="H4" s="93"/>
      <c r="I4" s="93"/>
      <c r="J4" s="93"/>
      <c r="K4" s="93"/>
      <c r="L4" s="93"/>
      <c r="M4" s="93"/>
      <c r="N4" s="93"/>
      <c r="O4" s="93"/>
    </row>
    <row r="5" spans="1:15">
      <c r="A5" s="9" t="s">
        <v>213</v>
      </c>
      <c r="B5" s="93"/>
      <c r="C5" s="93"/>
      <c r="D5" s="93"/>
      <c r="E5" s="93"/>
      <c r="F5" s="93"/>
      <c r="G5" s="93"/>
      <c r="H5" s="93"/>
      <c r="I5" s="93"/>
      <c r="J5" s="93"/>
      <c r="K5" s="93"/>
      <c r="L5" s="93"/>
      <c r="M5" s="93"/>
      <c r="N5" s="93"/>
      <c r="O5" s="93"/>
    </row>
    <row r="6" spans="1:15">
      <c r="A6" s="9"/>
      <c r="B6" s="93"/>
      <c r="C6" s="93"/>
      <c r="D6" s="93"/>
      <c r="E6" s="93"/>
      <c r="F6" s="93"/>
      <c r="G6" s="93"/>
      <c r="H6" s="93"/>
      <c r="I6" s="93"/>
      <c r="J6" s="93"/>
      <c r="K6" s="93"/>
      <c r="L6" s="93"/>
      <c r="M6" s="93"/>
      <c r="N6" s="93"/>
      <c r="O6" s="93"/>
    </row>
    <row r="7" spans="1:15">
      <c r="A7" s="274" t="s">
        <v>214</v>
      </c>
      <c r="B7" s="93"/>
      <c r="C7" s="93"/>
      <c r="D7" s="93"/>
      <c r="E7" s="93"/>
      <c r="F7" s="93"/>
      <c r="G7" s="93"/>
      <c r="H7" s="93"/>
      <c r="I7" s="93"/>
      <c r="J7" s="93"/>
      <c r="K7" s="93"/>
      <c r="L7" s="93"/>
      <c r="M7" s="93"/>
      <c r="N7" s="93"/>
      <c r="O7" s="93"/>
    </row>
    <row r="8" spans="1:15" s="3" customFormat="1" ht="25.5" customHeight="1">
      <c r="A8" s="161" t="s">
        <v>215</v>
      </c>
      <c r="B8" s="162"/>
      <c r="C8" s="161" t="s">
        <v>216</v>
      </c>
      <c r="D8" s="163"/>
      <c r="E8" s="163"/>
      <c r="F8" s="163"/>
      <c r="G8" s="163"/>
      <c r="H8" s="163"/>
      <c r="I8" s="162"/>
      <c r="L8" s="81" t="s">
        <v>3</v>
      </c>
    </row>
    <row r="9" spans="1:15" s="3" customFormat="1" ht="22.5" customHeight="1">
      <c r="A9" s="164"/>
      <c r="B9" s="165"/>
      <c r="C9" s="166" t="s">
        <v>217</v>
      </c>
      <c r="D9" s="166"/>
      <c r="E9" s="166"/>
      <c r="F9" s="166" t="s">
        <v>218</v>
      </c>
      <c r="G9" s="166"/>
      <c r="H9" s="166"/>
      <c r="I9" s="166"/>
      <c r="L9" s="182" t="s">
        <v>219</v>
      </c>
      <c r="M9" s="182"/>
      <c r="N9" s="182"/>
      <c r="O9" s="182"/>
    </row>
    <row r="10" spans="1:15" s="3" customFormat="1" ht="22.5" customHeight="1">
      <c r="A10" s="160" t="s">
        <v>220</v>
      </c>
      <c r="B10" s="160"/>
      <c r="C10" s="362">
        <v>1</v>
      </c>
      <c r="D10" s="363"/>
      <c r="E10" s="363"/>
      <c r="F10" s="362">
        <v>1</v>
      </c>
      <c r="G10" s="363"/>
      <c r="H10" s="363"/>
      <c r="I10" s="363"/>
      <c r="L10" s="182"/>
      <c r="M10" s="182"/>
      <c r="N10" s="182"/>
      <c r="O10" s="182"/>
    </row>
    <row r="11" spans="1:15" s="3" customFormat="1" ht="22.5" customHeight="1">
      <c r="A11" s="160" t="s">
        <v>221</v>
      </c>
      <c r="B11" s="160"/>
      <c r="C11" s="362">
        <v>1</v>
      </c>
      <c r="D11" s="363"/>
      <c r="E11" s="363"/>
      <c r="F11" s="364">
        <v>0.997</v>
      </c>
      <c r="G11" s="363"/>
      <c r="H11" s="363"/>
      <c r="I11" s="363"/>
      <c r="L11" s="182"/>
      <c r="M11" s="182"/>
      <c r="N11" s="182"/>
      <c r="O11" s="182"/>
    </row>
    <row r="12" spans="1:15" s="3" customFormat="1" ht="22.5" customHeight="1">
      <c r="A12" s="160" t="s">
        <v>222</v>
      </c>
      <c r="B12" s="160"/>
      <c r="C12" s="362">
        <v>1</v>
      </c>
      <c r="D12" s="363"/>
      <c r="E12" s="363"/>
      <c r="F12" s="362">
        <v>1</v>
      </c>
      <c r="G12" s="363"/>
      <c r="H12" s="363"/>
      <c r="I12" s="363"/>
      <c r="L12" s="182"/>
      <c r="M12" s="182"/>
      <c r="N12" s="182"/>
      <c r="O12" s="182"/>
    </row>
    <row r="13" spans="1:15" s="3" customFormat="1" ht="22.5" customHeight="1">
      <c r="A13" s="160" t="s">
        <v>223</v>
      </c>
      <c r="B13" s="160"/>
      <c r="C13" s="142" t="s">
        <v>224</v>
      </c>
      <c r="D13" s="363"/>
      <c r="E13" s="363"/>
      <c r="F13" s="362">
        <v>1</v>
      </c>
      <c r="G13" s="363"/>
      <c r="H13" s="363"/>
      <c r="I13" s="363"/>
      <c r="L13" s="182"/>
      <c r="M13" s="182"/>
      <c r="N13" s="182"/>
      <c r="O13" s="182"/>
    </row>
    <row r="14" spans="1:15" s="3" customFormat="1" ht="22.5" customHeight="1">
      <c r="A14" s="160" t="s">
        <v>225</v>
      </c>
      <c r="B14" s="160"/>
      <c r="C14" s="364">
        <v>0.99990000000000001</v>
      </c>
      <c r="D14" s="363"/>
      <c r="E14" s="363"/>
      <c r="F14" s="362">
        <v>1</v>
      </c>
      <c r="G14" s="363"/>
      <c r="H14" s="363"/>
      <c r="I14" s="363"/>
      <c r="L14" s="182"/>
      <c r="M14" s="182"/>
      <c r="N14" s="182"/>
      <c r="O14" s="182"/>
    </row>
    <row r="15" spans="1:15" s="3" customFormat="1" ht="22.5" customHeight="1">
      <c r="A15" s="160" t="s">
        <v>226</v>
      </c>
      <c r="B15" s="160"/>
      <c r="C15" s="362">
        <v>1</v>
      </c>
      <c r="D15" s="363"/>
      <c r="E15" s="363"/>
      <c r="F15" s="362">
        <v>1</v>
      </c>
      <c r="G15" s="363"/>
      <c r="H15" s="363"/>
      <c r="I15" s="363"/>
      <c r="L15" s="182"/>
      <c r="M15" s="182"/>
      <c r="N15" s="182"/>
      <c r="O15" s="182"/>
    </row>
    <row r="16" spans="1:15" s="3" customFormat="1" ht="22.5" customHeight="1">
      <c r="A16" s="160" t="s">
        <v>227</v>
      </c>
      <c r="B16" s="160"/>
      <c r="C16" s="362">
        <v>1</v>
      </c>
      <c r="D16" s="363"/>
      <c r="E16" s="363"/>
      <c r="F16" s="362">
        <v>1</v>
      </c>
      <c r="G16" s="363"/>
      <c r="H16" s="363"/>
      <c r="I16" s="363"/>
      <c r="L16" s="182"/>
      <c r="M16" s="182"/>
      <c r="N16" s="182"/>
      <c r="O16" s="182"/>
    </row>
    <row r="17" spans="1:15" s="3" customFormat="1" ht="22.5" customHeight="1">
      <c r="A17" s="167"/>
      <c r="B17" s="168"/>
      <c r="C17" s="363" t="s">
        <v>228</v>
      </c>
      <c r="D17" s="363"/>
      <c r="E17" s="363"/>
      <c r="F17" s="363" t="s">
        <v>228</v>
      </c>
      <c r="G17" s="363"/>
      <c r="H17" s="363"/>
      <c r="I17" s="363"/>
      <c r="L17" s="182"/>
      <c r="M17" s="182"/>
      <c r="N17" s="182"/>
      <c r="O17" s="182"/>
    </row>
    <row r="18" spans="1:15" s="3" customFormat="1" ht="13.9">
      <c r="L18" s="182"/>
      <c r="M18" s="182"/>
      <c r="N18" s="182"/>
      <c r="O18" s="182"/>
    </row>
    <row r="19" spans="1:15" s="45" customFormat="1" ht="21.75" customHeight="1">
      <c r="A19" s="173" t="s">
        <v>229</v>
      </c>
      <c r="B19" s="174"/>
      <c r="C19" s="174"/>
      <c r="D19" s="174"/>
      <c r="E19" s="174"/>
      <c r="F19" s="174"/>
      <c r="G19" s="174"/>
      <c r="H19" s="174"/>
      <c r="I19" s="174"/>
      <c r="J19" s="174"/>
      <c r="K19" s="175"/>
    </row>
    <row r="20" spans="1:15" s="3" customFormat="1" ht="38.25" customHeight="1">
      <c r="A20" s="46" t="s">
        <v>51</v>
      </c>
      <c r="B20" s="169" t="s">
        <v>230</v>
      </c>
      <c r="C20" s="169"/>
      <c r="D20" s="169"/>
      <c r="E20" s="169" t="s">
        <v>231</v>
      </c>
      <c r="F20" s="169"/>
      <c r="G20" s="169"/>
      <c r="H20" s="169" t="s">
        <v>232</v>
      </c>
      <c r="I20" s="169"/>
      <c r="J20" s="170"/>
      <c r="K20" s="72"/>
    </row>
    <row r="21" spans="1:15" s="3" customFormat="1" ht="28.5" customHeight="1">
      <c r="A21" s="365">
        <v>44586</v>
      </c>
      <c r="B21" s="171" t="s">
        <v>233</v>
      </c>
      <c r="C21" s="171"/>
      <c r="D21" s="171"/>
      <c r="E21" s="171" t="s">
        <v>234</v>
      </c>
      <c r="F21" s="171"/>
      <c r="G21" s="171"/>
      <c r="H21" s="172" t="s">
        <v>235</v>
      </c>
      <c r="I21" s="172"/>
      <c r="J21" s="366"/>
      <c r="K21" s="72"/>
    </row>
    <row r="22" spans="1:15" s="3" customFormat="1" ht="27" customHeight="1">
      <c r="A22" s="365">
        <v>44604</v>
      </c>
      <c r="B22" s="171" t="s">
        <v>236</v>
      </c>
      <c r="C22" s="171"/>
      <c r="D22" s="171"/>
      <c r="E22" s="172" t="s">
        <v>237</v>
      </c>
      <c r="F22" s="172"/>
      <c r="G22" s="172"/>
      <c r="H22" s="171" t="s">
        <v>238</v>
      </c>
      <c r="I22" s="171"/>
      <c r="J22" s="171"/>
      <c r="K22" s="72"/>
    </row>
    <row r="23" spans="1:15" s="3" customFormat="1" ht="26.65" customHeight="1">
      <c r="A23" s="365">
        <v>44662</v>
      </c>
      <c r="B23" s="171" t="s">
        <v>239</v>
      </c>
      <c r="C23" s="171"/>
      <c r="D23" s="171"/>
      <c r="E23" s="172" t="s">
        <v>240</v>
      </c>
      <c r="F23" s="172"/>
      <c r="G23" s="172"/>
      <c r="H23" s="172" t="s">
        <v>241</v>
      </c>
      <c r="I23" s="172"/>
      <c r="J23" s="366"/>
      <c r="K23" s="72"/>
    </row>
    <row r="24" spans="1:15" s="3" customFormat="1" ht="13.9">
      <c r="A24" s="106"/>
      <c r="B24" s="172"/>
      <c r="C24" s="172"/>
      <c r="D24" s="172"/>
      <c r="E24" s="172"/>
      <c r="F24" s="172"/>
      <c r="G24" s="172"/>
      <c r="H24" s="172"/>
      <c r="I24" s="172"/>
      <c r="J24" s="366"/>
      <c r="K24" s="72"/>
    </row>
    <row r="25" spans="1:15" s="3" customFormat="1" ht="13.9">
      <c r="A25" s="106"/>
      <c r="B25" s="172"/>
      <c r="C25" s="172"/>
      <c r="D25" s="172"/>
      <c r="E25" s="172"/>
      <c r="F25" s="172"/>
      <c r="G25" s="172"/>
      <c r="H25" s="172"/>
      <c r="I25" s="172"/>
      <c r="J25" s="366"/>
      <c r="K25" s="72"/>
    </row>
    <row r="26" spans="1:15" s="3" customFormat="1" ht="13.9"/>
    <row r="27" spans="1:15" s="45" customFormat="1" ht="22.5" customHeight="1">
      <c r="A27" s="173" t="s">
        <v>242</v>
      </c>
      <c r="B27" s="174"/>
      <c r="C27" s="174"/>
      <c r="D27" s="174"/>
      <c r="E27" s="174"/>
      <c r="F27" s="174"/>
      <c r="G27" s="174"/>
      <c r="H27" s="174"/>
      <c r="I27" s="174"/>
      <c r="J27" s="174"/>
      <c r="K27" s="175"/>
    </row>
    <row r="28" spans="1:15" s="3" customFormat="1" ht="39" customHeight="1">
      <c r="A28" s="46" t="s">
        <v>51</v>
      </c>
      <c r="B28" s="169" t="s">
        <v>243</v>
      </c>
      <c r="C28" s="169"/>
      <c r="D28" s="169"/>
      <c r="E28" s="169" t="s">
        <v>244</v>
      </c>
      <c r="F28" s="169"/>
      <c r="G28" s="169"/>
      <c r="H28" s="169" t="s">
        <v>232</v>
      </c>
      <c r="I28" s="169"/>
      <c r="J28" s="170"/>
      <c r="K28" s="72"/>
    </row>
    <row r="29" spans="1:15" s="3" customFormat="1" ht="13.9">
      <c r="A29" s="106"/>
      <c r="B29" s="172"/>
      <c r="C29" s="172"/>
      <c r="D29" s="172"/>
      <c r="E29" s="172"/>
      <c r="F29" s="172"/>
      <c r="G29" s="172"/>
      <c r="H29" s="172"/>
      <c r="I29" s="172"/>
      <c r="J29" s="366"/>
      <c r="K29" s="72"/>
    </row>
    <row r="30" spans="1:15" s="3" customFormat="1" ht="13.9">
      <c r="A30" s="106"/>
      <c r="B30" s="172"/>
      <c r="C30" s="172"/>
      <c r="D30" s="172"/>
      <c r="E30" s="172"/>
      <c r="F30" s="172"/>
      <c r="G30" s="172"/>
      <c r="H30" s="172"/>
      <c r="I30" s="172"/>
      <c r="J30" s="366"/>
      <c r="K30" s="72"/>
    </row>
    <row r="31" spans="1:15" ht="14.25" customHeight="1">
      <c r="A31" s="106"/>
      <c r="B31" s="172"/>
      <c r="C31" s="172"/>
      <c r="D31" s="172"/>
      <c r="E31" s="172"/>
      <c r="F31" s="172"/>
      <c r="G31" s="172"/>
      <c r="H31" s="172"/>
      <c r="I31" s="172"/>
      <c r="J31" s="366"/>
      <c r="K31" s="72"/>
      <c r="L31" s="93"/>
      <c r="M31" s="93"/>
      <c r="N31" s="93"/>
      <c r="O31" s="93"/>
    </row>
    <row r="32" spans="1:15" s="3" customFormat="1" ht="13.9">
      <c r="A32" s="106"/>
      <c r="B32" s="172"/>
      <c r="C32" s="172"/>
      <c r="D32" s="172"/>
      <c r="E32" s="172"/>
      <c r="F32" s="172"/>
      <c r="G32" s="172"/>
      <c r="H32" s="172"/>
      <c r="I32" s="172"/>
      <c r="J32" s="366"/>
      <c r="K32" s="72"/>
    </row>
    <row r="33" spans="1:11" s="3" customFormat="1" ht="13.9">
      <c r="A33" s="106"/>
      <c r="B33" s="172"/>
      <c r="C33" s="172"/>
      <c r="D33" s="172"/>
      <c r="E33" s="172"/>
      <c r="F33" s="172"/>
      <c r="G33" s="172"/>
      <c r="H33" s="172"/>
      <c r="I33" s="172"/>
      <c r="J33" s="366"/>
      <c r="K33" s="72"/>
    </row>
    <row r="34" spans="1:11" s="3" customFormat="1" ht="29.25" customHeight="1">
      <c r="A34" s="274"/>
      <c r="E34" s="159" t="s">
        <v>245</v>
      </c>
      <c r="F34" s="159"/>
      <c r="G34" s="159"/>
      <c r="H34" s="159"/>
      <c r="I34" s="159"/>
      <c r="J34" s="274"/>
    </row>
    <row r="67" spans="6:6">
      <c r="F67" s="3"/>
    </row>
  </sheetData>
  <mergeCells count="69">
    <mergeCell ref="A27:K27"/>
    <mergeCell ref="A19:K19"/>
    <mergeCell ref="B32:D32"/>
    <mergeCell ref="E32:G32"/>
    <mergeCell ref="H32:J32"/>
    <mergeCell ref="B28:D28"/>
    <mergeCell ref="E28:G28"/>
    <mergeCell ref="H28:J28"/>
    <mergeCell ref="B29:D29"/>
    <mergeCell ref="E29:G29"/>
    <mergeCell ref="H29:J29"/>
    <mergeCell ref="B24:D24"/>
    <mergeCell ref="E24:G24"/>
    <mergeCell ref="H24:J24"/>
    <mergeCell ref="B25:D25"/>
    <mergeCell ref="E25:G25"/>
    <mergeCell ref="B33:D33"/>
    <mergeCell ref="E33:G33"/>
    <mergeCell ref="H33:J33"/>
    <mergeCell ref="B30:D30"/>
    <mergeCell ref="E30:G30"/>
    <mergeCell ref="H30:J30"/>
    <mergeCell ref="B31:D31"/>
    <mergeCell ref="E31:G31"/>
    <mergeCell ref="H31:J31"/>
    <mergeCell ref="H25:J25"/>
    <mergeCell ref="B22:D22"/>
    <mergeCell ref="E22:G22"/>
    <mergeCell ref="H22:J22"/>
    <mergeCell ref="B23:D23"/>
    <mergeCell ref="E23:G23"/>
    <mergeCell ref="H23:J23"/>
    <mergeCell ref="B20:D20"/>
    <mergeCell ref="E20:G20"/>
    <mergeCell ref="H20:J20"/>
    <mergeCell ref="B21:D21"/>
    <mergeCell ref="E21:G21"/>
    <mergeCell ref="H21:J21"/>
    <mergeCell ref="C17:E17"/>
    <mergeCell ref="F17:I17"/>
    <mergeCell ref="C16:E16"/>
    <mergeCell ref="F16:I16"/>
    <mergeCell ref="A17:B17"/>
    <mergeCell ref="F14:I14"/>
    <mergeCell ref="A15:B15"/>
    <mergeCell ref="C15:E15"/>
    <mergeCell ref="F15:I15"/>
    <mergeCell ref="A16:B16"/>
    <mergeCell ref="A8:B8"/>
    <mergeCell ref="C8:I8"/>
    <mergeCell ref="A9:B9"/>
    <mergeCell ref="C9:E9"/>
    <mergeCell ref="F9:I9"/>
    <mergeCell ref="L9:O18"/>
    <mergeCell ref="E34:I34"/>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I66"/>
  <sheetViews>
    <sheetView workbookViewId="0">
      <selection activeCell="A6" sqref="A6:I14"/>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3" t="str">
        <f>+'Cover Page'!$B$29</f>
        <v>Annual Performance Report 2022</v>
      </c>
      <c r="B1" s="93"/>
      <c r="C1" s="93"/>
      <c r="D1" s="93"/>
      <c r="E1" s="93" t="str">
        <f>+'Cover Page'!$B$33</f>
        <v>Lakeside EFW Ltd</v>
      </c>
      <c r="F1" s="93"/>
      <c r="G1" s="93"/>
      <c r="H1" s="93"/>
      <c r="I1" s="93"/>
    </row>
    <row r="3" spans="1:9" ht="15.6">
      <c r="A3" s="1" t="s">
        <v>246</v>
      </c>
      <c r="B3" s="93"/>
      <c r="C3" s="93"/>
      <c r="D3" s="93"/>
      <c r="E3" s="93"/>
      <c r="F3" s="93"/>
      <c r="G3" s="93"/>
      <c r="H3" s="93"/>
      <c r="I3" s="93"/>
    </row>
    <row r="4" spans="1:9" ht="15.6">
      <c r="A4" s="1"/>
      <c r="B4" s="93"/>
      <c r="C4" s="93"/>
      <c r="D4" s="93"/>
      <c r="E4" s="93"/>
      <c r="F4" s="93"/>
      <c r="G4" s="93"/>
      <c r="H4" s="93"/>
      <c r="I4" s="93"/>
    </row>
    <row r="5" spans="1:9" s="3" customFormat="1" ht="13.9">
      <c r="A5" s="179" t="s">
        <v>247</v>
      </c>
      <c r="B5" s="180"/>
      <c r="C5" s="180"/>
      <c r="D5" s="180"/>
      <c r="E5" s="180"/>
      <c r="F5" s="180"/>
      <c r="G5" s="180"/>
      <c r="H5" s="180"/>
      <c r="I5" s="181"/>
    </row>
    <row r="6" spans="1:9" s="3" customFormat="1" ht="15.75" customHeight="1">
      <c r="A6" s="204"/>
      <c r="B6" s="132"/>
      <c r="C6" s="132"/>
      <c r="D6" s="132"/>
      <c r="E6" s="132"/>
      <c r="F6" s="132"/>
      <c r="G6" s="132"/>
      <c r="H6" s="132"/>
      <c r="I6" s="133"/>
    </row>
    <row r="7" spans="1:9" s="3" customFormat="1" ht="15.75" customHeight="1">
      <c r="A7" s="134"/>
      <c r="B7" s="135"/>
      <c r="C7" s="135"/>
      <c r="D7" s="135"/>
      <c r="E7" s="135"/>
      <c r="F7" s="135"/>
      <c r="G7" s="135"/>
      <c r="H7" s="135"/>
      <c r="I7" s="136"/>
    </row>
    <row r="8" spans="1:9" s="3" customFormat="1" ht="15.75" customHeight="1">
      <c r="A8" s="134"/>
      <c r="B8" s="135"/>
      <c r="C8" s="135"/>
      <c r="D8" s="135"/>
      <c r="E8" s="135"/>
      <c r="F8" s="135"/>
      <c r="G8" s="135"/>
      <c r="H8" s="135"/>
      <c r="I8" s="136"/>
    </row>
    <row r="9" spans="1:9" s="3" customFormat="1" ht="15.75" customHeight="1">
      <c r="A9" s="134"/>
      <c r="B9" s="135"/>
      <c r="C9" s="135"/>
      <c r="D9" s="135"/>
      <c r="E9" s="135"/>
      <c r="F9" s="135"/>
      <c r="G9" s="135"/>
      <c r="H9" s="135"/>
      <c r="I9" s="136"/>
    </row>
    <row r="10" spans="1:9" s="3" customFormat="1" ht="15.75" customHeight="1">
      <c r="A10" s="134"/>
      <c r="B10" s="135"/>
      <c r="C10" s="135"/>
      <c r="D10" s="135"/>
      <c r="E10" s="135"/>
      <c r="F10" s="135"/>
      <c r="G10" s="135"/>
      <c r="H10" s="135"/>
      <c r="I10" s="136"/>
    </row>
    <row r="11" spans="1:9" s="3" customFormat="1" ht="15.75" customHeight="1">
      <c r="A11" s="134"/>
      <c r="B11" s="135"/>
      <c r="C11" s="135"/>
      <c r="D11" s="135"/>
      <c r="E11" s="135"/>
      <c r="F11" s="135"/>
      <c r="G11" s="135"/>
      <c r="H11" s="135"/>
      <c r="I11" s="136"/>
    </row>
    <row r="12" spans="1:9" s="3" customFormat="1" ht="15.75" customHeight="1">
      <c r="A12" s="134"/>
      <c r="B12" s="135"/>
      <c r="C12" s="135"/>
      <c r="D12" s="135"/>
      <c r="E12" s="135"/>
      <c r="F12" s="135"/>
      <c r="G12" s="135"/>
      <c r="H12" s="135"/>
      <c r="I12" s="136"/>
    </row>
    <row r="13" spans="1:9" s="3" customFormat="1" ht="15.75" customHeight="1">
      <c r="A13" s="134"/>
      <c r="B13" s="135"/>
      <c r="C13" s="135"/>
      <c r="D13" s="135"/>
      <c r="E13" s="135"/>
      <c r="F13" s="135"/>
      <c r="G13" s="135"/>
      <c r="H13" s="135"/>
      <c r="I13" s="136"/>
    </row>
    <row r="14" spans="1:9" s="3" customFormat="1" ht="15.75" customHeight="1">
      <c r="A14" s="137"/>
      <c r="B14" s="138"/>
      <c r="C14" s="138"/>
      <c r="D14" s="138"/>
      <c r="E14" s="138"/>
      <c r="F14" s="138"/>
      <c r="G14" s="138"/>
      <c r="H14" s="138"/>
      <c r="I14" s="139"/>
    </row>
    <row r="15" spans="1:9" s="3" customFormat="1" ht="13.9"/>
    <row r="16" spans="1:9" s="47" customFormat="1" ht="33.75" customHeight="1">
      <c r="A16" s="176" t="s">
        <v>248</v>
      </c>
      <c r="B16" s="177"/>
      <c r="C16" s="177"/>
      <c r="D16" s="177"/>
      <c r="E16" s="177"/>
      <c r="F16" s="177"/>
      <c r="G16" s="177"/>
      <c r="H16" s="177"/>
      <c r="I16" s="178"/>
    </row>
    <row r="17" spans="1:9" ht="15.75" customHeight="1">
      <c r="A17" s="204"/>
      <c r="B17" s="132"/>
      <c r="C17" s="132"/>
      <c r="D17" s="132"/>
      <c r="E17" s="132"/>
      <c r="F17" s="132"/>
      <c r="G17" s="132"/>
      <c r="H17" s="132"/>
      <c r="I17" s="133"/>
    </row>
    <row r="18" spans="1:9" ht="15.75" customHeight="1">
      <c r="A18" s="134"/>
      <c r="B18" s="135"/>
      <c r="C18" s="135"/>
      <c r="D18" s="135"/>
      <c r="E18" s="135"/>
      <c r="F18" s="135"/>
      <c r="G18" s="135"/>
      <c r="H18" s="135"/>
      <c r="I18" s="136"/>
    </row>
    <row r="19" spans="1:9" ht="15.75" customHeight="1">
      <c r="A19" s="134"/>
      <c r="B19" s="135"/>
      <c r="C19" s="135"/>
      <c r="D19" s="135"/>
      <c r="E19" s="135"/>
      <c r="F19" s="135"/>
      <c r="G19" s="135"/>
      <c r="H19" s="135"/>
      <c r="I19" s="136"/>
    </row>
    <row r="20" spans="1:9" ht="15.75" customHeight="1">
      <c r="A20" s="134"/>
      <c r="B20" s="135"/>
      <c r="C20" s="135"/>
      <c r="D20" s="135"/>
      <c r="E20" s="135"/>
      <c r="F20" s="135"/>
      <c r="G20" s="135"/>
      <c r="H20" s="135"/>
      <c r="I20" s="136"/>
    </row>
    <row r="21" spans="1:9" ht="15.75" customHeight="1">
      <c r="A21" s="134"/>
      <c r="B21" s="135"/>
      <c r="C21" s="135"/>
      <c r="D21" s="135"/>
      <c r="E21" s="135"/>
      <c r="F21" s="135"/>
      <c r="G21" s="135"/>
      <c r="H21" s="135"/>
      <c r="I21" s="136"/>
    </row>
    <row r="22" spans="1:9" ht="15.75" customHeight="1">
      <c r="A22" s="134"/>
      <c r="B22" s="135"/>
      <c r="C22" s="135"/>
      <c r="D22" s="135"/>
      <c r="E22" s="135"/>
      <c r="F22" s="135"/>
      <c r="G22" s="135"/>
      <c r="H22" s="135"/>
      <c r="I22" s="136"/>
    </row>
    <row r="23" spans="1:9" ht="15.75" customHeight="1">
      <c r="A23" s="134"/>
      <c r="B23" s="135"/>
      <c r="C23" s="135"/>
      <c r="D23" s="135"/>
      <c r="E23" s="135"/>
      <c r="F23" s="135"/>
      <c r="G23" s="135"/>
      <c r="H23" s="135"/>
      <c r="I23" s="136"/>
    </row>
    <row r="24" spans="1:9" ht="15.75" customHeight="1">
      <c r="A24" s="134"/>
      <c r="B24" s="135"/>
      <c r="C24" s="135"/>
      <c r="D24" s="135"/>
      <c r="E24" s="135"/>
      <c r="F24" s="135"/>
      <c r="G24" s="135"/>
      <c r="H24" s="135"/>
      <c r="I24" s="136"/>
    </row>
    <row r="25" spans="1:9" ht="15.75" customHeight="1">
      <c r="A25" s="137"/>
      <c r="B25" s="138"/>
      <c r="C25" s="138"/>
      <c r="D25" s="138"/>
      <c r="E25" s="138"/>
      <c r="F25" s="138"/>
      <c r="G25" s="138"/>
      <c r="H25" s="138"/>
      <c r="I25" s="139"/>
    </row>
    <row r="26" spans="1:9" ht="15.6">
      <c r="A26" s="1"/>
      <c r="B26" s="93"/>
      <c r="C26" s="93"/>
      <c r="D26" s="93"/>
      <c r="E26" s="93"/>
      <c r="F26" s="93"/>
      <c r="G26" s="93"/>
      <c r="H26" s="93"/>
      <c r="I26" s="93"/>
    </row>
    <row r="27" spans="1:9" ht="36.75" customHeight="1">
      <c r="A27" s="176" t="s">
        <v>249</v>
      </c>
      <c r="B27" s="177"/>
      <c r="C27" s="177"/>
      <c r="D27" s="177"/>
      <c r="E27" s="177"/>
      <c r="F27" s="177"/>
      <c r="G27" s="177"/>
      <c r="H27" s="177"/>
      <c r="I27" s="178"/>
    </row>
    <row r="28" spans="1:9" ht="15.75" customHeight="1">
      <c r="A28" s="204"/>
      <c r="B28" s="132"/>
      <c r="C28" s="132"/>
      <c r="D28" s="132"/>
      <c r="E28" s="132"/>
      <c r="F28" s="132"/>
      <c r="G28" s="132"/>
      <c r="H28" s="132"/>
      <c r="I28" s="133"/>
    </row>
    <row r="29" spans="1:9" ht="15.75" customHeight="1">
      <c r="A29" s="134"/>
      <c r="B29" s="135"/>
      <c r="C29" s="135"/>
      <c r="D29" s="135"/>
      <c r="E29" s="135"/>
      <c r="F29" s="135"/>
      <c r="G29" s="135"/>
      <c r="H29" s="135"/>
      <c r="I29" s="136"/>
    </row>
    <row r="30" spans="1:9" ht="15.75" customHeight="1">
      <c r="A30" s="134"/>
      <c r="B30" s="135"/>
      <c r="C30" s="135"/>
      <c r="D30" s="135"/>
      <c r="E30" s="135"/>
      <c r="F30" s="135"/>
      <c r="G30" s="135"/>
      <c r="H30" s="135"/>
      <c r="I30" s="136"/>
    </row>
    <row r="31" spans="1:9" ht="15.75" customHeight="1">
      <c r="A31" s="134"/>
      <c r="B31" s="135"/>
      <c r="C31" s="135"/>
      <c r="D31" s="135"/>
      <c r="E31" s="135"/>
      <c r="F31" s="135"/>
      <c r="G31" s="135"/>
      <c r="H31" s="135"/>
      <c r="I31" s="136"/>
    </row>
    <row r="32" spans="1:9" ht="15.75" customHeight="1">
      <c r="A32" s="134"/>
      <c r="B32" s="135"/>
      <c r="C32" s="135"/>
      <c r="D32" s="135"/>
      <c r="E32" s="135"/>
      <c r="F32" s="135"/>
      <c r="G32" s="135"/>
      <c r="H32" s="135"/>
      <c r="I32" s="136"/>
    </row>
    <row r="33" spans="1:9" ht="15.75" customHeight="1">
      <c r="A33" s="134"/>
      <c r="B33" s="135"/>
      <c r="C33" s="135"/>
      <c r="D33" s="135"/>
      <c r="E33" s="135"/>
      <c r="F33" s="135"/>
      <c r="G33" s="135"/>
      <c r="H33" s="135"/>
      <c r="I33" s="136"/>
    </row>
    <row r="34" spans="1:9" ht="15.75" customHeight="1">
      <c r="A34" s="134"/>
      <c r="B34" s="135"/>
      <c r="C34" s="135"/>
      <c r="D34" s="135"/>
      <c r="E34" s="135"/>
      <c r="F34" s="135"/>
      <c r="G34" s="135"/>
      <c r="H34" s="135"/>
      <c r="I34" s="136"/>
    </row>
    <row r="35" spans="1:9" ht="15.75" customHeight="1">
      <c r="A35" s="134"/>
      <c r="B35" s="135"/>
      <c r="C35" s="135"/>
      <c r="D35" s="135"/>
      <c r="E35" s="135"/>
      <c r="F35" s="135"/>
      <c r="G35" s="135"/>
      <c r="H35" s="135"/>
      <c r="I35" s="136"/>
    </row>
    <row r="36" spans="1:9" ht="15.75" customHeight="1">
      <c r="A36" s="137"/>
      <c r="B36" s="138"/>
      <c r="C36" s="138"/>
      <c r="D36" s="138"/>
      <c r="E36" s="138"/>
      <c r="F36" s="138"/>
      <c r="G36" s="138"/>
      <c r="H36" s="138"/>
      <c r="I36" s="139"/>
    </row>
    <row r="38" spans="1:9" ht="33" customHeight="1">
      <c r="A38" s="176" t="s">
        <v>250</v>
      </c>
      <c r="B38" s="177"/>
      <c r="C38" s="177"/>
      <c r="D38" s="177"/>
      <c r="E38" s="177"/>
      <c r="F38" s="177"/>
      <c r="G38" s="177"/>
      <c r="H38" s="177"/>
      <c r="I38" s="178"/>
    </row>
    <row r="39" spans="1:9" ht="15.75" customHeight="1">
      <c r="A39" s="367"/>
      <c r="B39" s="368"/>
      <c r="C39" s="368"/>
      <c r="D39" s="368"/>
      <c r="E39" s="368"/>
      <c r="F39" s="368"/>
      <c r="G39" s="368"/>
      <c r="H39" s="368"/>
      <c r="I39" s="369"/>
    </row>
    <row r="40" spans="1:9" ht="15.75" customHeight="1">
      <c r="A40" s="370"/>
      <c r="B40" s="371"/>
      <c r="C40" s="371"/>
      <c r="D40" s="371"/>
      <c r="E40" s="371"/>
      <c r="F40" s="371"/>
      <c r="G40" s="371"/>
      <c r="H40" s="371"/>
      <c r="I40" s="372"/>
    </row>
    <row r="41" spans="1:9" ht="15.75" customHeight="1">
      <c r="A41" s="370"/>
      <c r="B41" s="371"/>
      <c r="C41" s="371"/>
      <c r="D41" s="371"/>
      <c r="E41" s="371"/>
      <c r="F41" s="371"/>
      <c r="G41" s="371"/>
      <c r="H41" s="371"/>
      <c r="I41" s="372"/>
    </row>
    <row r="42" spans="1:9" ht="15.75" customHeight="1">
      <c r="A42" s="370"/>
      <c r="B42" s="371"/>
      <c r="C42" s="371"/>
      <c r="D42" s="371"/>
      <c r="E42" s="371"/>
      <c r="F42" s="371"/>
      <c r="G42" s="371"/>
      <c r="H42" s="371"/>
      <c r="I42" s="372"/>
    </row>
    <row r="43" spans="1:9" ht="15.75" customHeight="1">
      <c r="A43" s="370"/>
      <c r="B43" s="371"/>
      <c r="C43" s="371"/>
      <c r="D43" s="371"/>
      <c r="E43" s="371"/>
      <c r="F43" s="371"/>
      <c r="G43" s="371"/>
      <c r="H43" s="371"/>
      <c r="I43" s="372"/>
    </row>
    <row r="44" spans="1:9" ht="15.75" customHeight="1">
      <c r="A44" s="370"/>
      <c r="B44" s="371"/>
      <c r="C44" s="371"/>
      <c r="D44" s="371"/>
      <c r="E44" s="371"/>
      <c r="F44" s="371"/>
      <c r="G44" s="371"/>
      <c r="H44" s="371"/>
      <c r="I44" s="372"/>
    </row>
    <row r="45" spans="1:9" ht="15.75" customHeight="1">
      <c r="A45" s="370"/>
      <c r="B45" s="371"/>
      <c r="C45" s="371"/>
      <c r="D45" s="371"/>
      <c r="E45" s="371"/>
      <c r="F45" s="371"/>
      <c r="G45" s="371"/>
      <c r="H45" s="371"/>
      <c r="I45" s="372"/>
    </row>
    <row r="46" spans="1:9" ht="15.75" customHeight="1">
      <c r="A46" s="370"/>
      <c r="B46" s="371"/>
      <c r="C46" s="371"/>
      <c r="D46" s="371"/>
      <c r="E46" s="371"/>
      <c r="F46" s="371"/>
      <c r="G46" s="371"/>
      <c r="H46" s="371"/>
      <c r="I46" s="372"/>
    </row>
    <row r="47" spans="1:9" ht="15.75" customHeight="1">
      <c r="A47" s="370"/>
      <c r="B47" s="371"/>
      <c r="C47" s="371"/>
      <c r="D47" s="371"/>
      <c r="E47" s="371"/>
      <c r="F47" s="371"/>
      <c r="G47" s="371"/>
      <c r="H47" s="371"/>
      <c r="I47" s="372"/>
    </row>
    <row r="48" spans="1:9" ht="15.75" customHeight="1">
      <c r="A48" s="373"/>
      <c r="B48" s="374"/>
      <c r="C48" s="374"/>
      <c r="D48" s="374"/>
      <c r="E48" s="374"/>
      <c r="F48" s="374"/>
      <c r="G48" s="374"/>
      <c r="H48" s="374"/>
      <c r="I48" s="375"/>
    </row>
    <row r="66" spans="6:6">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workbookViewId="0"/>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3" t="str">
        <f>+'Cover Page'!$B$29</f>
        <v>Annual Performance Report 2022</v>
      </c>
      <c r="B1" s="93"/>
      <c r="C1" s="93"/>
      <c r="D1" s="93"/>
      <c r="E1" s="93" t="str">
        <f>+'Cover Page'!$B$33</f>
        <v>Lakeside EFW Ltd</v>
      </c>
      <c r="F1" s="93"/>
      <c r="G1" s="93"/>
      <c r="H1" s="93"/>
      <c r="I1" s="93"/>
    </row>
    <row r="3" spans="1:9" ht="15.6">
      <c r="A3" s="1" t="s">
        <v>251</v>
      </c>
      <c r="B3" s="93"/>
      <c r="C3" s="93"/>
      <c r="D3" s="93"/>
      <c r="E3" s="93"/>
      <c r="F3" s="93"/>
      <c r="G3" s="93"/>
      <c r="H3" s="93"/>
      <c r="I3" s="93"/>
    </row>
    <row r="4" spans="1:9" ht="15.6">
      <c r="A4" s="1"/>
      <c r="B4" s="93"/>
      <c r="C4" s="93"/>
      <c r="D4" s="93"/>
      <c r="E4" s="93"/>
      <c r="F4" s="93"/>
      <c r="G4" s="93"/>
      <c r="H4" s="93"/>
      <c r="I4" s="93"/>
    </row>
    <row r="5" spans="1:9" s="3" customFormat="1" ht="28.5" customHeight="1">
      <c r="A5" s="48" t="s">
        <v>252</v>
      </c>
      <c r="B5" s="49"/>
      <c r="C5" s="49"/>
      <c r="D5" s="49"/>
      <c r="E5" s="49"/>
      <c r="F5" s="49"/>
      <c r="G5" s="49"/>
      <c r="H5" s="49"/>
      <c r="I5" s="50"/>
    </row>
    <row r="6" spans="1:9" s="3" customFormat="1" ht="15.75" customHeight="1">
      <c r="A6" s="179" t="s">
        <v>51</v>
      </c>
      <c r="B6" s="181"/>
      <c r="C6" s="179" t="s">
        <v>253</v>
      </c>
      <c r="D6" s="180"/>
      <c r="E6" s="180"/>
      <c r="F6" s="180"/>
      <c r="G6" s="180"/>
      <c r="H6" s="180"/>
      <c r="I6" s="181"/>
    </row>
    <row r="7" spans="1:9" s="3" customFormat="1" ht="15.75" customHeight="1">
      <c r="A7" s="204"/>
      <c r="B7" s="133"/>
      <c r="C7" s="204"/>
      <c r="D7" s="132"/>
      <c r="E7" s="132"/>
      <c r="F7" s="132"/>
      <c r="G7" s="132"/>
      <c r="H7" s="132"/>
      <c r="I7" s="133"/>
    </row>
    <row r="8" spans="1:9" s="3" customFormat="1" ht="15.75" customHeight="1">
      <c r="A8" s="137"/>
      <c r="B8" s="139"/>
      <c r="C8" s="137"/>
      <c r="D8" s="138"/>
      <c r="E8" s="138"/>
      <c r="F8" s="138"/>
      <c r="G8" s="138"/>
      <c r="H8" s="138"/>
      <c r="I8" s="139"/>
    </row>
    <row r="9" spans="1:9" s="3" customFormat="1" ht="15.75" customHeight="1">
      <c r="A9" s="204"/>
      <c r="B9" s="133"/>
      <c r="C9" s="204"/>
      <c r="D9" s="132"/>
      <c r="E9" s="132"/>
      <c r="F9" s="132"/>
      <c r="G9" s="132"/>
      <c r="H9" s="132"/>
      <c r="I9" s="133"/>
    </row>
    <row r="10" spans="1:9" s="3" customFormat="1" ht="15.75" customHeight="1">
      <c r="A10" s="137"/>
      <c r="B10" s="139"/>
      <c r="C10" s="137"/>
      <c r="D10" s="138"/>
      <c r="E10" s="138"/>
      <c r="F10" s="138"/>
      <c r="G10" s="138"/>
      <c r="H10" s="138"/>
      <c r="I10" s="139"/>
    </row>
    <row r="11" spans="1:9" s="3" customFormat="1" ht="15.75" customHeight="1">
      <c r="A11" s="204"/>
      <c r="B11" s="133"/>
      <c r="C11" s="204"/>
      <c r="D11" s="132"/>
      <c r="E11" s="132"/>
      <c r="F11" s="132"/>
      <c r="G11" s="132"/>
      <c r="H11" s="132"/>
      <c r="I11" s="133"/>
    </row>
    <row r="12" spans="1:9" s="3" customFormat="1" ht="15.75" customHeight="1">
      <c r="A12" s="137"/>
      <c r="B12" s="139"/>
      <c r="C12" s="137"/>
      <c r="D12" s="138"/>
      <c r="E12" s="138"/>
      <c r="F12" s="138"/>
      <c r="G12" s="138"/>
      <c r="H12" s="138"/>
      <c r="I12" s="139"/>
    </row>
    <row r="13" spans="1:9" s="3" customFormat="1" ht="15.75" customHeight="1">
      <c r="A13" s="204"/>
      <c r="B13" s="133"/>
      <c r="C13" s="204"/>
      <c r="D13" s="132"/>
      <c r="E13" s="132"/>
      <c r="F13" s="132"/>
      <c r="G13" s="132"/>
      <c r="H13" s="132"/>
      <c r="I13" s="133"/>
    </row>
    <row r="14" spans="1:9" s="3" customFormat="1" ht="15.75" customHeight="1">
      <c r="A14" s="137"/>
      <c r="B14" s="139"/>
      <c r="C14" s="137"/>
      <c r="D14" s="138"/>
      <c r="E14" s="138"/>
      <c r="F14" s="138"/>
      <c r="G14" s="138"/>
      <c r="H14" s="138"/>
      <c r="I14" s="139"/>
    </row>
    <row r="15" spans="1:9" s="3" customFormat="1" ht="13.9"/>
    <row r="16" spans="1:9" s="47" customFormat="1" ht="33.75" customHeight="1">
      <c r="A16" s="176" t="s">
        <v>254</v>
      </c>
      <c r="B16" s="177"/>
      <c r="C16" s="177"/>
      <c r="D16" s="177"/>
      <c r="E16" s="177"/>
      <c r="F16" s="177"/>
      <c r="G16" s="177"/>
      <c r="H16" s="177"/>
      <c r="I16" s="178"/>
    </row>
    <row r="17" spans="1:9" ht="15.75" customHeight="1">
      <c r="A17" s="179" t="s">
        <v>51</v>
      </c>
      <c r="B17" s="181"/>
      <c r="C17" s="179" t="s">
        <v>253</v>
      </c>
      <c r="D17" s="180"/>
      <c r="E17" s="180"/>
      <c r="F17" s="180"/>
      <c r="G17" s="180"/>
      <c r="H17" s="180"/>
      <c r="I17" s="180"/>
    </row>
    <row r="18" spans="1:9" ht="15.75" customHeight="1">
      <c r="A18" s="204"/>
      <c r="B18" s="133"/>
      <c r="C18" s="204"/>
      <c r="D18" s="132"/>
      <c r="E18" s="132"/>
      <c r="F18" s="132"/>
      <c r="G18" s="132"/>
      <c r="H18" s="132"/>
      <c r="I18" s="133"/>
    </row>
    <row r="19" spans="1:9" ht="15.75" customHeight="1">
      <c r="A19" s="137"/>
      <c r="B19" s="139"/>
      <c r="C19" s="137"/>
      <c r="D19" s="138"/>
      <c r="E19" s="138"/>
      <c r="F19" s="138"/>
      <c r="G19" s="138"/>
      <c r="H19" s="138"/>
      <c r="I19" s="139"/>
    </row>
    <row r="20" spans="1:9" ht="15.75" customHeight="1">
      <c r="A20" s="204"/>
      <c r="B20" s="133"/>
      <c r="C20" s="204"/>
      <c r="D20" s="132"/>
      <c r="E20" s="132"/>
      <c r="F20" s="132"/>
      <c r="G20" s="132"/>
      <c r="H20" s="132"/>
      <c r="I20" s="133"/>
    </row>
    <row r="21" spans="1:9" ht="15.75" customHeight="1">
      <c r="A21" s="137"/>
      <c r="B21" s="139"/>
      <c r="C21" s="137"/>
      <c r="D21" s="138"/>
      <c r="E21" s="138"/>
      <c r="F21" s="138"/>
      <c r="G21" s="138"/>
      <c r="H21" s="138"/>
      <c r="I21" s="139"/>
    </row>
    <row r="22" spans="1:9" ht="15.75" customHeight="1">
      <c r="A22" s="204"/>
      <c r="B22" s="133"/>
      <c r="C22" s="204"/>
      <c r="D22" s="132"/>
      <c r="E22" s="132"/>
      <c r="F22" s="132"/>
      <c r="G22" s="132"/>
      <c r="H22" s="132"/>
      <c r="I22" s="133"/>
    </row>
    <row r="23" spans="1:9" ht="15.75" customHeight="1">
      <c r="A23" s="137"/>
      <c r="B23" s="139"/>
      <c r="C23" s="137"/>
      <c r="D23" s="138"/>
      <c r="E23" s="138"/>
      <c r="F23" s="138"/>
      <c r="G23" s="138"/>
      <c r="H23" s="138"/>
      <c r="I23" s="139"/>
    </row>
    <row r="24" spans="1:9" ht="15.75" customHeight="1">
      <c r="A24" s="204"/>
      <c r="B24" s="133"/>
      <c r="C24" s="204"/>
      <c r="D24" s="132"/>
      <c r="E24" s="132"/>
      <c r="F24" s="132"/>
      <c r="G24" s="132"/>
      <c r="H24" s="132"/>
      <c r="I24" s="133"/>
    </row>
    <row r="25" spans="1:9" ht="15.75" customHeight="1">
      <c r="A25" s="137"/>
      <c r="B25" s="139"/>
      <c r="C25" s="137"/>
      <c r="D25" s="138"/>
      <c r="E25" s="138"/>
      <c r="F25" s="138"/>
      <c r="G25" s="138"/>
      <c r="H25" s="138"/>
      <c r="I25" s="139"/>
    </row>
    <row r="26" spans="1:9" ht="15.75" customHeight="1">
      <c r="A26" s="204"/>
      <c r="B26" s="133"/>
      <c r="C26" s="204"/>
      <c r="D26" s="132"/>
      <c r="E26" s="132"/>
      <c r="F26" s="132"/>
      <c r="G26" s="132"/>
      <c r="H26" s="132"/>
      <c r="I26" s="133"/>
    </row>
    <row r="27" spans="1:9" ht="15.75" customHeight="1">
      <c r="A27" s="137"/>
      <c r="B27" s="139"/>
      <c r="C27" s="137"/>
      <c r="D27" s="138"/>
      <c r="E27" s="138"/>
      <c r="F27" s="138"/>
      <c r="G27" s="138"/>
      <c r="H27" s="138"/>
      <c r="I27" s="139"/>
    </row>
    <row r="28" spans="1:9" ht="15.6">
      <c r="A28" s="1"/>
      <c r="B28" s="93"/>
      <c r="C28" s="93"/>
      <c r="D28" s="93"/>
      <c r="E28" s="93"/>
      <c r="F28" s="93"/>
      <c r="G28" s="93"/>
      <c r="H28" s="93"/>
      <c r="I28" s="93"/>
    </row>
    <row r="29" spans="1:9" ht="36.75" customHeight="1">
      <c r="A29" s="176" t="s">
        <v>255</v>
      </c>
      <c r="B29" s="177"/>
      <c r="C29" s="177"/>
      <c r="D29" s="177"/>
      <c r="E29" s="177"/>
      <c r="F29" s="177"/>
      <c r="G29" s="177"/>
      <c r="H29" s="177"/>
      <c r="I29" s="178"/>
    </row>
    <row r="66" spans="6:6">
      <c r="F66" s="3"/>
    </row>
  </sheetData>
  <mergeCells count="24">
    <mergeCell ref="A24:B25"/>
    <mergeCell ref="C24:I25"/>
    <mergeCell ref="A26:B27"/>
    <mergeCell ref="C26:I27"/>
    <mergeCell ref="A29:I29"/>
    <mergeCell ref="A18:B19"/>
    <mergeCell ref="C18:I19"/>
    <mergeCell ref="A20:B21"/>
    <mergeCell ref="C20:I21"/>
    <mergeCell ref="A22:B23"/>
    <mergeCell ref="C22:I23"/>
    <mergeCell ref="A17:B17"/>
    <mergeCell ref="C17:I17"/>
    <mergeCell ref="A6:B6"/>
    <mergeCell ref="C6:I6"/>
    <mergeCell ref="A7:B8"/>
    <mergeCell ref="C7:I8"/>
    <mergeCell ref="A9:B10"/>
    <mergeCell ref="C9:I10"/>
    <mergeCell ref="A11:B12"/>
    <mergeCell ref="C11:I12"/>
    <mergeCell ref="A13:B14"/>
    <mergeCell ref="C13:I14"/>
    <mergeCell ref="A16:I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24"/>
  <sheetViews>
    <sheetView workbookViewId="0">
      <selection activeCell="D23" sqref="D23"/>
    </sheetView>
  </sheetViews>
  <sheetFormatPr defaultColWidth="8.7109375" defaultRowHeight="15"/>
  <cols>
    <col min="1" max="1" width="36.7109375" style="93" customWidth="1"/>
    <col min="2" max="2" width="17.7109375" style="93" customWidth="1"/>
    <col min="3" max="3" width="37.28515625" style="93" customWidth="1"/>
    <col min="4" max="14" width="8.7109375" style="93"/>
    <col min="15" max="15" width="9" style="93" customWidth="1"/>
    <col min="16" max="16384" width="8.7109375" style="93"/>
  </cols>
  <sheetData>
    <row r="1" spans="1:15">
      <c r="A1" s="93" t="str">
        <f>+'Cover Page'!$B$29</f>
        <v>Annual Performance Report 2022</v>
      </c>
      <c r="C1" s="93" t="str">
        <f>+'Cover Page'!$B$33</f>
        <v>Lakeside EFW Ltd</v>
      </c>
    </row>
    <row r="2" spans="1:15" ht="10.15" customHeight="1"/>
    <row r="3" spans="1:15" ht="15.6">
      <c r="A3" s="1" t="s">
        <v>256</v>
      </c>
      <c r="E3" s="81" t="s">
        <v>3</v>
      </c>
    </row>
    <row r="4" spans="1:15" ht="9.4" customHeight="1"/>
    <row r="5" spans="1:15">
      <c r="A5" s="188" t="s">
        <v>257</v>
      </c>
      <c r="B5" s="189"/>
      <c r="C5" s="189"/>
    </row>
    <row r="6" spans="1:15" ht="30">
      <c r="A6" s="94" t="s">
        <v>258</v>
      </c>
      <c r="B6" s="98" t="s">
        <v>259</v>
      </c>
      <c r="C6" s="97">
        <v>447073</v>
      </c>
    </row>
    <row r="7" spans="1:15" ht="30">
      <c r="A7" s="94" t="s">
        <v>260</v>
      </c>
      <c r="B7" s="98" t="s">
        <v>259</v>
      </c>
      <c r="C7" s="97">
        <v>1.0509999999999999</v>
      </c>
    </row>
    <row r="8" spans="1:15" ht="45">
      <c r="A8" s="94" t="s">
        <v>261</v>
      </c>
      <c r="B8" s="98" t="s">
        <v>259</v>
      </c>
      <c r="C8" s="97">
        <v>1.54</v>
      </c>
    </row>
    <row r="9" spans="1:15" ht="89.65" customHeight="1">
      <c r="A9" s="94" t="s">
        <v>262</v>
      </c>
      <c r="B9" s="190" t="s">
        <v>263</v>
      </c>
      <c r="C9" s="191"/>
      <c r="E9" s="184" t="s">
        <v>264</v>
      </c>
      <c r="F9" s="183"/>
      <c r="G9" s="183"/>
      <c r="H9" s="183"/>
      <c r="I9" s="183"/>
      <c r="J9" s="183"/>
      <c r="K9" s="183"/>
      <c r="L9" s="183"/>
      <c r="M9" s="183"/>
      <c r="N9" s="183"/>
      <c r="O9" s="183"/>
    </row>
    <row r="10" spans="1:15" ht="8.65" customHeight="1">
      <c r="A10" s="95"/>
      <c r="B10" s="96"/>
      <c r="C10" s="96"/>
    </row>
    <row r="11" spans="1:15">
      <c r="A11" s="192" t="s">
        <v>265</v>
      </c>
      <c r="B11" s="189"/>
      <c r="C11" s="189"/>
    </row>
    <row r="12" spans="1:15" ht="33.4" customHeight="1">
      <c r="A12" s="94" t="s">
        <v>266</v>
      </c>
      <c r="B12" s="98" t="s">
        <v>259</v>
      </c>
      <c r="C12" s="97">
        <v>2.2000000000000002</v>
      </c>
    </row>
    <row r="13" spans="1:15" ht="101.65" customHeight="1">
      <c r="A13" s="94" t="s">
        <v>267</v>
      </c>
      <c r="B13" s="185" t="s">
        <v>268</v>
      </c>
      <c r="C13" s="186"/>
      <c r="E13" s="182" t="s">
        <v>269</v>
      </c>
      <c r="F13" s="183"/>
      <c r="G13" s="183"/>
      <c r="H13" s="183"/>
      <c r="I13" s="183"/>
      <c r="J13" s="183"/>
      <c r="K13" s="183"/>
      <c r="L13" s="183"/>
      <c r="M13" s="183"/>
      <c r="N13" s="183"/>
      <c r="O13" s="183"/>
    </row>
    <row r="14" spans="1:15" ht="58.9" customHeight="1">
      <c r="A14" s="94" t="s">
        <v>270</v>
      </c>
      <c r="B14" s="99" t="s">
        <v>271</v>
      </c>
      <c r="C14" s="97">
        <v>447728.6</v>
      </c>
    </row>
    <row r="15" spans="1:15" ht="6.4" customHeight="1">
      <c r="A15" s="95"/>
      <c r="B15" s="96"/>
      <c r="C15" s="96"/>
    </row>
    <row r="16" spans="1:15" ht="39" customHeight="1">
      <c r="A16" s="188" t="s">
        <v>272</v>
      </c>
      <c r="B16" s="189"/>
      <c r="C16" s="189"/>
    </row>
    <row r="17" spans="1:15" ht="49.15" customHeight="1">
      <c r="A17" s="94" t="s">
        <v>273</v>
      </c>
      <c r="B17" s="98" t="s">
        <v>129</v>
      </c>
      <c r="C17" s="97">
        <v>53.3</v>
      </c>
    </row>
    <row r="18" spans="1:15" ht="103.15" customHeight="1">
      <c r="A18" s="94" t="s">
        <v>274</v>
      </c>
      <c r="B18" s="185" t="s">
        <v>275</v>
      </c>
      <c r="C18" s="186"/>
      <c r="E18" s="182" t="s">
        <v>276</v>
      </c>
      <c r="F18" s="183"/>
      <c r="G18" s="183"/>
      <c r="H18" s="183"/>
      <c r="I18" s="183"/>
      <c r="J18" s="183"/>
      <c r="K18" s="183"/>
      <c r="L18" s="183"/>
      <c r="M18" s="183"/>
      <c r="N18" s="183"/>
      <c r="O18" s="183"/>
    </row>
    <row r="19" spans="1:15" ht="34.15" customHeight="1">
      <c r="A19" s="94" t="s">
        <v>277</v>
      </c>
      <c r="B19" s="98" t="s">
        <v>129</v>
      </c>
      <c r="C19" s="97">
        <v>236949</v>
      </c>
    </row>
    <row r="20" spans="1:15" ht="92.65" customHeight="1">
      <c r="A20" s="94" t="s">
        <v>278</v>
      </c>
      <c r="B20" s="185" t="s">
        <v>279</v>
      </c>
      <c r="C20" s="186"/>
      <c r="E20" s="182" t="s">
        <v>280</v>
      </c>
      <c r="F20" s="183"/>
      <c r="G20" s="183"/>
      <c r="H20" s="183"/>
      <c r="I20" s="183"/>
      <c r="J20" s="183"/>
      <c r="K20" s="183"/>
      <c r="L20" s="183"/>
      <c r="M20" s="183"/>
      <c r="N20" s="183"/>
      <c r="O20" s="183"/>
    </row>
    <row r="21" spans="1:15" ht="10.15" customHeight="1"/>
    <row r="22" spans="1:15">
      <c r="A22" s="93" t="s">
        <v>281</v>
      </c>
    </row>
    <row r="23" spans="1:15">
      <c r="A23" s="187" t="s">
        <v>282</v>
      </c>
      <c r="B23" s="187"/>
      <c r="C23" s="187"/>
    </row>
    <row r="24" spans="1:15" ht="64.900000000000006" customHeight="1">
      <c r="A24" s="187"/>
      <c r="B24" s="187"/>
      <c r="C24" s="187"/>
    </row>
  </sheetData>
  <mergeCells count="12">
    <mergeCell ref="A23:C24"/>
    <mergeCell ref="A5:C5"/>
    <mergeCell ref="B9:C9"/>
    <mergeCell ref="A11:C11"/>
    <mergeCell ref="B13:C13"/>
    <mergeCell ref="A16:C16"/>
    <mergeCell ref="B18:C18"/>
    <mergeCell ref="E20:O20"/>
    <mergeCell ref="E18:O18"/>
    <mergeCell ref="E13:O13"/>
    <mergeCell ref="E9:O9"/>
    <mergeCell ref="B20:C20"/>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60960</xdr:colOff>
                <xdr:row>1</xdr:row>
                <xdr:rowOff>38100</xdr:rowOff>
              </from>
              <to>
                <xdr:col>8</xdr:col>
                <xdr:colOff>365760</xdr:colOff>
                <xdr:row>7</xdr:row>
                <xdr:rowOff>327660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topLeftCell="A29" workbookViewId="0">
      <selection activeCell="D45" sqref="D45"/>
    </sheetView>
  </sheetViews>
  <sheetFormatPr defaultColWidth="9.28515625" defaultRowHeight="15"/>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c r="A1" s="93" t="str">
        <f>+'Cover Page'!$B$29</f>
        <v>Annual Performance Report 2022</v>
      </c>
      <c r="B1" s="93"/>
      <c r="C1" s="93"/>
      <c r="D1" s="93"/>
      <c r="E1" s="93" t="str">
        <f>+'Cover Page'!$B$33</f>
        <v>Lakeside EFW Ltd</v>
      </c>
      <c r="F1" s="93"/>
      <c r="G1" s="93"/>
    </row>
    <row r="3" spans="1:7" ht="15.6">
      <c r="A3" s="1" t="s">
        <v>283</v>
      </c>
      <c r="B3" s="93"/>
      <c r="C3" s="93"/>
      <c r="D3" s="93"/>
      <c r="E3" s="93"/>
      <c r="F3" s="93"/>
      <c r="G3" s="93"/>
    </row>
    <row r="4" spans="1:7" ht="15.6">
      <c r="A4" s="1"/>
      <c r="B4" s="93"/>
      <c r="C4" s="93"/>
      <c r="D4" s="93"/>
      <c r="E4" s="93"/>
      <c r="F4" s="93"/>
      <c r="G4" s="93"/>
    </row>
    <row r="5" spans="1:7" s="3" customFormat="1" ht="21.75" customHeight="1">
      <c r="A5" s="48" t="s">
        <v>284</v>
      </c>
      <c r="B5" s="49"/>
      <c r="C5" s="49"/>
      <c r="D5" s="49"/>
      <c r="E5" s="49"/>
      <c r="F5" s="49"/>
      <c r="G5" s="50"/>
    </row>
    <row r="6" spans="1:7" s="3" customFormat="1" ht="15.75" customHeight="1">
      <c r="A6" s="123" t="s">
        <v>285</v>
      </c>
      <c r="B6" s="124"/>
      <c r="C6" s="124"/>
      <c r="D6" s="124"/>
      <c r="E6" s="124"/>
      <c r="F6" s="124"/>
      <c r="G6" s="125"/>
    </row>
    <row r="7" spans="1:7" s="3" customFormat="1" ht="15.75" customHeight="1">
      <c r="A7" s="129"/>
      <c r="B7" s="130"/>
      <c r="C7" s="130"/>
      <c r="D7" s="130"/>
      <c r="E7" s="130"/>
      <c r="F7" s="130"/>
      <c r="G7" s="131"/>
    </row>
    <row r="8" spans="1:7" s="3" customFormat="1" ht="15.75" customHeight="1">
      <c r="A8" s="123" t="s">
        <v>286</v>
      </c>
      <c r="B8" s="124"/>
      <c r="C8" s="124"/>
      <c r="D8" s="124"/>
      <c r="E8" s="124"/>
      <c r="F8" s="124"/>
      <c r="G8" s="125"/>
    </row>
    <row r="9" spans="1:7" s="3" customFormat="1" ht="15.75" customHeight="1">
      <c r="A9" s="129"/>
      <c r="B9" s="130"/>
      <c r="C9" s="130"/>
      <c r="D9" s="130"/>
      <c r="E9" s="130"/>
      <c r="F9" s="130"/>
      <c r="G9" s="131"/>
    </row>
    <row r="10" spans="1:7" s="3" customFormat="1" ht="15.75" customHeight="1">
      <c r="A10" s="123" t="s">
        <v>287</v>
      </c>
      <c r="B10" s="124"/>
      <c r="C10" s="124"/>
      <c r="D10" s="124"/>
      <c r="E10" s="124"/>
      <c r="F10" s="124"/>
      <c r="G10" s="125"/>
    </row>
    <row r="11" spans="1:7" s="3" customFormat="1" ht="15.75" customHeight="1">
      <c r="A11" s="129"/>
      <c r="B11" s="130"/>
      <c r="C11" s="130"/>
      <c r="D11" s="130"/>
      <c r="E11" s="130"/>
      <c r="F11" s="130"/>
      <c r="G11" s="131"/>
    </row>
    <row r="12" spans="1:7" s="3" customFormat="1" ht="13.9"/>
    <row r="13" spans="1:7" s="47" customFormat="1" ht="33.75" customHeight="1">
      <c r="A13" s="176" t="s">
        <v>288</v>
      </c>
      <c r="B13" s="177"/>
      <c r="C13" s="177"/>
      <c r="D13" s="177"/>
      <c r="E13" s="177"/>
      <c r="F13" s="177"/>
      <c r="G13" s="178"/>
    </row>
    <row r="14" spans="1:7" ht="15.75" customHeight="1">
      <c r="A14" s="179" t="s">
        <v>289</v>
      </c>
      <c r="B14" s="181"/>
      <c r="C14" s="179" t="s">
        <v>253</v>
      </c>
      <c r="D14" s="180"/>
      <c r="E14" s="180"/>
      <c r="F14" s="180"/>
      <c r="G14" s="180"/>
    </row>
    <row r="15" spans="1:7" ht="15.75" customHeight="1">
      <c r="A15" s="376">
        <v>44713</v>
      </c>
      <c r="B15" s="125"/>
      <c r="C15" s="123" t="s">
        <v>290</v>
      </c>
      <c r="D15" s="124"/>
      <c r="E15" s="124"/>
      <c r="F15" s="124"/>
      <c r="G15" s="124"/>
    </row>
    <row r="16" spans="1:7" ht="15.75" customHeight="1">
      <c r="A16" s="129"/>
      <c r="B16" s="131"/>
      <c r="C16" s="129"/>
      <c r="D16" s="130"/>
      <c r="E16" s="130"/>
      <c r="F16" s="130"/>
      <c r="G16" s="130"/>
    </row>
    <row r="17" spans="1:11" ht="15.75" customHeight="1">
      <c r="A17" s="204"/>
      <c r="B17" s="133"/>
      <c r="C17" s="204"/>
      <c r="D17" s="132"/>
      <c r="E17" s="132"/>
      <c r="F17" s="132"/>
      <c r="G17" s="133"/>
      <c r="H17" s="93"/>
      <c r="I17" s="93"/>
      <c r="J17" s="93"/>
      <c r="K17" s="93"/>
    </row>
    <row r="18" spans="1:11" ht="15.75" customHeight="1">
      <c r="A18" s="137"/>
      <c r="B18" s="139"/>
      <c r="C18" s="137"/>
      <c r="D18" s="138"/>
      <c r="E18" s="138"/>
      <c r="F18" s="138"/>
      <c r="G18" s="139"/>
      <c r="H18" s="93"/>
      <c r="I18" s="93"/>
      <c r="J18" s="93"/>
      <c r="K18" s="93"/>
    </row>
    <row r="19" spans="1:11" ht="15.75" customHeight="1">
      <c r="A19" s="204"/>
      <c r="B19" s="133"/>
      <c r="C19" s="204"/>
      <c r="D19" s="132"/>
      <c r="E19" s="132"/>
      <c r="F19" s="132"/>
      <c r="G19" s="133"/>
      <c r="H19" s="93"/>
      <c r="I19" s="93"/>
      <c r="J19" s="93"/>
      <c r="K19" s="93"/>
    </row>
    <row r="20" spans="1:11" ht="15.75" customHeight="1">
      <c r="A20" s="137"/>
      <c r="B20" s="139"/>
      <c r="C20" s="137"/>
      <c r="D20" s="138"/>
      <c r="E20" s="138"/>
      <c r="F20" s="138"/>
      <c r="G20" s="139"/>
      <c r="H20" s="93"/>
      <c r="I20" s="93"/>
      <c r="J20" s="93"/>
      <c r="K20" s="93"/>
    </row>
    <row r="21" spans="1:11" ht="15.75" customHeight="1">
      <c r="A21" s="204"/>
      <c r="B21" s="133"/>
      <c r="C21" s="204"/>
      <c r="D21" s="132"/>
      <c r="E21" s="132"/>
      <c r="F21" s="132"/>
      <c r="G21" s="133"/>
      <c r="H21" s="93"/>
      <c r="I21" s="93"/>
      <c r="J21" s="93"/>
      <c r="K21" s="93"/>
    </row>
    <row r="22" spans="1:11" ht="15.75" customHeight="1">
      <c r="A22" s="137"/>
      <c r="B22" s="139"/>
      <c r="C22" s="137"/>
      <c r="D22" s="138"/>
      <c r="E22" s="138"/>
      <c r="F22" s="138"/>
      <c r="G22" s="139"/>
      <c r="H22" s="93"/>
      <c r="I22" s="93"/>
      <c r="J22" s="93"/>
      <c r="K22" s="93"/>
    </row>
    <row r="23" spans="1:11" ht="15.75" customHeight="1">
      <c r="A23" s="204"/>
      <c r="B23" s="133"/>
      <c r="C23" s="204"/>
      <c r="D23" s="132"/>
      <c r="E23" s="132"/>
      <c r="F23" s="132"/>
      <c r="G23" s="133"/>
      <c r="H23" s="93"/>
      <c r="I23" s="93"/>
      <c r="J23" s="93"/>
      <c r="K23" s="93"/>
    </row>
    <row r="24" spans="1:11" ht="15.75" customHeight="1">
      <c r="A24" s="137"/>
      <c r="B24" s="139"/>
      <c r="C24" s="137"/>
      <c r="D24" s="138"/>
      <c r="E24" s="138"/>
      <c r="F24" s="138"/>
      <c r="G24" s="139"/>
      <c r="H24" s="93"/>
      <c r="I24" s="93"/>
      <c r="J24" s="93"/>
      <c r="K24" s="93"/>
    </row>
    <row r="26" spans="1:11">
      <c r="A26" s="274"/>
      <c r="B26" s="274"/>
      <c r="C26" s="274"/>
      <c r="D26" s="274"/>
      <c r="E26" s="274"/>
      <c r="F26" s="274"/>
      <c r="G26" s="274"/>
      <c r="H26" s="93"/>
      <c r="I26" s="93"/>
      <c r="J26" s="93"/>
      <c r="K26" s="93"/>
    </row>
    <row r="27" spans="1:11" s="56" customFormat="1" ht="16.5" customHeight="1">
      <c r="A27" s="193" t="s">
        <v>291</v>
      </c>
      <c r="B27" s="193"/>
      <c r="C27" s="193"/>
      <c r="D27" s="193"/>
      <c r="E27" s="193"/>
      <c r="F27" s="193"/>
      <c r="G27" s="193"/>
    </row>
    <row r="28" spans="1:11" s="12" customFormat="1" ht="17.25" customHeight="1">
      <c r="A28" s="203" t="s">
        <v>292</v>
      </c>
      <c r="B28" s="203"/>
      <c r="C28" s="169" t="s">
        <v>293</v>
      </c>
      <c r="D28" s="169" t="s">
        <v>294</v>
      </c>
      <c r="E28" s="169"/>
      <c r="F28" s="169"/>
      <c r="G28" s="169"/>
      <c r="H28" s="274"/>
      <c r="I28" s="274"/>
      <c r="J28" s="274"/>
      <c r="K28" s="274"/>
    </row>
    <row r="29" spans="1:11" s="12" customFormat="1" ht="17.25" customHeight="1">
      <c r="A29" s="203"/>
      <c r="B29" s="203"/>
      <c r="C29" s="169"/>
      <c r="D29" s="169" t="s">
        <v>295</v>
      </c>
      <c r="E29" s="169"/>
      <c r="F29" s="169" t="s">
        <v>161</v>
      </c>
      <c r="G29" s="169"/>
      <c r="H29" s="274"/>
      <c r="I29" s="274"/>
      <c r="J29" s="274"/>
      <c r="K29" s="274"/>
    </row>
    <row r="30" spans="1:11" s="37" customFormat="1" ht="38.1" customHeight="1">
      <c r="A30" s="325" t="s">
        <v>296</v>
      </c>
      <c r="B30" s="325"/>
      <c r="C30" s="377" t="s">
        <v>297</v>
      </c>
      <c r="D30" s="378"/>
      <c r="E30" s="378"/>
      <c r="F30" s="379"/>
      <c r="G30" s="380"/>
      <c r="H30" s="340"/>
      <c r="I30" s="340"/>
      <c r="J30" s="274"/>
      <c r="K30" s="274"/>
    </row>
    <row r="31" spans="1:11" s="37" customFormat="1" ht="38.1" customHeight="1">
      <c r="A31" s="325" t="s">
        <v>298</v>
      </c>
      <c r="B31" s="325"/>
      <c r="C31" s="357" t="s">
        <v>299</v>
      </c>
      <c r="D31" s="381">
        <v>5.5999999999999999E-3</v>
      </c>
      <c r="E31" s="378"/>
      <c r="F31" s="379"/>
      <c r="G31" s="380"/>
      <c r="H31" s="340"/>
      <c r="I31" s="340"/>
      <c r="J31" s="274"/>
      <c r="K31" s="274"/>
    </row>
    <row r="32" spans="1:11" s="37" customFormat="1" ht="38.1" customHeight="1">
      <c r="A32" s="325" t="s">
        <v>300</v>
      </c>
      <c r="B32" s="325"/>
      <c r="C32" s="357" t="s">
        <v>301</v>
      </c>
      <c r="D32" s="378">
        <v>24</v>
      </c>
      <c r="E32" s="378"/>
      <c r="F32" s="382">
        <v>4</v>
      </c>
      <c r="G32" s="383"/>
      <c r="H32" s="340"/>
      <c r="I32" s="340"/>
      <c r="J32" s="274"/>
      <c r="K32" s="274"/>
    </row>
    <row r="33" spans="1:7" s="37" customFormat="1" ht="38.1" customHeight="1">
      <c r="A33" s="325" t="s">
        <v>302</v>
      </c>
      <c r="B33" s="325"/>
      <c r="C33" s="357" t="s">
        <v>301</v>
      </c>
      <c r="D33" s="378">
        <v>1</v>
      </c>
      <c r="E33" s="378"/>
      <c r="F33" s="379"/>
      <c r="G33" s="380"/>
    </row>
    <row r="35" spans="1:7">
      <c r="A35" s="154" t="s">
        <v>303</v>
      </c>
      <c r="B35" s="154"/>
      <c r="C35" s="154"/>
      <c r="D35" s="154"/>
      <c r="E35" s="154"/>
      <c r="F35" s="154"/>
      <c r="G35" s="154"/>
    </row>
    <row r="36" spans="1:7" ht="15.4" customHeight="1">
      <c r="A36" s="194" t="s">
        <v>304</v>
      </c>
      <c r="B36" s="195"/>
      <c r="C36" s="195"/>
      <c r="D36" s="195"/>
      <c r="E36" s="195"/>
      <c r="F36" s="195"/>
      <c r="G36" s="196"/>
    </row>
    <row r="37" spans="1:7">
      <c r="A37" s="197"/>
      <c r="B37" s="198"/>
      <c r="C37" s="198"/>
      <c r="D37" s="198"/>
      <c r="E37" s="198"/>
      <c r="F37" s="198"/>
      <c r="G37" s="199"/>
    </row>
    <row r="38" spans="1:7">
      <c r="A38" s="197"/>
      <c r="B38" s="198"/>
      <c r="C38" s="198"/>
      <c r="D38" s="198"/>
      <c r="E38" s="198"/>
      <c r="F38" s="198"/>
      <c r="G38" s="199"/>
    </row>
    <row r="39" spans="1:7">
      <c r="A39" s="197"/>
      <c r="B39" s="198"/>
      <c r="C39" s="198"/>
      <c r="D39" s="198"/>
      <c r="E39" s="198"/>
      <c r="F39" s="198"/>
      <c r="G39" s="199"/>
    </row>
    <row r="40" spans="1:7">
      <c r="A40" s="197"/>
      <c r="B40" s="198"/>
      <c r="C40" s="198"/>
      <c r="D40" s="198"/>
      <c r="E40" s="198"/>
      <c r="F40" s="198"/>
      <c r="G40" s="199"/>
    </row>
    <row r="41" spans="1:7">
      <c r="A41" s="200"/>
      <c r="B41" s="201"/>
      <c r="C41" s="201"/>
      <c r="D41" s="201"/>
      <c r="E41" s="201"/>
      <c r="F41" s="201"/>
      <c r="G41" s="202"/>
    </row>
    <row r="56" spans="6:6">
      <c r="F56" s="3"/>
    </row>
  </sheetData>
  <mergeCells count="36">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A21:B22"/>
    <mergeCell ref="C21:G22"/>
    <mergeCell ref="A23:B24"/>
    <mergeCell ref="C23:G24"/>
    <mergeCell ref="D32:E32"/>
    <mergeCell ref="C28:C29"/>
    <mergeCell ref="D29:E29"/>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topLeftCell="A16" workbookViewId="0">
      <selection activeCell="D33" sqref="D33"/>
    </sheetView>
  </sheetViews>
  <sheetFormatPr defaultColWidth="9.28515625" defaultRowHeight="15"/>
  <cols>
    <col min="1" max="1" width="9.28515625" style="2" customWidth="1"/>
    <col min="2" max="2" width="14.5703125" style="2" bestFit="1" customWidth="1"/>
    <col min="3" max="8" width="9.28515625" style="2"/>
    <col min="9" max="9" width="11.5703125" style="2" customWidth="1"/>
    <col min="10" max="16384" width="9.28515625" style="2"/>
  </cols>
  <sheetData>
    <row r="1" spans="1:9">
      <c r="A1" s="93" t="str">
        <f>+'Cover Page'!$B$29</f>
        <v>Annual Performance Report 2022</v>
      </c>
      <c r="B1" s="93"/>
      <c r="C1" s="93"/>
      <c r="D1" s="93"/>
      <c r="E1" s="93" t="str">
        <f>+'Cover Page'!$B$33</f>
        <v>Lakeside EFW Ltd</v>
      </c>
      <c r="F1" s="93"/>
      <c r="G1" s="93"/>
      <c r="H1" s="93"/>
      <c r="I1" s="93"/>
    </row>
    <row r="3" spans="1:9" ht="15.6">
      <c r="A3" s="1" t="s">
        <v>39</v>
      </c>
      <c r="B3" s="93"/>
      <c r="C3" s="93"/>
      <c r="D3" s="93"/>
      <c r="E3" s="93"/>
      <c r="F3" s="93"/>
      <c r="G3" s="93"/>
      <c r="H3" s="93"/>
      <c r="I3" s="93"/>
    </row>
    <row r="4" spans="1:9" ht="15.6">
      <c r="A4" s="1"/>
      <c r="B4" s="93"/>
      <c r="C4" s="93"/>
      <c r="D4" s="93"/>
      <c r="E4" s="93"/>
      <c r="F4" s="93"/>
      <c r="G4" s="93"/>
      <c r="H4" s="93"/>
      <c r="I4" s="93"/>
    </row>
    <row r="5" spans="1:9" s="3" customFormat="1" ht="21.75" customHeight="1">
      <c r="A5" s="48" t="s">
        <v>284</v>
      </c>
      <c r="B5" s="49"/>
      <c r="C5" s="49"/>
      <c r="D5" s="49"/>
      <c r="E5" s="49"/>
      <c r="F5" s="49"/>
      <c r="G5" s="49"/>
      <c r="H5" s="49"/>
      <c r="I5" s="50"/>
    </row>
    <row r="6" spans="1:9" s="3" customFormat="1" ht="15.75" customHeight="1">
      <c r="A6" s="204" t="s">
        <v>305</v>
      </c>
      <c r="B6" s="132"/>
      <c r="C6" s="132"/>
      <c r="D6" s="132"/>
      <c r="E6" s="132"/>
      <c r="F6" s="132"/>
      <c r="G6" s="132"/>
      <c r="H6" s="132"/>
      <c r="I6" s="133"/>
    </row>
    <row r="7" spans="1:9" s="3" customFormat="1" ht="15.75" customHeight="1">
      <c r="A7" s="137"/>
      <c r="B7" s="138"/>
      <c r="C7" s="138"/>
      <c r="D7" s="138"/>
      <c r="E7" s="138"/>
      <c r="F7" s="138"/>
      <c r="G7" s="138"/>
      <c r="H7" s="138"/>
      <c r="I7" s="139"/>
    </row>
    <row r="8" spans="1:9" s="3" customFormat="1" ht="15.75" customHeight="1">
      <c r="A8" s="123"/>
      <c r="B8" s="124"/>
      <c r="C8" s="124"/>
      <c r="D8" s="124"/>
      <c r="E8" s="124"/>
      <c r="F8" s="124"/>
      <c r="G8" s="124"/>
      <c r="H8" s="124"/>
      <c r="I8" s="125"/>
    </row>
    <row r="9" spans="1:9" s="3" customFormat="1" ht="15.75" customHeight="1">
      <c r="A9" s="129"/>
      <c r="B9" s="130"/>
      <c r="C9" s="130"/>
      <c r="D9" s="130"/>
      <c r="E9" s="130"/>
      <c r="F9" s="130"/>
      <c r="G9" s="130"/>
      <c r="H9" s="130"/>
      <c r="I9" s="131"/>
    </row>
    <row r="10" spans="1:9" s="3" customFormat="1" ht="15.75" customHeight="1">
      <c r="A10" s="123"/>
      <c r="B10" s="124"/>
      <c r="C10" s="124"/>
      <c r="D10" s="124"/>
      <c r="E10" s="124"/>
      <c r="F10" s="124"/>
      <c r="G10" s="124"/>
      <c r="H10" s="124"/>
      <c r="I10" s="125"/>
    </row>
    <row r="11" spans="1:9" s="3" customFormat="1" ht="15.75" customHeight="1">
      <c r="A11" s="129"/>
      <c r="B11" s="130"/>
      <c r="C11" s="130"/>
      <c r="D11" s="130"/>
      <c r="E11" s="130"/>
      <c r="F11" s="130"/>
      <c r="G11" s="130"/>
      <c r="H11" s="130"/>
      <c r="I11" s="131"/>
    </row>
    <row r="12" spans="1:9" s="3" customFormat="1" ht="13.9"/>
    <row r="13" spans="1:9" s="47" customFormat="1" ht="33.75" customHeight="1">
      <c r="A13" s="176" t="s">
        <v>288</v>
      </c>
      <c r="B13" s="177"/>
      <c r="C13" s="177"/>
      <c r="D13" s="177"/>
      <c r="E13" s="177"/>
      <c r="F13" s="177"/>
      <c r="G13" s="177"/>
      <c r="H13" s="177"/>
      <c r="I13" s="178"/>
    </row>
    <row r="14" spans="1:9" ht="15.75" customHeight="1">
      <c r="A14" s="179" t="s">
        <v>289</v>
      </c>
      <c r="B14" s="181"/>
      <c r="C14" s="179" t="s">
        <v>253</v>
      </c>
      <c r="D14" s="180"/>
      <c r="E14" s="180"/>
      <c r="F14" s="180"/>
      <c r="G14" s="180"/>
      <c r="H14" s="180"/>
      <c r="I14" s="180"/>
    </row>
    <row r="15" spans="1:9" ht="15.75" customHeight="1">
      <c r="A15" s="123"/>
      <c r="B15" s="125"/>
      <c r="C15" s="204"/>
      <c r="D15" s="132"/>
      <c r="E15" s="132"/>
      <c r="F15" s="132"/>
      <c r="G15" s="132"/>
      <c r="H15" s="132"/>
      <c r="I15" s="133"/>
    </row>
    <row r="16" spans="1:9" ht="15.75" customHeight="1">
      <c r="A16" s="129"/>
      <c r="B16" s="131"/>
      <c r="C16" s="137"/>
      <c r="D16" s="138"/>
      <c r="E16" s="138"/>
      <c r="F16" s="138"/>
      <c r="G16" s="138"/>
      <c r="H16" s="138"/>
      <c r="I16" s="139"/>
    </row>
    <row r="17" spans="1:9" ht="15.75" customHeight="1">
      <c r="A17" s="204"/>
      <c r="B17" s="133"/>
      <c r="C17" s="204"/>
      <c r="D17" s="132"/>
      <c r="E17" s="132"/>
      <c r="F17" s="132"/>
      <c r="G17" s="132"/>
      <c r="H17" s="132"/>
      <c r="I17" s="133"/>
    </row>
    <row r="18" spans="1:9" ht="15.75" customHeight="1">
      <c r="A18" s="137"/>
      <c r="B18" s="139"/>
      <c r="C18" s="137"/>
      <c r="D18" s="138"/>
      <c r="E18" s="138"/>
      <c r="F18" s="138"/>
      <c r="G18" s="138"/>
      <c r="H18" s="138"/>
      <c r="I18" s="139"/>
    </row>
    <row r="19" spans="1:9" ht="15.75" customHeight="1">
      <c r="A19" s="204"/>
      <c r="B19" s="133"/>
      <c r="C19" s="204"/>
      <c r="D19" s="132"/>
      <c r="E19" s="132"/>
      <c r="F19" s="132"/>
      <c r="G19" s="132"/>
      <c r="H19" s="132"/>
      <c r="I19" s="133"/>
    </row>
    <row r="20" spans="1:9" ht="15.75" customHeight="1">
      <c r="A20" s="137"/>
      <c r="B20" s="139"/>
      <c r="C20" s="137"/>
      <c r="D20" s="138"/>
      <c r="E20" s="138"/>
      <c r="F20" s="138"/>
      <c r="G20" s="138"/>
      <c r="H20" s="138"/>
      <c r="I20" s="139"/>
    </row>
    <row r="22" spans="1:9" ht="22.5" customHeight="1">
      <c r="A22" s="205" t="s">
        <v>306</v>
      </c>
      <c r="B22" s="206"/>
      <c r="C22" s="206"/>
      <c r="D22" s="206"/>
      <c r="E22" s="206"/>
      <c r="F22" s="206"/>
      <c r="G22" s="206"/>
      <c r="H22" s="206"/>
      <c r="I22" s="206"/>
    </row>
    <row r="23" spans="1:9" ht="19.5" customHeight="1">
      <c r="A23" s="207" t="s">
        <v>186</v>
      </c>
      <c r="B23" s="208"/>
      <c r="C23" s="209"/>
      <c r="D23" s="210" t="s">
        <v>307</v>
      </c>
      <c r="E23" s="211"/>
      <c r="F23" s="54" t="s">
        <v>293</v>
      </c>
      <c r="G23" s="54" t="s">
        <v>308</v>
      </c>
      <c r="H23" s="54" t="s">
        <v>309</v>
      </c>
      <c r="I23" s="54" t="s">
        <v>310</v>
      </c>
    </row>
    <row r="24" spans="1:9" ht="27.4" customHeight="1">
      <c r="A24" s="212" t="s">
        <v>305</v>
      </c>
      <c r="B24" s="384"/>
      <c r="C24" s="385"/>
      <c r="D24" s="386"/>
      <c r="E24" s="387"/>
      <c r="F24" s="388"/>
      <c r="G24" s="388"/>
      <c r="H24" s="388"/>
      <c r="I24" s="388"/>
    </row>
    <row r="25" spans="1:9">
      <c r="A25" s="212"/>
      <c r="B25" s="384"/>
      <c r="C25" s="385"/>
      <c r="D25" s="386"/>
      <c r="E25" s="387"/>
      <c r="F25" s="388"/>
      <c r="G25" s="388"/>
      <c r="H25" s="388"/>
      <c r="I25" s="388"/>
    </row>
    <row r="26" spans="1:9">
      <c r="A26" s="212"/>
      <c r="B26" s="384"/>
      <c r="C26" s="385"/>
      <c r="D26" s="386"/>
      <c r="E26" s="387"/>
      <c r="F26" s="388"/>
      <c r="G26" s="388"/>
      <c r="H26" s="388"/>
      <c r="I26" s="388"/>
    </row>
    <row r="27" spans="1:9">
      <c r="A27" s="212"/>
      <c r="B27" s="384"/>
      <c r="C27" s="385"/>
      <c r="D27" s="386"/>
      <c r="E27" s="387"/>
      <c r="F27" s="388"/>
      <c r="G27" s="388"/>
      <c r="H27" s="388"/>
      <c r="I27" s="388"/>
    </row>
    <row r="28" spans="1:9">
      <c r="A28" s="212"/>
      <c r="B28" s="384"/>
      <c r="C28" s="385"/>
      <c r="D28" s="386"/>
      <c r="E28" s="387"/>
      <c r="F28" s="388"/>
      <c r="G28" s="388"/>
      <c r="H28" s="388"/>
      <c r="I28" s="388"/>
    </row>
    <row r="29" spans="1:9">
      <c r="A29" s="212"/>
      <c r="B29" s="384"/>
      <c r="C29" s="385"/>
      <c r="D29" s="386"/>
      <c r="E29" s="387"/>
      <c r="F29" s="388"/>
      <c r="G29" s="388"/>
      <c r="H29" s="388"/>
      <c r="I29" s="388"/>
    </row>
    <row r="30" spans="1:9">
      <c r="A30" s="389"/>
      <c r="B30" s="389"/>
      <c r="C30" s="389"/>
      <c r="D30" s="386"/>
      <c r="E30" s="387"/>
      <c r="F30" s="388"/>
      <c r="G30" s="388"/>
      <c r="H30" s="388"/>
      <c r="I30" s="388"/>
    </row>
    <row r="31" spans="1:9">
      <c r="A31" s="274"/>
      <c r="B31" s="274"/>
      <c r="C31" s="274"/>
      <c r="D31" s="274"/>
      <c r="E31" s="274"/>
      <c r="F31" s="274"/>
      <c r="G31" s="274"/>
      <c r="H31" s="274"/>
      <c r="I31" s="274"/>
    </row>
    <row r="32" spans="1:9">
      <c r="A32" s="274"/>
      <c r="B32" s="274"/>
      <c r="C32" s="274"/>
      <c r="D32" s="274"/>
      <c r="E32" s="274"/>
      <c r="F32" s="274"/>
      <c r="G32" s="274"/>
      <c r="H32" s="274"/>
      <c r="I32" s="274"/>
    </row>
    <row r="33" spans="1:9">
      <c r="A33" s="274"/>
      <c r="B33" s="274"/>
      <c r="C33" s="274"/>
      <c r="D33" s="274"/>
      <c r="E33" s="274"/>
      <c r="F33" s="274"/>
      <c r="G33" s="274"/>
      <c r="H33" s="274"/>
      <c r="I33" s="274"/>
    </row>
    <row r="66" spans="5:5">
      <c r="E66" s="3"/>
    </row>
  </sheetData>
  <mergeCells count="29">
    <mergeCell ref="A30:C30"/>
    <mergeCell ref="D30:E30"/>
    <mergeCell ref="A27:C27"/>
    <mergeCell ref="D27:E27"/>
    <mergeCell ref="A28:C28"/>
    <mergeCell ref="D28:E28"/>
    <mergeCell ref="A29:C29"/>
    <mergeCell ref="D29:E29"/>
    <mergeCell ref="A24:C24"/>
    <mergeCell ref="D24:E24"/>
    <mergeCell ref="A25:C25"/>
    <mergeCell ref="D25:E25"/>
    <mergeCell ref="A26:C26"/>
    <mergeCell ref="D26:E26"/>
    <mergeCell ref="A22:I22"/>
    <mergeCell ref="A23:C23"/>
    <mergeCell ref="D23:E23"/>
    <mergeCell ref="A15:B16"/>
    <mergeCell ref="C15:I16"/>
    <mergeCell ref="A17:B18"/>
    <mergeCell ref="C17:I18"/>
    <mergeCell ref="A19:B20"/>
    <mergeCell ref="C19:I20"/>
    <mergeCell ref="A6:I7"/>
    <mergeCell ref="A8:I9"/>
    <mergeCell ref="A10:I11"/>
    <mergeCell ref="A13:I13"/>
    <mergeCell ref="A14:B14"/>
    <mergeCell ref="C14:I14"/>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topLeftCell="A25" workbookViewId="0">
      <selection activeCell="F12" sqref="F12"/>
    </sheetView>
  </sheetViews>
  <sheetFormatPr defaultColWidth="9.28515625" defaultRowHeight="15"/>
  <cols>
    <col min="1" max="1" width="9.28515625" style="2" customWidth="1"/>
    <col min="2" max="2" width="14.5703125" style="2" bestFit="1" customWidth="1"/>
    <col min="3" max="9" width="9.28515625" style="2"/>
    <col min="10" max="10" width="10.42578125" style="2" customWidth="1"/>
    <col min="11" max="16384" width="9.28515625" style="2"/>
  </cols>
  <sheetData>
    <row r="1" spans="1:16">
      <c r="A1" s="93" t="str">
        <f>+'Cover Page'!$B$29</f>
        <v>Annual Performance Report 2022</v>
      </c>
      <c r="B1" s="93"/>
      <c r="C1" s="93"/>
      <c r="D1" s="93"/>
      <c r="E1" s="93" t="str">
        <f>+'Cover Page'!$B$33</f>
        <v>Lakeside EFW Ltd</v>
      </c>
      <c r="F1" s="93"/>
      <c r="G1" s="93"/>
      <c r="H1" s="93"/>
      <c r="I1" s="93"/>
      <c r="J1" s="93"/>
      <c r="K1" s="93"/>
      <c r="L1" s="93"/>
      <c r="M1" s="93"/>
      <c r="N1" s="93"/>
      <c r="O1" s="93"/>
      <c r="P1" s="93"/>
    </row>
    <row r="2" spans="1:16" ht="7.5" customHeight="1">
      <c r="A2" s="93"/>
      <c r="B2" s="93"/>
      <c r="C2" s="93"/>
      <c r="D2" s="93"/>
      <c r="E2" s="93"/>
      <c r="F2" s="93"/>
      <c r="G2" s="93"/>
      <c r="H2" s="93"/>
      <c r="I2" s="93"/>
      <c r="J2" s="93"/>
      <c r="K2" s="93"/>
      <c r="L2" s="93"/>
      <c r="M2" s="93"/>
      <c r="N2" s="93"/>
      <c r="O2" s="93"/>
      <c r="P2" s="93"/>
    </row>
    <row r="3" spans="1:16" ht="15.6">
      <c r="A3" s="1" t="s">
        <v>40</v>
      </c>
      <c r="B3" s="93"/>
      <c r="C3" s="93"/>
      <c r="D3" s="93"/>
      <c r="E3" s="93"/>
      <c r="F3" s="93"/>
      <c r="G3" s="93"/>
      <c r="H3" s="93"/>
      <c r="I3" s="93"/>
      <c r="J3" s="93"/>
      <c r="K3" s="93"/>
      <c r="L3" s="93"/>
      <c r="M3" s="93"/>
      <c r="N3" s="93"/>
      <c r="O3" s="93"/>
      <c r="P3" s="93"/>
    </row>
    <row r="4" spans="1:16" ht="9.75" customHeight="1">
      <c r="A4" s="1"/>
      <c r="B4" s="93"/>
      <c r="C4" s="93"/>
      <c r="D4" s="93"/>
      <c r="E4" s="93"/>
      <c r="F4" s="93"/>
      <c r="G4" s="93"/>
      <c r="H4" s="93"/>
      <c r="I4" s="93"/>
      <c r="J4" s="93"/>
      <c r="K4" s="93"/>
      <c r="L4" s="93"/>
      <c r="M4" s="93"/>
      <c r="N4" s="93"/>
      <c r="O4" s="93"/>
      <c r="P4" s="93"/>
    </row>
    <row r="5" spans="1:16" s="3" customFormat="1" ht="21.75" customHeight="1">
      <c r="A5" s="48" t="s">
        <v>311</v>
      </c>
      <c r="B5" s="49"/>
      <c r="C5" s="49"/>
      <c r="D5" s="49"/>
      <c r="E5" s="49"/>
      <c r="F5" s="49"/>
      <c r="G5" s="49"/>
      <c r="H5" s="49"/>
      <c r="I5" s="49"/>
      <c r="J5" s="50"/>
      <c r="M5" s="82" t="s">
        <v>3</v>
      </c>
    </row>
    <row r="6" spans="1:16" s="3" customFormat="1" ht="15.75" customHeight="1">
      <c r="A6" s="204"/>
      <c r="B6" s="132"/>
      <c r="C6" s="132"/>
      <c r="D6" s="132"/>
      <c r="E6" s="132"/>
      <c r="F6" s="132"/>
      <c r="G6" s="132"/>
      <c r="H6" s="132"/>
      <c r="I6" s="132"/>
      <c r="J6" s="133"/>
      <c r="M6" s="213" t="s">
        <v>312</v>
      </c>
      <c r="N6" s="213"/>
      <c r="O6" s="213"/>
      <c r="P6" s="213"/>
    </row>
    <row r="7" spans="1:16" s="3" customFormat="1" ht="15.75" customHeight="1">
      <c r="A7" s="137"/>
      <c r="B7" s="138"/>
      <c r="C7" s="138"/>
      <c r="D7" s="138"/>
      <c r="E7" s="138"/>
      <c r="F7" s="138"/>
      <c r="G7" s="138"/>
      <c r="H7" s="138"/>
      <c r="I7" s="138"/>
      <c r="J7" s="139"/>
      <c r="M7" s="213"/>
      <c r="N7" s="213"/>
      <c r="O7" s="213"/>
      <c r="P7" s="213"/>
    </row>
    <row r="8" spans="1:16" s="3" customFormat="1" ht="13.9">
      <c r="M8" s="213"/>
      <c r="N8" s="213"/>
      <c r="O8" s="213"/>
      <c r="P8" s="213"/>
    </row>
    <row r="9" spans="1:16" s="56" customFormat="1" ht="16.5" customHeight="1">
      <c r="A9" s="193" t="s">
        <v>313</v>
      </c>
      <c r="B9" s="193"/>
      <c r="C9" s="193"/>
      <c r="D9" s="193"/>
      <c r="E9" s="193"/>
      <c r="F9" s="193"/>
      <c r="G9" s="193"/>
      <c r="H9" s="193"/>
      <c r="I9" s="193"/>
      <c r="J9" s="193"/>
      <c r="M9" s="213"/>
      <c r="N9" s="213"/>
      <c r="O9" s="213"/>
      <c r="P9" s="213"/>
    </row>
    <row r="10" spans="1:16" s="56" customFormat="1" ht="16.5" customHeight="1">
      <c r="A10" s="214" t="s">
        <v>215</v>
      </c>
      <c r="B10" s="215"/>
      <c r="C10" s="225" t="s">
        <v>314</v>
      </c>
      <c r="D10" s="221" t="s">
        <v>315</v>
      </c>
      <c r="E10" s="222"/>
      <c r="F10" s="218" t="s">
        <v>310</v>
      </c>
      <c r="G10" s="219"/>
      <c r="H10" s="219"/>
      <c r="I10" s="219"/>
      <c r="J10" s="220"/>
      <c r="M10" s="213" t="s">
        <v>316</v>
      </c>
      <c r="N10" s="213"/>
      <c r="O10" s="213"/>
      <c r="P10" s="213"/>
    </row>
    <row r="11" spans="1:16" s="12" customFormat="1" ht="17.25" customHeight="1">
      <c r="A11" s="216"/>
      <c r="B11" s="217"/>
      <c r="C11" s="226"/>
      <c r="D11" s="223"/>
      <c r="E11" s="224"/>
      <c r="F11" s="46" t="s">
        <v>188</v>
      </c>
      <c r="G11" s="46" t="s">
        <v>189</v>
      </c>
      <c r="H11" s="46" t="s">
        <v>190</v>
      </c>
      <c r="I11" s="46" t="s">
        <v>191</v>
      </c>
      <c r="J11" s="46" t="s">
        <v>192</v>
      </c>
      <c r="K11" s="274"/>
      <c r="L11" s="274"/>
      <c r="M11" s="213"/>
      <c r="N11" s="213"/>
      <c r="O11" s="213"/>
      <c r="P11" s="213"/>
    </row>
    <row r="12" spans="1:16" s="12" customFormat="1" ht="23.25" customHeight="1">
      <c r="A12" s="325" t="s">
        <v>227</v>
      </c>
      <c r="B12" s="325"/>
      <c r="C12" s="390" t="s">
        <v>317</v>
      </c>
      <c r="D12" s="359" t="s">
        <v>318</v>
      </c>
      <c r="E12" s="359"/>
      <c r="F12" s="388"/>
      <c r="G12" s="388"/>
      <c r="H12" s="388"/>
      <c r="I12" s="388"/>
      <c r="J12" s="388"/>
      <c r="K12" s="274"/>
      <c r="L12" s="274"/>
      <c r="M12" s="213"/>
      <c r="N12" s="213"/>
      <c r="O12" s="213"/>
      <c r="P12" s="213"/>
    </row>
    <row r="13" spans="1:16" s="12" customFormat="1" ht="23.25" customHeight="1">
      <c r="A13" s="325" t="s">
        <v>319</v>
      </c>
      <c r="B13" s="325"/>
      <c r="C13" s="390" t="s">
        <v>320</v>
      </c>
      <c r="D13" s="359" t="s">
        <v>321</v>
      </c>
      <c r="E13" s="359"/>
      <c r="F13" s="388"/>
      <c r="G13" s="388"/>
      <c r="H13" s="388"/>
      <c r="I13" s="388"/>
      <c r="J13" s="388"/>
      <c r="K13" s="274"/>
      <c r="L13" s="274"/>
      <c r="M13" s="274"/>
      <c r="N13" s="274"/>
      <c r="O13" s="274"/>
      <c r="P13" s="274"/>
    </row>
    <row r="14" spans="1:16" s="12" customFormat="1" ht="23.25" customHeight="1">
      <c r="A14" s="325" t="s">
        <v>322</v>
      </c>
      <c r="B14" s="325"/>
      <c r="C14" s="390" t="s">
        <v>320</v>
      </c>
      <c r="D14" s="359" t="s">
        <v>321</v>
      </c>
      <c r="E14" s="359"/>
      <c r="F14" s="388"/>
      <c r="G14" s="388"/>
      <c r="H14" s="388"/>
      <c r="I14" s="388"/>
      <c r="J14" s="388"/>
      <c r="K14" s="274"/>
      <c r="L14" s="274"/>
      <c r="M14" s="274"/>
      <c r="N14" s="274"/>
      <c r="O14" s="274"/>
      <c r="P14" s="274"/>
    </row>
    <row r="15" spans="1:16" s="12" customFormat="1" ht="23.25" customHeight="1">
      <c r="A15" s="325" t="s">
        <v>323</v>
      </c>
      <c r="B15" s="325"/>
      <c r="C15" s="390" t="s">
        <v>320</v>
      </c>
      <c r="D15" s="359" t="s">
        <v>324</v>
      </c>
      <c r="E15" s="359"/>
      <c r="F15" s="388"/>
      <c r="G15" s="388"/>
      <c r="H15" s="388"/>
      <c r="I15" s="388"/>
      <c r="J15" s="388"/>
      <c r="K15" s="274"/>
      <c r="L15" s="274"/>
      <c r="M15" s="274"/>
      <c r="N15" s="274"/>
      <c r="O15" s="274"/>
      <c r="P15" s="274"/>
    </row>
    <row r="16" spans="1:16" s="12" customFormat="1" ht="23.25" customHeight="1">
      <c r="A16" s="325" t="s">
        <v>325</v>
      </c>
      <c r="B16" s="325"/>
      <c r="C16" s="390" t="s">
        <v>320</v>
      </c>
      <c r="D16" s="359" t="s">
        <v>326</v>
      </c>
      <c r="E16" s="359"/>
      <c r="F16" s="388"/>
      <c r="G16" s="388"/>
      <c r="H16" s="388"/>
      <c r="I16" s="388"/>
      <c r="J16" s="388"/>
      <c r="K16" s="274"/>
      <c r="L16" s="274"/>
      <c r="M16" s="274"/>
      <c r="N16" s="274"/>
      <c r="O16" s="274"/>
      <c r="P16" s="274"/>
    </row>
    <row r="17" spans="1:10" s="12" customFormat="1" ht="23.25" customHeight="1">
      <c r="A17" s="325" t="s">
        <v>327</v>
      </c>
      <c r="B17" s="325"/>
      <c r="C17" s="390" t="s">
        <v>320</v>
      </c>
      <c r="D17" s="359" t="s">
        <v>328</v>
      </c>
      <c r="E17" s="359"/>
      <c r="F17" s="388"/>
      <c r="G17" s="388"/>
      <c r="H17" s="388"/>
      <c r="I17" s="388"/>
      <c r="J17" s="388"/>
    </row>
    <row r="18" spans="1:10" s="12" customFormat="1" ht="23.25" customHeight="1">
      <c r="A18" s="325" t="s">
        <v>329</v>
      </c>
      <c r="B18" s="325"/>
      <c r="C18" s="390" t="s">
        <v>320</v>
      </c>
      <c r="D18" s="359" t="s">
        <v>328</v>
      </c>
      <c r="E18" s="359"/>
      <c r="F18" s="388"/>
      <c r="G18" s="388"/>
      <c r="H18" s="388"/>
      <c r="I18" s="388"/>
      <c r="J18" s="388"/>
    </row>
    <row r="19" spans="1:10" s="12" customFormat="1" ht="23.25" customHeight="1">
      <c r="A19" s="325" t="s">
        <v>330</v>
      </c>
      <c r="B19" s="325"/>
      <c r="C19" s="390" t="s">
        <v>320</v>
      </c>
      <c r="D19" s="359" t="s">
        <v>328</v>
      </c>
      <c r="E19" s="359"/>
      <c r="F19" s="388"/>
      <c r="G19" s="388"/>
      <c r="H19" s="388"/>
      <c r="I19" s="388"/>
      <c r="J19" s="388"/>
    </row>
    <row r="20" spans="1:10" s="12" customFormat="1" ht="23.25" customHeight="1">
      <c r="A20" s="325" t="s">
        <v>331</v>
      </c>
      <c r="B20" s="325"/>
      <c r="C20" s="390" t="s">
        <v>320</v>
      </c>
      <c r="D20" s="359" t="s">
        <v>328</v>
      </c>
      <c r="E20" s="359"/>
      <c r="F20" s="388"/>
      <c r="G20" s="388"/>
      <c r="H20" s="388"/>
      <c r="I20" s="388"/>
      <c r="J20" s="388"/>
    </row>
    <row r="21" spans="1:10" s="12" customFormat="1" ht="23.25" customHeight="1">
      <c r="A21" s="325" t="s">
        <v>332</v>
      </c>
      <c r="B21" s="325"/>
      <c r="C21" s="390" t="s">
        <v>320</v>
      </c>
      <c r="D21" s="359" t="s">
        <v>328</v>
      </c>
      <c r="E21" s="359"/>
      <c r="F21" s="388"/>
      <c r="G21" s="388"/>
      <c r="H21" s="388"/>
      <c r="I21" s="388"/>
      <c r="J21" s="388"/>
    </row>
    <row r="22" spans="1:10" s="12" customFormat="1" ht="23.25" customHeight="1">
      <c r="A22" s="325" t="s">
        <v>333</v>
      </c>
      <c r="B22" s="325"/>
      <c r="C22" s="390" t="s">
        <v>320</v>
      </c>
      <c r="D22" s="359" t="s">
        <v>328</v>
      </c>
      <c r="E22" s="359"/>
      <c r="F22" s="388"/>
      <c r="G22" s="388"/>
      <c r="H22" s="388"/>
      <c r="I22" s="388"/>
      <c r="J22" s="388"/>
    </row>
    <row r="23" spans="1:10" s="12" customFormat="1" ht="23.25" customHeight="1">
      <c r="A23" s="325" t="s">
        <v>334</v>
      </c>
      <c r="B23" s="325"/>
      <c r="C23" s="390" t="s">
        <v>320</v>
      </c>
      <c r="D23" s="359" t="s">
        <v>335</v>
      </c>
      <c r="E23" s="359"/>
      <c r="F23" s="388"/>
      <c r="G23" s="388"/>
      <c r="H23" s="388"/>
      <c r="I23" s="388"/>
      <c r="J23" s="388"/>
    </row>
    <row r="24" spans="1:10" s="12" customFormat="1" ht="23.25" customHeight="1">
      <c r="A24" s="325" t="s">
        <v>336</v>
      </c>
      <c r="B24" s="325"/>
      <c r="C24" s="390" t="s">
        <v>320</v>
      </c>
      <c r="D24" s="359" t="s">
        <v>335</v>
      </c>
      <c r="E24" s="359"/>
      <c r="F24" s="388"/>
      <c r="G24" s="388"/>
      <c r="H24" s="388"/>
      <c r="I24" s="388"/>
      <c r="J24" s="388"/>
    </row>
    <row r="25" spans="1:10" s="12" customFormat="1" ht="23.25" customHeight="1">
      <c r="A25" s="325" t="s">
        <v>337</v>
      </c>
      <c r="B25" s="325"/>
      <c r="C25" s="390" t="s">
        <v>320</v>
      </c>
      <c r="D25" s="359" t="s">
        <v>335</v>
      </c>
      <c r="E25" s="359"/>
      <c r="F25" s="388"/>
      <c r="G25" s="388"/>
      <c r="H25" s="388"/>
      <c r="I25" s="388"/>
      <c r="J25" s="388"/>
    </row>
    <row r="26" spans="1:10" s="12" customFormat="1" ht="23.25" customHeight="1">
      <c r="A26" s="325" t="s">
        <v>338</v>
      </c>
      <c r="B26" s="325"/>
      <c r="C26" s="390" t="s">
        <v>320</v>
      </c>
      <c r="D26" s="359" t="s">
        <v>335</v>
      </c>
      <c r="E26" s="359"/>
      <c r="F26" s="388"/>
      <c r="G26" s="388"/>
      <c r="H26" s="388"/>
      <c r="I26" s="388"/>
      <c r="J26" s="388"/>
    </row>
    <row r="27" spans="1:10" s="12" customFormat="1" ht="23.25" customHeight="1">
      <c r="A27" s="325" t="s">
        <v>339</v>
      </c>
      <c r="B27" s="325"/>
      <c r="C27" s="390" t="s">
        <v>320</v>
      </c>
      <c r="D27" s="359" t="s">
        <v>335</v>
      </c>
      <c r="E27" s="359"/>
      <c r="F27" s="388"/>
      <c r="G27" s="388"/>
      <c r="H27" s="388"/>
      <c r="I27" s="388"/>
      <c r="J27" s="388"/>
    </row>
    <row r="28" spans="1:10" s="12" customFormat="1" ht="23.25" customHeight="1">
      <c r="A28" s="325" t="s">
        <v>340</v>
      </c>
      <c r="B28" s="325"/>
      <c r="C28" s="390" t="s">
        <v>320</v>
      </c>
      <c r="D28" s="359" t="s">
        <v>335</v>
      </c>
      <c r="E28" s="359"/>
      <c r="F28" s="388"/>
      <c r="G28" s="388"/>
      <c r="H28" s="388"/>
      <c r="I28" s="388"/>
      <c r="J28" s="388"/>
    </row>
    <row r="29" spans="1:10" s="12" customFormat="1" ht="23.25" customHeight="1">
      <c r="A29" s="325" t="s">
        <v>341</v>
      </c>
      <c r="B29" s="325"/>
      <c r="C29" s="390" t="s">
        <v>320</v>
      </c>
      <c r="D29" s="359" t="s">
        <v>335</v>
      </c>
      <c r="E29" s="359"/>
      <c r="F29" s="388"/>
      <c r="G29" s="388"/>
      <c r="H29" s="388"/>
      <c r="I29" s="388"/>
      <c r="J29" s="388"/>
    </row>
    <row r="30" spans="1:10" s="12" customFormat="1" ht="23.25" customHeight="1">
      <c r="A30" s="325" t="s">
        <v>342</v>
      </c>
      <c r="B30" s="325"/>
      <c r="C30" s="390" t="s">
        <v>320</v>
      </c>
      <c r="D30" s="359" t="s">
        <v>335</v>
      </c>
      <c r="E30" s="359"/>
      <c r="F30" s="388"/>
      <c r="G30" s="388"/>
      <c r="H30" s="388"/>
      <c r="I30" s="388"/>
      <c r="J30" s="388"/>
    </row>
    <row r="31" spans="1:10" s="12" customFormat="1" ht="23.25" customHeight="1">
      <c r="A31" s="325" t="s">
        <v>343</v>
      </c>
      <c r="B31" s="325"/>
      <c r="C31" s="390" t="s">
        <v>320</v>
      </c>
      <c r="D31" s="359" t="s">
        <v>335</v>
      </c>
      <c r="E31" s="359"/>
      <c r="F31" s="388"/>
      <c r="G31" s="388"/>
      <c r="H31" s="388"/>
      <c r="I31" s="388"/>
      <c r="J31" s="388"/>
    </row>
    <row r="32" spans="1:10" s="12" customFormat="1" ht="23.25" customHeight="1">
      <c r="A32" s="325" t="s">
        <v>344</v>
      </c>
      <c r="B32" s="325"/>
      <c r="C32" s="390" t="s">
        <v>320</v>
      </c>
      <c r="D32" s="359" t="s">
        <v>335</v>
      </c>
      <c r="E32" s="359"/>
      <c r="F32" s="388"/>
      <c r="G32" s="388"/>
      <c r="H32" s="388"/>
      <c r="I32" s="388"/>
      <c r="J32" s="388"/>
    </row>
    <row r="33" spans="1:10" s="12" customFormat="1" ht="23.25" customHeight="1">
      <c r="A33" s="325" t="s">
        <v>345</v>
      </c>
      <c r="B33" s="325"/>
      <c r="C33" s="390" t="s">
        <v>320</v>
      </c>
      <c r="D33" s="359" t="s">
        <v>335</v>
      </c>
      <c r="E33" s="359"/>
      <c r="F33" s="388"/>
      <c r="G33" s="388"/>
      <c r="H33" s="388"/>
      <c r="I33" s="388"/>
      <c r="J33" s="388"/>
    </row>
    <row r="34" spans="1:10" s="12" customFormat="1" ht="23.25" customHeight="1">
      <c r="A34" s="325" t="s">
        <v>346</v>
      </c>
      <c r="B34" s="325"/>
      <c r="C34" s="390" t="s">
        <v>320</v>
      </c>
      <c r="D34" s="359" t="s">
        <v>335</v>
      </c>
      <c r="E34" s="359"/>
      <c r="F34" s="388"/>
      <c r="G34" s="388"/>
      <c r="H34" s="388"/>
      <c r="I34" s="388"/>
      <c r="J34" s="388"/>
    </row>
    <row r="35" spans="1:10" s="12" customFormat="1" ht="23.25" customHeight="1">
      <c r="A35" s="325" t="s">
        <v>347</v>
      </c>
      <c r="B35" s="325"/>
      <c r="C35" s="390" t="s">
        <v>320</v>
      </c>
      <c r="D35" s="359" t="s">
        <v>335</v>
      </c>
      <c r="E35" s="359"/>
      <c r="F35" s="388"/>
      <c r="G35" s="388"/>
      <c r="H35" s="388"/>
      <c r="I35" s="388"/>
      <c r="J35" s="388"/>
    </row>
    <row r="36" spans="1:10" s="12" customFormat="1" ht="23.25" customHeight="1">
      <c r="A36" s="325" t="s">
        <v>348</v>
      </c>
      <c r="B36" s="325"/>
      <c r="C36" s="390" t="s">
        <v>320</v>
      </c>
      <c r="D36" s="359" t="s">
        <v>335</v>
      </c>
      <c r="E36" s="359"/>
      <c r="F36" s="388"/>
      <c r="G36" s="388"/>
      <c r="H36" s="388"/>
      <c r="I36" s="388"/>
      <c r="J36" s="388"/>
    </row>
    <row r="37" spans="1:10" s="12" customFormat="1" ht="23.25" customHeight="1">
      <c r="A37" s="325" t="s">
        <v>349</v>
      </c>
      <c r="B37" s="325"/>
      <c r="C37" s="390" t="s">
        <v>320</v>
      </c>
      <c r="D37" s="359" t="s">
        <v>335</v>
      </c>
      <c r="E37" s="359"/>
      <c r="F37" s="388"/>
      <c r="G37" s="388"/>
      <c r="H37" s="388"/>
      <c r="I37" s="388"/>
      <c r="J37" s="388"/>
    </row>
    <row r="38" spans="1:10" s="12" customFormat="1" ht="23.25" customHeight="1">
      <c r="A38" s="325" t="s">
        <v>350</v>
      </c>
      <c r="B38" s="325"/>
      <c r="C38" s="390" t="s">
        <v>320</v>
      </c>
      <c r="D38" s="359" t="s">
        <v>335</v>
      </c>
      <c r="E38" s="359"/>
      <c r="F38" s="388"/>
      <c r="G38" s="388"/>
      <c r="H38" s="388"/>
      <c r="I38" s="388"/>
      <c r="J38" s="388"/>
    </row>
    <row r="39" spans="1:10">
      <c r="A39" s="154" t="s">
        <v>303</v>
      </c>
      <c r="B39" s="154"/>
      <c r="C39" s="154"/>
      <c r="D39" s="154"/>
      <c r="E39" s="154"/>
      <c r="F39" s="154"/>
      <c r="G39" s="154"/>
      <c r="H39" s="154"/>
      <c r="I39" s="154"/>
      <c r="J39" s="154"/>
    </row>
    <row r="40" spans="1:10">
      <c r="A40" s="227"/>
      <c r="B40" s="227"/>
      <c r="C40" s="227"/>
      <c r="D40" s="227"/>
      <c r="E40" s="227"/>
      <c r="F40" s="227"/>
      <c r="G40" s="227"/>
      <c r="H40" s="227"/>
      <c r="I40" s="227"/>
      <c r="J40" s="227"/>
    </row>
    <row r="41" spans="1:10">
      <c r="A41" s="227"/>
      <c r="B41" s="227"/>
      <c r="C41" s="227"/>
      <c r="D41" s="227"/>
      <c r="E41" s="227"/>
      <c r="F41" s="227"/>
      <c r="G41" s="227"/>
      <c r="H41" s="227"/>
      <c r="I41" s="227"/>
      <c r="J41" s="227"/>
    </row>
    <row r="64" spans="6:6">
      <c r="F64" s="3"/>
    </row>
  </sheetData>
  <mergeCells count="64">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J39"/>
    <mergeCell ref="A20:B20"/>
    <mergeCell ref="A21:B21"/>
    <mergeCell ref="A22:B22"/>
    <mergeCell ref="D35:E35"/>
    <mergeCell ref="D36:E36"/>
    <mergeCell ref="A34:B34"/>
    <mergeCell ref="A35:B35"/>
    <mergeCell ref="A36:B36"/>
    <mergeCell ref="A37:B37"/>
    <mergeCell ref="A25:B25"/>
    <mergeCell ref="D33:E33"/>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J10"/>
    <mergeCell ref="D10:E11"/>
    <mergeCell ref="C10:C11"/>
    <mergeCell ref="M6:P9"/>
    <mergeCell ref="M10:P12"/>
    <mergeCell ref="A9:J9"/>
    <mergeCell ref="A6:J7"/>
    <mergeCell ref="A12:B12"/>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topLeftCell="A12" workbookViewId="0">
      <selection activeCell="I25" sqref="I25"/>
    </sheetView>
  </sheetViews>
  <sheetFormatPr defaultColWidth="9.28515625" defaultRowHeight="15"/>
  <cols>
    <col min="1" max="1" width="21.28515625" style="2" customWidth="1"/>
    <col min="2" max="2" width="13.7109375" style="2" customWidth="1"/>
    <col min="3" max="3" width="16.28515625" style="2" customWidth="1"/>
    <col min="4" max="4" width="11.28515625" style="2" bestFit="1" customWidth="1"/>
    <col min="5" max="5" width="12" style="2" bestFit="1" customWidth="1"/>
    <col min="6" max="7" width="11.28515625" style="2" bestFit="1" customWidth="1"/>
    <col min="8" max="12" width="9.28515625" style="2"/>
    <col min="13" max="13" width="10.42578125" style="2" customWidth="1"/>
    <col min="14" max="16384" width="9.28515625" style="2"/>
  </cols>
  <sheetData>
    <row r="1" spans="1:16">
      <c r="A1" s="93" t="str">
        <f>+'Cover Page'!$B$29</f>
        <v>Annual Performance Report 2022</v>
      </c>
      <c r="B1" s="93"/>
      <c r="C1" s="93"/>
      <c r="D1" s="93"/>
      <c r="E1" s="93"/>
      <c r="F1" s="93"/>
      <c r="G1" s="93"/>
      <c r="H1" s="93"/>
      <c r="I1" s="93" t="str">
        <f>+'Cover Page'!$B$33</f>
        <v>Lakeside EFW Ltd</v>
      </c>
      <c r="J1" s="93"/>
      <c r="K1" s="93"/>
      <c r="L1" s="93"/>
      <c r="M1" s="93"/>
      <c r="N1" s="93"/>
      <c r="O1" s="93"/>
      <c r="P1" s="93"/>
    </row>
    <row r="3" spans="1:16" ht="15.6">
      <c r="A3" s="1" t="s">
        <v>351</v>
      </c>
      <c r="B3" s="93"/>
      <c r="C3" s="93"/>
      <c r="D3" s="93"/>
      <c r="E3" s="93"/>
      <c r="F3" s="93"/>
      <c r="G3" s="93"/>
      <c r="H3" s="93"/>
      <c r="I3" s="93"/>
      <c r="J3" s="93"/>
      <c r="K3" s="93"/>
      <c r="L3" s="93"/>
      <c r="M3" s="93"/>
      <c r="N3" s="93"/>
      <c r="O3" s="93"/>
      <c r="P3" s="93"/>
    </row>
    <row r="4" spans="1:16" ht="15.6">
      <c r="A4" s="1"/>
      <c r="B4" s="93"/>
      <c r="C4" s="93"/>
      <c r="D4" s="93"/>
      <c r="E4" s="93"/>
      <c r="F4" s="93"/>
      <c r="G4" s="93"/>
      <c r="H4" s="93"/>
      <c r="I4" s="93"/>
      <c r="J4" s="93"/>
      <c r="K4" s="93"/>
      <c r="L4" s="93"/>
      <c r="M4" s="93"/>
      <c r="N4" s="93"/>
      <c r="O4" s="93"/>
      <c r="P4" s="73" t="s">
        <v>3</v>
      </c>
    </row>
    <row r="5" spans="1:16" s="3" customFormat="1" ht="21.75" customHeight="1">
      <c r="A5" s="48" t="s">
        <v>311</v>
      </c>
      <c r="B5" s="49"/>
      <c r="C5" s="49"/>
      <c r="D5" s="49"/>
      <c r="E5" s="49"/>
      <c r="F5" s="49"/>
      <c r="G5" s="49"/>
      <c r="H5" s="49"/>
      <c r="I5" s="49"/>
      <c r="J5" s="49"/>
      <c r="K5" s="49"/>
      <c r="L5" s="49"/>
      <c r="M5" s="50"/>
      <c r="P5" s="74" t="s">
        <v>352</v>
      </c>
    </row>
    <row r="6" spans="1:16" s="3" customFormat="1" ht="15.75" customHeight="1">
      <c r="A6" s="204"/>
      <c r="B6" s="132"/>
      <c r="C6" s="132"/>
      <c r="D6" s="132"/>
      <c r="E6" s="132"/>
      <c r="F6" s="132"/>
      <c r="G6" s="132"/>
      <c r="H6" s="132"/>
      <c r="I6" s="132"/>
      <c r="J6" s="132"/>
      <c r="K6" s="132"/>
      <c r="L6" s="132"/>
      <c r="M6" s="133"/>
      <c r="P6" s="3" t="s">
        <v>353</v>
      </c>
    </row>
    <row r="7" spans="1:16" s="3" customFormat="1" ht="15.75" customHeight="1">
      <c r="A7" s="137"/>
      <c r="B7" s="138"/>
      <c r="C7" s="138"/>
      <c r="D7" s="138"/>
      <c r="E7" s="138"/>
      <c r="F7" s="138"/>
      <c r="G7" s="138"/>
      <c r="H7" s="138"/>
      <c r="I7" s="138"/>
      <c r="J7" s="138"/>
      <c r="K7" s="138"/>
      <c r="L7" s="138"/>
      <c r="M7" s="139"/>
    </row>
    <row r="8" spans="1:16" s="3" customFormat="1" ht="15.75" customHeight="1">
      <c r="A8" s="123"/>
      <c r="B8" s="124"/>
      <c r="C8" s="124"/>
      <c r="D8" s="124"/>
      <c r="E8" s="124"/>
      <c r="F8" s="124"/>
      <c r="G8" s="124"/>
      <c r="H8" s="124"/>
      <c r="I8" s="124"/>
      <c r="J8" s="124"/>
      <c r="K8" s="124"/>
      <c r="L8" s="124"/>
      <c r="M8" s="125"/>
    </row>
    <row r="9" spans="1:16" s="3" customFormat="1" ht="15.75" customHeight="1">
      <c r="A9" s="129"/>
      <c r="B9" s="130"/>
      <c r="C9" s="130"/>
      <c r="D9" s="130"/>
      <c r="E9" s="130"/>
      <c r="F9" s="130"/>
      <c r="G9" s="130"/>
      <c r="H9" s="130"/>
      <c r="I9" s="130"/>
      <c r="J9" s="130"/>
      <c r="K9" s="130"/>
      <c r="L9" s="130"/>
      <c r="M9" s="131"/>
    </row>
    <row r="10" spans="1:16" s="3" customFormat="1" ht="13.9"/>
    <row r="11" spans="1:16" s="56" customFormat="1" ht="16.5" customHeight="1">
      <c r="A11" s="193" t="s">
        <v>354</v>
      </c>
      <c r="B11" s="193"/>
      <c r="C11" s="193"/>
      <c r="D11" s="193"/>
      <c r="E11" s="193"/>
      <c r="F11" s="193"/>
      <c r="G11" s="193"/>
      <c r="H11" s="193"/>
      <c r="I11" s="193"/>
      <c r="J11" s="193"/>
      <c r="K11" s="193"/>
      <c r="L11" s="193"/>
      <c r="M11" s="193"/>
    </row>
    <row r="12" spans="1:16" s="56" customFormat="1" ht="16.5" customHeight="1">
      <c r="A12" s="232" t="s">
        <v>215</v>
      </c>
      <c r="B12" s="225" t="s">
        <v>355</v>
      </c>
      <c r="C12" s="169" t="s">
        <v>315</v>
      </c>
      <c r="D12" s="170" t="s">
        <v>188</v>
      </c>
      <c r="E12" s="234"/>
      <c r="F12" s="170" t="s">
        <v>189</v>
      </c>
      <c r="G12" s="234"/>
      <c r="H12" s="170" t="s">
        <v>190</v>
      </c>
      <c r="I12" s="234"/>
      <c r="J12" s="170" t="s">
        <v>191</v>
      </c>
      <c r="K12" s="234"/>
      <c r="L12" s="170" t="s">
        <v>192</v>
      </c>
      <c r="M12" s="234"/>
    </row>
    <row r="13" spans="1:16" s="12" customFormat="1" ht="17.25" customHeight="1">
      <c r="A13" s="232"/>
      <c r="B13" s="233"/>
      <c r="C13" s="169"/>
      <c r="D13" s="46" t="s">
        <v>309</v>
      </c>
      <c r="E13" s="57" t="s">
        <v>356</v>
      </c>
      <c r="F13" s="46" t="s">
        <v>309</v>
      </c>
      <c r="G13" s="57" t="s">
        <v>356</v>
      </c>
      <c r="H13" s="46" t="s">
        <v>309</v>
      </c>
      <c r="I13" s="57" t="s">
        <v>356</v>
      </c>
      <c r="J13" s="46" t="s">
        <v>309</v>
      </c>
      <c r="K13" s="57" t="s">
        <v>356</v>
      </c>
      <c r="L13" s="46" t="s">
        <v>309</v>
      </c>
      <c r="M13" s="57" t="s">
        <v>356</v>
      </c>
      <c r="N13" s="274"/>
      <c r="O13" s="274"/>
      <c r="P13" s="274"/>
    </row>
    <row r="14" spans="1:16" s="12" customFormat="1" ht="23.25" customHeight="1">
      <c r="A14" s="325" t="s">
        <v>221</v>
      </c>
      <c r="B14" s="357" t="s">
        <v>357</v>
      </c>
      <c r="C14" s="357" t="s">
        <v>358</v>
      </c>
      <c r="D14" s="391">
        <f>NOx!O19</f>
        <v>198.87</v>
      </c>
      <c r="E14" s="391">
        <f>NOx!N19</f>
        <v>168.79583333333332</v>
      </c>
      <c r="F14" s="391">
        <f>NOx!O34</f>
        <v>189.54</v>
      </c>
      <c r="G14" s="391">
        <f>NOx!N34</f>
        <v>152.34749999999997</v>
      </c>
      <c r="H14" s="388"/>
      <c r="I14" s="388"/>
      <c r="J14" s="388"/>
      <c r="K14" s="388"/>
      <c r="L14" s="388"/>
      <c r="M14" s="388"/>
      <c r="N14" s="274"/>
      <c r="O14" s="274"/>
      <c r="P14" s="274"/>
    </row>
    <row r="15" spans="1:16" s="12" customFormat="1" ht="23.25" customHeight="1">
      <c r="A15" s="325"/>
      <c r="B15" s="357" t="s">
        <v>359</v>
      </c>
      <c r="C15" s="357" t="s">
        <v>360</v>
      </c>
      <c r="D15" s="391">
        <f>NOx!M19</f>
        <v>301.26</v>
      </c>
      <c r="E15" s="391">
        <f>NOx!L19</f>
        <v>168.79749999999999</v>
      </c>
      <c r="F15" s="391">
        <f>NOx!M34</f>
        <v>381.52</v>
      </c>
      <c r="G15" s="391">
        <f>NOx!L34</f>
        <v>152.34333333333333</v>
      </c>
      <c r="H15" s="388"/>
      <c r="I15" s="388"/>
      <c r="J15" s="388"/>
      <c r="K15" s="388"/>
      <c r="L15" s="388"/>
      <c r="M15" s="388"/>
      <c r="N15" s="274"/>
      <c r="O15" s="274"/>
      <c r="P15" s="274"/>
    </row>
    <row r="16" spans="1:16" s="12" customFormat="1" ht="23.25" customHeight="1">
      <c r="A16" s="392" t="s">
        <v>220</v>
      </c>
      <c r="B16" s="393" t="s">
        <v>357</v>
      </c>
      <c r="C16" s="357" t="s">
        <v>361</v>
      </c>
      <c r="D16" s="391">
        <f>Particulates!O19</f>
        <v>2.31</v>
      </c>
      <c r="E16" s="391">
        <f>Particulates!N19</f>
        <v>9.0000000000000011E-2</v>
      </c>
      <c r="F16" s="391">
        <f>Particulates!O34</f>
        <v>5.84</v>
      </c>
      <c r="G16" s="391">
        <f>Particulates!N34</f>
        <v>0.28916666666666668</v>
      </c>
      <c r="H16" s="388"/>
      <c r="I16" s="388"/>
      <c r="J16" s="388"/>
      <c r="K16" s="388"/>
      <c r="L16" s="388"/>
      <c r="M16" s="388"/>
      <c r="N16" s="274"/>
      <c r="O16" s="274"/>
      <c r="P16" s="274"/>
    </row>
    <row r="17" spans="1:13" s="12" customFormat="1" ht="23.25" customHeight="1">
      <c r="A17" s="392"/>
      <c r="B17" s="357" t="s">
        <v>359</v>
      </c>
      <c r="C17" s="357" t="s">
        <v>362</v>
      </c>
      <c r="D17" s="391">
        <f>Particulates!M19</f>
        <v>9.59</v>
      </c>
      <c r="E17" s="391">
        <f>Particulates!L19</f>
        <v>8.9166666666666672E-2</v>
      </c>
      <c r="F17" s="391">
        <f>Particulates!M34</f>
        <v>12.19</v>
      </c>
      <c r="G17" s="391">
        <f>Particulates!L34</f>
        <v>0.28916666666666668</v>
      </c>
      <c r="H17" s="388"/>
      <c r="I17" s="388"/>
      <c r="J17" s="388"/>
      <c r="K17" s="388"/>
      <c r="L17" s="388"/>
      <c r="M17" s="388"/>
    </row>
    <row r="18" spans="1:13" s="12" customFormat="1" ht="23.25" customHeight="1">
      <c r="A18" s="392" t="s">
        <v>363</v>
      </c>
      <c r="B18" s="357" t="s">
        <v>357</v>
      </c>
      <c r="C18" s="357" t="s">
        <v>364</v>
      </c>
      <c r="D18" s="391">
        <f>TOC!O19</f>
        <v>1.83</v>
      </c>
      <c r="E18" s="391">
        <f>TOC!N19</f>
        <v>8.6666666666666684E-2</v>
      </c>
      <c r="F18" s="391">
        <f>TOC!O34</f>
        <v>2.1800000000000002</v>
      </c>
      <c r="G18" s="391">
        <f>TOC!N34</f>
        <v>0.32500000000000001</v>
      </c>
      <c r="H18" s="388"/>
      <c r="I18" s="388"/>
      <c r="J18" s="388"/>
      <c r="K18" s="388"/>
      <c r="L18" s="388"/>
      <c r="M18" s="388"/>
    </row>
    <row r="19" spans="1:13" s="12" customFormat="1" ht="23.25" customHeight="1">
      <c r="A19" s="392"/>
      <c r="B19" s="357" t="s">
        <v>359</v>
      </c>
      <c r="C19" s="357" t="s">
        <v>365</v>
      </c>
      <c r="D19" s="391">
        <f>TOC!M19</f>
        <v>252.49</v>
      </c>
      <c r="E19" s="391">
        <f>TOC!L19</f>
        <v>-3.6666666666666653E-2</v>
      </c>
      <c r="F19" s="391">
        <f>TOC!M34</f>
        <v>30.71</v>
      </c>
      <c r="G19" s="391">
        <f>TOC!L34</f>
        <v>0.33666666666666667</v>
      </c>
      <c r="H19" s="388"/>
      <c r="I19" s="388"/>
      <c r="J19" s="388"/>
      <c r="K19" s="388"/>
      <c r="L19" s="388"/>
      <c r="M19" s="388"/>
    </row>
    <row r="20" spans="1:13" s="12" customFormat="1" ht="23.25" customHeight="1">
      <c r="A20" s="392" t="s">
        <v>366</v>
      </c>
      <c r="B20" s="357" t="s">
        <v>357</v>
      </c>
      <c r="C20" s="357" t="s">
        <v>364</v>
      </c>
      <c r="D20" s="388">
        <f>HCl!O19</f>
        <v>12.68</v>
      </c>
      <c r="E20" s="391">
        <f>HCl!N19</f>
        <v>4.5891666666666673</v>
      </c>
      <c r="F20" s="388">
        <f>HCl!O34</f>
        <v>5.86</v>
      </c>
      <c r="G20" s="391">
        <f>HCl!N34</f>
        <v>3.339166666666666</v>
      </c>
      <c r="H20" s="388"/>
      <c r="I20" s="388"/>
      <c r="J20" s="388"/>
      <c r="K20" s="388"/>
      <c r="L20" s="388"/>
      <c r="M20" s="388"/>
    </row>
    <row r="21" spans="1:13" s="12" customFormat="1" ht="23.25" customHeight="1">
      <c r="A21" s="392"/>
      <c r="B21" s="357" t="s">
        <v>359</v>
      </c>
      <c r="C21" s="357" t="s">
        <v>367</v>
      </c>
      <c r="D21" s="388">
        <f>HCl!M19</f>
        <v>100.39</v>
      </c>
      <c r="E21" s="391">
        <f>HCl!L19</f>
        <v>4.6108333333333338</v>
      </c>
      <c r="F21" s="388">
        <f>HCl!M34</f>
        <v>32.520000000000003</v>
      </c>
      <c r="G21" s="391">
        <f>HCl!L34</f>
        <v>3.3633333333333328</v>
      </c>
      <c r="H21" s="388"/>
      <c r="I21" s="388"/>
      <c r="J21" s="388"/>
      <c r="K21" s="388"/>
      <c r="L21" s="388"/>
      <c r="M21" s="388"/>
    </row>
    <row r="22" spans="1:13" s="12" customFormat="1" ht="23.25" customHeight="1">
      <c r="A22" s="392" t="s">
        <v>222</v>
      </c>
      <c r="B22" s="357" t="s">
        <v>357</v>
      </c>
      <c r="C22" s="357" t="s">
        <v>368</v>
      </c>
      <c r="D22" s="391">
        <f>'SO2'!O19</f>
        <v>14.3</v>
      </c>
      <c r="E22" s="391">
        <f>'SO2'!N19</f>
        <v>6.783333333333335</v>
      </c>
      <c r="F22" s="391">
        <f>'SO2'!O34</f>
        <v>40.35</v>
      </c>
      <c r="G22" s="391">
        <f>'SO2'!N34</f>
        <v>7.5708333333333329</v>
      </c>
      <c r="H22" s="388"/>
      <c r="I22" s="388"/>
      <c r="J22" s="388"/>
      <c r="K22" s="388"/>
      <c r="L22" s="388"/>
      <c r="M22" s="388"/>
    </row>
    <row r="23" spans="1:13" s="12" customFormat="1" ht="23.25" customHeight="1">
      <c r="A23" s="392"/>
      <c r="B23" s="357" t="s">
        <v>359</v>
      </c>
      <c r="C23" s="357" t="s">
        <v>358</v>
      </c>
      <c r="D23" s="391">
        <f>'SO2'!M19</f>
        <v>70.92</v>
      </c>
      <c r="E23" s="391">
        <f>'SO2'!L19</f>
        <v>6.7841666666666667</v>
      </c>
      <c r="F23" s="391">
        <f>'SO2'!M34</f>
        <v>1316.36</v>
      </c>
      <c r="G23" s="391">
        <f>'SO2'!L34</f>
        <v>7.5966666666666676</v>
      </c>
      <c r="H23" s="388"/>
      <c r="I23" s="388"/>
      <c r="J23" s="388"/>
      <c r="K23" s="388"/>
      <c r="L23" s="388"/>
      <c r="M23" s="388"/>
    </row>
    <row r="24" spans="1:13" s="12" customFormat="1" ht="23.25" customHeight="1">
      <c r="A24" s="392" t="s">
        <v>369</v>
      </c>
      <c r="B24" s="357" t="s">
        <v>357</v>
      </c>
      <c r="C24" s="357" t="s">
        <v>368</v>
      </c>
      <c r="D24" s="391">
        <f>'CO 95% 10 min'!Q19</f>
        <v>438.08</v>
      </c>
      <c r="E24" s="391">
        <f>'CO 95% 10 min'!P19</f>
        <v>5.7533333333333339</v>
      </c>
      <c r="F24" s="391">
        <f>'CO 95% 10 min'!Q34</f>
        <v>13.11</v>
      </c>
      <c r="G24" s="391">
        <f>'CO 95% 10 min'!P34</f>
        <v>3.5391666666666666</v>
      </c>
      <c r="H24" s="388"/>
      <c r="I24" s="388"/>
      <c r="J24" s="388"/>
      <c r="K24" s="388"/>
      <c r="L24" s="388"/>
      <c r="M24" s="388"/>
    </row>
    <row r="25" spans="1:13" s="12" customFormat="1" ht="23.25" customHeight="1">
      <c r="A25" s="392"/>
      <c r="B25" s="388" t="s">
        <v>370</v>
      </c>
      <c r="C25" s="388" t="s">
        <v>371</v>
      </c>
      <c r="D25" s="391"/>
      <c r="E25" s="391"/>
      <c r="F25" s="391"/>
      <c r="G25" s="391"/>
      <c r="H25" s="388"/>
      <c r="I25" s="388"/>
      <c r="J25" s="388"/>
      <c r="K25" s="388"/>
      <c r="L25" s="388"/>
      <c r="M25" s="388"/>
    </row>
    <row r="26" spans="1:13" s="12" customFormat="1" ht="23.25" customHeight="1">
      <c r="A26" s="392"/>
      <c r="B26" s="388" t="s">
        <v>372</v>
      </c>
      <c r="C26" s="388" t="s">
        <v>373</v>
      </c>
      <c r="D26" s="391">
        <f>'CO 95% 10 min'!M19</f>
        <v>2846.34</v>
      </c>
      <c r="E26" s="391">
        <f>'CO 95% 10 min'!N19</f>
        <v>5.9625000000000012</v>
      </c>
      <c r="F26" s="391">
        <f>'CO 95% 10 min'!M34</f>
        <v>42.71</v>
      </c>
      <c r="G26" s="391">
        <f>'CO 95% 10 min'!N34</f>
        <v>3.5600000000000005</v>
      </c>
      <c r="H26" s="388"/>
      <c r="I26" s="388"/>
      <c r="J26" s="388"/>
      <c r="K26" s="388"/>
      <c r="L26" s="388"/>
      <c r="M26" s="388"/>
    </row>
    <row r="27" spans="1:13" s="12" customFormat="1" ht="23.25" customHeight="1">
      <c r="A27" s="394" t="s">
        <v>374</v>
      </c>
      <c r="B27" s="395" t="s">
        <v>357</v>
      </c>
      <c r="C27" s="395" t="s">
        <v>375</v>
      </c>
      <c r="D27" s="396">
        <f>'NH3'!O19</f>
        <v>2.19</v>
      </c>
      <c r="E27" s="396">
        <f>'NH3'!N19</f>
        <v>7.0833333333333345E-2</v>
      </c>
      <c r="F27" s="396">
        <f>'NH3'!O34</f>
        <v>0.42</v>
      </c>
      <c r="G27" s="396">
        <f>'NH3'!N34</f>
        <v>0.11083333333333334</v>
      </c>
      <c r="H27" s="397"/>
      <c r="I27" s="397"/>
      <c r="J27" s="397"/>
      <c r="K27" s="397"/>
      <c r="L27" s="397"/>
      <c r="M27" s="397"/>
    </row>
    <row r="28" spans="1:13">
      <c r="A28" s="228" t="s">
        <v>376</v>
      </c>
      <c r="B28" s="229"/>
      <c r="C28" s="229"/>
      <c r="D28" s="229"/>
      <c r="E28" s="229"/>
      <c r="F28" s="229"/>
      <c r="G28" s="229"/>
      <c r="H28" s="229"/>
      <c r="I28" s="229"/>
      <c r="J28" s="229"/>
      <c r="K28" s="229"/>
      <c r="L28" s="229"/>
      <c r="M28" s="230"/>
    </row>
    <row r="29" spans="1:13">
      <c r="A29" s="83" t="s">
        <v>303</v>
      </c>
      <c r="B29" s="84"/>
      <c r="C29" s="84"/>
      <c r="D29" s="84"/>
      <c r="E29" s="84"/>
      <c r="F29" s="84"/>
      <c r="G29" s="84"/>
      <c r="H29" s="84"/>
      <c r="I29" s="84"/>
      <c r="J29" s="84"/>
      <c r="K29" s="84"/>
      <c r="L29" s="84"/>
      <c r="M29" s="85"/>
    </row>
    <row r="30" spans="1:13">
      <c r="A30" s="231"/>
      <c r="B30" s="231"/>
      <c r="C30" s="231"/>
      <c r="D30" s="231"/>
      <c r="E30" s="231"/>
      <c r="F30" s="231"/>
      <c r="G30" s="231"/>
      <c r="H30" s="231"/>
      <c r="I30" s="231"/>
      <c r="J30" s="231"/>
      <c r="K30" s="231"/>
      <c r="L30" s="231"/>
      <c r="M30" s="231"/>
    </row>
    <row r="31" spans="1:13">
      <c r="A31" s="227"/>
      <c r="B31" s="227"/>
      <c r="C31" s="227"/>
      <c r="D31" s="227"/>
      <c r="E31" s="227"/>
      <c r="F31" s="227"/>
      <c r="G31" s="227"/>
      <c r="H31" s="227"/>
      <c r="I31" s="227"/>
      <c r="J31" s="227"/>
      <c r="K31" s="227"/>
      <c r="L31" s="227"/>
      <c r="M31" s="227"/>
    </row>
    <row r="68" spans="6:6">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topLeftCell="H13" workbookViewId="0">
      <selection activeCell="Q31" sqref="Q31"/>
    </sheetView>
  </sheetViews>
  <sheetFormatPr defaultRowHeight="13.9"/>
  <cols>
    <col min="1" max="1" width="14" style="3" customWidth="1"/>
    <col min="2"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Lakeside EFW Ltd</v>
      </c>
      <c r="F1" s="93"/>
      <c r="G1" s="93"/>
    </row>
    <row r="3" spans="1:19" ht="14.45">
      <c r="A3" s="60" t="s">
        <v>377</v>
      </c>
      <c r="D3" s="76" t="s">
        <v>378</v>
      </c>
      <c r="G3" s="80" t="s">
        <v>379</v>
      </c>
      <c r="J3" s="9" t="str">
        <f>+A3</f>
        <v>Monitoring of Hydrogen Chloride emissions</v>
      </c>
      <c r="L3" s="9"/>
      <c r="N3" s="9" t="s">
        <v>380</v>
      </c>
      <c r="Q3" s="79" t="s">
        <v>3</v>
      </c>
      <c r="R3" s="74"/>
      <c r="S3" s="74"/>
    </row>
    <row r="4" spans="1:19" ht="13.9" customHeight="1">
      <c r="Q4" s="213" t="s">
        <v>381</v>
      </c>
      <c r="R4" s="213"/>
      <c r="S4" s="213"/>
    </row>
    <row r="5" spans="1:19" ht="16.149999999999999">
      <c r="A5" s="68" t="s">
        <v>382</v>
      </c>
      <c r="B5" s="238" t="s">
        <v>383</v>
      </c>
      <c r="C5" s="238"/>
      <c r="D5" s="238"/>
      <c r="E5" s="238" t="s">
        <v>384</v>
      </c>
      <c r="F5" s="238"/>
      <c r="G5" s="238"/>
      <c r="J5" s="237"/>
      <c r="K5" s="237"/>
      <c r="L5" s="237"/>
      <c r="M5" s="237"/>
      <c r="N5" s="237"/>
      <c r="O5" s="237"/>
      <c r="Q5" s="213"/>
      <c r="R5" s="213"/>
      <c r="S5" s="213"/>
    </row>
    <row r="6" spans="1:19" s="58" customFormat="1" ht="37.5" customHeight="1">
      <c r="A6" s="65">
        <f>+'Cover Page'!C39</f>
        <v>2022</v>
      </c>
      <c r="B6" s="55" t="s">
        <v>385</v>
      </c>
      <c r="C6" s="55" t="s">
        <v>386</v>
      </c>
      <c r="D6" s="55" t="s">
        <v>387</v>
      </c>
      <c r="E6" s="55" t="s">
        <v>388</v>
      </c>
      <c r="F6" s="55" t="s">
        <v>389</v>
      </c>
      <c r="G6" s="55" t="s">
        <v>390</v>
      </c>
      <c r="H6" s="59"/>
      <c r="J6" s="61">
        <f>+A6</f>
        <v>2022</v>
      </c>
      <c r="K6" s="61" t="s">
        <v>391</v>
      </c>
      <c r="L6" s="67" t="s">
        <v>386</v>
      </c>
      <c r="M6" s="67" t="s">
        <v>392</v>
      </c>
      <c r="N6" s="67" t="s">
        <v>389</v>
      </c>
      <c r="O6" s="67" t="s">
        <v>393</v>
      </c>
      <c r="Q6" s="213"/>
      <c r="R6" s="213"/>
      <c r="S6" s="213"/>
    </row>
    <row r="7" spans="1:19" ht="13.9" customHeight="1">
      <c r="A7" s="66" t="s">
        <v>394</v>
      </c>
      <c r="B7" s="63">
        <v>60</v>
      </c>
      <c r="C7" s="64">
        <v>4.6100000000000003</v>
      </c>
      <c r="D7" s="64">
        <v>15.83</v>
      </c>
      <c r="E7" s="63">
        <v>10</v>
      </c>
      <c r="F7" s="64">
        <v>4.6100000000000003</v>
      </c>
      <c r="G7" s="64">
        <v>7.54</v>
      </c>
      <c r="J7" s="236" t="s">
        <v>188</v>
      </c>
      <c r="K7" s="66" t="s">
        <v>394</v>
      </c>
      <c r="L7" s="102">
        <v>5.4</v>
      </c>
      <c r="M7" s="102">
        <v>15.83</v>
      </c>
      <c r="N7" s="102">
        <v>5.4</v>
      </c>
      <c r="O7" s="102">
        <v>7.54</v>
      </c>
      <c r="Q7" s="213"/>
      <c r="R7" s="213"/>
      <c r="S7" s="213"/>
    </row>
    <row r="8" spans="1:19">
      <c r="A8" s="66" t="s">
        <v>395</v>
      </c>
      <c r="B8" s="63">
        <v>60</v>
      </c>
      <c r="C8" s="64">
        <v>5.55</v>
      </c>
      <c r="D8" s="64">
        <v>22.76</v>
      </c>
      <c r="E8" s="63">
        <v>10</v>
      </c>
      <c r="F8" s="64">
        <v>5.53</v>
      </c>
      <c r="G8" s="64">
        <v>8.15</v>
      </c>
      <c r="J8" s="236"/>
      <c r="K8" s="66" t="s">
        <v>395</v>
      </c>
      <c r="L8" s="102">
        <v>6.4</v>
      </c>
      <c r="M8" s="102">
        <v>22.76</v>
      </c>
      <c r="N8" s="102">
        <v>6.38</v>
      </c>
      <c r="O8" s="102">
        <v>8.15</v>
      </c>
      <c r="Q8" s="213"/>
      <c r="R8" s="213"/>
      <c r="S8" s="213"/>
    </row>
    <row r="9" spans="1:19">
      <c r="A9" s="66" t="s">
        <v>396</v>
      </c>
      <c r="B9" s="63">
        <v>60</v>
      </c>
      <c r="C9" s="64">
        <v>4.0199999999999996</v>
      </c>
      <c r="D9" s="64">
        <v>15.97</v>
      </c>
      <c r="E9" s="63">
        <v>10</v>
      </c>
      <c r="F9" s="64">
        <v>4.0199999999999996</v>
      </c>
      <c r="G9" s="64">
        <v>5.72</v>
      </c>
      <c r="J9" s="236"/>
      <c r="K9" s="66" t="s">
        <v>396</v>
      </c>
      <c r="L9" s="102">
        <v>3.81</v>
      </c>
      <c r="M9" s="102">
        <v>15.97</v>
      </c>
      <c r="N9" s="102">
        <v>3.81</v>
      </c>
      <c r="O9" s="102">
        <v>5.44</v>
      </c>
      <c r="Q9" s="78" t="s">
        <v>397</v>
      </c>
    </row>
    <row r="10" spans="1:19" ht="13.9" customHeight="1">
      <c r="A10" s="66" t="s">
        <v>398</v>
      </c>
      <c r="B10" s="63">
        <v>60</v>
      </c>
      <c r="C10" s="64">
        <v>3.9</v>
      </c>
      <c r="D10" s="64">
        <v>100.39</v>
      </c>
      <c r="E10" s="63">
        <v>10</v>
      </c>
      <c r="F10" s="64">
        <v>3.76</v>
      </c>
      <c r="G10" s="64">
        <v>5.49</v>
      </c>
      <c r="J10" s="236"/>
      <c r="K10" s="66" t="s">
        <v>398</v>
      </c>
      <c r="L10" s="102">
        <v>4.24</v>
      </c>
      <c r="M10" s="102">
        <v>100.39</v>
      </c>
      <c r="N10" s="102">
        <v>4.08</v>
      </c>
      <c r="O10" s="102">
        <v>5.49</v>
      </c>
      <c r="Q10" s="235" t="s">
        <v>399</v>
      </c>
      <c r="R10" s="235"/>
      <c r="S10" s="235"/>
    </row>
    <row r="11" spans="1:19">
      <c r="A11" s="66" t="s">
        <v>400</v>
      </c>
      <c r="B11" s="63">
        <v>60</v>
      </c>
      <c r="C11" s="64">
        <v>3.27</v>
      </c>
      <c r="D11" s="64">
        <v>10.94</v>
      </c>
      <c r="E11" s="63">
        <v>10</v>
      </c>
      <c r="F11" s="64">
        <v>3.27</v>
      </c>
      <c r="G11" s="64">
        <v>5.2</v>
      </c>
      <c r="J11" s="236"/>
      <c r="K11" s="66" t="s">
        <v>400</v>
      </c>
      <c r="L11" s="102">
        <v>3.53</v>
      </c>
      <c r="M11" s="102">
        <v>10.94</v>
      </c>
      <c r="N11" s="102">
        <v>3.53</v>
      </c>
      <c r="O11" s="102">
        <v>5.2</v>
      </c>
      <c r="Q11" s="235"/>
      <c r="R11" s="235"/>
      <c r="S11" s="235"/>
    </row>
    <row r="12" spans="1:19">
      <c r="A12" s="66" t="s">
        <v>401</v>
      </c>
      <c r="B12" s="63">
        <v>60</v>
      </c>
      <c r="C12" s="64">
        <v>4.12</v>
      </c>
      <c r="D12" s="64">
        <v>15.07</v>
      </c>
      <c r="E12" s="63">
        <v>10</v>
      </c>
      <c r="F12" s="64">
        <v>4.0599999999999996</v>
      </c>
      <c r="G12" s="64">
        <v>6.31</v>
      </c>
      <c r="J12" s="236"/>
      <c r="K12" s="66" t="s">
        <v>401</v>
      </c>
      <c r="L12" s="102">
        <v>4.8</v>
      </c>
      <c r="M12" s="102">
        <v>13.38</v>
      </c>
      <c r="N12" s="102">
        <v>4.8</v>
      </c>
      <c r="O12" s="102">
        <v>6.31</v>
      </c>
      <c r="Q12" s="235"/>
      <c r="R12" s="235"/>
      <c r="S12" s="235"/>
    </row>
    <row r="13" spans="1:19" ht="13.9" customHeight="1">
      <c r="A13" s="66" t="s">
        <v>402</v>
      </c>
      <c r="B13" s="63">
        <v>60</v>
      </c>
      <c r="C13" s="64">
        <v>3.51</v>
      </c>
      <c r="D13" s="64">
        <v>32.520000000000003</v>
      </c>
      <c r="E13" s="63">
        <v>10</v>
      </c>
      <c r="F13" s="64">
        <v>3.52</v>
      </c>
      <c r="G13" s="64">
        <v>4.59</v>
      </c>
      <c r="J13" s="236"/>
      <c r="K13" s="66" t="s">
        <v>402</v>
      </c>
      <c r="L13" s="102">
        <v>4.04</v>
      </c>
      <c r="M13" s="102">
        <v>10.42</v>
      </c>
      <c r="N13" s="102">
        <v>4.0599999999999996</v>
      </c>
      <c r="O13" s="102">
        <v>4.59</v>
      </c>
      <c r="Q13" s="235" t="s">
        <v>403</v>
      </c>
      <c r="R13" s="235"/>
      <c r="S13" s="235"/>
    </row>
    <row r="14" spans="1:19">
      <c r="A14" s="66" t="s">
        <v>404</v>
      </c>
      <c r="B14" s="63">
        <v>60</v>
      </c>
      <c r="C14" s="64">
        <v>4.38</v>
      </c>
      <c r="D14" s="64">
        <v>14.14</v>
      </c>
      <c r="E14" s="63">
        <v>10</v>
      </c>
      <c r="F14" s="64">
        <v>4.3899999999999997</v>
      </c>
      <c r="G14" s="64">
        <v>6.42</v>
      </c>
      <c r="J14" s="236"/>
      <c r="K14" s="66" t="s">
        <v>404</v>
      </c>
      <c r="L14" s="102">
        <v>5.51</v>
      </c>
      <c r="M14" s="102">
        <v>14.14</v>
      </c>
      <c r="N14" s="102">
        <v>5.51</v>
      </c>
      <c r="O14" s="102">
        <v>6.42</v>
      </c>
      <c r="Q14" s="235"/>
      <c r="R14" s="235"/>
      <c r="S14" s="235"/>
    </row>
    <row r="15" spans="1:19">
      <c r="A15" s="66" t="s">
        <v>405</v>
      </c>
      <c r="B15" s="63">
        <v>60</v>
      </c>
      <c r="C15" s="64">
        <v>3.93</v>
      </c>
      <c r="D15" s="64">
        <v>81.430000000000007</v>
      </c>
      <c r="E15" s="63">
        <v>10</v>
      </c>
      <c r="F15" s="64">
        <v>3.88</v>
      </c>
      <c r="G15" s="64">
        <v>12.68</v>
      </c>
      <c r="J15" s="236"/>
      <c r="K15" s="66" t="s">
        <v>405</v>
      </c>
      <c r="L15" s="102">
        <v>4.8</v>
      </c>
      <c r="M15" s="102">
        <v>81.430000000000007</v>
      </c>
      <c r="N15" s="102">
        <v>4.7</v>
      </c>
      <c r="O15" s="102">
        <v>12.68</v>
      </c>
      <c r="Q15" s="235"/>
      <c r="R15" s="235"/>
      <c r="S15" s="235"/>
    </row>
    <row r="16" spans="1:19">
      <c r="A16" s="66" t="s">
        <v>406</v>
      </c>
      <c r="B16" s="63">
        <v>60</v>
      </c>
      <c r="C16" s="64">
        <v>3.94</v>
      </c>
      <c r="D16" s="64">
        <v>28.64</v>
      </c>
      <c r="E16" s="63">
        <v>10</v>
      </c>
      <c r="F16" s="64">
        <v>3.96</v>
      </c>
      <c r="G16" s="64">
        <v>5.76</v>
      </c>
      <c r="J16" s="236"/>
      <c r="K16" s="66" t="s">
        <v>406</v>
      </c>
      <c r="L16" s="102">
        <v>4.8899999999999997</v>
      </c>
      <c r="M16" s="102">
        <v>28.64</v>
      </c>
      <c r="N16" s="102">
        <v>4.8899999999999997</v>
      </c>
      <c r="O16" s="102">
        <v>5.76</v>
      </c>
      <c r="Q16" s="235"/>
      <c r="R16" s="235"/>
      <c r="S16" s="235"/>
    </row>
    <row r="17" spans="1:15">
      <c r="A17" s="66" t="s">
        <v>407</v>
      </c>
      <c r="B17" s="63">
        <v>60</v>
      </c>
      <c r="C17" s="64">
        <v>3.65</v>
      </c>
      <c r="D17" s="64">
        <v>13.73</v>
      </c>
      <c r="E17" s="63">
        <v>10</v>
      </c>
      <c r="F17" s="64">
        <v>3.65</v>
      </c>
      <c r="G17" s="64">
        <v>5.25</v>
      </c>
      <c r="J17" s="236"/>
      <c r="K17" s="66" t="s">
        <v>407</v>
      </c>
      <c r="L17" s="102">
        <v>4.45</v>
      </c>
      <c r="M17" s="102">
        <v>8.7100000000000009</v>
      </c>
      <c r="N17" s="102">
        <v>4.45</v>
      </c>
      <c r="O17" s="102">
        <v>5.25</v>
      </c>
    </row>
    <row r="18" spans="1:15">
      <c r="A18" s="66" t="s">
        <v>408</v>
      </c>
      <c r="B18" s="63">
        <v>60</v>
      </c>
      <c r="C18" s="64">
        <v>3.15</v>
      </c>
      <c r="D18" s="64">
        <v>8.64</v>
      </c>
      <c r="E18" s="63">
        <v>10</v>
      </c>
      <c r="F18" s="64">
        <v>3.15</v>
      </c>
      <c r="G18" s="64">
        <v>3.97</v>
      </c>
      <c r="J18" s="236"/>
      <c r="K18" s="66" t="s">
        <v>408</v>
      </c>
      <c r="L18" s="102">
        <v>3.46</v>
      </c>
      <c r="M18" s="102">
        <v>6.1</v>
      </c>
      <c r="N18" s="102">
        <v>3.46</v>
      </c>
      <c r="O18" s="102">
        <v>3.97</v>
      </c>
    </row>
    <row r="19" spans="1:15">
      <c r="J19" s="236"/>
      <c r="K19" s="62" t="s">
        <v>409</v>
      </c>
      <c r="L19" s="103">
        <f>AVERAGE(L7:L18)</f>
        <v>4.6108333333333338</v>
      </c>
      <c r="M19" s="62">
        <f>MAX(M7:M18)</f>
        <v>100.39</v>
      </c>
      <c r="N19" s="103">
        <f>AVERAGE(N7:N18)</f>
        <v>4.5891666666666673</v>
      </c>
      <c r="O19" s="62">
        <f>MAX(O7:O18)</f>
        <v>12.68</v>
      </c>
    </row>
    <row r="21" spans="1:15" ht="41.45">
      <c r="J21" s="61">
        <f>+A6</f>
        <v>2022</v>
      </c>
      <c r="K21" s="61" t="s">
        <v>391</v>
      </c>
      <c r="L21" s="67" t="s">
        <v>386</v>
      </c>
      <c r="M21" s="67" t="s">
        <v>392</v>
      </c>
      <c r="N21" s="67" t="s">
        <v>389</v>
      </c>
      <c r="O21" s="67" t="s">
        <v>393</v>
      </c>
    </row>
    <row r="22" spans="1:15">
      <c r="J22" s="236" t="s">
        <v>189</v>
      </c>
      <c r="K22" s="66" t="s">
        <v>394</v>
      </c>
      <c r="L22" s="64">
        <v>3.81</v>
      </c>
      <c r="M22" s="64">
        <v>8.7200000000000006</v>
      </c>
      <c r="N22" s="64">
        <v>3.82</v>
      </c>
      <c r="O22" s="64">
        <v>4.99</v>
      </c>
    </row>
    <row r="23" spans="1:15">
      <c r="J23" s="236"/>
      <c r="K23" s="66" t="s">
        <v>395</v>
      </c>
      <c r="L23" s="64">
        <v>4.7</v>
      </c>
      <c r="M23" s="64">
        <v>7.03</v>
      </c>
      <c r="N23" s="64">
        <v>4.7</v>
      </c>
      <c r="O23" s="64">
        <v>5.86</v>
      </c>
    </row>
    <row r="24" spans="1:15">
      <c r="J24" s="236"/>
      <c r="K24" s="66" t="s">
        <v>396</v>
      </c>
      <c r="L24" s="64">
        <v>4.2300000000000004</v>
      </c>
      <c r="M24" s="64">
        <v>6.2</v>
      </c>
      <c r="N24" s="64">
        <v>4.2300000000000004</v>
      </c>
      <c r="O24" s="64">
        <v>5.72</v>
      </c>
    </row>
    <row r="25" spans="1:15">
      <c r="J25" s="236"/>
      <c r="K25" s="66" t="s">
        <v>398</v>
      </c>
      <c r="L25" s="64">
        <v>3.38</v>
      </c>
      <c r="M25" s="64">
        <v>14.69</v>
      </c>
      <c r="N25" s="64">
        <v>3.23</v>
      </c>
      <c r="O25" s="64">
        <v>5.0599999999999996</v>
      </c>
    </row>
    <row r="26" spans="1:15">
      <c r="J26" s="236"/>
      <c r="K26" s="66" t="s">
        <v>400</v>
      </c>
      <c r="L26" s="64">
        <v>3.05</v>
      </c>
      <c r="M26" s="64">
        <v>3.99</v>
      </c>
      <c r="N26" s="64">
        <v>3.05</v>
      </c>
      <c r="O26" s="64">
        <v>3.28</v>
      </c>
    </row>
    <row r="27" spans="1:15">
      <c r="J27" s="236"/>
      <c r="K27" s="66" t="s">
        <v>401</v>
      </c>
      <c r="L27" s="64">
        <v>3.31</v>
      </c>
      <c r="M27" s="64">
        <v>15.07</v>
      </c>
      <c r="N27" s="64">
        <v>3.16</v>
      </c>
      <c r="O27" s="64">
        <v>3.76</v>
      </c>
    </row>
    <row r="28" spans="1:15">
      <c r="J28" s="236"/>
      <c r="K28" s="66" t="s">
        <v>402</v>
      </c>
      <c r="L28" s="64">
        <v>2.99</v>
      </c>
      <c r="M28" s="64">
        <v>32.520000000000003</v>
      </c>
      <c r="N28" s="64">
        <v>2.99</v>
      </c>
      <c r="O28" s="64">
        <v>4.47</v>
      </c>
    </row>
    <row r="29" spans="1:15">
      <c r="J29" s="236"/>
      <c r="K29" s="66" t="s">
        <v>404</v>
      </c>
      <c r="L29" s="64">
        <v>3.26</v>
      </c>
      <c r="M29" s="64">
        <v>13.35</v>
      </c>
      <c r="N29" s="64">
        <v>3.26</v>
      </c>
      <c r="O29" s="64">
        <v>4.4400000000000004</v>
      </c>
    </row>
    <row r="30" spans="1:15">
      <c r="J30" s="236"/>
      <c r="K30" s="66" t="s">
        <v>405</v>
      </c>
      <c r="L30" s="64">
        <v>3.08</v>
      </c>
      <c r="M30" s="64">
        <v>4.97</v>
      </c>
      <c r="N30" s="64">
        <v>3.08</v>
      </c>
      <c r="O30" s="64">
        <v>4.66</v>
      </c>
    </row>
    <row r="31" spans="1:15">
      <c r="J31" s="236"/>
      <c r="K31" s="66" t="s">
        <v>406</v>
      </c>
      <c r="L31" s="64">
        <v>2.96</v>
      </c>
      <c r="M31" s="64">
        <v>6.63</v>
      </c>
      <c r="N31" s="64">
        <v>2.97</v>
      </c>
      <c r="O31" s="64">
        <v>3.88</v>
      </c>
    </row>
    <row r="32" spans="1:15">
      <c r="J32" s="236"/>
      <c r="K32" s="66" t="s">
        <v>407</v>
      </c>
      <c r="L32" s="64">
        <v>2.69</v>
      </c>
      <c r="M32" s="64">
        <v>13.73</v>
      </c>
      <c r="N32" s="64">
        <v>2.69</v>
      </c>
      <c r="O32" s="64">
        <v>4.17</v>
      </c>
    </row>
    <row r="33" spans="1:15">
      <c r="J33" s="236"/>
      <c r="K33" s="66" t="s">
        <v>408</v>
      </c>
      <c r="L33" s="64">
        <v>2.9</v>
      </c>
      <c r="M33" s="64">
        <v>8.64</v>
      </c>
      <c r="N33" s="64">
        <v>2.89</v>
      </c>
      <c r="O33" s="64">
        <v>3.86</v>
      </c>
    </row>
    <row r="34" spans="1:15">
      <c r="J34" s="236"/>
      <c r="K34" s="62" t="s">
        <v>409</v>
      </c>
      <c r="L34" s="103">
        <f>AVERAGE(L22:L33)</f>
        <v>3.3633333333333328</v>
      </c>
      <c r="M34" s="62">
        <f>MAX(M22:M33)</f>
        <v>32.520000000000003</v>
      </c>
      <c r="N34" s="103">
        <f>AVERAGE(N22:N33)</f>
        <v>3.339166666666666</v>
      </c>
      <c r="O34" s="62">
        <f>MAX(O22:O33)</f>
        <v>5.86</v>
      </c>
    </row>
    <row r="36" spans="1:15" ht="41.45">
      <c r="J36" s="61">
        <f>+A6</f>
        <v>2022</v>
      </c>
      <c r="K36" s="61" t="s">
        <v>391</v>
      </c>
      <c r="L36" s="67" t="s">
        <v>386</v>
      </c>
      <c r="M36" s="67" t="s">
        <v>392</v>
      </c>
      <c r="N36" s="67" t="s">
        <v>389</v>
      </c>
      <c r="O36" s="67" t="s">
        <v>393</v>
      </c>
    </row>
    <row r="37" spans="1:15">
      <c r="J37" s="236" t="s">
        <v>190</v>
      </c>
      <c r="K37" s="66" t="s">
        <v>394</v>
      </c>
      <c r="L37" s="64"/>
      <c r="M37" s="64"/>
      <c r="N37" s="64"/>
      <c r="O37" s="64"/>
    </row>
    <row r="38" spans="1:15">
      <c r="J38" s="236"/>
      <c r="K38" s="66" t="s">
        <v>395</v>
      </c>
      <c r="L38" s="64"/>
      <c r="M38" s="64"/>
      <c r="N38" s="64"/>
      <c r="O38" s="64"/>
    </row>
    <row r="39" spans="1:15">
      <c r="J39" s="236"/>
      <c r="K39" s="66" t="s">
        <v>396</v>
      </c>
      <c r="L39" s="64"/>
      <c r="M39" s="64"/>
      <c r="N39" s="64"/>
      <c r="O39" s="64"/>
    </row>
    <row r="40" spans="1:15">
      <c r="J40" s="236"/>
      <c r="K40" s="66" t="s">
        <v>398</v>
      </c>
      <c r="L40" s="64"/>
      <c r="M40" s="64"/>
      <c r="N40" s="64"/>
      <c r="O40" s="64"/>
    </row>
    <row r="41" spans="1:15">
      <c r="J41" s="236"/>
      <c r="K41" s="66" t="s">
        <v>400</v>
      </c>
      <c r="L41" s="64"/>
      <c r="M41" s="64"/>
      <c r="N41" s="64"/>
      <c r="O41" s="64"/>
    </row>
    <row r="42" spans="1:15">
      <c r="J42" s="236"/>
      <c r="K42" s="66" t="s">
        <v>401</v>
      </c>
      <c r="L42" s="64"/>
      <c r="M42" s="64"/>
      <c r="N42" s="64"/>
      <c r="O42" s="64"/>
    </row>
    <row r="43" spans="1:15">
      <c r="J43" s="236"/>
      <c r="K43" s="66" t="s">
        <v>402</v>
      </c>
      <c r="L43" s="64"/>
      <c r="M43" s="64"/>
      <c r="N43" s="64"/>
      <c r="O43" s="64"/>
    </row>
    <row r="44" spans="1:15">
      <c r="J44" s="236"/>
      <c r="K44" s="66" t="s">
        <v>404</v>
      </c>
      <c r="L44" s="64"/>
      <c r="M44" s="64"/>
      <c r="N44" s="64"/>
      <c r="O44" s="64"/>
    </row>
    <row r="45" spans="1:15">
      <c r="J45" s="236"/>
      <c r="K45" s="66" t="s">
        <v>405</v>
      </c>
      <c r="L45" s="64"/>
      <c r="M45" s="64"/>
      <c r="N45" s="64"/>
      <c r="O45" s="64"/>
    </row>
    <row r="46" spans="1:15">
      <c r="J46" s="236"/>
      <c r="K46" s="66" t="s">
        <v>406</v>
      </c>
      <c r="L46" s="64"/>
      <c r="M46" s="64"/>
      <c r="N46" s="64"/>
      <c r="O46" s="64"/>
    </row>
    <row r="47" spans="1:15">
      <c r="J47" s="236"/>
      <c r="K47" s="66" t="s">
        <v>407</v>
      </c>
      <c r="L47" s="64"/>
      <c r="M47" s="64"/>
      <c r="N47" s="64"/>
      <c r="O47" s="64"/>
    </row>
    <row r="48" spans="1:15">
      <c r="A48" s="248" t="s">
        <v>303</v>
      </c>
      <c r="B48" s="249"/>
      <c r="C48" s="249"/>
      <c r="D48" s="249"/>
      <c r="E48" s="249"/>
      <c r="F48" s="249"/>
      <c r="G48" s="250"/>
      <c r="J48" s="236"/>
      <c r="K48" s="66" t="s">
        <v>408</v>
      </c>
      <c r="L48" s="64"/>
      <c r="M48" s="64"/>
      <c r="N48" s="64"/>
      <c r="O48" s="64"/>
    </row>
    <row r="49" spans="1:15">
      <c r="A49" s="239"/>
      <c r="B49" s="240"/>
      <c r="C49" s="240"/>
      <c r="D49" s="240"/>
      <c r="E49" s="240"/>
      <c r="F49" s="240"/>
      <c r="G49" s="241"/>
      <c r="J49" s="236"/>
      <c r="K49" s="62" t="s">
        <v>409</v>
      </c>
      <c r="L49" s="62" t="e">
        <f>AVERAGE(L37:L48)</f>
        <v>#DIV/0!</v>
      </c>
      <c r="M49" s="62">
        <f>MAX(M37:M48)</f>
        <v>0</v>
      </c>
      <c r="N49" s="62" t="e">
        <f>AVERAGE(N37:N48)</f>
        <v>#DIV/0!</v>
      </c>
      <c r="O49" s="62">
        <f>MAX(O37:O48)</f>
        <v>0</v>
      </c>
    </row>
    <row r="50" spans="1:15">
      <c r="A50" s="242"/>
      <c r="B50" s="243"/>
      <c r="C50" s="243"/>
      <c r="D50" s="243"/>
      <c r="E50" s="243"/>
      <c r="F50" s="243"/>
      <c r="G50" s="244"/>
    </row>
    <row r="51" spans="1:15" ht="41.45">
      <c r="A51" s="242"/>
      <c r="B51" s="243"/>
      <c r="C51" s="243"/>
      <c r="D51" s="243"/>
      <c r="E51" s="243"/>
      <c r="F51" s="243"/>
      <c r="G51" s="244"/>
      <c r="J51" s="61">
        <f>+A6</f>
        <v>2022</v>
      </c>
      <c r="K51" s="61" t="s">
        <v>391</v>
      </c>
      <c r="L51" s="67" t="s">
        <v>386</v>
      </c>
      <c r="M51" s="67" t="s">
        <v>392</v>
      </c>
      <c r="N51" s="67" t="s">
        <v>389</v>
      </c>
      <c r="O51" s="67" t="s">
        <v>393</v>
      </c>
    </row>
    <row r="52" spans="1:15">
      <c r="A52" s="245"/>
      <c r="B52" s="246"/>
      <c r="C52" s="246"/>
      <c r="D52" s="246"/>
      <c r="E52" s="246"/>
      <c r="F52" s="246"/>
      <c r="G52" s="247"/>
      <c r="J52" s="236" t="s">
        <v>191</v>
      </c>
      <c r="K52" s="66" t="s">
        <v>394</v>
      </c>
      <c r="L52" s="64"/>
      <c r="M52" s="64"/>
      <c r="N52" s="64"/>
      <c r="O52" s="64"/>
    </row>
    <row r="53" spans="1:15">
      <c r="J53" s="236"/>
      <c r="K53" s="66" t="s">
        <v>395</v>
      </c>
      <c r="L53" s="64"/>
      <c r="M53" s="64"/>
      <c r="N53" s="64"/>
      <c r="O53" s="64"/>
    </row>
    <row r="54" spans="1:15">
      <c r="J54" s="236"/>
      <c r="K54" s="66" t="s">
        <v>396</v>
      </c>
      <c r="L54" s="64"/>
      <c r="M54" s="64"/>
      <c r="N54" s="64"/>
      <c r="O54" s="64"/>
    </row>
    <row r="55" spans="1:15">
      <c r="J55" s="236"/>
      <c r="K55" s="66" t="s">
        <v>398</v>
      </c>
      <c r="L55" s="64"/>
      <c r="M55" s="64"/>
      <c r="N55" s="64"/>
      <c r="O55" s="64"/>
    </row>
    <row r="56" spans="1:15">
      <c r="J56" s="236"/>
      <c r="K56" s="66" t="s">
        <v>400</v>
      </c>
      <c r="L56" s="64"/>
      <c r="M56" s="64"/>
      <c r="N56" s="64"/>
      <c r="O56" s="64"/>
    </row>
    <row r="57" spans="1:15">
      <c r="J57" s="236"/>
      <c r="K57" s="66" t="s">
        <v>401</v>
      </c>
      <c r="L57" s="64"/>
      <c r="M57" s="64"/>
      <c r="N57" s="64"/>
      <c r="O57" s="64"/>
    </row>
    <row r="58" spans="1:15">
      <c r="J58" s="236"/>
      <c r="K58" s="66" t="s">
        <v>402</v>
      </c>
      <c r="L58" s="64"/>
      <c r="M58" s="64"/>
      <c r="N58" s="64"/>
      <c r="O58" s="64"/>
    </row>
    <row r="59" spans="1:15">
      <c r="J59" s="236"/>
      <c r="K59" s="66" t="s">
        <v>404</v>
      </c>
      <c r="L59" s="64"/>
      <c r="M59" s="64"/>
      <c r="N59" s="64"/>
      <c r="O59" s="64"/>
    </row>
    <row r="60" spans="1:15">
      <c r="J60" s="236"/>
      <c r="K60" s="66" t="s">
        <v>405</v>
      </c>
      <c r="L60" s="64"/>
      <c r="M60" s="64"/>
      <c r="N60" s="64"/>
      <c r="O60" s="64"/>
    </row>
    <row r="61" spans="1:15">
      <c r="J61" s="236"/>
      <c r="K61" s="66" t="s">
        <v>406</v>
      </c>
      <c r="L61" s="64"/>
      <c r="M61" s="64"/>
      <c r="N61" s="64"/>
      <c r="O61" s="64"/>
    </row>
    <row r="62" spans="1:15">
      <c r="J62" s="236"/>
      <c r="K62" s="66" t="s">
        <v>407</v>
      </c>
      <c r="L62" s="64"/>
      <c r="M62" s="64"/>
      <c r="N62" s="64"/>
      <c r="O62" s="64"/>
    </row>
    <row r="63" spans="1:15">
      <c r="J63" s="236"/>
      <c r="K63" s="66" t="s">
        <v>408</v>
      </c>
      <c r="L63" s="64"/>
      <c r="M63" s="64"/>
      <c r="N63" s="64"/>
      <c r="O63" s="64"/>
    </row>
    <row r="64" spans="1:15">
      <c r="J64" s="236"/>
      <c r="K64" s="62" t="s">
        <v>409</v>
      </c>
      <c r="L64" s="62" t="e">
        <f>AVERAGE(L52:L63)</f>
        <v>#DIV/0!</v>
      </c>
      <c r="M64" s="62">
        <f>MAX(M52:M63)</f>
        <v>0</v>
      </c>
      <c r="N64" s="62" t="e">
        <f>AVERAGE(N52:N63)</f>
        <v>#DIV/0!</v>
      </c>
      <c r="O64" s="62">
        <f>MAX(O52:O63)</f>
        <v>0</v>
      </c>
    </row>
    <row r="66" spans="10:15" ht="41.45">
      <c r="J66" s="61">
        <f>+A6</f>
        <v>2022</v>
      </c>
      <c r="K66" s="61" t="s">
        <v>391</v>
      </c>
      <c r="L66" s="67" t="s">
        <v>386</v>
      </c>
      <c r="M66" s="67" t="s">
        <v>392</v>
      </c>
      <c r="N66" s="67" t="s">
        <v>389</v>
      </c>
      <c r="O66" s="67" t="s">
        <v>393</v>
      </c>
    </row>
    <row r="67" spans="10:15">
      <c r="J67" s="236" t="s">
        <v>192</v>
      </c>
      <c r="K67" s="66" t="s">
        <v>394</v>
      </c>
      <c r="L67" s="64"/>
      <c r="M67" s="64"/>
      <c r="N67" s="64"/>
      <c r="O67" s="64"/>
    </row>
    <row r="68" spans="10:15">
      <c r="J68" s="236"/>
      <c r="K68" s="66" t="s">
        <v>395</v>
      </c>
      <c r="L68" s="64"/>
      <c r="M68" s="64"/>
      <c r="N68" s="64"/>
      <c r="O68" s="64"/>
    </row>
    <row r="69" spans="10:15">
      <c r="J69" s="236"/>
      <c r="K69" s="66" t="s">
        <v>396</v>
      </c>
      <c r="L69" s="64"/>
      <c r="M69" s="64"/>
      <c r="N69" s="64"/>
      <c r="O69" s="64"/>
    </row>
    <row r="70" spans="10:15">
      <c r="J70" s="236"/>
      <c r="K70" s="66" t="s">
        <v>398</v>
      </c>
      <c r="L70" s="64"/>
      <c r="M70" s="64"/>
      <c r="N70" s="64"/>
      <c r="O70" s="64"/>
    </row>
    <row r="71" spans="10:15">
      <c r="J71" s="236"/>
      <c r="K71" s="66" t="s">
        <v>400</v>
      </c>
      <c r="L71" s="64"/>
      <c r="M71" s="64"/>
      <c r="N71" s="64"/>
      <c r="O71" s="64"/>
    </row>
    <row r="72" spans="10:15">
      <c r="J72" s="236"/>
      <c r="K72" s="66" t="s">
        <v>401</v>
      </c>
      <c r="L72" s="64"/>
      <c r="M72" s="64"/>
      <c r="N72" s="64"/>
      <c r="O72" s="64"/>
    </row>
    <row r="73" spans="10:15">
      <c r="J73" s="236"/>
      <c r="K73" s="66" t="s">
        <v>402</v>
      </c>
      <c r="L73" s="64"/>
      <c r="M73" s="64"/>
      <c r="N73" s="64"/>
      <c r="O73" s="64"/>
    </row>
    <row r="74" spans="10:15">
      <c r="J74" s="236"/>
      <c r="K74" s="66" t="s">
        <v>404</v>
      </c>
      <c r="L74" s="64"/>
      <c r="M74" s="64"/>
      <c r="N74" s="64"/>
      <c r="O74" s="64"/>
    </row>
    <row r="75" spans="10:15">
      <c r="J75" s="236"/>
      <c r="K75" s="66" t="s">
        <v>405</v>
      </c>
      <c r="L75" s="64"/>
      <c r="M75" s="64"/>
      <c r="N75" s="64"/>
      <c r="O75" s="64"/>
    </row>
    <row r="76" spans="10:15">
      <c r="J76" s="236"/>
      <c r="K76" s="66" t="s">
        <v>406</v>
      </c>
      <c r="L76" s="64"/>
      <c r="M76" s="64"/>
      <c r="N76" s="64"/>
      <c r="O76" s="64"/>
    </row>
    <row r="77" spans="10:15">
      <c r="J77" s="236"/>
      <c r="K77" s="66" t="s">
        <v>407</v>
      </c>
      <c r="L77" s="64"/>
      <c r="M77" s="64"/>
      <c r="N77" s="64"/>
      <c r="O77" s="64"/>
    </row>
    <row r="78" spans="10:15">
      <c r="J78" s="236"/>
      <c r="K78" s="66" t="s">
        <v>408</v>
      </c>
      <c r="L78" s="64"/>
      <c r="M78" s="64"/>
      <c r="N78" s="64"/>
      <c r="O78" s="64"/>
    </row>
    <row r="79" spans="10:15">
      <c r="J79" s="236"/>
      <c r="K79" s="62" t="s">
        <v>409</v>
      </c>
      <c r="L79" s="62" t="e">
        <f>AVERAGE(L67:L78)</f>
        <v>#DIV/0!</v>
      </c>
      <c r="M79" s="62">
        <f>MAX(M67:M78)</f>
        <v>0</v>
      </c>
      <c r="N79" s="62" t="e">
        <f>AVERAGE(N67:N78)</f>
        <v>#DIV/0!</v>
      </c>
      <c r="O79" s="62">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topLeftCell="E14" workbookViewId="0">
      <selection activeCell="H16" sqref="H16"/>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Lakeside EFW Ltd</v>
      </c>
      <c r="F1" s="93"/>
      <c r="G1" s="93"/>
    </row>
    <row r="3" spans="1:19" ht="14.45">
      <c r="A3" s="60" t="s">
        <v>410</v>
      </c>
      <c r="D3" s="76" t="s">
        <v>378</v>
      </c>
      <c r="G3" s="80" t="s">
        <v>379</v>
      </c>
      <c r="J3" s="9" t="str">
        <f>+A3</f>
        <v>Monitoring of Sulphur dioxide emissions</v>
      </c>
      <c r="L3" s="9"/>
      <c r="N3" s="9" t="s">
        <v>380</v>
      </c>
      <c r="Q3" s="79" t="s">
        <v>3</v>
      </c>
      <c r="R3" s="74"/>
      <c r="S3" s="74"/>
    </row>
    <row r="4" spans="1:19" ht="13.9" customHeight="1">
      <c r="Q4" s="213" t="s">
        <v>381</v>
      </c>
      <c r="R4" s="213"/>
      <c r="S4" s="213"/>
    </row>
    <row r="5" spans="1:19" ht="16.149999999999999">
      <c r="A5" s="68" t="s">
        <v>382</v>
      </c>
      <c r="B5" s="238" t="s">
        <v>383</v>
      </c>
      <c r="C5" s="238"/>
      <c r="D5" s="238"/>
      <c r="E5" s="238" t="s">
        <v>384</v>
      </c>
      <c r="F5" s="238"/>
      <c r="G5" s="238"/>
      <c r="J5" s="237"/>
      <c r="K5" s="237"/>
      <c r="L5" s="237"/>
      <c r="M5" s="237"/>
      <c r="N5" s="237"/>
      <c r="O5" s="237"/>
      <c r="Q5" s="213"/>
      <c r="R5" s="213"/>
      <c r="S5" s="213"/>
    </row>
    <row r="6" spans="1:19" s="58" customFormat="1" ht="37.5" customHeight="1">
      <c r="A6" s="65">
        <f>+'Cover Page'!C39</f>
        <v>2022</v>
      </c>
      <c r="B6" s="55" t="s">
        <v>411</v>
      </c>
      <c r="C6" s="55" t="s">
        <v>386</v>
      </c>
      <c r="D6" s="55" t="s">
        <v>387</v>
      </c>
      <c r="E6" s="55" t="s">
        <v>412</v>
      </c>
      <c r="F6" s="55" t="s">
        <v>389</v>
      </c>
      <c r="G6" s="55" t="s">
        <v>390</v>
      </c>
      <c r="H6" s="59"/>
      <c r="J6" s="61">
        <f>+A6</f>
        <v>2022</v>
      </c>
      <c r="K6" s="61" t="s">
        <v>391</v>
      </c>
      <c r="L6" s="67" t="s">
        <v>386</v>
      </c>
      <c r="M6" s="67" t="s">
        <v>392</v>
      </c>
      <c r="N6" s="67" t="s">
        <v>389</v>
      </c>
      <c r="O6" s="67" t="s">
        <v>393</v>
      </c>
      <c r="Q6" s="213"/>
      <c r="R6" s="213"/>
      <c r="S6" s="213"/>
    </row>
    <row r="7" spans="1:19">
      <c r="A7" s="66" t="s">
        <v>394</v>
      </c>
      <c r="B7" s="63">
        <v>200</v>
      </c>
      <c r="C7" s="64">
        <v>6.54</v>
      </c>
      <c r="D7" s="64">
        <v>1316.36</v>
      </c>
      <c r="E7" s="63">
        <v>50</v>
      </c>
      <c r="F7" s="64">
        <v>6.54</v>
      </c>
      <c r="G7" s="64">
        <v>40.35</v>
      </c>
      <c r="J7" s="236" t="s">
        <v>188</v>
      </c>
      <c r="K7" s="66" t="s">
        <v>394</v>
      </c>
      <c r="L7" s="64">
        <v>4.79</v>
      </c>
      <c r="M7" s="64">
        <v>51.39</v>
      </c>
      <c r="N7" s="64">
        <v>4.79</v>
      </c>
      <c r="O7" s="64">
        <v>6.01</v>
      </c>
      <c r="Q7" s="213"/>
      <c r="R7" s="213"/>
      <c r="S7" s="213"/>
    </row>
    <row r="8" spans="1:19">
      <c r="A8" s="66" t="s">
        <v>395</v>
      </c>
      <c r="B8" s="63">
        <v>200</v>
      </c>
      <c r="C8" s="64">
        <v>6.66</v>
      </c>
      <c r="D8" s="64">
        <v>18.850000000000001</v>
      </c>
      <c r="E8" s="63">
        <v>50</v>
      </c>
      <c r="F8" s="64">
        <v>6.7</v>
      </c>
      <c r="G8" s="64">
        <v>9.85</v>
      </c>
      <c r="J8" s="236"/>
      <c r="K8" s="66" t="s">
        <v>395</v>
      </c>
      <c r="L8" s="64">
        <v>5.27</v>
      </c>
      <c r="M8" s="64">
        <v>18.850000000000001</v>
      </c>
      <c r="N8" s="64">
        <v>5.32</v>
      </c>
      <c r="O8" s="64">
        <v>7.6</v>
      </c>
      <c r="Q8" s="213"/>
      <c r="R8" s="213"/>
      <c r="S8" s="213"/>
    </row>
    <row r="9" spans="1:19">
      <c r="A9" s="66" t="s">
        <v>396</v>
      </c>
      <c r="B9" s="63">
        <v>200</v>
      </c>
      <c r="C9" s="64">
        <v>7.59</v>
      </c>
      <c r="D9" s="64">
        <v>14.86</v>
      </c>
      <c r="E9" s="63">
        <v>50</v>
      </c>
      <c r="F9" s="64">
        <v>7.59</v>
      </c>
      <c r="G9" s="64">
        <v>10.93</v>
      </c>
      <c r="J9" s="236"/>
      <c r="K9" s="66" t="s">
        <v>396</v>
      </c>
      <c r="L9" s="64">
        <v>6.45</v>
      </c>
      <c r="M9" s="64">
        <v>14.27</v>
      </c>
      <c r="N9" s="64">
        <v>6.45</v>
      </c>
      <c r="O9" s="64">
        <v>7.51</v>
      </c>
      <c r="Q9" s="78" t="s">
        <v>397</v>
      </c>
    </row>
    <row r="10" spans="1:19" ht="14.25" customHeight="1">
      <c r="A10" s="66" t="s">
        <v>398</v>
      </c>
      <c r="B10" s="63">
        <v>200</v>
      </c>
      <c r="C10" s="64">
        <v>7.78</v>
      </c>
      <c r="D10" s="64">
        <v>44.22</v>
      </c>
      <c r="E10" s="63">
        <v>50</v>
      </c>
      <c r="F10" s="64">
        <v>7.61</v>
      </c>
      <c r="G10" s="64">
        <v>10.1</v>
      </c>
      <c r="J10" s="236"/>
      <c r="K10" s="66" t="s">
        <v>398</v>
      </c>
      <c r="L10" s="64">
        <v>6.97</v>
      </c>
      <c r="M10" s="64">
        <v>44.22</v>
      </c>
      <c r="N10" s="64">
        <v>6.92</v>
      </c>
      <c r="O10" s="64">
        <v>7.91</v>
      </c>
      <c r="Q10" s="235" t="s">
        <v>399</v>
      </c>
      <c r="R10" s="235"/>
      <c r="S10" s="235"/>
    </row>
    <row r="11" spans="1:19">
      <c r="A11" s="66" t="s">
        <v>400</v>
      </c>
      <c r="B11" s="63">
        <v>200</v>
      </c>
      <c r="C11" s="64">
        <v>7.24</v>
      </c>
      <c r="D11" s="64">
        <v>15.58</v>
      </c>
      <c r="E11" s="63">
        <v>50</v>
      </c>
      <c r="F11" s="64">
        <v>7.27</v>
      </c>
      <c r="G11" s="64">
        <v>9.1</v>
      </c>
      <c r="J11" s="236"/>
      <c r="K11" s="66" t="s">
        <v>400</v>
      </c>
      <c r="L11" s="64">
        <v>6.34</v>
      </c>
      <c r="M11" s="64">
        <v>11.3</v>
      </c>
      <c r="N11" s="64">
        <v>6.37</v>
      </c>
      <c r="O11" s="64">
        <v>7.3</v>
      </c>
      <c r="Q11" s="235"/>
      <c r="R11" s="235"/>
      <c r="S11" s="235"/>
    </row>
    <row r="12" spans="1:19">
      <c r="A12" s="66" t="s">
        <v>401</v>
      </c>
      <c r="B12" s="63">
        <v>200</v>
      </c>
      <c r="C12" s="64">
        <v>6.66</v>
      </c>
      <c r="D12" s="64">
        <v>36.99</v>
      </c>
      <c r="E12" s="63">
        <v>50</v>
      </c>
      <c r="F12" s="64">
        <v>6.62</v>
      </c>
      <c r="G12" s="64">
        <v>10.01</v>
      </c>
      <c r="J12" s="236"/>
      <c r="K12" s="66" t="s">
        <v>401</v>
      </c>
      <c r="L12" s="64">
        <v>5.58</v>
      </c>
      <c r="M12" s="64">
        <v>36.99</v>
      </c>
      <c r="N12" s="64">
        <v>5.58</v>
      </c>
      <c r="O12" s="64">
        <v>7.1</v>
      </c>
      <c r="Q12" s="235"/>
      <c r="R12" s="235"/>
      <c r="S12" s="235"/>
    </row>
    <row r="13" spans="1:19" ht="14.25" customHeight="1">
      <c r="A13" s="66" t="s">
        <v>402</v>
      </c>
      <c r="B13" s="63">
        <v>200</v>
      </c>
      <c r="C13" s="64">
        <v>8.2799999999999994</v>
      </c>
      <c r="D13" s="64">
        <v>25.55</v>
      </c>
      <c r="E13" s="63">
        <v>50</v>
      </c>
      <c r="F13" s="64">
        <v>8.27</v>
      </c>
      <c r="G13" s="64">
        <v>11.91</v>
      </c>
      <c r="J13" s="236"/>
      <c r="K13" s="66" t="s">
        <v>402</v>
      </c>
      <c r="L13" s="64">
        <v>9.76</v>
      </c>
      <c r="M13" s="64">
        <v>24.73</v>
      </c>
      <c r="N13" s="64">
        <v>9.7799999999999994</v>
      </c>
      <c r="O13" s="64">
        <v>11.91</v>
      </c>
      <c r="Q13" s="235" t="s">
        <v>403</v>
      </c>
      <c r="R13" s="235"/>
      <c r="S13" s="235"/>
    </row>
    <row r="14" spans="1:19">
      <c r="A14" s="66" t="s">
        <v>404</v>
      </c>
      <c r="B14" s="63">
        <v>200</v>
      </c>
      <c r="C14" s="64">
        <v>8.91</v>
      </c>
      <c r="D14" s="64">
        <v>36.630000000000003</v>
      </c>
      <c r="E14" s="63">
        <v>50</v>
      </c>
      <c r="F14" s="64">
        <v>8.91</v>
      </c>
      <c r="G14" s="64">
        <v>14.3</v>
      </c>
      <c r="J14" s="236"/>
      <c r="K14" s="66" t="s">
        <v>404</v>
      </c>
      <c r="L14" s="64">
        <v>11.24</v>
      </c>
      <c r="M14" s="64">
        <v>36.630000000000003</v>
      </c>
      <c r="N14" s="64">
        <v>11.24</v>
      </c>
      <c r="O14" s="64">
        <v>14.3</v>
      </c>
      <c r="Q14" s="235"/>
      <c r="R14" s="235"/>
      <c r="S14" s="235"/>
    </row>
    <row r="15" spans="1:19">
      <c r="A15" s="66" t="s">
        <v>405</v>
      </c>
      <c r="B15" s="63">
        <v>200</v>
      </c>
      <c r="C15" s="64">
        <v>7.05</v>
      </c>
      <c r="D15" s="64">
        <v>70.92</v>
      </c>
      <c r="E15" s="63">
        <v>50</v>
      </c>
      <c r="F15" s="64">
        <v>7.02</v>
      </c>
      <c r="G15" s="64">
        <v>11.85</v>
      </c>
      <c r="J15" s="236"/>
      <c r="K15" s="66" t="s">
        <v>405</v>
      </c>
      <c r="L15" s="64">
        <v>7.93</v>
      </c>
      <c r="M15" s="64">
        <v>70.92</v>
      </c>
      <c r="N15" s="64">
        <v>7.87</v>
      </c>
      <c r="O15" s="64">
        <v>11.85</v>
      </c>
      <c r="Q15" s="235"/>
      <c r="R15" s="235"/>
      <c r="S15" s="235"/>
    </row>
    <row r="16" spans="1:19">
      <c r="A16" s="66" t="s">
        <v>406</v>
      </c>
      <c r="B16" s="63">
        <v>200</v>
      </c>
      <c r="C16" s="64">
        <v>6.23</v>
      </c>
      <c r="D16" s="64">
        <v>19.12</v>
      </c>
      <c r="E16" s="63">
        <v>50</v>
      </c>
      <c r="F16" s="64">
        <v>6.24</v>
      </c>
      <c r="G16" s="64">
        <v>7.8</v>
      </c>
      <c r="J16" s="236"/>
      <c r="K16" s="66" t="s">
        <v>406</v>
      </c>
      <c r="L16" s="64">
        <v>5.67</v>
      </c>
      <c r="M16" s="64">
        <v>19.12</v>
      </c>
      <c r="N16" s="64">
        <v>5.67</v>
      </c>
      <c r="O16" s="64">
        <v>6.73</v>
      </c>
      <c r="Q16" s="235"/>
      <c r="R16" s="235"/>
      <c r="S16" s="235"/>
    </row>
    <row r="17" spans="1:15">
      <c r="A17" s="66" t="s">
        <v>407</v>
      </c>
      <c r="B17" s="63">
        <v>200</v>
      </c>
      <c r="C17" s="64">
        <v>6.67</v>
      </c>
      <c r="D17" s="64">
        <v>20.93</v>
      </c>
      <c r="E17" s="63">
        <v>50</v>
      </c>
      <c r="F17" s="64">
        <v>6.68</v>
      </c>
      <c r="G17" s="64">
        <v>9.59</v>
      </c>
      <c r="J17" s="236"/>
      <c r="K17" s="66" t="s">
        <v>407</v>
      </c>
      <c r="L17" s="64">
        <v>6.36</v>
      </c>
      <c r="M17" s="64">
        <v>14.58</v>
      </c>
      <c r="N17" s="64">
        <v>6.37</v>
      </c>
      <c r="O17" s="64">
        <v>7.92</v>
      </c>
    </row>
    <row r="18" spans="1:15">
      <c r="A18" s="66" t="s">
        <v>408</v>
      </c>
      <c r="B18" s="63">
        <v>200</v>
      </c>
      <c r="C18" s="64">
        <v>6.54</v>
      </c>
      <c r="D18" s="64">
        <v>31.85</v>
      </c>
      <c r="E18" s="63">
        <v>50</v>
      </c>
      <c r="F18" s="64">
        <v>6.56</v>
      </c>
      <c r="G18" s="64">
        <v>10.38</v>
      </c>
      <c r="J18" s="236"/>
      <c r="K18" s="66" t="s">
        <v>408</v>
      </c>
      <c r="L18" s="64">
        <v>5.05</v>
      </c>
      <c r="M18" s="64">
        <v>31.85</v>
      </c>
      <c r="N18" s="64">
        <v>5.04</v>
      </c>
      <c r="O18" s="64">
        <v>7.58</v>
      </c>
    </row>
    <row r="19" spans="1:15">
      <c r="J19" s="236"/>
      <c r="K19" s="62" t="s">
        <v>409</v>
      </c>
      <c r="L19" s="103">
        <f>AVERAGE(L7:L18)</f>
        <v>6.7841666666666667</v>
      </c>
      <c r="M19" s="62">
        <f>MAX(M7:M18)</f>
        <v>70.92</v>
      </c>
      <c r="N19" s="103">
        <f>AVERAGE(N7:N18)</f>
        <v>6.783333333333335</v>
      </c>
      <c r="O19" s="62">
        <f>MAX(O7:O18)</f>
        <v>14.3</v>
      </c>
    </row>
    <row r="21" spans="1:15" ht="41.45">
      <c r="J21" s="61">
        <f>+A6</f>
        <v>2022</v>
      </c>
      <c r="K21" s="61" t="s">
        <v>391</v>
      </c>
      <c r="L21" s="67" t="s">
        <v>386</v>
      </c>
      <c r="M21" s="67" t="s">
        <v>392</v>
      </c>
      <c r="N21" s="67" t="s">
        <v>389</v>
      </c>
      <c r="O21" s="67" t="s">
        <v>393</v>
      </c>
    </row>
    <row r="22" spans="1:15">
      <c r="J22" s="236" t="s">
        <v>189</v>
      </c>
      <c r="K22" s="66" t="s">
        <v>394</v>
      </c>
      <c r="L22" s="64">
        <v>8.2799999999999994</v>
      </c>
      <c r="M22" s="64">
        <v>1316.36</v>
      </c>
      <c r="N22" s="64">
        <v>8.2799999999999994</v>
      </c>
      <c r="O22" s="64">
        <v>40.35</v>
      </c>
    </row>
    <row r="23" spans="1:15">
      <c r="J23" s="236"/>
      <c r="K23" s="66" t="s">
        <v>395</v>
      </c>
      <c r="L23" s="64">
        <v>8.0299999999999994</v>
      </c>
      <c r="M23" s="64">
        <v>11.41</v>
      </c>
      <c r="N23" s="64">
        <v>8.0299999999999994</v>
      </c>
      <c r="O23" s="64">
        <v>9.85</v>
      </c>
    </row>
    <row r="24" spans="1:15">
      <c r="J24" s="236"/>
      <c r="K24" s="66" t="s">
        <v>396</v>
      </c>
      <c r="L24" s="64">
        <v>8.73</v>
      </c>
      <c r="M24" s="64">
        <v>14.86</v>
      </c>
      <c r="N24" s="64">
        <v>8.73</v>
      </c>
      <c r="O24" s="64">
        <v>10.93</v>
      </c>
    </row>
    <row r="25" spans="1:15">
      <c r="J25" s="236"/>
      <c r="K25" s="66" t="s">
        <v>398</v>
      </c>
      <c r="L25" s="64">
        <v>8.98</v>
      </c>
      <c r="M25" s="64">
        <v>37.24</v>
      </c>
      <c r="N25" s="64">
        <v>8.6999999999999993</v>
      </c>
      <c r="O25" s="64">
        <v>10.1</v>
      </c>
    </row>
    <row r="26" spans="1:15">
      <c r="J26" s="236"/>
      <c r="K26" s="66" t="s">
        <v>400</v>
      </c>
      <c r="L26" s="64">
        <v>7.99</v>
      </c>
      <c r="M26" s="64">
        <v>15.58</v>
      </c>
      <c r="N26" s="64">
        <v>7.99</v>
      </c>
      <c r="O26" s="64">
        <v>9.1</v>
      </c>
    </row>
    <row r="27" spans="1:15">
      <c r="J27" s="236"/>
      <c r="K27" s="66" t="s">
        <v>401</v>
      </c>
      <c r="L27" s="64">
        <v>7.93</v>
      </c>
      <c r="M27" s="64">
        <v>34.94</v>
      </c>
      <c r="N27" s="64">
        <v>7.87</v>
      </c>
      <c r="O27" s="64">
        <v>10.01</v>
      </c>
    </row>
    <row r="28" spans="1:15">
      <c r="J28" s="236"/>
      <c r="K28" s="66" t="s">
        <v>402</v>
      </c>
      <c r="L28" s="64">
        <v>6.81</v>
      </c>
      <c r="M28" s="64">
        <v>25.55</v>
      </c>
      <c r="N28" s="64">
        <v>6.81</v>
      </c>
      <c r="O28" s="64">
        <v>7.52</v>
      </c>
    </row>
    <row r="29" spans="1:15">
      <c r="J29" s="236"/>
      <c r="K29" s="66" t="s">
        <v>404</v>
      </c>
      <c r="L29" s="64">
        <v>6.58</v>
      </c>
      <c r="M29" s="64">
        <v>17.059999999999999</v>
      </c>
      <c r="N29" s="64">
        <v>6.58</v>
      </c>
      <c r="O29" s="64">
        <v>8.18</v>
      </c>
    </row>
    <row r="30" spans="1:15">
      <c r="J30" s="236"/>
      <c r="K30" s="66" t="s">
        <v>405</v>
      </c>
      <c r="L30" s="64">
        <v>6.19</v>
      </c>
      <c r="M30" s="64">
        <v>11.71</v>
      </c>
      <c r="N30" s="64">
        <v>6.19</v>
      </c>
      <c r="O30" s="64">
        <v>6.74</v>
      </c>
    </row>
    <row r="31" spans="1:15">
      <c r="J31" s="236"/>
      <c r="K31" s="66" t="s">
        <v>406</v>
      </c>
      <c r="L31" s="64">
        <v>6.82</v>
      </c>
      <c r="M31" s="64">
        <v>14.74</v>
      </c>
      <c r="N31" s="64">
        <v>6.84</v>
      </c>
      <c r="O31" s="64">
        <v>7.8</v>
      </c>
    </row>
    <row r="32" spans="1:15">
      <c r="J32" s="236"/>
      <c r="K32" s="66" t="s">
        <v>407</v>
      </c>
      <c r="L32" s="64">
        <v>7.04</v>
      </c>
      <c r="M32" s="64">
        <v>20.93</v>
      </c>
      <c r="N32" s="64">
        <v>7.05</v>
      </c>
      <c r="O32" s="64">
        <v>9.59</v>
      </c>
    </row>
    <row r="33" spans="1:15">
      <c r="J33" s="236"/>
      <c r="K33" s="66" t="s">
        <v>408</v>
      </c>
      <c r="L33" s="64">
        <v>7.78</v>
      </c>
      <c r="M33" s="64">
        <v>17.04</v>
      </c>
      <c r="N33" s="64">
        <v>7.78</v>
      </c>
      <c r="O33" s="64">
        <v>10.38</v>
      </c>
    </row>
    <row r="34" spans="1:15">
      <c r="J34" s="236"/>
      <c r="K34" s="62" t="s">
        <v>409</v>
      </c>
      <c r="L34" s="62">
        <f>AVERAGE(L22:L33)</f>
        <v>7.5966666666666676</v>
      </c>
      <c r="M34" s="62">
        <f>MAX(M22:M33)</f>
        <v>1316.36</v>
      </c>
      <c r="N34" s="62">
        <f>AVERAGE(N22:N33)</f>
        <v>7.5708333333333329</v>
      </c>
      <c r="O34" s="62">
        <f>MAX(O22:O33)</f>
        <v>40.35</v>
      </c>
    </row>
    <row r="36" spans="1:15" ht="41.45">
      <c r="J36" s="61">
        <f>+A6</f>
        <v>2022</v>
      </c>
      <c r="K36" s="61" t="s">
        <v>391</v>
      </c>
      <c r="L36" s="67" t="s">
        <v>386</v>
      </c>
      <c r="M36" s="67" t="s">
        <v>392</v>
      </c>
      <c r="N36" s="67" t="s">
        <v>389</v>
      </c>
      <c r="O36" s="67" t="s">
        <v>393</v>
      </c>
    </row>
    <row r="37" spans="1:15">
      <c r="J37" s="236" t="s">
        <v>190</v>
      </c>
      <c r="K37" s="66" t="s">
        <v>394</v>
      </c>
      <c r="L37" s="64"/>
      <c r="M37" s="64"/>
      <c r="N37" s="64"/>
      <c r="O37" s="64"/>
    </row>
    <row r="38" spans="1:15">
      <c r="J38" s="236"/>
      <c r="K38" s="66" t="s">
        <v>395</v>
      </c>
      <c r="L38" s="64"/>
      <c r="M38" s="64"/>
      <c r="N38" s="64"/>
      <c r="O38" s="64"/>
    </row>
    <row r="39" spans="1:15">
      <c r="J39" s="236"/>
      <c r="K39" s="66" t="s">
        <v>396</v>
      </c>
      <c r="L39" s="64"/>
      <c r="M39" s="64"/>
      <c r="N39" s="64"/>
      <c r="O39" s="64"/>
    </row>
    <row r="40" spans="1:15">
      <c r="J40" s="236"/>
      <c r="K40" s="66" t="s">
        <v>398</v>
      </c>
      <c r="L40" s="64"/>
      <c r="M40" s="64"/>
      <c r="N40" s="64"/>
      <c r="O40" s="64"/>
    </row>
    <row r="41" spans="1:15">
      <c r="J41" s="236"/>
      <c r="K41" s="66" t="s">
        <v>400</v>
      </c>
      <c r="L41" s="64"/>
      <c r="M41" s="64"/>
      <c r="N41" s="64"/>
      <c r="O41" s="64"/>
    </row>
    <row r="42" spans="1:15">
      <c r="J42" s="236"/>
      <c r="K42" s="66" t="s">
        <v>401</v>
      </c>
      <c r="L42" s="64"/>
      <c r="M42" s="64"/>
      <c r="N42" s="64"/>
      <c r="O42" s="64"/>
    </row>
    <row r="43" spans="1:15">
      <c r="J43" s="236"/>
      <c r="K43" s="66" t="s">
        <v>402</v>
      </c>
      <c r="L43" s="64"/>
      <c r="M43" s="64"/>
      <c r="N43" s="64"/>
      <c r="O43" s="64"/>
    </row>
    <row r="44" spans="1:15">
      <c r="J44" s="236"/>
      <c r="K44" s="66" t="s">
        <v>404</v>
      </c>
      <c r="L44" s="64"/>
      <c r="M44" s="64"/>
      <c r="N44" s="64"/>
      <c r="O44" s="64"/>
    </row>
    <row r="45" spans="1:15">
      <c r="J45" s="236"/>
      <c r="K45" s="66" t="s">
        <v>405</v>
      </c>
      <c r="L45" s="64"/>
      <c r="M45" s="64"/>
      <c r="N45" s="64"/>
      <c r="O45" s="64"/>
    </row>
    <row r="46" spans="1:15">
      <c r="J46" s="236"/>
      <c r="K46" s="66" t="s">
        <v>406</v>
      </c>
      <c r="L46" s="64"/>
      <c r="M46" s="64"/>
      <c r="N46" s="64"/>
      <c r="O46" s="64"/>
    </row>
    <row r="47" spans="1:15">
      <c r="J47" s="236"/>
      <c r="K47" s="66" t="s">
        <v>407</v>
      </c>
      <c r="L47" s="64"/>
      <c r="M47" s="64"/>
      <c r="N47" s="64"/>
      <c r="O47" s="64"/>
    </row>
    <row r="48" spans="1:15">
      <c r="A48" s="248" t="s">
        <v>303</v>
      </c>
      <c r="B48" s="249"/>
      <c r="C48" s="249"/>
      <c r="D48" s="249"/>
      <c r="E48" s="249"/>
      <c r="F48" s="249"/>
      <c r="G48" s="250"/>
      <c r="J48" s="236"/>
      <c r="K48" s="66" t="s">
        <v>408</v>
      </c>
      <c r="L48" s="64"/>
      <c r="M48" s="64"/>
      <c r="N48" s="64"/>
      <c r="O48" s="64"/>
    </row>
    <row r="49" spans="1:15">
      <c r="A49" s="239"/>
      <c r="B49" s="240"/>
      <c r="C49" s="240"/>
      <c r="D49" s="240"/>
      <c r="E49" s="240"/>
      <c r="F49" s="240"/>
      <c r="G49" s="241"/>
      <c r="J49" s="236"/>
      <c r="K49" s="62" t="s">
        <v>409</v>
      </c>
      <c r="L49" s="62" t="e">
        <f>AVERAGE(L37:L48)</f>
        <v>#DIV/0!</v>
      </c>
      <c r="M49" s="62">
        <f>MAX(M37:M48)</f>
        <v>0</v>
      </c>
      <c r="N49" s="62" t="e">
        <f>AVERAGE(N37:N48)</f>
        <v>#DIV/0!</v>
      </c>
      <c r="O49" s="62">
        <f>MAX(O37:O48)</f>
        <v>0</v>
      </c>
    </row>
    <row r="50" spans="1:15">
      <c r="A50" s="242"/>
      <c r="B50" s="243"/>
      <c r="C50" s="243"/>
      <c r="D50" s="243"/>
      <c r="E50" s="243"/>
      <c r="F50" s="243"/>
      <c r="G50" s="244"/>
    </row>
    <row r="51" spans="1:15" ht="41.45">
      <c r="A51" s="242"/>
      <c r="B51" s="243"/>
      <c r="C51" s="243"/>
      <c r="D51" s="243"/>
      <c r="E51" s="243"/>
      <c r="F51" s="243"/>
      <c r="G51" s="244"/>
      <c r="J51" s="61">
        <f>+A6</f>
        <v>2022</v>
      </c>
      <c r="K51" s="61" t="s">
        <v>391</v>
      </c>
      <c r="L51" s="67" t="s">
        <v>386</v>
      </c>
      <c r="M51" s="67" t="s">
        <v>392</v>
      </c>
      <c r="N51" s="67" t="s">
        <v>389</v>
      </c>
      <c r="O51" s="67" t="s">
        <v>393</v>
      </c>
    </row>
    <row r="52" spans="1:15">
      <c r="A52" s="245"/>
      <c r="B52" s="246"/>
      <c r="C52" s="246"/>
      <c r="D52" s="246"/>
      <c r="E52" s="246"/>
      <c r="F52" s="246"/>
      <c r="G52" s="247"/>
      <c r="J52" s="236" t="s">
        <v>191</v>
      </c>
      <c r="K52" s="66" t="s">
        <v>394</v>
      </c>
      <c r="L52" s="64"/>
      <c r="M52" s="64"/>
      <c r="N52" s="64"/>
      <c r="O52" s="64"/>
    </row>
    <row r="53" spans="1:15">
      <c r="J53" s="236"/>
      <c r="K53" s="66" t="s">
        <v>395</v>
      </c>
      <c r="L53" s="64"/>
      <c r="M53" s="64"/>
      <c r="N53" s="64"/>
      <c r="O53" s="64"/>
    </row>
    <row r="54" spans="1:15">
      <c r="J54" s="236"/>
      <c r="K54" s="66" t="s">
        <v>396</v>
      </c>
      <c r="L54" s="64"/>
      <c r="M54" s="64"/>
      <c r="N54" s="64"/>
      <c r="O54" s="64"/>
    </row>
    <row r="55" spans="1:15">
      <c r="J55" s="236"/>
      <c r="K55" s="66" t="s">
        <v>398</v>
      </c>
      <c r="L55" s="64"/>
      <c r="M55" s="64"/>
      <c r="N55" s="64"/>
      <c r="O55" s="64"/>
    </row>
    <row r="56" spans="1:15">
      <c r="J56" s="236"/>
      <c r="K56" s="66" t="s">
        <v>400</v>
      </c>
      <c r="L56" s="64"/>
      <c r="M56" s="64"/>
      <c r="N56" s="64"/>
      <c r="O56" s="64"/>
    </row>
    <row r="57" spans="1:15">
      <c r="J57" s="236"/>
      <c r="K57" s="66" t="s">
        <v>401</v>
      </c>
      <c r="L57" s="64"/>
      <c r="M57" s="64"/>
      <c r="N57" s="64"/>
      <c r="O57" s="64"/>
    </row>
    <row r="58" spans="1:15">
      <c r="J58" s="236"/>
      <c r="K58" s="66" t="s">
        <v>402</v>
      </c>
      <c r="L58" s="64"/>
      <c r="M58" s="64"/>
      <c r="N58" s="64"/>
      <c r="O58" s="64"/>
    </row>
    <row r="59" spans="1:15">
      <c r="J59" s="236"/>
      <c r="K59" s="66" t="s">
        <v>404</v>
      </c>
      <c r="L59" s="64"/>
      <c r="M59" s="64"/>
      <c r="N59" s="64"/>
      <c r="O59" s="64"/>
    </row>
    <row r="60" spans="1:15">
      <c r="J60" s="236"/>
      <c r="K60" s="66" t="s">
        <v>405</v>
      </c>
      <c r="L60" s="64"/>
      <c r="M60" s="64"/>
      <c r="N60" s="64"/>
      <c r="O60" s="64"/>
    </row>
    <row r="61" spans="1:15">
      <c r="J61" s="236"/>
      <c r="K61" s="66" t="s">
        <v>406</v>
      </c>
      <c r="L61" s="64"/>
      <c r="M61" s="64"/>
      <c r="N61" s="64"/>
      <c r="O61" s="64"/>
    </row>
    <row r="62" spans="1:15">
      <c r="J62" s="236"/>
      <c r="K62" s="66" t="s">
        <v>407</v>
      </c>
      <c r="L62" s="64"/>
      <c r="M62" s="64"/>
      <c r="N62" s="64"/>
      <c r="O62" s="64"/>
    </row>
    <row r="63" spans="1:15">
      <c r="J63" s="236"/>
      <c r="K63" s="66" t="s">
        <v>408</v>
      </c>
      <c r="L63" s="64"/>
      <c r="M63" s="64"/>
      <c r="N63" s="64"/>
      <c r="O63" s="64"/>
    </row>
    <row r="64" spans="1:15">
      <c r="J64" s="236"/>
      <c r="K64" s="62" t="s">
        <v>409</v>
      </c>
      <c r="L64" s="62" t="e">
        <f>AVERAGE(L52:L63)</f>
        <v>#DIV/0!</v>
      </c>
      <c r="M64" s="62">
        <f>MAX(M52:M63)</f>
        <v>0</v>
      </c>
      <c r="N64" s="62" t="e">
        <f>AVERAGE(N52:N63)</f>
        <v>#DIV/0!</v>
      </c>
      <c r="O64" s="62">
        <f>MAX(O52:O63)</f>
        <v>0</v>
      </c>
    </row>
    <row r="66" spans="10:15" ht="41.45">
      <c r="J66" s="61">
        <f>+A6</f>
        <v>2022</v>
      </c>
      <c r="K66" s="61" t="s">
        <v>391</v>
      </c>
      <c r="L66" s="67" t="s">
        <v>386</v>
      </c>
      <c r="M66" s="67" t="s">
        <v>392</v>
      </c>
      <c r="N66" s="67" t="s">
        <v>389</v>
      </c>
      <c r="O66" s="67" t="s">
        <v>393</v>
      </c>
    </row>
    <row r="67" spans="10:15">
      <c r="J67" s="236" t="s">
        <v>192</v>
      </c>
      <c r="K67" s="66" t="s">
        <v>394</v>
      </c>
      <c r="L67" s="64"/>
      <c r="M67" s="64"/>
      <c r="N67" s="64"/>
      <c r="O67" s="64"/>
    </row>
    <row r="68" spans="10:15">
      <c r="J68" s="236"/>
      <c r="K68" s="66" t="s">
        <v>395</v>
      </c>
      <c r="L68" s="64"/>
      <c r="M68" s="64"/>
      <c r="N68" s="64"/>
      <c r="O68" s="64"/>
    </row>
    <row r="69" spans="10:15">
      <c r="J69" s="236"/>
      <c r="K69" s="66" t="s">
        <v>396</v>
      </c>
      <c r="L69" s="64"/>
      <c r="M69" s="64"/>
      <c r="N69" s="64"/>
      <c r="O69" s="64"/>
    </row>
    <row r="70" spans="10:15">
      <c r="J70" s="236"/>
      <c r="K70" s="66" t="s">
        <v>398</v>
      </c>
      <c r="L70" s="64"/>
      <c r="M70" s="64"/>
      <c r="N70" s="64"/>
      <c r="O70" s="64"/>
    </row>
    <row r="71" spans="10:15">
      <c r="J71" s="236"/>
      <c r="K71" s="66" t="s">
        <v>400</v>
      </c>
      <c r="L71" s="64"/>
      <c r="M71" s="64"/>
      <c r="N71" s="64"/>
      <c r="O71" s="64"/>
    </row>
    <row r="72" spans="10:15">
      <c r="J72" s="236"/>
      <c r="K72" s="66" t="s">
        <v>401</v>
      </c>
      <c r="L72" s="64"/>
      <c r="M72" s="64"/>
      <c r="N72" s="64"/>
      <c r="O72" s="64"/>
    </row>
    <row r="73" spans="10:15">
      <c r="J73" s="236"/>
      <c r="K73" s="66" t="s">
        <v>402</v>
      </c>
      <c r="L73" s="64"/>
      <c r="M73" s="64"/>
      <c r="N73" s="64"/>
      <c r="O73" s="64"/>
    </row>
    <row r="74" spans="10:15">
      <c r="J74" s="236"/>
      <c r="K74" s="66" t="s">
        <v>404</v>
      </c>
      <c r="L74" s="64"/>
      <c r="M74" s="64"/>
      <c r="N74" s="64"/>
      <c r="O74" s="64"/>
    </row>
    <row r="75" spans="10:15">
      <c r="J75" s="236"/>
      <c r="K75" s="66" t="s">
        <v>405</v>
      </c>
      <c r="L75" s="64"/>
      <c r="M75" s="64"/>
      <c r="N75" s="64"/>
      <c r="O75" s="64"/>
    </row>
    <row r="76" spans="10:15">
      <c r="J76" s="236"/>
      <c r="K76" s="66" t="s">
        <v>406</v>
      </c>
      <c r="L76" s="64"/>
      <c r="M76" s="64"/>
      <c r="N76" s="64"/>
      <c r="O76" s="64"/>
    </row>
    <row r="77" spans="10:15">
      <c r="J77" s="236"/>
      <c r="K77" s="66" t="s">
        <v>407</v>
      </c>
      <c r="L77" s="64"/>
      <c r="M77" s="64"/>
      <c r="N77" s="64"/>
      <c r="O77" s="64"/>
    </row>
    <row r="78" spans="10:15">
      <c r="J78" s="236"/>
      <c r="K78" s="66" t="s">
        <v>408</v>
      </c>
      <c r="L78" s="64"/>
      <c r="M78" s="64"/>
      <c r="N78" s="64"/>
      <c r="O78" s="64"/>
    </row>
    <row r="79" spans="10:15">
      <c r="J79" s="236"/>
      <c r="K79" s="62" t="s">
        <v>409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topLeftCell="E14" workbookViewId="0">
      <selection activeCell="N19" sqref="N19"/>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Lakeside EFW Ltd</v>
      </c>
      <c r="F1" s="93"/>
    </row>
    <row r="3" spans="1:19" ht="14.45">
      <c r="A3" s="60" t="s">
        <v>413</v>
      </c>
      <c r="D3" s="76" t="s">
        <v>378</v>
      </c>
      <c r="G3" s="80" t="s">
        <v>379</v>
      </c>
      <c r="J3" s="9" t="str">
        <f>+A3</f>
        <v>Monitoring of Oxides of Nitrogen emissions</v>
      </c>
      <c r="L3" s="9"/>
      <c r="N3" s="9" t="s">
        <v>380</v>
      </c>
      <c r="Q3" s="79" t="s">
        <v>3</v>
      </c>
      <c r="R3" s="74"/>
      <c r="S3" s="74"/>
    </row>
    <row r="4" spans="1:19" ht="13.9" customHeight="1">
      <c r="Q4" s="213" t="s">
        <v>381</v>
      </c>
      <c r="R4" s="213"/>
      <c r="S4" s="213"/>
    </row>
    <row r="5" spans="1:19" ht="16.149999999999999">
      <c r="A5" s="68" t="s">
        <v>382</v>
      </c>
      <c r="B5" s="238" t="s">
        <v>383</v>
      </c>
      <c r="C5" s="238"/>
      <c r="D5" s="238"/>
      <c r="E5" s="238" t="s">
        <v>384</v>
      </c>
      <c r="F5" s="238"/>
      <c r="G5" s="238"/>
      <c r="J5" s="237"/>
      <c r="K5" s="237"/>
      <c r="L5" s="237"/>
      <c r="M5" s="237"/>
      <c r="N5" s="237"/>
      <c r="O5" s="237"/>
      <c r="Q5" s="213"/>
      <c r="R5" s="213"/>
      <c r="S5" s="213"/>
    </row>
    <row r="6" spans="1:19" s="58" customFormat="1" ht="37.5" customHeight="1">
      <c r="A6" s="65">
        <f>+'Cover Page'!C39</f>
        <v>2022</v>
      </c>
      <c r="B6" s="55" t="s">
        <v>414</v>
      </c>
      <c r="C6" s="55" t="s">
        <v>386</v>
      </c>
      <c r="D6" s="55" t="s">
        <v>387</v>
      </c>
      <c r="E6" s="55" t="s">
        <v>415</v>
      </c>
      <c r="F6" s="55" t="s">
        <v>389</v>
      </c>
      <c r="G6" s="55" t="s">
        <v>390</v>
      </c>
      <c r="H6" s="59"/>
      <c r="J6" s="61">
        <f>+A6</f>
        <v>2022</v>
      </c>
      <c r="K6" s="61" t="s">
        <v>391</v>
      </c>
      <c r="L6" s="67" t="s">
        <v>386</v>
      </c>
      <c r="M6" s="67" t="s">
        <v>392</v>
      </c>
      <c r="N6" s="67" t="s">
        <v>389</v>
      </c>
      <c r="O6" s="67" t="s">
        <v>393</v>
      </c>
      <c r="Q6" s="213"/>
      <c r="R6" s="213"/>
      <c r="S6" s="213"/>
    </row>
    <row r="7" spans="1:19">
      <c r="A7" s="66" t="s">
        <v>394</v>
      </c>
      <c r="B7" s="63">
        <v>400</v>
      </c>
      <c r="C7" s="64">
        <v>176.63</v>
      </c>
      <c r="D7" s="64">
        <v>381.52</v>
      </c>
      <c r="E7" s="63">
        <v>200</v>
      </c>
      <c r="F7" s="64">
        <v>176.63</v>
      </c>
      <c r="G7" s="64">
        <v>198.87</v>
      </c>
      <c r="J7" s="236" t="s">
        <v>188</v>
      </c>
      <c r="K7" s="66" t="s">
        <v>394</v>
      </c>
      <c r="L7" s="64">
        <v>193.11</v>
      </c>
      <c r="M7" s="64">
        <v>262.83</v>
      </c>
      <c r="N7" s="64">
        <v>193.11</v>
      </c>
      <c r="O7" s="64">
        <v>198.87</v>
      </c>
      <c r="Q7" s="213"/>
      <c r="R7" s="213"/>
      <c r="S7" s="213"/>
    </row>
    <row r="8" spans="1:19">
      <c r="A8" s="66" t="s">
        <v>395</v>
      </c>
      <c r="B8" s="63">
        <v>400</v>
      </c>
      <c r="C8" s="64">
        <v>174.81</v>
      </c>
      <c r="D8" s="64">
        <v>301.26</v>
      </c>
      <c r="E8" s="63">
        <v>200</v>
      </c>
      <c r="F8" s="64">
        <v>174.43</v>
      </c>
      <c r="G8" s="64">
        <v>196.77</v>
      </c>
      <c r="J8" s="236"/>
      <c r="K8" s="66" t="s">
        <v>395</v>
      </c>
      <c r="L8" s="64">
        <v>186.92</v>
      </c>
      <c r="M8" s="64">
        <v>301.26</v>
      </c>
      <c r="N8" s="64">
        <v>186.49</v>
      </c>
      <c r="O8" s="64">
        <v>196.77</v>
      </c>
      <c r="Q8" s="213"/>
      <c r="R8" s="213"/>
      <c r="S8" s="213"/>
    </row>
    <row r="9" spans="1:19">
      <c r="A9" s="66" t="s">
        <v>396</v>
      </c>
      <c r="B9" s="63">
        <v>400</v>
      </c>
      <c r="C9" s="64">
        <v>170.95</v>
      </c>
      <c r="D9" s="64">
        <v>266.95999999999998</v>
      </c>
      <c r="E9" s="63">
        <v>200</v>
      </c>
      <c r="F9" s="64">
        <v>170.95</v>
      </c>
      <c r="G9" s="64">
        <v>184.8</v>
      </c>
      <c r="J9" s="236"/>
      <c r="K9" s="66" t="s">
        <v>396</v>
      </c>
      <c r="L9" s="64">
        <v>175.74</v>
      </c>
      <c r="M9" s="64">
        <v>255.65</v>
      </c>
      <c r="N9" s="64">
        <v>175.74</v>
      </c>
      <c r="O9" s="64">
        <v>184.8</v>
      </c>
      <c r="Q9" s="78" t="s">
        <v>397</v>
      </c>
    </row>
    <row r="10" spans="1:19" ht="14.25" customHeight="1">
      <c r="A10" s="66" t="s">
        <v>398</v>
      </c>
      <c r="B10" s="63">
        <v>400</v>
      </c>
      <c r="C10" s="64">
        <v>174.97</v>
      </c>
      <c r="D10" s="64">
        <v>343.53</v>
      </c>
      <c r="E10" s="63">
        <v>200</v>
      </c>
      <c r="F10" s="64">
        <v>174.53</v>
      </c>
      <c r="G10" s="64">
        <v>192.51</v>
      </c>
      <c r="J10" s="236"/>
      <c r="K10" s="66" t="s">
        <v>398</v>
      </c>
      <c r="L10" s="64">
        <v>178.77</v>
      </c>
      <c r="M10" s="64">
        <v>279.91000000000003</v>
      </c>
      <c r="N10" s="64">
        <v>178.88</v>
      </c>
      <c r="O10" s="64">
        <v>192.51</v>
      </c>
      <c r="Q10" s="235" t="s">
        <v>399</v>
      </c>
      <c r="R10" s="235"/>
      <c r="S10" s="235"/>
    </row>
    <row r="11" spans="1:19">
      <c r="A11" s="66" t="s">
        <v>400</v>
      </c>
      <c r="B11" s="63">
        <v>400</v>
      </c>
      <c r="C11" s="64">
        <v>165.66</v>
      </c>
      <c r="D11" s="64">
        <v>283.08</v>
      </c>
      <c r="E11" s="63">
        <v>200</v>
      </c>
      <c r="F11" s="64">
        <v>165.76</v>
      </c>
      <c r="G11" s="64">
        <v>190.2</v>
      </c>
      <c r="J11" s="236"/>
      <c r="K11" s="66" t="s">
        <v>400</v>
      </c>
      <c r="L11" s="64">
        <v>170.66</v>
      </c>
      <c r="M11" s="64">
        <v>256.39999999999998</v>
      </c>
      <c r="N11" s="64">
        <v>171.04</v>
      </c>
      <c r="O11" s="64">
        <v>190.2</v>
      </c>
      <c r="Q11" s="235"/>
      <c r="R11" s="235"/>
      <c r="S11" s="235"/>
    </row>
    <row r="12" spans="1:19">
      <c r="A12" s="66" t="s">
        <v>401</v>
      </c>
      <c r="B12" s="63">
        <v>400</v>
      </c>
      <c r="C12" s="64">
        <v>165.11</v>
      </c>
      <c r="D12" s="64">
        <v>256.17</v>
      </c>
      <c r="E12" s="63">
        <v>200</v>
      </c>
      <c r="F12" s="64">
        <v>166.09</v>
      </c>
      <c r="G12" s="64">
        <v>188.3</v>
      </c>
      <c r="J12" s="236"/>
      <c r="K12" s="66" t="s">
        <v>401</v>
      </c>
      <c r="L12" s="64">
        <v>174.03</v>
      </c>
      <c r="M12" s="64">
        <v>237.69</v>
      </c>
      <c r="N12" s="64">
        <v>174.03</v>
      </c>
      <c r="O12" s="64">
        <v>188.3</v>
      </c>
      <c r="Q12" s="235"/>
      <c r="R12" s="235"/>
      <c r="S12" s="235"/>
    </row>
    <row r="13" spans="1:19" ht="14.25" customHeight="1">
      <c r="A13" s="66" t="s">
        <v>402</v>
      </c>
      <c r="B13" s="63">
        <v>400</v>
      </c>
      <c r="C13" s="64">
        <v>153.15</v>
      </c>
      <c r="D13" s="64">
        <v>246.34</v>
      </c>
      <c r="E13" s="63">
        <v>200</v>
      </c>
      <c r="F13" s="64">
        <v>153.25</v>
      </c>
      <c r="G13" s="64">
        <v>168</v>
      </c>
      <c r="J13" s="236"/>
      <c r="K13" s="66" t="s">
        <v>402</v>
      </c>
      <c r="L13" s="64">
        <v>156.72999999999999</v>
      </c>
      <c r="M13" s="64">
        <v>246.34</v>
      </c>
      <c r="N13" s="64">
        <v>157.03</v>
      </c>
      <c r="O13" s="64">
        <v>166.85</v>
      </c>
      <c r="Q13" s="235" t="s">
        <v>403</v>
      </c>
      <c r="R13" s="235"/>
      <c r="S13" s="235"/>
    </row>
    <row r="14" spans="1:19">
      <c r="A14" s="66" t="s">
        <v>404</v>
      </c>
      <c r="B14" s="63">
        <v>400</v>
      </c>
      <c r="C14" s="64">
        <v>141.43</v>
      </c>
      <c r="D14" s="64">
        <v>222.7</v>
      </c>
      <c r="E14" s="63">
        <v>200</v>
      </c>
      <c r="F14" s="64">
        <v>141.44</v>
      </c>
      <c r="G14" s="64">
        <v>165.1</v>
      </c>
      <c r="J14" s="236"/>
      <c r="K14" s="66" t="s">
        <v>404</v>
      </c>
      <c r="L14" s="64">
        <v>142.55000000000001</v>
      </c>
      <c r="M14" s="64">
        <v>222.7</v>
      </c>
      <c r="N14" s="64">
        <v>142.57</v>
      </c>
      <c r="O14" s="64">
        <v>165.1</v>
      </c>
      <c r="Q14" s="235"/>
      <c r="R14" s="235"/>
      <c r="S14" s="235"/>
    </row>
    <row r="15" spans="1:19">
      <c r="A15" s="66" t="s">
        <v>405</v>
      </c>
      <c r="B15" s="63">
        <v>400</v>
      </c>
      <c r="C15" s="64">
        <v>147.33000000000001</v>
      </c>
      <c r="D15" s="64">
        <v>292.27</v>
      </c>
      <c r="E15" s="63">
        <v>200</v>
      </c>
      <c r="F15" s="64">
        <v>147.02000000000001</v>
      </c>
      <c r="G15" s="64">
        <v>166.56</v>
      </c>
      <c r="J15" s="236"/>
      <c r="K15" s="66" t="s">
        <v>405</v>
      </c>
      <c r="L15" s="64">
        <v>157.83000000000001</v>
      </c>
      <c r="M15" s="64">
        <v>292.27</v>
      </c>
      <c r="N15" s="64">
        <v>157.30000000000001</v>
      </c>
      <c r="O15" s="64">
        <v>166.56</v>
      </c>
      <c r="Q15" s="235"/>
      <c r="R15" s="235"/>
      <c r="S15" s="235"/>
    </row>
    <row r="16" spans="1:19">
      <c r="A16" s="66" t="s">
        <v>406</v>
      </c>
      <c r="B16" s="63">
        <v>400</v>
      </c>
      <c r="C16" s="64">
        <v>146.66999999999999</v>
      </c>
      <c r="D16" s="64">
        <v>225.65</v>
      </c>
      <c r="E16" s="63">
        <v>200</v>
      </c>
      <c r="F16" s="64">
        <v>146.83000000000001</v>
      </c>
      <c r="G16" s="64">
        <v>175</v>
      </c>
      <c r="J16" s="236"/>
      <c r="K16" s="66" t="s">
        <v>406</v>
      </c>
      <c r="L16" s="64">
        <v>160.9</v>
      </c>
      <c r="M16" s="64">
        <v>204.33</v>
      </c>
      <c r="N16" s="64">
        <v>160.9</v>
      </c>
      <c r="O16" s="64">
        <v>175</v>
      </c>
      <c r="Q16" s="235"/>
      <c r="R16" s="235"/>
      <c r="S16" s="235"/>
    </row>
    <row r="17" spans="1:15">
      <c r="A17" s="66" t="s">
        <v>407</v>
      </c>
      <c r="B17" s="63">
        <v>400</v>
      </c>
      <c r="C17" s="64">
        <v>158.16999999999999</v>
      </c>
      <c r="D17" s="64">
        <v>263.43</v>
      </c>
      <c r="E17" s="63">
        <v>200</v>
      </c>
      <c r="F17" s="64">
        <v>158.19</v>
      </c>
      <c r="G17" s="64">
        <v>183.43</v>
      </c>
      <c r="J17" s="236"/>
      <c r="K17" s="66" t="s">
        <v>407</v>
      </c>
      <c r="L17" s="64">
        <v>164.1</v>
      </c>
      <c r="M17" s="64">
        <v>251.24</v>
      </c>
      <c r="N17" s="64">
        <v>164.14</v>
      </c>
      <c r="O17" s="64">
        <v>183.43</v>
      </c>
    </row>
    <row r="18" spans="1:15">
      <c r="A18" s="66" t="s">
        <v>408</v>
      </c>
      <c r="B18" s="63">
        <v>400</v>
      </c>
      <c r="C18" s="64">
        <v>152.97999999999999</v>
      </c>
      <c r="D18" s="64">
        <v>228.63</v>
      </c>
      <c r="E18" s="63">
        <v>200</v>
      </c>
      <c r="F18" s="64">
        <v>152.85</v>
      </c>
      <c r="G18" s="64">
        <v>182.3</v>
      </c>
      <c r="J18" s="236"/>
      <c r="K18" s="66" t="s">
        <v>408</v>
      </c>
      <c r="L18" s="64">
        <v>164.23</v>
      </c>
      <c r="M18" s="64">
        <v>228.63</v>
      </c>
      <c r="N18" s="64">
        <v>164.32</v>
      </c>
      <c r="O18" s="64">
        <v>182.3</v>
      </c>
    </row>
    <row r="19" spans="1:15">
      <c r="J19" s="236"/>
      <c r="K19" s="62" t="s">
        <v>409</v>
      </c>
      <c r="L19" s="62">
        <f>AVERAGE(L7:L18)</f>
        <v>168.79749999999999</v>
      </c>
      <c r="M19" s="62">
        <f>MAX(M7:M18)</f>
        <v>301.26</v>
      </c>
      <c r="N19" s="62">
        <f>AVERAGE(N7:N18)</f>
        <v>168.79583333333332</v>
      </c>
      <c r="O19" s="62">
        <f>MAX(O7:O18)</f>
        <v>198.87</v>
      </c>
    </row>
    <row r="21" spans="1:15" ht="41.45">
      <c r="J21" s="61">
        <f>+A6</f>
        <v>2022</v>
      </c>
      <c r="K21" s="61" t="s">
        <v>391</v>
      </c>
      <c r="L21" s="67" t="s">
        <v>386</v>
      </c>
      <c r="M21" s="67" t="s">
        <v>392</v>
      </c>
      <c r="N21" s="67" t="s">
        <v>389</v>
      </c>
      <c r="O21" s="67" t="s">
        <v>393</v>
      </c>
    </row>
    <row r="22" spans="1:15">
      <c r="J22" s="236" t="s">
        <v>189</v>
      </c>
      <c r="K22" s="66" t="s">
        <v>394</v>
      </c>
      <c r="L22" s="64">
        <v>160.16999999999999</v>
      </c>
      <c r="M22" s="64">
        <v>381.52</v>
      </c>
      <c r="N22" s="64">
        <v>160.16</v>
      </c>
      <c r="O22" s="64">
        <v>186.99</v>
      </c>
    </row>
    <row r="23" spans="1:15">
      <c r="J23" s="236"/>
      <c r="K23" s="66" t="s">
        <v>395</v>
      </c>
      <c r="L23" s="64">
        <v>162.81</v>
      </c>
      <c r="M23" s="64">
        <v>230.4</v>
      </c>
      <c r="N23" s="64">
        <v>162.81</v>
      </c>
      <c r="O23" s="64">
        <v>181.56</v>
      </c>
    </row>
    <row r="24" spans="1:15">
      <c r="J24" s="236"/>
      <c r="K24" s="66" t="s">
        <v>396</v>
      </c>
      <c r="L24" s="64">
        <v>166.15</v>
      </c>
      <c r="M24" s="64">
        <v>266.95999999999998</v>
      </c>
      <c r="N24" s="64">
        <v>166.17</v>
      </c>
      <c r="O24" s="64">
        <v>182.18</v>
      </c>
    </row>
    <row r="25" spans="1:15">
      <c r="J25" s="236"/>
      <c r="K25" s="66" t="s">
        <v>398</v>
      </c>
      <c r="L25" s="64">
        <v>169.3</v>
      </c>
      <c r="M25" s="64">
        <v>343.53</v>
      </c>
      <c r="N25" s="64">
        <v>167.52</v>
      </c>
      <c r="O25" s="64">
        <v>172.96</v>
      </c>
    </row>
    <row r="26" spans="1:15">
      <c r="J26" s="236"/>
      <c r="K26" s="66" t="s">
        <v>400</v>
      </c>
      <c r="L26" s="64">
        <v>161.51</v>
      </c>
      <c r="M26" s="64">
        <v>283.08</v>
      </c>
      <c r="N26" s="64">
        <v>161.51</v>
      </c>
      <c r="O26" s="64">
        <v>189.54</v>
      </c>
    </row>
    <row r="27" spans="1:15">
      <c r="J27" s="236"/>
      <c r="K27" s="66" t="s">
        <v>401</v>
      </c>
      <c r="L27" s="64">
        <v>154.65</v>
      </c>
      <c r="M27" s="64">
        <v>256.17</v>
      </c>
      <c r="N27" s="64">
        <v>156.56</v>
      </c>
      <c r="O27" s="64">
        <v>187.36</v>
      </c>
    </row>
    <row r="28" spans="1:15">
      <c r="J28" s="236"/>
      <c r="K28" s="66" t="s">
        <v>402</v>
      </c>
      <c r="L28" s="64">
        <v>149.6</v>
      </c>
      <c r="M28" s="64">
        <v>235.31</v>
      </c>
      <c r="N28" s="64">
        <v>149.6</v>
      </c>
      <c r="O28" s="64">
        <v>168</v>
      </c>
    </row>
    <row r="29" spans="1:15">
      <c r="J29" s="236"/>
      <c r="K29" s="66" t="s">
        <v>404</v>
      </c>
      <c r="L29" s="64">
        <v>140.31</v>
      </c>
      <c r="M29" s="64">
        <v>211.56</v>
      </c>
      <c r="N29" s="64">
        <v>140.31</v>
      </c>
      <c r="O29" s="64">
        <v>148.5</v>
      </c>
    </row>
    <row r="30" spans="1:15">
      <c r="J30" s="236"/>
      <c r="K30" s="66" t="s">
        <v>405</v>
      </c>
      <c r="L30" s="64">
        <v>137.08000000000001</v>
      </c>
      <c r="M30" s="64">
        <v>211.45</v>
      </c>
      <c r="N30" s="64">
        <v>137.08000000000001</v>
      </c>
      <c r="O30" s="64">
        <v>148.47</v>
      </c>
    </row>
    <row r="31" spans="1:15">
      <c r="J31" s="236"/>
      <c r="K31" s="66" t="s">
        <v>406</v>
      </c>
      <c r="L31" s="64">
        <v>131.86000000000001</v>
      </c>
      <c r="M31" s="64">
        <v>225.65</v>
      </c>
      <c r="N31" s="64">
        <v>131.80000000000001</v>
      </c>
      <c r="O31" s="64">
        <v>140.96</v>
      </c>
    </row>
    <row r="32" spans="1:15">
      <c r="J32" s="236"/>
      <c r="K32" s="66" t="s">
        <v>407</v>
      </c>
      <c r="L32" s="64">
        <v>151.07</v>
      </c>
      <c r="M32" s="64">
        <v>263.43</v>
      </c>
      <c r="N32" s="64">
        <v>151.05000000000001</v>
      </c>
      <c r="O32" s="64">
        <v>169.01</v>
      </c>
    </row>
    <row r="33" spans="1:15">
      <c r="J33" s="236"/>
      <c r="K33" s="66" t="s">
        <v>408</v>
      </c>
      <c r="L33" s="64">
        <v>143.61000000000001</v>
      </c>
      <c r="M33" s="64">
        <v>215.66</v>
      </c>
      <c r="N33" s="64">
        <v>143.6</v>
      </c>
      <c r="O33" s="64">
        <v>165.81</v>
      </c>
    </row>
    <row r="34" spans="1:15">
      <c r="J34" s="236"/>
      <c r="K34" s="62" t="s">
        <v>409</v>
      </c>
      <c r="L34" s="62">
        <f>AVERAGE(L22:L33)</f>
        <v>152.34333333333333</v>
      </c>
      <c r="M34" s="62">
        <f>MAX(M22:M33)</f>
        <v>381.52</v>
      </c>
      <c r="N34" s="62">
        <f>AVERAGE(N22:N33)</f>
        <v>152.34749999999997</v>
      </c>
      <c r="O34" s="62">
        <f>MAX(O22:O33)</f>
        <v>189.54</v>
      </c>
    </row>
    <row r="36" spans="1:15" ht="41.45">
      <c r="J36" s="61">
        <f>+A6</f>
        <v>2022</v>
      </c>
      <c r="K36" s="61" t="s">
        <v>391</v>
      </c>
      <c r="L36" s="67" t="s">
        <v>386</v>
      </c>
      <c r="M36" s="67" t="s">
        <v>392</v>
      </c>
      <c r="N36" s="67" t="s">
        <v>389</v>
      </c>
      <c r="O36" s="67" t="s">
        <v>393</v>
      </c>
    </row>
    <row r="37" spans="1:15">
      <c r="J37" s="236" t="s">
        <v>190</v>
      </c>
      <c r="K37" s="66" t="s">
        <v>394</v>
      </c>
      <c r="L37" s="64"/>
      <c r="M37" s="64"/>
      <c r="N37" s="64"/>
      <c r="O37" s="64"/>
    </row>
    <row r="38" spans="1:15">
      <c r="J38" s="236"/>
      <c r="K38" s="66" t="s">
        <v>395</v>
      </c>
      <c r="L38" s="64"/>
      <c r="M38" s="64"/>
      <c r="N38" s="64"/>
      <c r="O38" s="64"/>
    </row>
    <row r="39" spans="1:15">
      <c r="J39" s="236"/>
      <c r="K39" s="66" t="s">
        <v>396</v>
      </c>
      <c r="L39" s="64"/>
      <c r="M39" s="64"/>
      <c r="N39" s="64"/>
      <c r="O39" s="64"/>
    </row>
    <row r="40" spans="1:15">
      <c r="J40" s="236"/>
      <c r="K40" s="66" t="s">
        <v>398</v>
      </c>
      <c r="L40" s="64"/>
      <c r="M40" s="64"/>
      <c r="N40" s="64"/>
      <c r="O40" s="64"/>
    </row>
    <row r="41" spans="1:15">
      <c r="J41" s="236"/>
      <c r="K41" s="66" t="s">
        <v>400</v>
      </c>
      <c r="L41" s="64"/>
      <c r="M41" s="64"/>
      <c r="N41" s="64"/>
      <c r="O41" s="64"/>
    </row>
    <row r="42" spans="1:15">
      <c r="J42" s="236"/>
      <c r="K42" s="66" t="s">
        <v>401</v>
      </c>
      <c r="L42" s="64"/>
      <c r="M42" s="64"/>
      <c r="N42" s="64"/>
      <c r="O42" s="64"/>
    </row>
    <row r="43" spans="1:15">
      <c r="J43" s="236"/>
      <c r="K43" s="66" t="s">
        <v>402</v>
      </c>
      <c r="L43" s="64"/>
      <c r="M43" s="64"/>
      <c r="N43" s="64"/>
      <c r="O43" s="64"/>
    </row>
    <row r="44" spans="1:15">
      <c r="J44" s="236"/>
      <c r="K44" s="66" t="s">
        <v>404</v>
      </c>
      <c r="L44" s="64"/>
      <c r="M44" s="64"/>
      <c r="N44" s="64"/>
      <c r="O44" s="64"/>
    </row>
    <row r="45" spans="1:15">
      <c r="J45" s="236"/>
      <c r="K45" s="66" t="s">
        <v>405</v>
      </c>
      <c r="L45" s="64"/>
      <c r="M45" s="64"/>
      <c r="N45" s="64"/>
      <c r="O45" s="64"/>
    </row>
    <row r="46" spans="1:15">
      <c r="J46" s="236"/>
      <c r="K46" s="66" t="s">
        <v>406</v>
      </c>
      <c r="L46" s="64"/>
      <c r="M46" s="64"/>
      <c r="N46" s="64"/>
      <c r="O46" s="64"/>
    </row>
    <row r="47" spans="1:15">
      <c r="J47" s="236"/>
      <c r="K47" s="66" t="s">
        <v>407</v>
      </c>
      <c r="L47" s="64"/>
      <c r="M47" s="64"/>
      <c r="N47" s="64"/>
      <c r="O47" s="64"/>
    </row>
    <row r="48" spans="1:15">
      <c r="A48" s="248" t="s">
        <v>303</v>
      </c>
      <c r="B48" s="249"/>
      <c r="C48" s="249"/>
      <c r="D48" s="249"/>
      <c r="E48" s="249"/>
      <c r="F48" s="249"/>
      <c r="G48" s="250"/>
      <c r="J48" s="236"/>
      <c r="K48" s="66" t="s">
        <v>408</v>
      </c>
      <c r="L48" s="64"/>
      <c r="M48" s="64"/>
      <c r="N48" s="64"/>
      <c r="O48" s="64"/>
    </row>
    <row r="49" spans="1:15">
      <c r="A49" s="239"/>
      <c r="B49" s="240"/>
      <c r="C49" s="240"/>
      <c r="D49" s="240"/>
      <c r="E49" s="240"/>
      <c r="F49" s="240"/>
      <c r="G49" s="241"/>
      <c r="J49" s="236"/>
      <c r="K49" s="62" t="s">
        <v>409</v>
      </c>
      <c r="L49" s="62" t="e">
        <f>AVERAGE(L37:L48)</f>
        <v>#DIV/0!</v>
      </c>
      <c r="M49" s="62">
        <f>MAX(M37:M48)</f>
        <v>0</v>
      </c>
      <c r="N49" s="62" t="e">
        <f>AVERAGE(N37:N48)</f>
        <v>#DIV/0!</v>
      </c>
      <c r="O49" s="62">
        <f>MAX(O37:O48)</f>
        <v>0</v>
      </c>
    </row>
    <row r="50" spans="1:15">
      <c r="A50" s="242"/>
      <c r="B50" s="243"/>
      <c r="C50" s="243"/>
      <c r="D50" s="243"/>
      <c r="E50" s="243"/>
      <c r="F50" s="243"/>
      <c r="G50" s="244"/>
    </row>
    <row r="51" spans="1:15" ht="41.45">
      <c r="A51" s="242"/>
      <c r="B51" s="243"/>
      <c r="C51" s="243"/>
      <c r="D51" s="243"/>
      <c r="E51" s="243"/>
      <c r="F51" s="243"/>
      <c r="G51" s="244"/>
      <c r="J51" s="61">
        <f>+A6</f>
        <v>2022</v>
      </c>
      <c r="K51" s="61" t="s">
        <v>391</v>
      </c>
      <c r="L51" s="67" t="s">
        <v>386</v>
      </c>
      <c r="M51" s="67" t="s">
        <v>392</v>
      </c>
      <c r="N51" s="67" t="s">
        <v>389</v>
      </c>
      <c r="O51" s="67" t="s">
        <v>393</v>
      </c>
    </row>
    <row r="52" spans="1:15">
      <c r="A52" s="245"/>
      <c r="B52" s="246"/>
      <c r="C52" s="246"/>
      <c r="D52" s="246"/>
      <c r="E52" s="246"/>
      <c r="F52" s="246"/>
      <c r="G52" s="247"/>
      <c r="J52" s="236" t="s">
        <v>191</v>
      </c>
      <c r="K52" s="66" t="s">
        <v>394</v>
      </c>
      <c r="L52" s="64"/>
      <c r="M52" s="64"/>
      <c r="N52" s="64"/>
      <c r="O52" s="64"/>
    </row>
    <row r="53" spans="1:15">
      <c r="J53" s="236"/>
      <c r="K53" s="66" t="s">
        <v>395</v>
      </c>
      <c r="L53" s="64"/>
      <c r="M53" s="64"/>
      <c r="N53" s="64"/>
      <c r="O53" s="64"/>
    </row>
    <row r="54" spans="1:15">
      <c r="J54" s="236"/>
      <c r="K54" s="66" t="s">
        <v>396</v>
      </c>
      <c r="L54" s="64"/>
      <c r="M54" s="64"/>
      <c r="N54" s="64"/>
      <c r="O54" s="64"/>
    </row>
    <row r="55" spans="1:15">
      <c r="J55" s="236"/>
      <c r="K55" s="66" t="s">
        <v>398</v>
      </c>
      <c r="L55" s="64"/>
      <c r="M55" s="64"/>
      <c r="N55" s="64"/>
      <c r="O55" s="64"/>
    </row>
    <row r="56" spans="1:15">
      <c r="J56" s="236"/>
      <c r="K56" s="66" t="s">
        <v>400</v>
      </c>
      <c r="L56" s="64"/>
      <c r="M56" s="64"/>
      <c r="N56" s="64"/>
      <c r="O56" s="64"/>
    </row>
    <row r="57" spans="1:15">
      <c r="J57" s="236"/>
      <c r="K57" s="66" t="s">
        <v>401</v>
      </c>
      <c r="L57" s="64"/>
      <c r="M57" s="64"/>
      <c r="N57" s="64"/>
      <c r="O57" s="64"/>
    </row>
    <row r="58" spans="1:15">
      <c r="J58" s="236"/>
      <c r="K58" s="66" t="s">
        <v>402</v>
      </c>
      <c r="L58" s="64"/>
      <c r="M58" s="64"/>
      <c r="N58" s="64"/>
      <c r="O58" s="64"/>
    </row>
    <row r="59" spans="1:15">
      <c r="J59" s="236"/>
      <c r="K59" s="66" t="s">
        <v>404</v>
      </c>
      <c r="L59" s="64"/>
      <c r="M59" s="64"/>
      <c r="N59" s="64"/>
      <c r="O59" s="64"/>
    </row>
    <row r="60" spans="1:15">
      <c r="J60" s="236"/>
      <c r="K60" s="66" t="s">
        <v>405</v>
      </c>
      <c r="L60" s="64"/>
      <c r="M60" s="64"/>
      <c r="N60" s="64"/>
      <c r="O60" s="64"/>
    </row>
    <row r="61" spans="1:15">
      <c r="J61" s="236"/>
      <c r="K61" s="66" t="s">
        <v>406</v>
      </c>
      <c r="L61" s="64"/>
      <c r="M61" s="64"/>
      <c r="N61" s="64"/>
      <c r="O61" s="64"/>
    </row>
    <row r="62" spans="1:15">
      <c r="J62" s="236"/>
      <c r="K62" s="66" t="s">
        <v>407</v>
      </c>
      <c r="L62" s="64"/>
      <c r="M62" s="64"/>
      <c r="N62" s="64"/>
      <c r="O62" s="64"/>
    </row>
    <row r="63" spans="1:15">
      <c r="J63" s="236"/>
      <c r="K63" s="66" t="s">
        <v>408</v>
      </c>
      <c r="L63" s="64"/>
      <c r="M63" s="64"/>
      <c r="N63" s="64"/>
      <c r="O63" s="64"/>
    </row>
    <row r="64" spans="1:15">
      <c r="J64" s="236"/>
      <c r="K64" s="62" t="s">
        <v>409</v>
      </c>
      <c r="L64" s="62" t="e">
        <f>AVERAGE(L52:L63)</f>
        <v>#DIV/0!</v>
      </c>
      <c r="M64" s="62">
        <f>MAX(M52:M63)</f>
        <v>0</v>
      </c>
      <c r="N64" s="62" t="e">
        <f>AVERAGE(N52:N63)</f>
        <v>#DIV/0!</v>
      </c>
      <c r="O64" s="62">
        <f>MAX(O52:O63)</f>
        <v>0</v>
      </c>
    </row>
    <row r="66" spans="10:15" ht="41.45">
      <c r="J66" s="61">
        <f>+A6</f>
        <v>2022</v>
      </c>
      <c r="K66" s="61" t="s">
        <v>391</v>
      </c>
      <c r="L66" s="67" t="s">
        <v>386</v>
      </c>
      <c r="M66" s="67" t="s">
        <v>392</v>
      </c>
      <c r="N66" s="67" t="s">
        <v>389</v>
      </c>
      <c r="O66" s="67" t="s">
        <v>393</v>
      </c>
    </row>
    <row r="67" spans="10:15">
      <c r="J67" s="236" t="s">
        <v>192</v>
      </c>
      <c r="K67" s="66" t="s">
        <v>394</v>
      </c>
      <c r="L67" s="64"/>
      <c r="M67" s="64"/>
      <c r="N67" s="64"/>
      <c r="O67" s="64"/>
    </row>
    <row r="68" spans="10:15">
      <c r="J68" s="236"/>
      <c r="K68" s="66" t="s">
        <v>395</v>
      </c>
      <c r="L68" s="64"/>
      <c r="M68" s="64"/>
      <c r="N68" s="64"/>
      <c r="O68" s="64"/>
    </row>
    <row r="69" spans="10:15">
      <c r="J69" s="236"/>
      <c r="K69" s="66" t="s">
        <v>396</v>
      </c>
      <c r="L69" s="64"/>
      <c r="M69" s="64"/>
      <c r="N69" s="64"/>
      <c r="O69" s="64"/>
    </row>
    <row r="70" spans="10:15">
      <c r="J70" s="236"/>
      <c r="K70" s="66" t="s">
        <v>398</v>
      </c>
      <c r="L70" s="64"/>
      <c r="M70" s="64"/>
      <c r="N70" s="64"/>
      <c r="O70" s="64"/>
    </row>
    <row r="71" spans="10:15">
      <c r="J71" s="236"/>
      <c r="K71" s="66" t="s">
        <v>400</v>
      </c>
      <c r="L71" s="64"/>
      <c r="M71" s="64"/>
      <c r="N71" s="64"/>
      <c r="O71" s="64"/>
    </row>
    <row r="72" spans="10:15">
      <c r="J72" s="236"/>
      <c r="K72" s="66" t="s">
        <v>401</v>
      </c>
      <c r="L72" s="64"/>
      <c r="M72" s="64"/>
      <c r="N72" s="64"/>
      <c r="O72" s="64"/>
    </row>
    <row r="73" spans="10:15">
      <c r="J73" s="236"/>
      <c r="K73" s="66" t="s">
        <v>402</v>
      </c>
      <c r="L73" s="64"/>
      <c r="M73" s="64"/>
      <c r="N73" s="64"/>
      <c r="O73" s="64"/>
    </row>
    <row r="74" spans="10:15">
      <c r="J74" s="236"/>
      <c r="K74" s="66" t="s">
        <v>404</v>
      </c>
      <c r="L74" s="64"/>
      <c r="M74" s="64"/>
      <c r="N74" s="64"/>
      <c r="O74" s="64"/>
    </row>
    <row r="75" spans="10:15">
      <c r="J75" s="236"/>
      <c r="K75" s="66" t="s">
        <v>405</v>
      </c>
      <c r="L75" s="64"/>
      <c r="M75" s="64"/>
      <c r="N75" s="64"/>
      <c r="O75" s="64"/>
    </row>
    <row r="76" spans="10:15">
      <c r="J76" s="236"/>
      <c r="K76" s="66" t="s">
        <v>406</v>
      </c>
      <c r="L76" s="64"/>
      <c r="M76" s="64"/>
      <c r="N76" s="64"/>
      <c r="O76" s="64"/>
    </row>
    <row r="77" spans="10:15">
      <c r="J77" s="236"/>
      <c r="K77" s="66" t="s">
        <v>407</v>
      </c>
      <c r="L77" s="64"/>
      <c r="M77" s="64"/>
      <c r="N77" s="64"/>
      <c r="O77" s="64"/>
    </row>
    <row r="78" spans="10:15">
      <c r="J78" s="236"/>
      <c r="K78" s="66" t="s">
        <v>408</v>
      </c>
      <c r="L78" s="64"/>
      <c r="M78" s="64"/>
      <c r="N78" s="64"/>
      <c r="O78" s="64"/>
    </row>
    <row r="79" spans="10:15">
      <c r="J79" s="236"/>
      <c r="K79" s="62" t="s">
        <v>409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topLeftCell="E17" workbookViewId="0">
      <selection activeCell="H21" sqref="H21"/>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Lakeside EFW Ltd</v>
      </c>
    </row>
    <row r="3" spans="1:19" ht="14.45">
      <c r="A3" s="60" t="s">
        <v>416</v>
      </c>
      <c r="D3" s="76" t="s">
        <v>378</v>
      </c>
      <c r="G3" s="80" t="s">
        <v>379</v>
      </c>
      <c r="J3" s="9" t="str">
        <f>+A3</f>
        <v>Monitoring of Total organic carbon emissions</v>
      </c>
      <c r="L3" s="9"/>
      <c r="N3" s="9" t="s">
        <v>380</v>
      </c>
      <c r="Q3" s="79" t="s">
        <v>3</v>
      </c>
      <c r="R3" s="74"/>
      <c r="S3" s="74"/>
    </row>
    <row r="4" spans="1:19" ht="13.9" customHeight="1">
      <c r="Q4" s="213" t="s">
        <v>381</v>
      </c>
      <c r="R4" s="213"/>
      <c r="S4" s="213"/>
    </row>
    <row r="5" spans="1:19" ht="16.149999999999999">
      <c r="A5" s="68" t="s">
        <v>382</v>
      </c>
      <c r="B5" s="238" t="s">
        <v>383</v>
      </c>
      <c r="C5" s="238"/>
      <c r="D5" s="238"/>
      <c r="E5" s="238" t="s">
        <v>384</v>
      </c>
      <c r="F5" s="238"/>
      <c r="G5" s="238"/>
      <c r="J5" s="237"/>
      <c r="K5" s="237"/>
      <c r="L5" s="237"/>
      <c r="M5" s="237"/>
      <c r="N5" s="237"/>
      <c r="O5" s="237"/>
      <c r="Q5" s="213"/>
      <c r="R5" s="213"/>
      <c r="S5" s="213"/>
    </row>
    <row r="6" spans="1:19" s="58" customFormat="1" ht="37.5" customHeight="1">
      <c r="A6" s="65">
        <f>+'Cover Page'!C39</f>
        <v>2022</v>
      </c>
      <c r="B6" s="55" t="s">
        <v>417</v>
      </c>
      <c r="C6" s="55" t="s">
        <v>386</v>
      </c>
      <c r="D6" s="55" t="s">
        <v>387</v>
      </c>
      <c r="E6" s="55" t="s">
        <v>418</v>
      </c>
      <c r="F6" s="55" t="s">
        <v>389</v>
      </c>
      <c r="G6" s="55" t="s">
        <v>390</v>
      </c>
      <c r="H6" s="59"/>
      <c r="J6" s="61">
        <f>+A6</f>
        <v>2022</v>
      </c>
      <c r="K6" s="61" t="s">
        <v>391</v>
      </c>
      <c r="L6" s="67" t="s">
        <v>386</v>
      </c>
      <c r="M6" s="67" t="s">
        <v>392</v>
      </c>
      <c r="N6" s="67" t="s">
        <v>389</v>
      </c>
      <c r="O6" s="67" t="s">
        <v>393</v>
      </c>
      <c r="Q6" s="213"/>
      <c r="R6" s="213"/>
      <c r="S6" s="213"/>
    </row>
    <row r="7" spans="1:19">
      <c r="A7" s="66" t="s">
        <v>394</v>
      </c>
      <c r="B7" s="63">
        <v>20</v>
      </c>
      <c r="C7" s="64">
        <v>0.24</v>
      </c>
      <c r="D7" s="64">
        <v>3.73</v>
      </c>
      <c r="E7" s="63">
        <v>10</v>
      </c>
      <c r="F7" s="64">
        <v>0.24</v>
      </c>
      <c r="G7" s="64">
        <v>0.44</v>
      </c>
      <c r="J7" s="236" t="s">
        <v>188</v>
      </c>
      <c r="K7" s="66" t="s">
        <v>394</v>
      </c>
      <c r="L7" s="64">
        <v>0.28000000000000003</v>
      </c>
      <c r="M7" s="64">
        <v>3.73</v>
      </c>
      <c r="N7" s="64">
        <v>0.28000000000000003</v>
      </c>
      <c r="O7" s="64">
        <v>0.44</v>
      </c>
      <c r="Q7" s="213"/>
      <c r="R7" s="213"/>
      <c r="S7" s="213"/>
    </row>
    <row r="8" spans="1:19">
      <c r="A8" s="66" t="s">
        <v>395</v>
      </c>
      <c r="B8" s="63">
        <v>20</v>
      </c>
      <c r="C8" s="64">
        <v>0.32</v>
      </c>
      <c r="D8" s="64">
        <v>5.26</v>
      </c>
      <c r="E8" s="63">
        <v>10</v>
      </c>
      <c r="F8" s="64">
        <v>0.32</v>
      </c>
      <c r="G8" s="64">
        <v>0.98</v>
      </c>
      <c r="J8" s="236"/>
      <c r="K8" s="66" t="s">
        <v>395</v>
      </c>
      <c r="L8" s="64">
        <v>0.28000000000000003</v>
      </c>
      <c r="M8" s="64">
        <v>5.26</v>
      </c>
      <c r="N8" s="64">
        <v>0.28999999999999998</v>
      </c>
      <c r="O8" s="64">
        <v>0.98</v>
      </c>
      <c r="Q8" s="213"/>
      <c r="R8" s="213"/>
      <c r="S8" s="213"/>
    </row>
    <row r="9" spans="1:19">
      <c r="A9" s="66" t="s">
        <v>396</v>
      </c>
      <c r="B9" s="63">
        <v>20</v>
      </c>
      <c r="C9" s="64">
        <v>0.34</v>
      </c>
      <c r="D9" s="64">
        <v>4.8</v>
      </c>
      <c r="E9" s="63">
        <v>10</v>
      </c>
      <c r="F9" s="64">
        <v>0.34</v>
      </c>
      <c r="G9" s="64">
        <v>0.98</v>
      </c>
      <c r="J9" s="236"/>
      <c r="K9" s="66" t="s">
        <v>396</v>
      </c>
      <c r="L9" s="64">
        <v>0.33</v>
      </c>
      <c r="M9" s="64">
        <v>4.8</v>
      </c>
      <c r="N9" s="64">
        <v>0.33</v>
      </c>
      <c r="O9" s="64">
        <v>0.98</v>
      </c>
      <c r="Q9" s="78" t="s">
        <v>397</v>
      </c>
    </row>
    <row r="10" spans="1:19" ht="14.25" customHeight="1">
      <c r="A10" s="66" t="s">
        <v>398</v>
      </c>
      <c r="B10" s="63">
        <v>20</v>
      </c>
      <c r="C10" s="64">
        <v>-1.51</v>
      </c>
      <c r="D10" s="64">
        <v>35.15</v>
      </c>
      <c r="E10" s="63">
        <v>10</v>
      </c>
      <c r="F10" s="64">
        <v>-0.45</v>
      </c>
      <c r="G10" s="64">
        <v>2.1800000000000002</v>
      </c>
      <c r="J10" s="236"/>
      <c r="K10" s="66" t="s">
        <v>398</v>
      </c>
      <c r="L10" s="64">
        <v>-2.69</v>
      </c>
      <c r="M10" s="64">
        <v>35.15</v>
      </c>
      <c r="N10" s="64">
        <v>-0.9</v>
      </c>
      <c r="O10" s="64">
        <v>1.83</v>
      </c>
      <c r="Q10" s="235" t="s">
        <v>399</v>
      </c>
      <c r="R10" s="235"/>
      <c r="S10" s="235"/>
    </row>
    <row r="11" spans="1:19">
      <c r="A11" s="66" t="s">
        <v>400</v>
      </c>
      <c r="B11" s="63">
        <v>20</v>
      </c>
      <c r="C11" s="64">
        <v>0.06</v>
      </c>
      <c r="D11" s="64">
        <v>2.92</v>
      </c>
      <c r="E11" s="63">
        <v>10</v>
      </c>
      <c r="F11" s="64">
        <v>0.06</v>
      </c>
      <c r="G11" s="64">
        <v>0.33</v>
      </c>
      <c r="J11" s="236"/>
      <c r="K11" s="66" t="s">
        <v>400</v>
      </c>
      <c r="L11" s="64">
        <v>-0.02</v>
      </c>
      <c r="M11" s="64">
        <v>2.88</v>
      </c>
      <c r="N11" s="64">
        <v>-0.02</v>
      </c>
      <c r="O11" s="64">
        <v>0.27</v>
      </c>
      <c r="Q11" s="235"/>
      <c r="R11" s="235"/>
      <c r="S11" s="235"/>
    </row>
    <row r="12" spans="1:19">
      <c r="A12" s="66" t="s">
        <v>401</v>
      </c>
      <c r="B12" s="63">
        <v>20</v>
      </c>
      <c r="C12" s="64">
        <v>0.55000000000000004</v>
      </c>
      <c r="D12" s="64">
        <v>13.31</v>
      </c>
      <c r="E12" s="63">
        <v>10</v>
      </c>
      <c r="F12" s="64">
        <v>0.48</v>
      </c>
      <c r="G12" s="64">
        <v>0.94</v>
      </c>
      <c r="J12" s="236"/>
      <c r="K12" s="66" t="s">
        <v>401</v>
      </c>
      <c r="L12" s="64">
        <v>0.54</v>
      </c>
      <c r="M12" s="64">
        <v>6.55</v>
      </c>
      <c r="N12" s="64">
        <v>0.54</v>
      </c>
      <c r="O12" s="64">
        <v>0.87</v>
      </c>
      <c r="Q12" s="235"/>
      <c r="R12" s="235"/>
      <c r="S12" s="235"/>
    </row>
    <row r="13" spans="1:19" ht="14.25" customHeight="1">
      <c r="A13" s="66" t="s">
        <v>402</v>
      </c>
      <c r="B13" s="63">
        <v>20</v>
      </c>
      <c r="C13" s="64">
        <v>0.26</v>
      </c>
      <c r="D13" s="64">
        <v>4.17</v>
      </c>
      <c r="E13" s="63">
        <v>10</v>
      </c>
      <c r="F13" s="64">
        <v>0.26</v>
      </c>
      <c r="G13" s="64">
        <v>0.52</v>
      </c>
      <c r="J13" s="236"/>
      <c r="K13" s="66" t="s">
        <v>402</v>
      </c>
      <c r="L13" s="64">
        <v>0.09</v>
      </c>
      <c r="M13" s="64">
        <v>4.17</v>
      </c>
      <c r="N13" s="64">
        <v>0.09</v>
      </c>
      <c r="O13" s="64">
        <v>0.5</v>
      </c>
      <c r="Q13" s="235" t="s">
        <v>403</v>
      </c>
      <c r="R13" s="235"/>
      <c r="S13" s="235"/>
    </row>
    <row r="14" spans="1:19">
      <c r="A14" s="66" t="s">
        <v>404</v>
      </c>
      <c r="B14" s="63">
        <v>20</v>
      </c>
      <c r="C14" s="64">
        <v>0.26</v>
      </c>
      <c r="D14" s="64">
        <v>6.29</v>
      </c>
      <c r="E14" s="63">
        <v>10</v>
      </c>
      <c r="F14" s="64">
        <v>0.26</v>
      </c>
      <c r="G14" s="64">
        <v>0.62</v>
      </c>
      <c r="J14" s="236"/>
      <c r="K14" s="66" t="s">
        <v>404</v>
      </c>
      <c r="L14" s="64">
        <v>7.0000000000000007E-2</v>
      </c>
      <c r="M14" s="64">
        <v>4.9400000000000004</v>
      </c>
      <c r="N14" s="64">
        <v>7.0000000000000007E-2</v>
      </c>
      <c r="O14" s="64">
        <v>0.19</v>
      </c>
      <c r="Q14" s="235"/>
      <c r="R14" s="235"/>
      <c r="S14" s="235"/>
    </row>
    <row r="15" spans="1:19">
      <c r="A15" s="66" t="s">
        <v>405</v>
      </c>
      <c r="B15" s="63">
        <v>20</v>
      </c>
      <c r="C15" s="64">
        <v>0.44</v>
      </c>
      <c r="D15" s="64">
        <v>252.49</v>
      </c>
      <c r="E15" s="63">
        <v>10</v>
      </c>
      <c r="F15" s="64">
        <v>0.28999999999999998</v>
      </c>
      <c r="G15" s="64">
        <v>0.61</v>
      </c>
      <c r="J15" s="236"/>
      <c r="K15" s="66" t="s">
        <v>405</v>
      </c>
      <c r="L15" s="64">
        <v>0.41</v>
      </c>
      <c r="M15" s="64">
        <v>252.49</v>
      </c>
      <c r="N15" s="64">
        <v>0.1</v>
      </c>
      <c r="O15" s="64">
        <v>0.39</v>
      </c>
      <c r="Q15" s="235"/>
      <c r="R15" s="235"/>
      <c r="S15" s="235"/>
    </row>
    <row r="16" spans="1:19">
      <c r="A16" s="66" t="s">
        <v>406</v>
      </c>
      <c r="B16" s="63">
        <v>20</v>
      </c>
      <c r="C16" s="64">
        <v>0.28000000000000003</v>
      </c>
      <c r="D16" s="64">
        <v>7.23</v>
      </c>
      <c r="E16" s="63">
        <v>10</v>
      </c>
      <c r="F16" s="64">
        <v>0.28000000000000003</v>
      </c>
      <c r="G16" s="64">
        <v>0.61</v>
      </c>
      <c r="J16" s="236"/>
      <c r="K16" s="66" t="s">
        <v>406</v>
      </c>
      <c r="L16" s="64">
        <v>0.09</v>
      </c>
      <c r="M16" s="64">
        <v>7.23</v>
      </c>
      <c r="N16" s="64">
        <v>0.09</v>
      </c>
      <c r="O16" s="64">
        <v>0.26</v>
      </c>
      <c r="Q16" s="235"/>
      <c r="R16" s="235"/>
      <c r="S16" s="235"/>
    </row>
    <row r="17" spans="1:15">
      <c r="A17" s="66" t="s">
        <v>407</v>
      </c>
      <c r="B17" s="63">
        <v>20</v>
      </c>
      <c r="C17" s="64">
        <v>0.11</v>
      </c>
      <c r="D17" s="64">
        <v>5.39</v>
      </c>
      <c r="E17" s="63">
        <v>10</v>
      </c>
      <c r="F17" s="64">
        <v>0.11</v>
      </c>
      <c r="G17" s="64">
        <v>0.34</v>
      </c>
      <c r="J17" s="236"/>
      <c r="K17" s="66" t="s">
        <v>407</v>
      </c>
      <c r="L17" s="64">
        <v>7.0000000000000007E-2</v>
      </c>
      <c r="M17" s="64">
        <v>2.66</v>
      </c>
      <c r="N17" s="64">
        <v>7.0000000000000007E-2</v>
      </c>
      <c r="O17" s="64">
        <v>0.23</v>
      </c>
    </row>
    <row r="18" spans="1:15">
      <c r="A18" s="66" t="s">
        <v>408</v>
      </c>
      <c r="B18" s="63">
        <v>20</v>
      </c>
      <c r="C18" s="64">
        <v>0.16</v>
      </c>
      <c r="D18" s="64">
        <v>18.07</v>
      </c>
      <c r="E18" s="63">
        <v>10</v>
      </c>
      <c r="F18" s="64">
        <v>0.16</v>
      </c>
      <c r="G18" s="64">
        <v>0.6</v>
      </c>
      <c r="J18" s="236"/>
      <c r="K18" s="66" t="s">
        <v>408</v>
      </c>
      <c r="L18" s="64">
        <v>0.11</v>
      </c>
      <c r="M18" s="64">
        <v>18.07</v>
      </c>
      <c r="N18" s="64">
        <v>0.1</v>
      </c>
      <c r="O18" s="64">
        <v>0.6</v>
      </c>
    </row>
    <row r="19" spans="1:15">
      <c r="J19" s="236"/>
      <c r="K19" s="62" t="s">
        <v>409</v>
      </c>
      <c r="L19" s="62">
        <f>AVERAGE(L7:L18)</f>
        <v>-3.6666666666666653E-2</v>
      </c>
      <c r="M19" s="62">
        <f>MAX(M7:M18)</f>
        <v>252.49</v>
      </c>
      <c r="N19" s="62">
        <f>AVERAGE(N7:N18)</f>
        <v>8.6666666666666684E-2</v>
      </c>
      <c r="O19" s="62">
        <f>MAX(O7:O18)</f>
        <v>1.83</v>
      </c>
    </row>
    <row r="21" spans="1:15" ht="41.45">
      <c r="J21" s="61">
        <f>+A6</f>
        <v>2022</v>
      </c>
      <c r="K21" s="61" t="s">
        <v>391</v>
      </c>
      <c r="L21" s="67" t="s">
        <v>386</v>
      </c>
      <c r="M21" s="67" t="s">
        <v>392</v>
      </c>
      <c r="N21" s="67" t="s">
        <v>389</v>
      </c>
      <c r="O21" s="67" t="s">
        <v>393</v>
      </c>
    </row>
    <row r="22" spans="1:15">
      <c r="J22" s="236" t="s">
        <v>189</v>
      </c>
      <c r="K22" s="66" t="s">
        <v>394</v>
      </c>
      <c r="L22" s="64">
        <v>0.2</v>
      </c>
      <c r="M22" s="64">
        <v>2.74</v>
      </c>
      <c r="N22" s="64">
        <v>0.2</v>
      </c>
      <c r="O22" s="64">
        <v>0.39</v>
      </c>
    </row>
    <row r="23" spans="1:15">
      <c r="J23" s="236"/>
      <c r="K23" s="66" t="s">
        <v>395</v>
      </c>
      <c r="L23" s="64">
        <v>0.35</v>
      </c>
      <c r="M23" s="64">
        <v>4.2300000000000004</v>
      </c>
      <c r="N23" s="64">
        <v>0.35</v>
      </c>
      <c r="O23" s="64">
        <v>0.67</v>
      </c>
    </row>
    <row r="24" spans="1:15">
      <c r="J24" s="236"/>
      <c r="K24" s="66" t="s">
        <v>396</v>
      </c>
      <c r="L24" s="64">
        <v>0.35</v>
      </c>
      <c r="M24" s="64">
        <v>3.51</v>
      </c>
      <c r="N24" s="64">
        <v>0.35</v>
      </c>
      <c r="O24" s="64">
        <v>0.84</v>
      </c>
    </row>
    <row r="25" spans="1:15">
      <c r="J25" s="236"/>
      <c r="K25" s="66" t="s">
        <v>398</v>
      </c>
      <c r="L25" s="64">
        <v>0.26</v>
      </c>
      <c r="M25" s="64">
        <v>30.71</v>
      </c>
      <c r="N25" s="64">
        <v>0.27</v>
      </c>
      <c r="O25" s="64">
        <v>2.1800000000000002</v>
      </c>
    </row>
    <row r="26" spans="1:15">
      <c r="J26" s="236"/>
      <c r="K26" s="66" t="s">
        <v>400</v>
      </c>
      <c r="L26" s="64">
        <v>0.12</v>
      </c>
      <c r="M26" s="64">
        <v>2.92</v>
      </c>
      <c r="N26" s="64">
        <v>0.12</v>
      </c>
      <c r="O26" s="64">
        <v>0.33</v>
      </c>
    </row>
    <row r="27" spans="1:15">
      <c r="J27" s="236"/>
      <c r="K27" s="66" t="s">
        <v>401</v>
      </c>
      <c r="L27" s="64">
        <v>0.56000000000000005</v>
      </c>
      <c r="M27" s="64">
        <v>13.31</v>
      </c>
      <c r="N27" s="64">
        <v>0.4</v>
      </c>
      <c r="O27" s="64">
        <v>0.94</v>
      </c>
    </row>
    <row r="28" spans="1:15">
      <c r="J28" s="236"/>
      <c r="K28" s="66" t="s">
        <v>402</v>
      </c>
      <c r="L28" s="64">
        <v>0.43</v>
      </c>
      <c r="M28" s="64">
        <v>3.83</v>
      </c>
      <c r="N28" s="64">
        <v>0.43</v>
      </c>
      <c r="O28" s="64">
        <v>0.52</v>
      </c>
    </row>
    <row r="29" spans="1:15">
      <c r="J29" s="236"/>
      <c r="K29" s="66" t="s">
        <v>404</v>
      </c>
      <c r="L29" s="64">
        <v>0.46</v>
      </c>
      <c r="M29" s="64">
        <v>6.29</v>
      </c>
      <c r="N29" s="64">
        <v>0.46</v>
      </c>
      <c r="O29" s="64">
        <v>0.62</v>
      </c>
    </row>
    <row r="30" spans="1:15">
      <c r="J30" s="236"/>
      <c r="K30" s="66" t="s">
        <v>405</v>
      </c>
      <c r="L30" s="64">
        <v>0.47</v>
      </c>
      <c r="M30" s="64">
        <v>5.21</v>
      </c>
      <c r="N30" s="64">
        <v>0.47</v>
      </c>
      <c r="O30" s="64">
        <v>0.61</v>
      </c>
    </row>
    <row r="31" spans="1:15">
      <c r="J31" s="236"/>
      <c r="K31" s="66" t="s">
        <v>406</v>
      </c>
      <c r="L31" s="64">
        <v>0.48</v>
      </c>
      <c r="M31" s="64">
        <v>5.56</v>
      </c>
      <c r="N31" s="64">
        <v>0.49</v>
      </c>
      <c r="O31" s="64">
        <v>0.61</v>
      </c>
    </row>
    <row r="32" spans="1:15">
      <c r="J32" s="236"/>
      <c r="K32" s="66" t="s">
        <v>407</v>
      </c>
      <c r="L32" s="64">
        <v>0.15</v>
      </c>
      <c r="M32" s="64">
        <v>5.39</v>
      </c>
      <c r="N32" s="64">
        <v>0.15</v>
      </c>
      <c r="O32" s="64">
        <v>0.34</v>
      </c>
    </row>
    <row r="33" spans="1:15">
      <c r="J33" s="236"/>
      <c r="K33" s="66" t="s">
        <v>408</v>
      </c>
      <c r="L33" s="64">
        <v>0.21</v>
      </c>
      <c r="M33" s="64">
        <v>3.37</v>
      </c>
      <c r="N33" s="64">
        <v>0.21</v>
      </c>
      <c r="O33" s="64">
        <v>0.31</v>
      </c>
    </row>
    <row r="34" spans="1:15">
      <c r="J34" s="236"/>
      <c r="K34" s="62" t="s">
        <v>409</v>
      </c>
      <c r="L34" s="62">
        <f>AVERAGE(L22:L33)</f>
        <v>0.33666666666666667</v>
      </c>
      <c r="M34" s="62">
        <f>MAX(M22:M33)</f>
        <v>30.71</v>
      </c>
      <c r="N34" s="62">
        <f>AVERAGE(N22:N33)</f>
        <v>0.32500000000000001</v>
      </c>
      <c r="O34" s="62">
        <f>MAX(O22:O33)</f>
        <v>2.1800000000000002</v>
      </c>
    </row>
    <row r="36" spans="1:15" ht="41.45">
      <c r="J36" s="61">
        <f>+A6</f>
        <v>2022</v>
      </c>
      <c r="K36" s="61" t="s">
        <v>391</v>
      </c>
      <c r="L36" s="67" t="s">
        <v>386</v>
      </c>
      <c r="M36" s="67" t="s">
        <v>392</v>
      </c>
      <c r="N36" s="67" t="s">
        <v>389</v>
      </c>
      <c r="O36" s="67" t="s">
        <v>393</v>
      </c>
    </row>
    <row r="37" spans="1:15">
      <c r="J37" s="236" t="s">
        <v>190</v>
      </c>
      <c r="K37" s="66" t="s">
        <v>394</v>
      </c>
      <c r="L37" s="64"/>
      <c r="M37" s="64"/>
      <c r="N37" s="64"/>
      <c r="O37" s="64"/>
    </row>
    <row r="38" spans="1:15">
      <c r="J38" s="236"/>
      <c r="K38" s="66" t="s">
        <v>395</v>
      </c>
      <c r="L38" s="64"/>
      <c r="M38" s="64"/>
      <c r="N38" s="64"/>
      <c r="O38" s="64"/>
    </row>
    <row r="39" spans="1:15">
      <c r="J39" s="236"/>
      <c r="K39" s="66" t="s">
        <v>396</v>
      </c>
      <c r="L39" s="64"/>
      <c r="M39" s="64"/>
      <c r="N39" s="64"/>
      <c r="O39" s="64"/>
    </row>
    <row r="40" spans="1:15">
      <c r="J40" s="236"/>
      <c r="K40" s="66" t="s">
        <v>398</v>
      </c>
      <c r="L40" s="64"/>
      <c r="M40" s="64"/>
      <c r="N40" s="64"/>
      <c r="O40" s="64"/>
    </row>
    <row r="41" spans="1:15">
      <c r="J41" s="236"/>
      <c r="K41" s="66" t="s">
        <v>400</v>
      </c>
      <c r="L41" s="64"/>
      <c r="M41" s="64"/>
      <c r="N41" s="64"/>
      <c r="O41" s="64"/>
    </row>
    <row r="42" spans="1:15">
      <c r="J42" s="236"/>
      <c r="K42" s="66" t="s">
        <v>401</v>
      </c>
      <c r="L42" s="64"/>
      <c r="M42" s="64"/>
      <c r="N42" s="64"/>
      <c r="O42" s="64"/>
    </row>
    <row r="43" spans="1:15">
      <c r="J43" s="236"/>
      <c r="K43" s="66" t="s">
        <v>402</v>
      </c>
      <c r="L43" s="64"/>
      <c r="M43" s="64"/>
      <c r="N43" s="64"/>
      <c r="O43" s="64"/>
    </row>
    <row r="44" spans="1:15">
      <c r="J44" s="236"/>
      <c r="K44" s="66" t="s">
        <v>404</v>
      </c>
      <c r="L44" s="64"/>
      <c r="M44" s="64"/>
      <c r="N44" s="64"/>
      <c r="O44" s="64"/>
    </row>
    <row r="45" spans="1:15">
      <c r="J45" s="236"/>
      <c r="K45" s="66" t="s">
        <v>405</v>
      </c>
      <c r="L45" s="64"/>
      <c r="M45" s="64"/>
      <c r="N45" s="64"/>
      <c r="O45" s="64"/>
    </row>
    <row r="46" spans="1:15">
      <c r="J46" s="236"/>
      <c r="K46" s="66" t="s">
        <v>406</v>
      </c>
      <c r="L46" s="64"/>
      <c r="M46" s="64"/>
      <c r="N46" s="64"/>
      <c r="O46" s="64"/>
    </row>
    <row r="47" spans="1:15">
      <c r="J47" s="236"/>
      <c r="K47" s="66" t="s">
        <v>407</v>
      </c>
      <c r="L47" s="64"/>
      <c r="M47" s="64"/>
      <c r="N47" s="64"/>
      <c r="O47" s="64"/>
    </row>
    <row r="48" spans="1:15">
      <c r="A48" s="248" t="s">
        <v>303</v>
      </c>
      <c r="B48" s="249"/>
      <c r="C48" s="249"/>
      <c r="D48" s="249"/>
      <c r="E48" s="249"/>
      <c r="F48" s="249"/>
      <c r="G48" s="250"/>
      <c r="J48" s="236"/>
      <c r="K48" s="66" t="s">
        <v>408</v>
      </c>
      <c r="L48" s="64"/>
      <c r="M48" s="64"/>
      <c r="N48" s="64"/>
      <c r="O48" s="64"/>
    </row>
    <row r="49" spans="1:15">
      <c r="A49" s="239"/>
      <c r="B49" s="240"/>
      <c r="C49" s="240"/>
      <c r="D49" s="240"/>
      <c r="E49" s="240"/>
      <c r="F49" s="240"/>
      <c r="G49" s="241"/>
      <c r="J49" s="236"/>
      <c r="K49" s="62" t="s">
        <v>409</v>
      </c>
      <c r="L49" s="62" t="e">
        <f>AVERAGE(L37:L48)</f>
        <v>#DIV/0!</v>
      </c>
      <c r="M49" s="62">
        <f>MAX(M37:M48)</f>
        <v>0</v>
      </c>
      <c r="N49" s="62" t="e">
        <f>AVERAGE(N37:N48)</f>
        <v>#DIV/0!</v>
      </c>
      <c r="O49" s="62">
        <f>MAX(O37:O48)</f>
        <v>0</v>
      </c>
    </row>
    <row r="50" spans="1:15">
      <c r="A50" s="242"/>
      <c r="B50" s="243"/>
      <c r="C50" s="243"/>
      <c r="D50" s="243"/>
      <c r="E50" s="243"/>
      <c r="F50" s="243"/>
      <c r="G50" s="244"/>
    </row>
    <row r="51" spans="1:15" ht="41.45">
      <c r="A51" s="242"/>
      <c r="B51" s="243"/>
      <c r="C51" s="243"/>
      <c r="D51" s="243"/>
      <c r="E51" s="243"/>
      <c r="F51" s="243"/>
      <c r="G51" s="244"/>
      <c r="J51" s="61">
        <f>+A6</f>
        <v>2022</v>
      </c>
      <c r="K51" s="61" t="s">
        <v>391</v>
      </c>
      <c r="L51" s="67" t="s">
        <v>386</v>
      </c>
      <c r="M51" s="67" t="s">
        <v>392</v>
      </c>
      <c r="N51" s="67" t="s">
        <v>389</v>
      </c>
      <c r="O51" s="67" t="s">
        <v>393</v>
      </c>
    </row>
    <row r="52" spans="1:15">
      <c r="A52" s="245"/>
      <c r="B52" s="246"/>
      <c r="C52" s="246"/>
      <c r="D52" s="246"/>
      <c r="E52" s="246"/>
      <c r="F52" s="246"/>
      <c r="G52" s="247"/>
      <c r="J52" s="236" t="s">
        <v>191</v>
      </c>
      <c r="K52" s="66" t="s">
        <v>394</v>
      </c>
      <c r="L52" s="64"/>
      <c r="M52" s="64"/>
      <c r="N52" s="64"/>
      <c r="O52" s="64"/>
    </row>
    <row r="53" spans="1:15">
      <c r="J53" s="236"/>
      <c r="K53" s="66" t="s">
        <v>395</v>
      </c>
      <c r="L53" s="64"/>
      <c r="M53" s="64"/>
      <c r="N53" s="64"/>
      <c r="O53" s="64"/>
    </row>
    <row r="54" spans="1:15">
      <c r="J54" s="236"/>
      <c r="K54" s="66" t="s">
        <v>396</v>
      </c>
      <c r="L54" s="64"/>
      <c r="M54" s="64"/>
      <c r="N54" s="64"/>
      <c r="O54" s="64"/>
    </row>
    <row r="55" spans="1:15">
      <c r="J55" s="236"/>
      <c r="K55" s="66" t="s">
        <v>398</v>
      </c>
      <c r="L55" s="64"/>
      <c r="M55" s="64"/>
      <c r="N55" s="64"/>
      <c r="O55" s="64"/>
    </row>
    <row r="56" spans="1:15">
      <c r="J56" s="236"/>
      <c r="K56" s="66" t="s">
        <v>400</v>
      </c>
      <c r="L56" s="64"/>
      <c r="M56" s="64"/>
      <c r="N56" s="64"/>
      <c r="O56" s="64"/>
    </row>
    <row r="57" spans="1:15">
      <c r="J57" s="236"/>
      <c r="K57" s="66" t="s">
        <v>401</v>
      </c>
      <c r="L57" s="64"/>
      <c r="M57" s="64"/>
      <c r="N57" s="64"/>
      <c r="O57" s="64"/>
    </row>
    <row r="58" spans="1:15">
      <c r="J58" s="236"/>
      <c r="K58" s="66" t="s">
        <v>402</v>
      </c>
      <c r="L58" s="64"/>
      <c r="M58" s="64"/>
      <c r="N58" s="64"/>
      <c r="O58" s="64"/>
    </row>
    <row r="59" spans="1:15">
      <c r="J59" s="236"/>
      <c r="K59" s="66" t="s">
        <v>404</v>
      </c>
      <c r="L59" s="64"/>
      <c r="M59" s="64"/>
      <c r="N59" s="64"/>
      <c r="O59" s="64"/>
    </row>
    <row r="60" spans="1:15">
      <c r="J60" s="236"/>
      <c r="K60" s="66" t="s">
        <v>405</v>
      </c>
      <c r="L60" s="64"/>
      <c r="M60" s="64"/>
      <c r="N60" s="64"/>
      <c r="O60" s="64"/>
    </row>
    <row r="61" spans="1:15">
      <c r="J61" s="236"/>
      <c r="K61" s="66" t="s">
        <v>406</v>
      </c>
      <c r="L61" s="64"/>
      <c r="M61" s="64"/>
      <c r="N61" s="64"/>
      <c r="O61" s="64"/>
    </row>
    <row r="62" spans="1:15">
      <c r="J62" s="236"/>
      <c r="K62" s="66" t="s">
        <v>407</v>
      </c>
      <c r="L62" s="64"/>
      <c r="M62" s="64"/>
      <c r="N62" s="64"/>
      <c r="O62" s="64"/>
    </row>
    <row r="63" spans="1:15">
      <c r="J63" s="236"/>
      <c r="K63" s="66" t="s">
        <v>408</v>
      </c>
      <c r="L63" s="64"/>
      <c r="M63" s="64"/>
      <c r="N63" s="64"/>
      <c r="O63" s="64"/>
    </row>
    <row r="64" spans="1:15">
      <c r="J64" s="236"/>
      <c r="K64" s="62" t="s">
        <v>409</v>
      </c>
      <c r="L64" s="62" t="e">
        <f>AVERAGE(L52:L63)</f>
        <v>#DIV/0!</v>
      </c>
      <c r="M64" s="62">
        <f>MAX(M52:M63)</f>
        <v>0</v>
      </c>
      <c r="N64" s="62" t="e">
        <f>AVERAGE(N52:N63)</f>
        <v>#DIV/0!</v>
      </c>
      <c r="O64" s="62">
        <f>MAX(O52:O63)</f>
        <v>0</v>
      </c>
    </row>
    <row r="66" spans="10:15" ht="41.45">
      <c r="J66" s="61">
        <f>+A6</f>
        <v>2022</v>
      </c>
      <c r="K66" s="61" t="s">
        <v>391</v>
      </c>
      <c r="L66" s="67" t="s">
        <v>386</v>
      </c>
      <c r="M66" s="67" t="s">
        <v>392</v>
      </c>
      <c r="N66" s="67" t="s">
        <v>389</v>
      </c>
      <c r="O66" s="67" t="s">
        <v>393</v>
      </c>
    </row>
    <row r="67" spans="10:15">
      <c r="J67" s="236" t="s">
        <v>192</v>
      </c>
      <c r="K67" s="66" t="s">
        <v>394</v>
      </c>
      <c r="L67" s="64"/>
      <c r="M67" s="64"/>
      <c r="N67" s="64"/>
      <c r="O67" s="64"/>
    </row>
    <row r="68" spans="10:15">
      <c r="J68" s="236"/>
      <c r="K68" s="66" t="s">
        <v>395</v>
      </c>
      <c r="L68" s="64"/>
      <c r="M68" s="64"/>
      <c r="N68" s="64"/>
      <c r="O68" s="64"/>
    </row>
    <row r="69" spans="10:15">
      <c r="J69" s="236"/>
      <c r="K69" s="66" t="s">
        <v>396</v>
      </c>
      <c r="L69" s="64"/>
      <c r="M69" s="64"/>
      <c r="N69" s="64"/>
      <c r="O69" s="64"/>
    </row>
    <row r="70" spans="10:15">
      <c r="J70" s="236"/>
      <c r="K70" s="66" t="s">
        <v>398</v>
      </c>
      <c r="L70" s="64"/>
      <c r="M70" s="64"/>
      <c r="N70" s="64"/>
      <c r="O70" s="64"/>
    </row>
    <row r="71" spans="10:15">
      <c r="J71" s="236"/>
      <c r="K71" s="66" t="s">
        <v>400</v>
      </c>
      <c r="L71" s="64"/>
      <c r="M71" s="64"/>
      <c r="N71" s="64"/>
      <c r="O71" s="64"/>
    </row>
    <row r="72" spans="10:15">
      <c r="J72" s="236"/>
      <c r="K72" s="66" t="s">
        <v>401</v>
      </c>
      <c r="L72" s="64"/>
      <c r="M72" s="64"/>
      <c r="N72" s="64"/>
      <c r="O72" s="64"/>
    </row>
    <row r="73" spans="10:15">
      <c r="J73" s="236"/>
      <c r="K73" s="66" t="s">
        <v>402</v>
      </c>
      <c r="L73" s="64"/>
      <c r="M73" s="64"/>
      <c r="N73" s="64"/>
      <c r="O73" s="64"/>
    </row>
    <row r="74" spans="10:15">
      <c r="J74" s="236"/>
      <c r="K74" s="66" t="s">
        <v>404</v>
      </c>
      <c r="L74" s="64"/>
      <c r="M74" s="64"/>
      <c r="N74" s="64"/>
      <c r="O74" s="64"/>
    </row>
    <row r="75" spans="10:15">
      <c r="J75" s="236"/>
      <c r="K75" s="66" t="s">
        <v>405</v>
      </c>
      <c r="L75" s="64"/>
      <c r="M75" s="64"/>
      <c r="N75" s="64"/>
      <c r="O75" s="64"/>
    </row>
    <row r="76" spans="10:15">
      <c r="J76" s="236"/>
      <c r="K76" s="66" t="s">
        <v>406</v>
      </c>
      <c r="L76" s="64"/>
      <c r="M76" s="64"/>
      <c r="N76" s="64"/>
      <c r="O76" s="64"/>
    </row>
    <row r="77" spans="10:15">
      <c r="J77" s="236"/>
      <c r="K77" s="66" t="s">
        <v>407</v>
      </c>
      <c r="L77" s="64"/>
      <c r="M77" s="64"/>
      <c r="N77" s="64"/>
      <c r="O77" s="64"/>
    </row>
    <row r="78" spans="10:15">
      <c r="J78" s="236"/>
      <c r="K78" s="66" t="s">
        <v>408</v>
      </c>
      <c r="L78" s="64"/>
      <c r="M78" s="64"/>
      <c r="N78" s="64"/>
      <c r="O78" s="64"/>
    </row>
    <row r="79" spans="10:15">
      <c r="J79" s="236"/>
      <c r="K79" s="62" t="s">
        <v>409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topLeftCell="F17" workbookViewId="0">
      <selection activeCell="H17" sqref="H17"/>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Lakeside EFW Ltd</v>
      </c>
    </row>
    <row r="3" spans="1:19" ht="14.45">
      <c r="A3" s="60" t="s">
        <v>419</v>
      </c>
      <c r="D3" s="76" t="s">
        <v>378</v>
      </c>
      <c r="G3" s="80" t="s">
        <v>379</v>
      </c>
      <c r="J3" s="9" t="str">
        <f>+A3</f>
        <v>Monitoring of Particulate matter emissions</v>
      </c>
      <c r="L3" s="9"/>
      <c r="N3" s="9" t="s">
        <v>380</v>
      </c>
      <c r="Q3" s="79" t="s">
        <v>3</v>
      </c>
      <c r="R3" s="74"/>
      <c r="S3" s="74"/>
    </row>
    <row r="4" spans="1:19" ht="13.9" customHeight="1">
      <c r="Q4" s="213" t="s">
        <v>381</v>
      </c>
      <c r="R4" s="213"/>
      <c r="S4" s="213"/>
    </row>
    <row r="5" spans="1:19" ht="16.149999999999999">
      <c r="A5" s="68" t="s">
        <v>382</v>
      </c>
      <c r="B5" s="238" t="s">
        <v>383</v>
      </c>
      <c r="C5" s="238"/>
      <c r="D5" s="238"/>
      <c r="E5" s="238" t="s">
        <v>384</v>
      </c>
      <c r="F5" s="238"/>
      <c r="G5" s="238"/>
      <c r="J5" s="237"/>
      <c r="K5" s="237"/>
      <c r="L5" s="237"/>
      <c r="M5" s="237"/>
      <c r="N5" s="237"/>
      <c r="O5" s="237"/>
      <c r="Q5" s="213"/>
      <c r="R5" s="213"/>
      <c r="S5" s="213"/>
    </row>
    <row r="6" spans="1:19" s="58" customFormat="1" ht="37.5" customHeight="1">
      <c r="A6" s="65">
        <f>+'Cover Page'!C39</f>
        <v>2022</v>
      </c>
      <c r="B6" s="55" t="s">
        <v>420</v>
      </c>
      <c r="C6" s="55" t="s">
        <v>386</v>
      </c>
      <c r="D6" s="55" t="s">
        <v>387</v>
      </c>
      <c r="E6" s="55" t="s">
        <v>421</v>
      </c>
      <c r="F6" s="55" t="s">
        <v>389</v>
      </c>
      <c r="G6" s="55" t="s">
        <v>390</v>
      </c>
      <c r="H6" s="59"/>
      <c r="J6" s="61">
        <f>+A6</f>
        <v>2022</v>
      </c>
      <c r="K6" s="61" t="s">
        <v>391</v>
      </c>
      <c r="L6" s="67" t="s">
        <v>386</v>
      </c>
      <c r="M6" s="67" t="s">
        <v>392</v>
      </c>
      <c r="N6" s="67" t="s">
        <v>389</v>
      </c>
      <c r="O6" s="67" t="s">
        <v>393</v>
      </c>
      <c r="Q6" s="213"/>
      <c r="R6" s="213"/>
      <c r="S6" s="213"/>
    </row>
    <row r="7" spans="1:19">
      <c r="A7" s="66" t="s">
        <v>394</v>
      </c>
      <c r="B7" s="63">
        <v>30</v>
      </c>
      <c r="C7" s="64">
        <v>0</v>
      </c>
      <c r="D7" s="64">
        <v>2.2000000000000002</v>
      </c>
      <c r="E7" s="63">
        <v>10</v>
      </c>
      <c r="F7" s="64">
        <v>0</v>
      </c>
      <c r="G7" s="64">
        <v>0.15</v>
      </c>
      <c r="J7" s="236" t="s">
        <v>188</v>
      </c>
      <c r="K7" s="66" t="s">
        <v>394</v>
      </c>
      <c r="L7" s="64">
        <v>-0.11</v>
      </c>
      <c r="M7" s="64">
        <v>0.52</v>
      </c>
      <c r="N7" s="64">
        <v>-0.11</v>
      </c>
      <c r="O7" s="64">
        <v>-0.09</v>
      </c>
      <c r="Q7" s="213"/>
      <c r="R7" s="213"/>
      <c r="S7" s="213"/>
    </row>
    <row r="8" spans="1:19">
      <c r="A8" s="66" t="s">
        <v>395</v>
      </c>
      <c r="B8" s="63">
        <v>30</v>
      </c>
      <c r="C8" s="64">
        <v>0.03</v>
      </c>
      <c r="D8" s="64">
        <v>0.93</v>
      </c>
      <c r="E8" s="63">
        <v>10</v>
      </c>
      <c r="F8" s="64">
        <v>0.03</v>
      </c>
      <c r="G8" s="64">
        <v>0.18</v>
      </c>
      <c r="J8" s="236"/>
      <c r="K8" s="66" t="s">
        <v>395</v>
      </c>
      <c r="L8" s="64">
        <v>-0.09</v>
      </c>
      <c r="M8" s="64">
        <v>0.93</v>
      </c>
      <c r="N8" s="64">
        <v>-0.09</v>
      </c>
      <c r="O8" s="64">
        <v>-0.03</v>
      </c>
      <c r="Q8" s="213"/>
      <c r="R8" s="213"/>
      <c r="S8" s="213"/>
    </row>
    <row r="9" spans="1:19">
      <c r="A9" s="66" t="s">
        <v>396</v>
      </c>
      <c r="B9" s="63">
        <v>30</v>
      </c>
      <c r="C9" s="64">
        <v>0.45</v>
      </c>
      <c r="D9" s="64">
        <v>7.74</v>
      </c>
      <c r="E9" s="63">
        <v>10</v>
      </c>
      <c r="F9" s="64">
        <v>0.45</v>
      </c>
      <c r="G9" s="64">
        <v>5.84</v>
      </c>
      <c r="J9" s="236"/>
      <c r="K9" s="66" t="s">
        <v>396</v>
      </c>
      <c r="L9" s="64">
        <v>-0.05</v>
      </c>
      <c r="M9" s="64">
        <v>0.83</v>
      </c>
      <c r="N9" s="64">
        <v>-0.05</v>
      </c>
      <c r="O9" s="64">
        <v>0.28999999999999998</v>
      </c>
      <c r="Q9" s="78" t="s">
        <v>397</v>
      </c>
    </row>
    <row r="10" spans="1:19" ht="14.25" customHeight="1">
      <c r="A10" s="66" t="s">
        <v>398</v>
      </c>
      <c r="B10" s="63">
        <v>30</v>
      </c>
      <c r="C10" s="64">
        <v>0.18</v>
      </c>
      <c r="D10" s="64">
        <v>7.5</v>
      </c>
      <c r="E10" s="63">
        <v>10</v>
      </c>
      <c r="F10" s="64">
        <v>0.18</v>
      </c>
      <c r="G10" s="64">
        <v>2.02</v>
      </c>
      <c r="J10" s="236"/>
      <c r="K10" s="66" t="s">
        <v>398</v>
      </c>
      <c r="L10" s="64">
        <v>0.11</v>
      </c>
      <c r="M10" s="64">
        <v>0.31</v>
      </c>
      <c r="N10" s="64">
        <v>0.11</v>
      </c>
      <c r="O10" s="64">
        <v>0.21</v>
      </c>
      <c r="Q10" s="235" t="s">
        <v>399</v>
      </c>
      <c r="R10" s="235"/>
      <c r="S10" s="235"/>
    </row>
    <row r="11" spans="1:19">
      <c r="A11" s="66" t="s">
        <v>400</v>
      </c>
      <c r="B11" s="63">
        <v>30</v>
      </c>
      <c r="C11" s="64">
        <v>0.14000000000000001</v>
      </c>
      <c r="D11" s="64">
        <v>3.15</v>
      </c>
      <c r="E11" s="63">
        <v>10</v>
      </c>
      <c r="F11" s="64">
        <v>0.14000000000000001</v>
      </c>
      <c r="G11" s="64">
        <v>0.25</v>
      </c>
      <c r="J11" s="236"/>
      <c r="K11" s="66" t="s">
        <v>400</v>
      </c>
      <c r="L11" s="64">
        <v>0.14000000000000001</v>
      </c>
      <c r="M11" s="64">
        <v>3.15</v>
      </c>
      <c r="N11" s="64">
        <v>0.14000000000000001</v>
      </c>
      <c r="O11" s="64">
        <v>0.25</v>
      </c>
      <c r="Q11" s="235"/>
      <c r="R11" s="235"/>
      <c r="S11" s="235"/>
    </row>
    <row r="12" spans="1:19">
      <c r="A12" s="66" t="s">
        <v>401</v>
      </c>
      <c r="B12" s="63">
        <v>30</v>
      </c>
      <c r="C12" s="64">
        <v>0.16</v>
      </c>
      <c r="D12" s="64">
        <v>4.82</v>
      </c>
      <c r="E12" s="63">
        <v>10</v>
      </c>
      <c r="F12" s="64">
        <v>0.15</v>
      </c>
      <c r="G12" s="64">
        <v>0.73</v>
      </c>
      <c r="J12" s="236"/>
      <c r="K12" s="66" t="s">
        <v>401</v>
      </c>
      <c r="L12" s="64">
        <v>0.13</v>
      </c>
      <c r="M12" s="64">
        <v>0.32</v>
      </c>
      <c r="N12" s="64">
        <v>0.13</v>
      </c>
      <c r="O12" s="64">
        <v>0.15</v>
      </c>
      <c r="Q12" s="235"/>
      <c r="R12" s="235"/>
      <c r="S12" s="235"/>
    </row>
    <row r="13" spans="1:19" ht="14.25" customHeight="1">
      <c r="A13" s="66" t="s">
        <v>402</v>
      </c>
      <c r="B13" s="63">
        <v>30</v>
      </c>
      <c r="C13" s="64">
        <v>0.26</v>
      </c>
      <c r="D13" s="64">
        <v>12.19</v>
      </c>
      <c r="E13" s="63">
        <v>10</v>
      </c>
      <c r="F13" s="64">
        <v>0.26</v>
      </c>
      <c r="G13" s="64">
        <v>5.65</v>
      </c>
      <c r="J13" s="236"/>
      <c r="K13" s="66" t="s">
        <v>402</v>
      </c>
      <c r="L13" s="64">
        <v>0.14000000000000001</v>
      </c>
      <c r="M13" s="64">
        <v>0.59</v>
      </c>
      <c r="N13" s="64">
        <v>0.14000000000000001</v>
      </c>
      <c r="O13" s="64">
        <v>0.17</v>
      </c>
      <c r="Q13" s="235" t="s">
        <v>403</v>
      </c>
      <c r="R13" s="235"/>
      <c r="S13" s="235"/>
    </row>
    <row r="14" spans="1:19">
      <c r="A14" s="66" t="s">
        <v>404</v>
      </c>
      <c r="B14" s="63">
        <v>30</v>
      </c>
      <c r="C14" s="64">
        <v>0.16</v>
      </c>
      <c r="D14" s="64">
        <v>1.37</v>
      </c>
      <c r="E14" s="63">
        <v>10</v>
      </c>
      <c r="F14" s="64">
        <v>0.16</v>
      </c>
      <c r="G14" s="64">
        <v>0.47</v>
      </c>
      <c r="J14" s="236"/>
      <c r="K14" s="66" t="s">
        <v>404</v>
      </c>
      <c r="L14" s="64">
        <v>0.13</v>
      </c>
      <c r="M14" s="64">
        <v>1.37</v>
      </c>
      <c r="N14" s="64">
        <v>0.13</v>
      </c>
      <c r="O14" s="64">
        <v>0.25</v>
      </c>
      <c r="Q14" s="235"/>
      <c r="R14" s="235"/>
      <c r="S14" s="235"/>
    </row>
    <row r="15" spans="1:19">
      <c r="A15" s="66" t="s">
        <v>405</v>
      </c>
      <c r="B15" s="63">
        <v>30</v>
      </c>
      <c r="C15" s="64">
        <v>0.24</v>
      </c>
      <c r="D15" s="64">
        <v>3.79</v>
      </c>
      <c r="E15" s="63">
        <v>10</v>
      </c>
      <c r="F15" s="64">
        <v>0.24</v>
      </c>
      <c r="G15" s="64">
        <v>0.91</v>
      </c>
      <c r="J15" s="236"/>
      <c r="K15" s="66" t="s">
        <v>405</v>
      </c>
      <c r="L15" s="64">
        <v>0.16</v>
      </c>
      <c r="M15" s="64">
        <v>1.76</v>
      </c>
      <c r="N15" s="64">
        <v>0.16</v>
      </c>
      <c r="O15" s="64">
        <v>0.3</v>
      </c>
      <c r="Q15" s="235"/>
      <c r="R15" s="235"/>
      <c r="S15" s="235"/>
    </row>
    <row r="16" spans="1:19">
      <c r="A16" s="66" t="s">
        <v>406</v>
      </c>
      <c r="B16" s="63">
        <v>30</v>
      </c>
      <c r="C16" s="64">
        <v>0.18</v>
      </c>
      <c r="D16" s="64">
        <v>1.9</v>
      </c>
      <c r="E16" s="63">
        <v>10</v>
      </c>
      <c r="F16" s="64">
        <v>0.18</v>
      </c>
      <c r="G16" s="64">
        <v>0.56000000000000005</v>
      </c>
      <c r="J16" s="236"/>
      <c r="K16" s="66" t="s">
        <v>406</v>
      </c>
      <c r="L16" s="64">
        <v>0.17</v>
      </c>
      <c r="M16" s="64">
        <v>1.9</v>
      </c>
      <c r="N16" s="64">
        <v>0.17</v>
      </c>
      <c r="O16" s="64">
        <v>0.56000000000000005</v>
      </c>
      <c r="Q16" s="235"/>
      <c r="R16" s="235"/>
      <c r="S16" s="235"/>
    </row>
    <row r="17" spans="1:15">
      <c r="A17" s="66" t="s">
        <v>407</v>
      </c>
      <c r="B17" s="63">
        <v>30</v>
      </c>
      <c r="C17" s="64">
        <v>0.22</v>
      </c>
      <c r="D17" s="64">
        <v>9.59</v>
      </c>
      <c r="E17" s="63">
        <v>10</v>
      </c>
      <c r="F17" s="64">
        <v>0.22</v>
      </c>
      <c r="G17" s="64">
        <v>2.31</v>
      </c>
      <c r="J17" s="236"/>
      <c r="K17" s="66" t="s">
        <v>407</v>
      </c>
      <c r="L17" s="64">
        <v>0.21</v>
      </c>
      <c r="M17" s="64">
        <v>9.59</v>
      </c>
      <c r="N17" s="64">
        <v>0.21</v>
      </c>
      <c r="O17" s="64">
        <v>2.31</v>
      </c>
    </row>
    <row r="18" spans="1:15">
      <c r="A18" s="66" t="s">
        <v>408</v>
      </c>
      <c r="B18" s="63">
        <v>30</v>
      </c>
      <c r="C18" s="64">
        <v>0.26</v>
      </c>
      <c r="D18" s="64">
        <v>0.76</v>
      </c>
      <c r="E18" s="63">
        <v>10</v>
      </c>
      <c r="F18" s="64">
        <v>0.26</v>
      </c>
      <c r="G18" s="64">
        <v>0.56000000000000005</v>
      </c>
      <c r="J18" s="236"/>
      <c r="K18" s="66" t="s">
        <v>408</v>
      </c>
      <c r="L18" s="64">
        <v>0.13</v>
      </c>
      <c r="M18" s="64">
        <v>0.46</v>
      </c>
      <c r="N18" s="64">
        <v>0.14000000000000001</v>
      </c>
      <c r="O18" s="64">
        <v>0.23</v>
      </c>
    </row>
    <row r="19" spans="1:15">
      <c r="J19" s="236"/>
      <c r="K19" s="62" t="s">
        <v>409</v>
      </c>
      <c r="L19" s="62">
        <f>AVERAGE(L7:L18)</f>
        <v>8.9166666666666672E-2</v>
      </c>
      <c r="M19" s="62">
        <f>MAX(M7:M18)</f>
        <v>9.59</v>
      </c>
      <c r="N19" s="62">
        <f>AVERAGE(N7:N18)</f>
        <v>9.0000000000000011E-2</v>
      </c>
      <c r="O19" s="62">
        <f>MAX(O7:O18)</f>
        <v>2.31</v>
      </c>
    </row>
    <row r="21" spans="1:15" ht="41.45">
      <c r="J21" s="61">
        <f>+A6</f>
        <v>2022</v>
      </c>
      <c r="K21" s="61" t="s">
        <v>391</v>
      </c>
      <c r="L21" s="67" t="s">
        <v>386</v>
      </c>
      <c r="M21" s="67" t="s">
        <v>392</v>
      </c>
      <c r="N21" s="67" t="s">
        <v>389</v>
      </c>
      <c r="O21" s="67" t="s">
        <v>393</v>
      </c>
    </row>
    <row r="22" spans="1:15">
      <c r="J22" s="236" t="s">
        <v>189</v>
      </c>
      <c r="K22" s="66" t="s">
        <v>394</v>
      </c>
      <c r="L22" s="64">
        <v>0.11</v>
      </c>
      <c r="M22" s="64">
        <v>2.2000000000000002</v>
      </c>
      <c r="N22" s="64">
        <v>0.11</v>
      </c>
      <c r="O22" s="64">
        <v>0.15</v>
      </c>
    </row>
    <row r="23" spans="1:15">
      <c r="J23" s="236"/>
      <c r="K23" s="66" t="s">
        <v>395</v>
      </c>
      <c r="L23" s="64">
        <v>0.14000000000000001</v>
      </c>
      <c r="M23" s="64">
        <v>0.24</v>
      </c>
      <c r="N23" s="64">
        <v>0.14000000000000001</v>
      </c>
      <c r="O23" s="64">
        <v>0.18</v>
      </c>
    </row>
    <row r="24" spans="1:15">
      <c r="J24" s="236"/>
      <c r="K24" s="66" t="s">
        <v>396</v>
      </c>
      <c r="L24" s="64">
        <v>0.94</v>
      </c>
      <c r="M24" s="64">
        <v>7.74</v>
      </c>
      <c r="N24" s="64">
        <v>0.94</v>
      </c>
      <c r="O24" s="64">
        <v>5.84</v>
      </c>
    </row>
    <row r="25" spans="1:15">
      <c r="J25" s="236"/>
      <c r="K25" s="66" t="s">
        <v>398</v>
      </c>
      <c r="L25" s="64">
        <v>0.28000000000000003</v>
      </c>
      <c r="M25" s="64">
        <v>7.5</v>
      </c>
      <c r="N25" s="64">
        <v>0.28999999999999998</v>
      </c>
      <c r="O25" s="64">
        <v>2.02</v>
      </c>
    </row>
    <row r="26" spans="1:15">
      <c r="J26" s="236"/>
      <c r="K26" s="66" t="s">
        <v>400</v>
      </c>
      <c r="L26" s="64">
        <v>0.14000000000000001</v>
      </c>
      <c r="M26" s="64">
        <v>0.98</v>
      </c>
      <c r="N26" s="64">
        <v>0.14000000000000001</v>
      </c>
      <c r="O26" s="64">
        <v>0.19</v>
      </c>
    </row>
    <row r="27" spans="1:15">
      <c r="J27" s="236"/>
      <c r="K27" s="66" t="s">
        <v>401</v>
      </c>
      <c r="L27" s="64">
        <v>0.2</v>
      </c>
      <c r="M27" s="64">
        <v>4.82</v>
      </c>
      <c r="N27" s="64">
        <v>0.19</v>
      </c>
      <c r="O27" s="64">
        <v>0.73</v>
      </c>
    </row>
    <row r="28" spans="1:15">
      <c r="J28" s="236"/>
      <c r="K28" s="66" t="s">
        <v>402</v>
      </c>
      <c r="L28" s="64">
        <v>0.38</v>
      </c>
      <c r="M28" s="64">
        <v>12.19</v>
      </c>
      <c r="N28" s="64">
        <v>0.38</v>
      </c>
      <c r="O28" s="64">
        <v>5.65</v>
      </c>
    </row>
    <row r="29" spans="1:15">
      <c r="J29" s="236"/>
      <c r="K29" s="66" t="s">
        <v>404</v>
      </c>
      <c r="L29" s="64">
        <v>0.19</v>
      </c>
      <c r="M29" s="64">
        <v>1.02</v>
      </c>
      <c r="N29" s="64">
        <v>0.19</v>
      </c>
      <c r="O29" s="64">
        <v>0.47</v>
      </c>
    </row>
    <row r="30" spans="1:15">
      <c r="J30" s="236"/>
      <c r="K30" s="66" t="s">
        <v>405</v>
      </c>
      <c r="L30" s="64">
        <v>0.31</v>
      </c>
      <c r="M30" s="64">
        <v>3.79</v>
      </c>
      <c r="N30" s="64">
        <v>0.31</v>
      </c>
      <c r="O30" s="64">
        <v>0.91</v>
      </c>
    </row>
    <row r="31" spans="1:15">
      <c r="J31" s="236"/>
      <c r="K31" s="66" t="s">
        <v>406</v>
      </c>
      <c r="L31" s="64">
        <v>0.19</v>
      </c>
      <c r="M31" s="64">
        <v>0.9</v>
      </c>
      <c r="N31" s="64">
        <v>0.19</v>
      </c>
      <c r="O31" s="64">
        <v>0.43</v>
      </c>
    </row>
    <row r="32" spans="1:15">
      <c r="J32" s="236"/>
      <c r="K32" s="66" t="s">
        <v>407</v>
      </c>
      <c r="L32" s="64">
        <v>0.22</v>
      </c>
      <c r="M32" s="64">
        <v>1.83</v>
      </c>
      <c r="N32" s="64">
        <v>0.22</v>
      </c>
      <c r="O32" s="64">
        <v>0.41</v>
      </c>
    </row>
    <row r="33" spans="1:15">
      <c r="J33" s="236"/>
      <c r="K33" s="66" t="s">
        <v>408</v>
      </c>
      <c r="L33" s="64">
        <v>0.37</v>
      </c>
      <c r="M33" s="64">
        <v>0.76</v>
      </c>
      <c r="N33" s="64">
        <v>0.37</v>
      </c>
      <c r="O33" s="64">
        <v>0.56000000000000005</v>
      </c>
    </row>
    <row r="34" spans="1:15">
      <c r="J34" s="236"/>
      <c r="K34" s="62" t="s">
        <v>409</v>
      </c>
      <c r="L34" s="62">
        <f>AVERAGE(L22:L33)</f>
        <v>0.28916666666666668</v>
      </c>
      <c r="M34" s="62">
        <f>MAX(M22:M33)</f>
        <v>12.19</v>
      </c>
      <c r="N34" s="62">
        <f>AVERAGE(N22:N33)</f>
        <v>0.28916666666666668</v>
      </c>
      <c r="O34" s="62">
        <f>MAX(O22:O33)</f>
        <v>5.84</v>
      </c>
    </row>
    <row r="36" spans="1:15" ht="41.45">
      <c r="J36" s="61">
        <f>+A6</f>
        <v>2022</v>
      </c>
      <c r="K36" s="61" t="s">
        <v>391</v>
      </c>
      <c r="L36" s="67" t="s">
        <v>386</v>
      </c>
      <c r="M36" s="67" t="s">
        <v>392</v>
      </c>
      <c r="N36" s="67" t="s">
        <v>389</v>
      </c>
      <c r="O36" s="67" t="s">
        <v>393</v>
      </c>
    </row>
    <row r="37" spans="1:15">
      <c r="J37" s="236" t="s">
        <v>190</v>
      </c>
      <c r="K37" s="66" t="s">
        <v>394</v>
      </c>
      <c r="L37" s="64"/>
      <c r="M37" s="64"/>
      <c r="N37" s="64"/>
      <c r="O37" s="64"/>
    </row>
    <row r="38" spans="1:15">
      <c r="J38" s="236"/>
      <c r="K38" s="66" t="s">
        <v>395</v>
      </c>
      <c r="L38" s="64"/>
      <c r="M38" s="64"/>
      <c r="N38" s="64"/>
      <c r="O38" s="64"/>
    </row>
    <row r="39" spans="1:15">
      <c r="J39" s="236"/>
      <c r="K39" s="66" t="s">
        <v>396</v>
      </c>
      <c r="L39" s="64"/>
      <c r="M39" s="64"/>
      <c r="N39" s="64"/>
      <c r="O39" s="64"/>
    </row>
    <row r="40" spans="1:15">
      <c r="J40" s="236"/>
      <c r="K40" s="66" t="s">
        <v>398</v>
      </c>
      <c r="L40" s="64"/>
      <c r="M40" s="64"/>
      <c r="N40" s="64"/>
      <c r="O40" s="64"/>
    </row>
    <row r="41" spans="1:15">
      <c r="J41" s="236"/>
      <c r="K41" s="66" t="s">
        <v>400</v>
      </c>
      <c r="L41" s="64"/>
      <c r="M41" s="64"/>
      <c r="N41" s="64"/>
      <c r="O41" s="64"/>
    </row>
    <row r="42" spans="1:15">
      <c r="J42" s="236"/>
      <c r="K42" s="66" t="s">
        <v>401</v>
      </c>
      <c r="L42" s="64"/>
      <c r="M42" s="64"/>
      <c r="N42" s="64"/>
      <c r="O42" s="64"/>
    </row>
    <row r="43" spans="1:15">
      <c r="J43" s="236"/>
      <c r="K43" s="66" t="s">
        <v>402</v>
      </c>
      <c r="L43" s="64"/>
      <c r="M43" s="64"/>
      <c r="N43" s="64"/>
      <c r="O43" s="64"/>
    </row>
    <row r="44" spans="1:15">
      <c r="J44" s="236"/>
      <c r="K44" s="66" t="s">
        <v>404</v>
      </c>
      <c r="L44" s="64"/>
      <c r="M44" s="64"/>
      <c r="N44" s="64"/>
      <c r="O44" s="64"/>
    </row>
    <row r="45" spans="1:15">
      <c r="J45" s="236"/>
      <c r="K45" s="66" t="s">
        <v>405</v>
      </c>
      <c r="L45" s="64"/>
      <c r="M45" s="64"/>
      <c r="N45" s="64"/>
      <c r="O45" s="64"/>
    </row>
    <row r="46" spans="1:15">
      <c r="J46" s="236"/>
      <c r="K46" s="66" t="s">
        <v>406</v>
      </c>
      <c r="L46" s="64"/>
      <c r="M46" s="64"/>
      <c r="N46" s="64"/>
      <c r="O46" s="64"/>
    </row>
    <row r="47" spans="1:15">
      <c r="J47" s="236"/>
      <c r="K47" s="66" t="s">
        <v>407</v>
      </c>
      <c r="L47" s="64"/>
      <c r="M47" s="64"/>
      <c r="N47" s="64"/>
      <c r="O47" s="64"/>
    </row>
    <row r="48" spans="1:15">
      <c r="A48" s="248" t="s">
        <v>303</v>
      </c>
      <c r="B48" s="249"/>
      <c r="C48" s="249"/>
      <c r="D48" s="249"/>
      <c r="E48" s="249"/>
      <c r="F48" s="249"/>
      <c r="G48" s="250"/>
      <c r="J48" s="236"/>
      <c r="K48" s="66" t="s">
        <v>408</v>
      </c>
      <c r="L48" s="64"/>
      <c r="M48" s="64"/>
      <c r="N48" s="64"/>
      <c r="O48" s="64"/>
    </row>
    <row r="49" spans="1:15">
      <c r="A49" s="239"/>
      <c r="B49" s="240"/>
      <c r="C49" s="240"/>
      <c r="D49" s="240"/>
      <c r="E49" s="240"/>
      <c r="F49" s="240"/>
      <c r="G49" s="241"/>
      <c r="J49" s="236"/>
      <c r="K49" s="62" t="s">
        <v>409</v>
      </c>
      <c r="L49" s="62" t="e">
        <f>AVERAGE(L37:L48)</f>
        <v>#DIV/0!</v>
      </c>
      <c r="M49" s="62">
        <f>MAX(M37:M48)</f>
        <v>0</v>
      </c>
      <c r="N49" s="62" t="e">
        <f>AVERAGE(N37:N48)</f>
        <v>#DIV/0!</v>
      </c>
      <c r="O49" s="62">
        <f>MAX(O37:O48)</f>
        <v>0</v>
      </c>
    </row>
    <row r="50" spans="1:15">
      <c r="A50" s="242"/>
      <c r="B50" s="243"/>
      <c r="C50" s="243"/>
      <c r="D50" s="243"/>
      <c r="E50" s="243"/>
      <c r="F50" s="243"/>
      <c r="G50" s="244"/>
    </row>
    <row r="51" spans="1:15" ht="41.45">
      <c r="A51" s="242"/>
      <c r="B51" s="243"/>
      <c r="C51" s="243"/>
      <c r="D51" s="243"/>
      <c r="E51" s="243"/>
      <c r="F51" s="243"/>
      <c r="G51" s="244"/>
      <c r="J51" s="61">
        <f>+A6</f>
        <v>2022</v>
      </c>
      <c r="K51" s="61" t="s">
        <v>391</v>
      </c>
      <c r="L51" s="67" t="s">
        <v>386</v>
      </c>
      <c r="M51" s="67" t="s">
        <v>392</v>
      </c>
      <c r="N51" s="67" t="s">
        <v>389</v>
      </c>
      <c r="O51" s="67" t="s">
        <v>393</v>
      </c>
    </row>
    <row r="52" spans="1:15">
      <c r="A52" s="245"/>
      <c r="B52" s="246"/>
      <c r="C52" s="246"/>
      <c r="D52" s="246"/>
      <c r="E52" s="246"/>
      <c r="F52" s="246"/>
      <c r="G52" s="247"/>
      <c r="J52" s="236" t="s">
        <v>191</v>
      </c>
      <c r="K52" s="66" t="s">
        <v>394</v>
      </c>
      <c r="L52" s="64"/>
      <c r="M52" s="64"/>
      <c r="N52" s="64"/>
      <c r="O52" s="64"/>
    </row>
    <row r="53" spans="1:15">
      <c r="J53" s="236"/>
      <c r="K53" s="66" t="s">
        <v>395</v>
      </c>
      <c r="L53" s="64"/>
      <c r="M53" s="64"/>
      <c r="N53" s="64"/>
      <c r="O53" s="64"/>
    </row>
    <row r="54" spans="1:15">
      <c r="J54" s="236"/>
      <c r="K54" s="66" t="s">
        <v>396</v>
      </c>
      <c r="L54" s="64"/>
      <c r="M54" s="64"/>
      <c r="N54" s="64"/>
      <c r="O54" s="64"/>
    </row>
    <row r="55" spans="1:15">
      <c r="J55" s="236"/>
      <c r="K55" s="66" t="s">
        <v>398</v>
      </c>
      <c r="L55" s="64"/>
      <c r="M55" s="64"/>
      <c r="N55" s="64"/>
      <c r="O55" s="64"/>
    </row>
    <row r="56" spans="1:15">
      <c r="J56" s="236"/>
      <c r="K56" s="66" t="s">
        <v>400</v>
      </c>
      <c r="L56" s="64"/>
      <c r="M56" s="64"/>
      <c r="N56" s="64"/>
      <c r="O56" s="64"/>
    </row>
    <row r="57" spans="1:15">
      <c r="J57" s="236"/>
      <c r="K57" s="66" t="s">
        <v>401</v>
      </c>
      <c r="L57" s="64"/>
      <c r="M57" s="64"/>
      <c r="N57" s="64"/>
      <c r="O57" s="64"/>
    </row>
    <row r="58" spans="1:15">
      <c r="J58" s="236"/>
      <c r="K58" s="66" t="s">
        <v>402</v>
      </c>
      <c r="L58" s="64"/>
      <c r="M58" s="64"/>
      <c r="N58" s="64"/>
      <c r="O58" s="64"/>
    </row>
    <row r="59" spans="1:15">
      <c r="J59" s="236"/>
      <c r="K59" s="66" t="s">
        <v>404</v>
      </c>
      <c r="L59" s="64"/>
      <c r="M59" s="64"/>
      <c r="N59" s="64"/>
      <c r="O59" s="64"/>
    </row>
    <row r="60" spans="1:15">
      <c r="J60" s="236"/>
      <c r="K60" s="66" t="s">
        <v>405</v>
      </c>
      <c r="L60" s="64"/>
      <c r="M60" s="64"/>
      <c r="N60" s="64"/>
      <c r="O60" s="64"/>
    </row>
    <row r="61" spans="1:15">
      <c r="J61" s="236"/>
      <c r="K61" s="66" t="s">
        <v>406</v>
      </c>
      <c r="L61" s="64"/>
      <c r="M61" s="64"/>
      <c r="N61" s="64"/>
      <c r="O61" s="64"/>
    </row>
    <row r="62" spans="1:15">
      <c r="J62" s="236"/>
      <c r="K62" s="66" t="s">
        <v>407</v>
      </c>
      <c r="L62" s="64"/>
      <c r="M62" s="64"/>
      <c r="N62" s="64"/>
      <c r="O62" s="64"/>
    </row>
    <row r="63" spans="1:15">
      <c r="J63" s="236"/>
      <c r="K63" s="66" t="s">
        <v>408</v>
      </c>
      <c r="L63" s="64"/>
      <c r="M63" s="64"/>
      <c r="N63" s="64"/>
      <c r="O63" s="64"/>
    </row>
    <row r="64" spans="1:15">
      <c r="J64" s="236"/>
      <c r="K64" s="62" t="s">
        <v>409</v>
      </c>
      <c r="L64" s="62" t="e">
        <f>AVERAGE(L52:L63)</f>
        <v>#DIV/0!</v>
      </c>
      <c r="M64" s="62">
        <f>MAX(M52:M63)</f>
        <v>0</v>
      </c>
      <c r="N64" s="62" t="e">
        <f>AVERAGE(N52:N63)</f>
        <v>#DIV/0!</v>
      </c>
      <c r="O64" s="62">
        <f>MAX(O52:O63)</f>
        <v>0</v>
      </c>
    </row>
    <row r="66" spans="10:15" ht="41.45">
      <c r="J66" s="61">
        <f>+A6</f>
        <v>2022</v>
      </c>
      <c r="K66" s="61" t="s">
        <v>391</v>
      </c>
      <c r="L66" s="67" t="s">
        <v>386</v>
      </c>
      <c r="M66" s="67" t="s">
        <v>392</v>
      </c>
      <c r="N66" s="67" t="s">
        <v>389</v>
      </c>
      <c r="O66" s="67" t="s">
        <v>393</v>
      </c>
    </row>
    <row r="67" spans="10:15">
      <c r="J67" s="236" t="s">
        <v>192</v>
      </c>
      <c r="K67" s="66" t="s">
        <v>394</v>
      </c>
      <c r="L67" s="64"/>
      <c r="M67" s="64"/>
      <c r="N67" s="64"/>
      <c r="O67" s="64"/>
    </row>
    <row r="68" spans="10:15">
      <c r="J68" s="236"/>
      <c r="K68" s="66" t="s">
        <v>395</v>
      </c>
      <c r="L68" s="64"/>
      <c r="M68" s="64"/>
      <c r="N68" s="64"/>
      <c r="O68" s="64"/>
    </row>
    <row r="69" spans="10:15">
      <c r="J69" s="236"/>
      <c r="K69" s="66" t="s">
        <v>396</v>
      </c>
      <c r="L69" s="64"/>
      <c r="M69" s="64"/>
      <c r="N69" s="64"/>
      <c r="O69" s="64"/>
    </row>
    <row r="70" spans="10:15">
      <c r="J70" s="236"/>
      <c r="K70" s="66" t="s">
        <v>398</v>
      </c>
      <c r="L70" s="64"/>
      <c r="M70" s="64"/>
      <c r="N70" s="64"/>
      <c r="O70" s="64"/>
    </row>
    <row r="71" spans="10:15">
      <c r="J71" s="236"/>
      <c r="K71" s="66" t="s">
        <v>400</v>
      </c>
      <c r="L71" s="64"/>
      <c r="M71" s="64"/>
      <c r="N71" s="64"/>
      <c r="O71" s="64"/>
    </row>
    <row r="72" spans="10:15">
      <c r="J72" s="236"/>
      <c r="K72" s="66" t="s">
        <v>401</v>
      </c>
      <c r="L72" s="64"/>
      <c r="M72" s="64"/>
      <c r="N72" s="64"/>
      <c r="O72" s="64"/>
    </row>
    <row r="73" spans="10:15">
      <c r="J73" s="236"/>
      <c r="K73" s="66" t="s">
        <v>402</v>
      </c>
      <c r="L73" s="64"/>
      <c r="M73" s="64"/>
      <c r="N73" s="64"/>
      <c r="O73" s="64"/>
    </row>
    <row r="74" spans="10:15">
      <c r="J74" s="236"/>
      <c r="K74" s="66" t="s">
        <v>404</v>
      </c>
      <c r="L74" s="64"/>
      <c r="M74" s="64"/>
      <c r="N74" s="64"/>
      <c r="O74" s="64"/>
    </row>
    <row r="75" spans="10:15">
      <c r="J75" s="236"/>
      <c r="K75" s="66" t="s">
        <v>405</v>
      </c>
      <c r="L75" s="64"/>
      <c r="M75" s="64"/>
      <c r="N75" s="64"/>
      <c r="O75" s="64"/>
    </row>
    <row r="76" spans="10:15">
      <c r="J76" s="236"/>
      <c r="K76" s="66" t="s">
        <v>406</v>
      </c>
      <c r="L76" s="64"/>
      <c r="M76" s="64"/>
      <c r="N76" s="64"/>
      <c r="O76" s="64"/>
    </row>
    <row r="77" spans="10:15">
      <c r="J77" s="236"/>
      <c r="K77" s="66" t="s">
        <v>407</v>
      </c>
      <c r="L77" s="64"/>
      <c r="M77" s="64"/>
      <c r="N77" s="64"/>
      <c r="O77" s="64"/>
    </row>
    <row r="78" spans="10:15">
      <c r="J78" s="236"/>
      <c r="K78" s="66" t="s">
        <v>408</v>
      </c>
      <c r="L78" s="64"/>
      <c r="M78" s="64"/>
      <c r="N78" s="64"/>
      <c r="O78" s="64"/>
    </row>
    <row r="79" spans="10:15">
      <c r="J79" s="236"/>
      <c r="K79" s="62" t="s">
        <v>409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workbookViewId="0"/>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Lakeside EFW Ltd</v>
      </c>
    </row>
    <row r="3" spans="1:19" ht="14.45">
      <c r="A3" s="60" t="s">
        <v>422</v>
      </c>
      <c r="D3" s="76" t="s">
        <v>378</v>
      </c>
      <c r="G3" s="80" t="s">
        <v>379</v>
      </c>
      <c r="J3" s="9" t="str">
        <f>+A3</f>
        <v>Monitoring of Carbon Monoxide (half hourly)</v>
      </c>
      <c r="L3" s="9"/>
      <c r="N3" s="9" t="s">
        <v>380</v>
      </c>
      <c r="Q3" s="79" t="s">
        <v>3</v>
      </c>
      <c r="R3" s="74"/>
      <c r="S3" s="74"/>
    </row>
    <row r="4" spans="1:19" ht="13.9" customHeight="1">
      <c r="Q4" s="213" t="s">
        <v>381</v>
      </c>
      <c r="R4" s="213"/>
      <c r="S4" s="213"/>
    </row>
    <row r="5" spans="1:19" ht="16.149999999999999">
      <c r="A5" s="68" t="s">
        <v>382</v>
      </c>
      <c r="B5" s="238" t="s">
        <v>383</v>
      </c>
      <c r="C5" s="238"/>
      <c r="D5" s="238"/>
      <c r="E5" s="238" t="s">
        <v>384</v>
      </c>
      <c r="F5" s="238"/>
      <c r="G5" s="238"/>
      <c r="J5" s="237"/>
      <c r="K5" s="237"/>
      <c r="L5" s="237"/>
      <c r="M5" s="237"/>
      <c r="N5" s="237"/>
      <c r="O5" s="237"/>
      <c r="Q5" s="213"/>
      <c r="R5" s="213"/>
      <c r="S5" s="213"/>
    </row>
    <row r="6" spans="1:19" s="58" customFormat="1" ht="37.5" customHeight="1">
      <c r="A6" s="65">
        <f>+'Cover Page'!C39</f>
        <v>2022</v>
      </c>
      <c r="B6" s="55" t="s">
        <v>423</v>
      </c>
      <c r="C6" s="55" t="s">
        <v>386</v>
      </c>
      <c r="D6" s="55" t="s">
        <v>387</v>
      </c>
      <c r="E6" s="55" t="s">
        <v>424</v>
      </c>
      <c r="F6" s="55" t="s">
        <v>389</v>
      </c>
      <c r="G6" s="55" t="s">
        <v>390</v>
      </c>
      <c r="H6" s="59"/>
      <c r="J6" s="61">
        <f>+A6</f>
        <v>2022</v>
      </c>
      <c r="K6" s="61" t="s">
        <v>391</v>
      </c>
      <c r="L6" s="67" t="s">
        <v>386</v>
      </c>
      <c r="M6" s="67" t="s">
        <v>392</v>
      </c>
      <c r="N6" s="67" t="s">
        <v>389</v>
      </c>
      <c r="O6" s="67" t="s">
        <v>393</v>
      </c>
      <c r="Q6" s="213"/>
      <c r="R6" s="213"/>
      <c r="S6" s="213"/>
    </row>
    <row r="7" spans="1:19">
      <c r="A7" s="66" t="s">
        <v>394</v>
      </c>
      <c r="B7" s="69">
        <v>100</v>
      </c>
      <c r="C7" s="64"/>
      <c r="D7" s="64"/>
      <c r="E7" s="69">
        <v>50</v>
      </c>
      <c r="F7" s="64"/>
      <c r="G7" s="64"/>
      <c r="J7" s="236" t="s">
        <v>188</v>
      </c>
      <c r="K7" s="66" t="s">
        <v>394</v>
      </c>
      <c r="L7" s="64"/>
      <c r="M7" s="64"/>
      <c r="N7" s="64"/>
      <c r="O7" s="64"/>
      <c r="Q7" s="213"/>
      <c r="R7" s="213"/>
      <c r="S7" s="213"/>
    </row>
    <row r="8" spans="1:19">
      <c r="A8" s="66" t="s">
        <v>395</v>
      </c>
      <c r="B8" s="63">
        <f>+B7</f>
        <v>100</v>
      </c>
      <c r="C8" s="64"/>
      <c r="D8" s="64"/>
      <c r="E8" s="63">
        <f>+E7</f>
        <v>50</v>
      </c>
      <c r="F8" s="64"/>
      <c r="G8" s="64"/>
      <c r="J8" s="236"/>
      <c r="K8" s="66" t="s">
        <v>395</v>
      </c>
      <c r="L8" s="64"/>
      <c r="M8" s="64"/>
      <c r="N8" s="64"/>
      <c r="O8" s="64"/>
      <c r="Q8" s="213"/>
      <c r="R8" s="213"/>
      <c r="S8" s="213"/>
    </row>
    <row r="9" spans="1:19">
      <c r="A9" s="66" t="s">
        <v>396</v>
      </c>
      <c r="B9" s="63">
        <f t="shared" ref="B9:B18" si="0">+B8</f>
        <v>100</v>
      </c>
      <c r="C9" s="64"/>
      <c r="D9" s="64"/>
      <c r="E9" s="63">
        <f t="shared" ref="E9:E18" si="1">+E8</f>
        <v>50</v>
      </c>
      <c r="F9" s="64"/>
      <c r="G9" s="64"/>
      <c r="J9" s="236"/>
      <c r="K9" s="66" t="s">
        <v>396</v>
      </c>
      <c r="L9" s="64"/>
      <c r="M9" s="64"/>
      <c r="N9" s="64"/>
      <c r="O9" s="64"/>
      <c r="Q9" s="78" t="s">
        <v>397</v>
      </c>
    </row>
    <row r="10" spans="1:19" ht="14.25" customHeight="1">
      <c r="A10" s="66" t="s">
        <v>398</v>
      </c>
      <c r="B10" s="63">
        <f t="shared" si="0"/>
        <v>100</v>
      </c>
      <c r="C10" s="64"/>
      <c r="D10" s="64"/>
      <c r="E10" s="63">
        <f t="shared" si="1"/>
        <v>50</v>
      </c>
      <c r="F10" s="64"/>
      <c r="G10" s="64"/>
      <c r="J10" s="236"/>
      <c r="K10" s="66" t="s">
        <v>398</v>
      </c>
      <c r="L10" s="64"/>
      <c r="M10" s="64"/>
      <c r="N10" s="64"/>
      <c r="O10" s="64"/>
      <c r="Q10" s="235" t="s">
        <v>399</v>
      </c>
      <c r="R10" s="235"/>
      <c r="S10" s="235"/>
    </row>
    <row r="11" spans="1:19">
      <c r="A11" s="66" t="s">
        <v>400</v>
      </c>
      <c r="B11" s="63">
        <f t="shared" si="0"/>
        <v>100</v>
      </c>
      <c r="C11" s="64"/>
      <c r="D11" s="64"/>
      <c r="E11" s="63">
        <f t="shared" si="1"/>
        <v>50</v>
      </c>
      <c r="F11" s="64"/>
      <c r="G11" s="64"/>
      <c r="J11" s="236"/>
      <c r="K11" s="66" t="s">
        <v>400</v>
      </c>
      <c r="L11" s="64"/>
      <c r="M11" s="64"/>
      <c r="N11" s="64"/>
      <c r="O11" s="64"/>
      <c r="Q11" s="235"/>
      <c r="R11" s="235"/>
      <c r="S11" s="235"/>
    </row>
    <row r="12" spans="1:19">
      <c r="A12" s="66" t="s">
        <v>401</v>
      </c>
      <c r="B12" s="63">
        <f t="shared" si="0"/>
        <v>100</v>
      </c>
      <c r="C12" s="64"/>
      <c r="D12" s="64"/>
      <c r="E12" s="63">
        <f t="shared" si="1"/>
        <v>50</v>
      </c>
      <c r="F12" s="64"/>
      <c r="G12" s="64"/>
      <c r="J12" s="236"/>
      <c r="K12" s="66" t="s">
        <v>401</v>
      </c>
      <c r="L12" s="64"/>
      <c r="M12" s="64"/>
      <c r="N12" s="64"/>
      <c r="O12" s="64"/>
      <c r="Q12" s="235"/>
      <c r="R12" s="235"/>
      <c r="S12" s="235"/>
    </row>
    <row r="13" spans="1:19" ht="14.25" customHeight="1">
      <c r="A13" s="66" t="s">
        <v>402</v>
      </c>
      <c r="B13" s="63">
        <f t="shared" si="0"/>
        <v>100</v>
      </c>
      <c r="C13" s="64"/>
      <c r="D13" s="64"/>
      <c r="E13" s="63">
        <f t="shared" si="1"/>
        <v>50</v>
      </c>
      <c r="F13" s="64"/>
      <c r="G13" s="64"/>
      <c r="J13" s="236"/>
      <c r="K13" s="66" t="s">
        <v>402</v>
      </c>
      <c r="L13" s="64"/>
      <c r="M13" s="64"/>
      <c r="N13" s="64"/>
      <c r="O13" s="64"/>
      <c r="Q13" s="235" t="s">
        <v>403</v>
      </c>
      <c r="R13" s="235"/>
      <c r="S13" s="235"/>
    </row>
    <row r="14" spans="1:19">
      <c r="A14" s="66" t="s">
        <v>404</v>
      </c>
      <c r="B14" s="63">
        <f t="shared" si="0"/>
        <v>100</v>
      </c>
      <c r="C14" s="64"/>
      <c r="D14" s="64"/>
      <c r="E14" s="63">
        <f t="shared" si="1"/>
        <v>50</v>
      </c>
      <c r="F14" s="64"/>
      <c r="G14" s="64"/>
      <c r="J14" s="236"/>
      <c r="K14" s="66" t="s">
        <v>404</v>
      </c>
      <c r="L14" s="64"/>
      <c r="M14" s="64"/>
      <c r="N14" s="64"/>
      <c r="O14" s="64"/>
      <c r="Q14" s="235"/>
      <c r="R14" s="235"/>
      <c r="S14" s="235"/>
    </row>
    <row r="15" spans="1:19">
      <c r="A15" s="66" t="s">
        <v>405</v>
      </c>
      <c r="B15" s="63">
        <f t="shared" si="0"/>
        <v>100</v>
      </c>
      <c r="C15" s="64"/>
      <c r="D15" s="64"/>
      <c r="E15" s="63">
        <f t="shared" si="1"/>
        <v>50</v>
      </c>
      <c r="F15" s="64"/>
      <c r="G15" s="64"/>
      <c r="J15" s="236"/>
      <c r="K15" s="66" t="s">
        <v>405</v>
      </c>
      <c r="L15" s="64"/>
      <c r="M15" s="64"/>
      <c r="N15" s="64"/>
      <c r="O15" s="64"/>
      <c r="Q15" s="235"/>
      <c r="R15" s="235"/>
      <c r="S15" s="235"/>
    </row>
    <row r="16" spans="1:19">
      <c r="A16" s="66" t="s">
        <v>406</v>
      </c>
      <c r="B16" s="63">
        <f t="shared" si="0"/>
        <v>100</v>
      </c>
      <c r="C16" s="64"/>
      <c r="D16" s="64"/>
      <c r="E16" s="63">
        <f t="shared" si="1"/>
        <v>50</v>
      </c>
      <c r="F16" s="64"/>
      <c r="G16" s="64"/>
      <c r="J16" s="236"/>
      <c r="K16" s="66" t="s">
        <v>406</v>
      </c>
      <c r="L16" s="64"/>
      <c r="M16" s="64"/>
      <c r="N16" s="64"/>
      <c r="O16" s="64"/>
      <c r="Q16" s="235"/>
      <c r="R16" s="235"/>
      <c r="S16" s="235"/>
    </row>
    <row r="17" spans="1:15">
      <c r="A17" s="66" t="s">
        <v>407</v>
      </c>
      <c r="B17" s="63">
        <f t="shared" si="0"/>
        <v>100</v>
      </c>
      <c r="C17" s="64"/>
      <c r="D17" s="64"/>
      <c r="E17" s="63">
        <f t="shared" si="1"/>
        <v>50</v>
      </c>
      <c r="F17" s="64"/>
      <c r="G17" s="64"/>
      <c r="J17" s="236"/>
      <c r="K17" s="66" t="s">
        <v>407</v>
      </c>
      <c r="L17" s="64"/>
      <c r="M17" s="64"/>
      <c r="N17" s="64"/>
      <c r="O17" s="64"/>
    </row>
    <row r="18" spans="1:15">
      <c r="A18" s="66" t="s">
        <v>408</v>
      </c>
      <c r="B18" s="63">
        <f t="shared" si="0"/>
        <v>100</v>
      </c>
      <c r="C18" s="64"/>
      <c r="D18" s="64"/>
      <c r="E18" s="63">
        <f t="shared" si="1"/>
        <v>50</v>
      </c>
      <c r="F18" s="64"/>
      <c r="G18" s="64"/>
      <c r="J18" s="236"/>
      <c r="K18" s="66" t="s">
        <v>408</v>
      </c>
      <c r="L18" s="64"/>
      <c r="M18" s="64"/>
      <c r="N18" s="64"/>
      <c r="O18" s="64"/>
    </row>
    <row r="19" spans="1:15">
      <c r="J19" s="236"/>
      <c r="K19" s="62" t="s">
        <v>409</v>
      </c>
      <c r="L19" s="62" t="e">
        <f>AVERAGE(L7:L18)</f>
        <v>#DIV/0!</v>
      </c>
      <c r="M19" s="62">
        <f>MAX(M7:M18)</f>
        <v>0</v>
      </c>
      <c r="N19" s="62" t="e">
        <f>AVERAGE(N7:N18)</f>
        <v>#DIV/0!</v>
      </c>
      <c r="O19" s="62">
        <f>MAX(O7:O18)</f>
        <v>0</v>
      </c>
    </row>
    <row r="21" spans="1:15" ht="41.45">
      <c r="J21" s="61">
        <f>+A6</f>
        <v>2022</v>
      </c>
      <c r="K21" s="61" t="s">
        <v>391</v>
      </c>
      <c r="L21" s="67" t="s">
        <v>386</v>
      </c>
      <c r="M21" s="67" t="s">
        <v>392</v>
      </c>
      <c r="N21" s="67" t="s">
        <v>389</v>
      </c>
      <c r="O21" s="67" t="s">
        <v>393</v>
      </c>
    </row>
    <row r="22" spans="1:15">
      <c r="J22" s="236" t="s">
        <v>189</v>
      </c>
      <c r="K22" s="66" t="s">
        <v>394</v>
      </c>
      <c r="L22" s="64"/>
      <c r="M22" s="64"/>
      <c r="N22" s="64"/>
      <c r="O22" s="64"/>
    </row>
    <row r="23" spans="1:15">
      <c r="J23" s="236"/>
      <c r="K23" s="66" t="s">
        <v>395</v>
      </c>
      <c r="L23" s="64"/>
      <c r="M23" s="64"/>
      <c r="N23" s="64"/>
      <c r="O23" s="64"/>
    </row>
    <row r="24" spans="1:15">
      <c r="J24" s="236"/>
      <c r="K24" s="66" t="s">
        <v>396</v>
      </c>
      <c r="L24" s="64"/>
      <c r="M24" s="64"/>
      <c r="N24" s="64"/>
      <c r="O24" s="64"/>
    </row>
    <row r="25" spans="1:15">
      <c r="J25" s="236"/>
      <c r="K25" s="66" t="s">
        <v>398</v>
      </c>
      <c r="L25" s="64"/>
      <c r="M25" s="64"/>
      <c r="N25" s="64"/>
      <c r="O25" s="64"/>
    </row>
    <row r="26" spans="1:15">
      <c r="J26" s="236"/>
      <c r="K26" s="66" t="s">
        <v>400</v>
      </c>
      <c r="L26" s="64"/>
      <c r="M26" s="64"/>
      <c r="N26" s="64"/>
      <c r="O26" s="64"/>
    </row>
    <row r="27" spans="1:15">
      <c r="J27" s="236"/>
      <c r="K27" s="66" t="s">
        <v>401</v>
      </c>
      <c r="L27" s="64"/>
      <c r="M27" s="64"/>
      <c r="N27" s="64"/>
      <c r="O27" s="64"/>
    </row>
    <row r="28" spans="1:15">
      <c r="J28" s="236"/>
      <c r="K28" s="66" t="s">
        <v>402</v>
      </c>
      <c r="L28" s="64"/>
      <c r="M28" s="64"/>
      <c r="N28" s="64"/>
      <c r="O28" s="64"/>
    </row>
    <row r="29" spans="1:15">
      <c r="J29" s="236"/>
      <c r="K29" s="66" t="s">
        <v>404</v>
      </c>
      <c r="L29" s="64"/>
      <c r="M29" s="64"/>
      <c r="N29" s="64"/>
      <c r="O29" s="64"/>
    </row>
    <row r="30" spans="1:15">
      <c r="J30" s="236"/>
      <c r="K30" s="66" t="s">
        <v>405</v>
      </c>
      <c r="L30" s="64"/>
      <c r="M30" s="64"/>
      <c r="N30" s="64"/>
      <c r="O30" s="64"/>
    </row>
    <row r="31" spans="1:15">
      <c r="J31" s="236"/>
      <c r="K31" s="66" t="s">
        <v>406</v>
      </c>
      <c r="L31" s="64"/>
      <c r="M31" s="64"/>
      <c r="N31" s="64"/>
      <c r="O31" s="64"/>
    </row>
    <row r="32" spans="1:15">
      <c r="J32" s="236"/>
      <c r="K32" s="66" t="s">
        <v>407</v>
      </c>
      <c r="L32" s="64"/>
      <c r="M32" s="64"/>
      <c r="N32" s="64"/>
      <c r="O32" s="64"/>
    </row>
    <row r="33" spans="1:15">
      <c r="J33" s="236"/>
      <c r="K33" s="66" t="s">
        <v>408</v>
      </c>
      <c r="L33" s="64"/>
      <c r="M33" s="64"/>
      <c r="N33" s="64"/>
      <c r="O33" s="64"/>
    </row>
    <row r="34" spans="1:15">
      <c r="J34" s="236"/>
      <c r="K34" s="62" t="s">
        <v>409</v>
      </c>
      <c r="L34" s="62" t="e">
        <f>AVERAGE(L22:L33)</f>
        <v>#DIV/0!</v>
      </c>
      <c r="M34" s="62">
        <f>MAX(M22:M33)</f>
        <v>0</v>
      </c>
      <c r="N34" s="62" t="e">
        <f>AVERAGE(N22:N33)</f>
        <v>#DIV/0!</v>
      </c>
      <c r="O34" s="62">
        <f>MAX(O22:O33)</f>
        <v>0</v>
      </c>
    </row>
    <row r="36" spans="1:15" ht="41.45">
      <c r="J36" s="61">
        <f>+A6</f>
        <v>2022</v>
      </c>
      <c r="K36" s="61" t="s">
        <v>391</v>
      </c>
      <c r="L36" s="67" t="s">
        <v>386</v>
      </c>
      <c r="M36" s="67" t="s">
        <v>392</v>
      </c>
      <c r="N36" s="67" t="s">
        <v>389</v>
      </c>
      <c r="O36" s="67" t="s">
        <v>393</v>
      </c>
    </row>
    <row r="37" spans="1:15">
      <c r="J37" s="236" t="s">
        <v>190</v>
      </c>
      <c r="K37" s="66" t="s">
        <v>394</v>
      </c>
      <c r="L37" s="64"/>
      <c r="M37" s="64"/>
      <c r="N37" s="64"/>
      <c r="O37" s="64"/>
    </row>
    <row r="38" spans="1:15">
      <c r="J38" s="236"/>
      <c r="K38" s="66" t="s">
        <v>395</v>
      </c>
      <c r="L38" s="64"/>
      <c r="M38" s="64"/>
      <c r="N38" s="64"/>
      <c r="O38" s="64"/>
    </row>
    <row r="39" spans="1:15">
      <c r="J39" s="236"/>
      <c r="K39" s="66" t="s">
        <v>396</v>
      </c>
      <c r="L39" s="64"/>
      <c r="M39" s="64"/>
      <c r="N39" s="64"/>
      <c r="O39" s="64"/>
    </row>
    <row r="40" spans="1:15">
      <c r="J40" s="236"/>
      <c r="K40" s="66" t="s">
        <v>398</v>
      </c>
      <c r="L40" s="64"/>
      <c r="M40" s="64"/>
      <c r="N40" s="64"/>
      <c r="O40" s="64"/>
    </row>
    <row r="41" spans="1:15">
      <c r="J41" s="236"/>
      <c r="K41" s="66" t="s">
        <v>400</v>
      </c>
      <c r="L41" s="64"/>
      <c r="M41" s="64"/>
      <c r="N41" s="64"/>
      <c r="O41" s="64"/>
    </row>
    <row r="42" spans="1:15">
      <c r="J42" s="236"/>
      <c r="K42" s="66" t="s">
        <v>401</v>
      </c>
      <c r="L42" s="64"/>
      <c r="M42" s="64"/>
      <c r="N42" s="64"/>
      <c r="O42" s="64"/>
    </row>
    <row r="43" spans="1:15">
      <c r="J43" s="236"/>
      <c r="K43" s="66" t="s">
        <v>402</v>
      </c>
      <c r="L43" s="64"/>
      <c r="M43" s="64"/>
      <c r="N43" s="64"/>
      <c r="O43" s="64"/>
    </row>
    <row r="44" spans="1:15">
      <c r="J44" s="236"/>
      <c r="K44" s="66" t="s">
        <v>404</v>
      </c>
      <c r="L44" s="64"/>
      <c r="M44" s="64"/>
      <c r="N44" s="64"/>
      <c r="O44" s="64"/>
    </row>
    <row r="45" spans="1:15">
      <c r="J45" s="236"/>
      <c r="K45" s="66" t="s">
        <v>405</v>
      </c>
      <c r="L45" s="64"/>
      <c r="M45" s="64"/>
      <c r="N45" s="64"/>
      <c r="O45" s="64"/>
    </row>
    <row r="46" spans="1:15">
      <c r="J46" s="236"/>
      <c r="K46" s="66" t="s">
        <v>406</v>
      </c>
      <c r="L46" s="64"/>
      <c r="M46" s="64"/>
      <c r="N46" s="64"/>
      <c r="O46" s="64"/>
    </row>
    <row r="47" spans="1:15">
      <c r="J47" s="236"/>
      <c r="K47" s="66" t="s">
        <v>407</v>
      </c>
      <c r="L47" s="64"/>
      <c r="M47" s="64"/>
      <c r="N47" s="64"/>
      <c r="O47" s="64"/>
    </row>
    <row r="48" spans="1:15">
      <c r="A48" s="248" t="s">
        <v>303</v>
      </c>
      <c r="B48" s="249"/>
      <c r="C48" s="249"/>
      <c r="D48" s="249"/>
      <c r="E48" s="249"/>
      <c r="F48" s="249"/>
      <c r="G48" s="250"/>
      <c r="J48" s="236"/>
      <c r="K48" s="66" t="s">
        <v>408</v>
      </c>
      <c r="L48" s="64"/>
      <c r="M48" s="64"/>
      <c r="N48" s="64"/>
      <c r="O48" s="64"/>
    </row>
    <row r="49" spans="1:15">
      <c r="A49" s="239"/>
      <c r="B49" s="240"/>
      <c r="C49" s="240"/>
      <c r="D49" s="240"/>
      <c r="E49" s="240"/>
      <c r="F49" s="240"/>
      <c r="G49" s="241"/>
      <c r="J49" s="236"/>
      <c r="K49" s="62" t="s">
        <v>409</v>
      </c>
      <c r="L49" s="62" t="e">
        <f>AVERAGE(L37:L48)</f>
        <v>#DIV/0!</v>
      </c>
      <c r="M49" s="62">
        <f>MAX(M37:M48)</f>
        <v>0</v>
      </c>
      <c r="N49" s="62" t="e">
        <f>AVERAGE(N37:N48)</f>
        <v>#DIV/0!</v>
      </c>
      <c r="O49" s="62">
        <f>MAX(O37:O48)</f>
        <v>0</v>
      </c>
    </row>
    <row r="50" spans="1:15">
      <c r="A50" s="242"/>
      <c r="B50" s="243"/>
      <c r="C50" s="243"/>
      <c r="D50" s="243"/>
      <c r="E50" s="243"/>
      <c r="F50" s="243"/>
      <c r="G50" s="244"/>
    </row>
    <row r="51" spans="1:15" ht="41.45">
      <c r="A51" s="242"/>
      <c r="B51" s="243"/>
      <c r="C51" s="243"/>
      <c r="D51" s="243"/>
      <c r="E51" s="243"/>
      <c r="F51" s="243"/>
      <c r="G51" s="244"/>
      <c r="J51" s="61">
        <f>+A6</f>
        <v>2022</v>
      </c>
      <c r="K51" s="61" t="s">
        <v>391</v>
      </c>
      <c r="L51" s="67" t="s">
        <v>386</v>
      </c>
      <c r="M51" s="67" t="s">
        <v>392</v>
      </c>
      <c r="N51" s="67" t="s">
        <v>389</v>
      </c>
      <c r="O51" s="67" t="s">
        <v>393</v>
      </c>
    </row>
    <row r="52" spans="1:15">
      <c r="A52" s="245"/>
      <c r="B52" s="246"/>
      <c r="C52" s="246"/>
      <c r="D52" s="246"/>
      <c r="E52" s="246"/>
      <c r="F52" s="246"/>
      <c r="G52" s="247"/>
      <c r="J52" s="236" t="s">
        <v>191</v>
      </c>
      <c r="K52" s="66" t="s">
        <v>394</v>
      </c>
      <c r="L52" s="64"/>
      <c r="M52" s="64"/>
      <c r="N52" s="64"/>
      <c r="O52" s="64"/>
    </row>
    <row r="53" spans="1:15">
      <c r="J53" s="236"/>
      <c r="K53" s="66" t="s">
        <v>395</v>
      </c>
      <c r="L53" s="64"/>
      <c r="M53" s="64"/>
      <c r="N53" s="64"/>
      <c r="O53" s="64"/>
    </row>
    <row r="54" spans="1:15">
      <c r="J54" s="236"/>
      <c r="K54" s="66" t="s">
        <v>396</v>
      </c>
      <c r="L54" s="64"/>
      <c r="M54" s="64"/>
      <c r="N54" s="64"/>
      <c r="O54" s="64"/>
    </row>
    <row r="55" spans="1:15">
      <c r="J55" s="236"/>
      <c r="K55" s="66" t="s">
        <v>398</v>
      </c>
      <c r="L55" s="64"/>
      <c r="M55" s="64"/>
      <c r="N55" s="64"/>
      <c r="O55" s="64"/>
    </row>
    <row r="56" spans="1:15">
      <c r="J56" s="236"/>
      <c r="K56" s="66" t="s">
        <v>400</v>
      </c>
      <c r="L56" s="64"/>
      <c r="M56" s="64"/>
      <c r="N56" s="64"/>
      <c r="O56" s="64"/>
    </row>
    <row r="57" spans="1:15">
      <c r="J57" s="236"/>
      <c r="K57" s="66" t="s">
        <v>401</v>
      </c>
      <c r="L57" s="64"/>
      <c r="M57" s="64"/>
      <c r="N57" s="64"/>
      <c r="O57" s="64"/>
    </row>
    <row r="58" spans="1:15">
      <c r="J58" s="236"/>
      <c r="K58" s="66" t="s">
        <v>402</v>
      </c>
      <c r="L58" s="64"/>
      <c r="M58" s="64"/>
      <c r="N58" s="64"/>
      <c r="O58" s="64"/>
    </row>
    <row r="59" spans="1:15">
      <c r="J59" s="236"/>
      <c r="K59" s="66" t="s">
        <v>404</v>
      </c>
      <c r="L59" s="64"/>
      <c r="M59" s="64"/>
      <c r="N59" s="64"/>
      <c r="O59" s="64"/>
    </row>
    <row r="60" spans="1:15">
      <c r="J60" s="236"/>
      <c r="K60" s="66" t="s">
        <v>405</v>
      </c>
      <c r="L60" s="64"/>
      <c r="M60" s="64"/>
      <c r="N60" s="64"/>
      <c r="O60" s="64"/>
    </row>
    <row r="61" spans="1:15">
      <c r="J61" s="236"/>
      <c r="K61" s="66" t="s">
        <v>406</v>
      </c>
      <c r="L61" s="64"/>
      <c r="M61" s="64"/>
      <c r="N61" s="64"/>
      <c r="O61" s="64"/>
    </row>
    <row r="62" spans="1:15">
      <c r="J62" s="236"/>
      <c r="K62" s="66" t="s">
        <v>407</v>
      </c>
      <c r="L62" s="64"/>
      <c r="M62" s="64"/>
      <c r="N62" s="64"/>
      <c r="O62" s="64"/>
    </row>
    <row r="63" spans="1:15">
      <c r="J63" s="236"/>
      <c r="K63" s="66" t="s">
        <v>408</v>
      </c>
      <c r="L63" s="64"/>
      <c r="M63" s="64"/>
      <c r="N63" s="64"/>
      <c r="O63" s="64"/>
    </row>
    <row r="64" spans="1:15">
      <c r="J64" s="236"/>
      <c r="K64" s="62" t="s">
        <v>409</v>
      </c>
      <c r="L64" s="62" t="e">
        <f>AVERAGE(L52:L63)</f>
        <v>#DIV/0!</v>
      </c>
      <c r="M64" s="62">
        <f>MAX(M52:M63)</f>
        <v>0</v>
      </c>
      <c r="N64" s="62" t="e">
        <f>AVERAGE(N52:N63)</f>
        <v>#DIV/0!</v>
      </c>
      <c r="O64" s="62">
        <f>MAX(O52:O63)</f>
        <v>0</v>
      </c>
    </row>
    <row r="66" spans="10:15" ht="41.45">
      <c r="J66" s="61">
        <f>+A6</f>
        <v>2022</v>
      </c>
      <c r="K66" s="61" t="s">
        <v>391</v>
      </c>
      <c r="L66" s="67" t="s">
        <v>386</v>
      </c>
      <c r="M66" s="67" t="s">
        <v>392</v>
      </c>
      <c r="N66" s="67" t="s">
        <v>389</v>
      </c>
      <c r="O66" s="67" t="s">
        <v>393</v>
      </c>
    </row>
    <row r="67" spans="10:15">
      <c r="J67" s="236" t="s">
        <v>192</v>
      </c>
      <c r="K67" s="66" t="s">
        <v>394</v>
      </c>
      <c r="L67" s="64"/>
      <c r="M67" s="64"/>
      <c r="N67" s="64"/>
      <c r="O67" s="64"/>
    </row>
    <row r="68" spans="10:15">
      <c r="J68" s="236"/>
      <c r="K68" s="66" t="s">
        <v>395</v>
      </c>
      <c r="L68" s="64"/>
      <c r="M68" s="64"/>
      <c r="N68" s="64"/>
      <c r="O68" s="64"/>
    </row>
    <row r="69" spans="10:15">
      <c r="J69" s="236"/>
      <c r="K69" s="66" t="s">
        <v>396</v>
      </c>
      <c r="L69" s="64"/>
      <c r="M69" s="64"/>
      <c r="N69" s="64"/>
      <c r="O69" s="64"/>
    </row>
    <row r="70" spans="10:15">
      <c r="J70" s="236"/>
      <c r="K70" s="66" t="s">
        <v>398</v>
      </c>
      <c r="L70" s="64"/>
      <c r="M70" s="64"/>
      <c r="N70" s="64"/>
      <c r="O70" s="64"/>
    </row>
    <row r="71" spans="10:15">
      <c r="J71" s="236"/>
      <c r="K71" s="66" t="s">
        <v>400</v>
      </c>
      <c r="L71" s="64"/>
      <c r="M71" s="64"/>
      <c r="N71" s="64"/>
      <c r="O71" s="64"/>
    </row>
    <row r="72" spans="10:15">
      <c r="J72" s="236"/>
      <c r="K72" s="66" t="s">
        <v>401</v>
      </c>
      <c r="L72" s="64"/>
      <c r="M72" s="64"/>
      <c r="N72" s="64"/>
      <c r="O72" s="64"/>
    </row>
    <row r="73" spans="10:15">
      <c r="J73" s="236"/>
      <c r="K73" s="66" t="s">
        <v>402</v>
      </c>
      <c r="L73" s="64"/>
      <c r="M73" s="64"/>
      <c r="N73" s="64"/>
      <c r="O73" s="64"/>
    </row>
    <row r="74" spans="10:15">
      <c r="J74" s="236"/>
      <c r="K74" s="66" t="s">
        <v>404</v>
      </c>
      <c r="L74" s="64"/>
      <c r="M74" s="64"/>
      <c r="N74" s="64"/>
      <c r="O74" s="64"/>
    </row>
    <row r="75" spans="10:15">
      <c r="J75" s="236"/>
      <c r="K75" s="66" t="s">
        <v>405</v>
      </c>
      <c r="L75" s="64"/>
      <c r="M75" s="64"/>
      <c r="N75" s="64"/>
      <c r="O75" s="64"/>
    </row>
    <row r="76" spans="10:15">
      <c r="J76" s="236"/>
      <c r="K76" s="66" t="s">
        <v>406</v>
      </c>
      <c r="L76" s="64"/>
      <c r="M76" s="64"/>
      <c r="N76" s="64"/>
      <c r="O76" s="64"/>
    </row>
    <row r="77" spans="10:15">
      <c r="J77" s="236"/>
      <c r="K77" s="66" t="s">
        <v>407</v>
      </c>
      <c r="L77" s="64"/>
      <c r="M77" s="64"/>
      <c r="N77" s="64"/>
      <c r="O77" s="64"/>
    </row>
    <row r="78" spans="10:15">
      <c r="J78" s="236"/>
      <c r="K78" s="66" t="s">
        <v>408</v>
      </c>
      <c r="L78" s="64"/>
      <c r="M78" s="64"/>
      <c r="N78" s="64"/>
      <c r="O78" s="64"/>
    </row>
    <row r="79" spans="10:15">
      <c r="J79" s="236"/>
      <c r="K79" s="62" t="s">
        <v>409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topLeftCell="H14" workbookViewId="0">
      <selection activeCell="M34" sqref="M34"/>
    </sheetView>
  </sheetViews>
  <sheetFormatPr defaultRowHeight="13.9"/>
  <cols>
    <col min="1" max="1" width="14" style="3" customWidth="1"/>
    <col min="2" max="2" width="12.7109375" style="35" customWidth="1"/>
    <col min="3" max="3" width="15.28515625" style="35" customWidth="1"/>
    <col min="4" max="4" width="17.7109375" style="35" customWidth="1"/>
    <col min="5" max="5" width="14.7109375" style="35" customWidth="1"/>
    <col min="6" max="6" width="11.5703125" style="35" customWidth="1"/>
    <col min="7" max="7" width="15" style="35" customWidth="1"/>
    <col min="8" max="8" width="14.7109375" style="35"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c r="A1" s="93" t="str">
        <f>+'Cover Page'!$B$29</f>
        <v>Annual Performance Report 2022</v>
      </c>
      <c r="B1" s="93"/>
      <c r="C1" s="93"/>
      <c r="D1" s="93"/>
      <c r="E1" s="93" t="str">
        <f>+'Cover Page'!$B$33</f>
        <v>Lakeside EFW Ltd</v>
      </c>
    </row>
    <row r="3" spans="1:21" ht="14.45">
      <c r="A3" s="60" t="s">
        <v>425</v>
      </c>
      <c r="E3" s="76" t="s">
        <v>378</v>
      </c>
      <c r="H3" s="80" t="s">
        <v>426</v>
      </c>
      <c r="J3" s="9" t="str">
        <f>+A3</f>
        <v>Monitoring of Carbon Monoxide (10-minute avg)</v>
      </c>
      <c r="L3" s="9"/>
      <c r="O3" s="9" t="s">
        <v>380</v>
      </c>
      <c r="Q3" s="77" t="s">
        <v>3</v>
      </c>
      <c r="S3" s="79" t="s">
        <v>3</v>
      </c>
      <c r="T3" s="74"/>
      <c r="U3" s="74"/>
    </row>
    <row r="4" spans="1:21" ht="13.9" customHeight="1">
      <c r="S4" s="213" t="s">
        <v>427</v>
      </c>
      <c r="T4" s="213"/>
      <c r="U4" s="213"/>
    </row>
    <row r="5" spans="1:21" ht="16.149999999999999">
      <c r="A5" s="68" t="s">
        <v>382</v>
      </c>
      <c r="B5" s="238" t="s">
        <v>428</v>
      </c>
      <c r="C5" s="238"/>
      <c r="D5" s="238"/>
      <c r="E5" s="238"/>
      <c r="F5" s="238" t="s">
        <v>384</v>
      </c>
      <c r="G5" s="238"/>
      <c r="H5" s="238"/>
      <c r="K5" s="237"/>
      <c r="L5" s="237"/>
      <c r="M5" s="237"/>
      <c r="N5" s="237"/>
      <c r="O5" s="237"/>
      <c r="P5" s="237"/>
      <c r="Q5" s="237"/>
      <c r="S5" s="213"/>
      <c r="T5" s="213"/>
      <c r="U5" s="213"/>
    </row>
    <row r="6" spans="1:21" s="58" customFormat="1" ht="37.5" customHeight="1">
      <c r="A6" s="65">
        <f>+'Cover Page'!C39</f>
        <v>2022</v>
      </c>
      <c r="B6" s="55" t="s">
        <v>429</v>
      </c>
      <c r="C6" s="55" t="s">
        <v>430</v>
      </c>
      <c r="D6" s="55" t="s">
        <v>431</v>
      </c>
      <c r="E6" s="55" t="s">
        <v>432</v>
      </c>
      <c r="F6" s="55" t="s">
        <v>424</v>
      </c>
      <c r="G6" s="55" t="s">
        <v>389</v>
      </c>
      <c r="H6" s="55" t="s">
        <v>390</v>
      </c>
      <c r="I6" s="59"/>
      <c r="K6" s="61">
        <f>+A6</f>
        <v>2022</v>
      </c>
      <c r="L6" s="61" t="s">
        <v>391</v>
      </c>
      <c r="M6" s="55" t="s">
        <v>430</v>
      </c>
      <c r="N6" s="55" t="s">
        <v>431</v>
      </c>
      <c r="O6" s="55" t="s">
        <v>432</v>
      </c>
      <c r="P6" s="67" t="s">
        <v>389</v>
      </c>
      <c r="Q6" s="67" t="s">
        <v>393</v>
      </c>
      <c r="S6" s="213"/>
      <c r="T6" s="213"/>
      <c r="U6" s="213"/>
    </row>
    <row r="7" spans="1:21">
      <c r="A7" s="66" t="s">
        <v>394</v>
      </c>
      <c r="B7" s="69">
        <v>150</v>
      </c>
      <c r="C7" s="64">
        <v>20.07</v>
      </c>
      <c r="D7" s="64">
        <v>2.95</v>
      </c>
      <c r="E7" s="64">
        <v>679.89</v>
      </c>
      <c r="F7" s="69">
        <v>50</v>
      </c>
      <c r="G7" s="64">
        <v>2.95</v>
      </c>
      <c r="H7" s="64">
        <v>11.06</v>
      </c>
      <c r="K7" s="236" t="s">
        <v>188</v>
      </c>
      <c r="L7" s="66" t="s">
        <v>394</v>
      </c>
      <c r="M7" s="64">
        <v>14.02</v>
      </c>
      <c r="N7" s="64">
        <v>1.65</v>
      </c>
      <c r="O7" s="64">
        <v>679.89</v>
      </c>
      <c r="P7" s="64">
        <v>1.65</v>
      </c>
      <c r="Q7" s="64">
        <v>6.37</v>
      </c>
      <c r="S7" s="213"/>
      <c r="T7" s="213"/>
      <c r="U7" s="213"/>
    </row>
    <row r="8" spans="1:21">
      <c r="A8" s="66" t="s">
        <v>395</v>
      </c>
      <c r="B8" s="63">
        <f>+B7</f>
        <v>150</v>
      </c>
      <c r="C8" s="64">
        <v>17.760000000000002</v>
      </c>
      <c r="D8" s="64">
        <v>3.14</v>
      </c>
      <c r="E8" s="64">
        <v>884.16</v>
      </c>
      <c r="F8" s="63">
        <f>+F7</f>
        <v>50</v>
      </c>
      <c r="G8" s="64">
        <v>3.16</v>
      </c>
      <c r="H8" s="64">
        <v>7.55</v>
      </c>
      <c r="K8" s="236"/>
      <c r="L8" s="66" t="s">
        <v>395</v>
      </c>
      <c r="M8" s="64">
        <v>10.46</v>
      </c>
      <c r="N8" s="64">
        <v>3.01</v>
      </c>
      <c r="O8" s="64">
        <v>884.16</v>
      </c>
      <c r="P8" s="64">
        <v>3.04</v>
      </c>
      <c r="Q8" s="64">
        <v>7.55</v>
      </c>
      <c r="S8" s="213"/>
      <c r="T8" s="213"/>
      <c r="U8" s="213"/>
    </row>
    <row r="9" spans="1:21">
      <c r="A9" s="66" t="s">
        <v>396</v>
      </c>
      <c r="B9" s="63">
        <f t="shared" ref="B9:B18" si="0">+B8</f>
        <v>150</v>
      </c>
      <c r="C9" s="64">
        <v>14.4</v>
      </c>
      <c r="D9" s="64">
        <v>2.84</v>
      </c>
      <c r="E9" s="64">
        <v>642.89</v>
      </c>
      <c r="F9" s="63">
        <f t="shared" ref="F9:F18" si="1">+F8</f>
        <v>50</v>
      </c>
      <c r="G9" s="64">
        <v>2.83</v>
      </c>
      <c r="H9" s="64">
        <v>9.08</v>
      </c>
      <c r="K9" s="236"/>
      <c r="L9" s="66" t="s">
        <v>396</v>
      </c>
      <c r="M9" s="64">
        <v>14.4</v>
      </c>
      <c r="N9" s="64">
        <v>3.92</v>
      </c>
      <c r="O9" s="64">
        <v>571.76</v>
      </c>
      <c r="P9" s="64">
        <v>3.92</v>
      </c>
      <c r="Q9" s="64">
        <v>9.08</v>
      </c>
      <c r="S9" s="78" t="s">
        <v>433</v>
      </c>
    </row>
    <row r="10" spans="1:21">
      <c r="A10" s="66" t="s">
        <v>398</v>
      </c>
      <c r="B10" s="63">
        <f t="shared" si="0"/>
        <v>150</v>
      </c>
      <c r="C10" s="64">
        <v>39.020000000000003</v>
      </c>
      <c r="D10" s="64">
        <v>4.01</v>
      </c>
      <c r="E10" s="64">
        <v>703.96</v>
      </c>
      <c r="F10" s="63">
        <f t="shared" si="1"/>
        <v>50</v>
      </c>
      <c r="G10" s="64">
        <v>3.86</v>
      </c>
      <c r="H10" s="64">
        <v>8.11</v>
      </c>
      <c r="K10" s="236"/>
      <c r="L10" s="66" t="s">
        <v>398</v>
      </c>
      <c r="M10" s="64">
        <v>27.95</v>
      </c>
      <c r="N10" s="64">
        <v>5.2</v>
      </c>
      <c r="O10" s="64">
        <v>703.96</v>
      </c>
      <c r="P10" s="64">
        <v>5.08</v>
      </c>
      <c r="Q10" s="64">
        <v>8.11</v>
      </c>
      <c r="S10" s="235" t="s">
        <v>434</v>
      </c>
      <c r="T10" s="235"/>
      <c r="U10" s="235"/>
    </row>
    <row r="11" spans="1:21">
      <c r="A11" s="66" t="s">
        <v>400</v>
      </c>
      <c r="B11" s="63">
        <f t="shared" si="0"/>
        <v>150</v>
      </c>
      <c r="C11" s="64">
        <v>21.54</v>
      </c>
      <c r="D11" s="64">
        <v>3.73</v>
      </c>
      <c r="E11" s="64">
        <v>364.81</v>
      </c>
      <c r="F11" s="63">
        <f t="shared" si="1"/>
        <v>50</v>
      </c>
      <c r="G11" s="64">
        <v>3.75</v>
      </c>
      <c r="H11" s="64">
        <v>8.69</v>
      </c>
      <c r="K11" s="236"/>
      <c r="L11" s="66" t="s">
        <v>400</v>
      </c>
      <c r="M11" s="64">
        <v>18.54</v>
      </c>
      <c r="N11" s="64">
        <v>5</v>
      </c>
      <c r="O11" s="64">
        <v>364.81</v>
      </c>
      <c r="P11" s="64">
        <v>5.09</v>
      </c>
      <c r="Q11" s="64">
        <v>8.69</v>
      </c>
      <c r="S11" s="235"/>
      <c r="T11" s="235"/>
      <c r="U11" s="235"/>
    </row>
    <row r="12" spans="1:21">
      <c r="A12" s="66" t="s">
        <v>401</v>
      </c>
      <c r="B12" s="63">
        <f t="shared" si="0"/>
        <v>150</v>
      </c>
      <c r="C12" s="64">
        <v>37.07</v>
      </c>
      <c r="D12" s="64">
        <v>4.54</v>
      </c>
      <c r="E12" s="64">
        <v>425.53</v>
      </c>
      <c r="F12" s="63">
        <f t="shared" si="1"/>
        <v>50</v>
      </c>
      <c r="G12" s="64">
        <v>4.5599999999999996</v>
      </c>
      <c r="H12" s="64">
        <v>9.89</v>
      </c>
      <c r="K12" s="236"/>
      <c r="L12" s="66" t="s">
        <v>401</v>
      </c>
      <c r="M12" s="64">
        <v>37.07</v>
      </c>
      <c r="N12" s="64">
        <v>5.49</v>
      </c>
      <c r="O12" s="64">
        <v>425.53</v>
      </c>
      <c r="P12" s="64">
        <v>5.49</v>
      </c>
      <c r="Q12" s="64">
        <v>9.89</v>
      </c>
      <c r="S12" s="235"/>
      <c r="T12" s="235"/>
      <c r="U12" s="235"/>
    </row>
    <row r="13" spans="1:21">
      <c r="A13" s="66" t="s">
        <v>402</v>
      </c>
      <c r="B13" s="63">
        <f t="shared" si="0"/>
        <v>150</v>
      </c>
      <c r="C13" s="64">
        <v>58.69</v>
      </c>
      <c r="D13" s="64">
        <v>3.14</v>
      </c>
      <c r="E13" s="64">
        <v>552.64</v>
      </c>
      <c r="F13" s="63">
        <f t="shared" si="1"/>
        <v>50</v>
      </c>
      <c r="G13" s="64">
        <v>3.14</v>
      </c>
      <c r="H13" s="64">
        <v>7.72</v>
      </c>
      <c r="K13" s="236"/>
      <c r="L13" s="66" t="s">
        <v>402</v>
      </c>
      <c r="M13" s="64">
        <v>58.69</v>
      </c>
      <c r="N13" s="64">
        <v>4.3899999999999997</v>
      </c>
      <c r="O13" s="64">
        <v>552.64</v>
      </c>
      <c r="P13" s="64">
        <v>4.43</v>
      </c>
      <c r="Q13" s="64">
        <v>7.72</v>
      </c>
      <c r="S13" s="235" t="s">
        <v>435</v>
      </c>
      <c r="T13" s="235"/>
      <c r="U13" s="235"/>
    </row>
    <row r="14" spans="1:21">
      <c r="A14" s="66" t="s">
        <v>404</v>
      </c>
      <c r="B14" s="63">
        <f t="shared" si="0"/>
        <v>150</v>
      </c>
      <c r="C14" s="64">
        <v>31.02</v>
      </c>
      <c r="D14" s="64">
        <v>4.37</v>
      </c>
      <c r="E14" s="64">
        <v>1193.6300000000001</v>
      </c>
      <c r="F14" s="63">
        <f t="shared" si="1"/>
        <v>50</v>
      </c>
      <c r="G14" s="64">
        <v>4.37</v>
      </c>
      <c r="H14" s="64">
        <v>13.11</v>
      </c>
      <c r="K14" s="236"/>
      <c r="L14" s="66" t="s">
        <v>404</v>
      </c>
      <c r="M14" s="64">
        <v>31.02</v>
      </c>
      <c r="N14" s="64">
        <v>4.28</v>
      </c>
      <c r="O14" s="64">
        <v>720.45</v>
      </c>
      <c r="P14" s="64">
        <v>4.28</v>
      </c>
      <c r="Q14" s="64">
        <v>9.5</v>
      </c>
      <c r="S14" s="235"/>
      <c r="T14" s="235"/>
      <c r="U14" s="235"/>
    </row>
    <row r="15" spans="1:21">
      <c r="A15" s="66" t="s">
        <v>405</v>
      </c>
      <c r="B15" s="63">
        <f t="shared" si="0"/>
        <v>150</v>
      </c>
      <c r="C15" s="64">
        <v>2846.34</v>
      </c>
      <c r="D15" s="64">
        <v>13.53</v>
      </c>
      <c r="E15" s="64">
        <v>3152.87</v>
      </c>
      <c r="F15" s="63">
        <f t="shared" si="1"/>
        <v>50</v>
      </c>
      <c r="G15" s="64">
        <v>12.27</v>
      </c>
      <c r="H15" s="64">
        <v>438.08</v>
      </c>
      <c r="K15" s="236"/>
      <c r="L15" s="66" t="s">
        <v>405</v>
      </c>
      <c r="M15" s="64">
        <v>2846.34</v>
      </c>
      <c r="N15" s="64">
        <v>22.27</v>
      </c>
      <c r="O15" s="64">
        <v>3152.87</v>
      </c>
      <c r="P15" s="64">
        <v>19.82</v>
      </c>
      <c r="Q15" s="64">
        <v>438.08</v>
      </c>
      <c r="S15" s="235"/>
      <c r="T15" s="235"/>
      <c r="U15" s="235"/>
    </row>
    <row r="16" spans="1:21">
      <c r="A16" s="66" t="s">
        <v>406</v>
      </c>
      <c r="B16" s="63">
        <f t="shared" si="0"/>
        <v>150</v>
      </c>
      <c r="C16" s="64">
        <v>51.6</v>
      </c>
      <c r="D16" s="64">
        <v>5.45</v>
      </c>
      <c r="E16" s="64">
        <v>1244.44</v>
      </c>
      <c r="F16" s="63">
        <f t="shared" si="1"/>
        <v>50</v>
      </c>
      <c r="G16" s="64">
        <v>5.46</v>
      </c>
      <c r="H16" s="64">
        <v>17.309999999999999</v>
      </c>
      <c r="K16" s="236"/>
      <c r="L16" s="66" t="s">
        <v>406</v>
      </c>
      <c r="M16" s="64">
        <v>51.6</v>
      </c>
      <c r="N16" s="64">
        <v>4.92</v>
      </c>
      <c r="O16" s="64">
        <v>1244.44</v>
      </c>
      <c r="P16" s="64">
        <v>4.92</v>
      </c>
      <c r="Q16" s="64">
        <v>17.309999999999999</v>
      </c>
      <c r="S16" s="235"/>
      <c r="T16" s="235"/>
      <c r="U16" s="235"/>
    </row>
    <row r="17" spans="1:17">
      <c r="A17" s="66" t="s">
        <v>407</v>
      </c>
      <c r="B17" s="63">
        <f t="shared" si="0"/>
        <v>150</v>
      </c>
      <c r="C17" s="64">
        <v>60.83</v>
      </c>
      <c r="D17" s="64">
        <v>4.8099999999999996</v>
      </c>
      <c r="E17" s="64">
        <v>865.09</v>
      </c>
      <c r="F17" s="63">
        <f t="shared" si="1"/>
        <v>50</v>
      </c>
      <c r="G17" s="64">
        <v>4.82</v>
      </c>
      <c r="H17" s="64">
        <v>13.32</v>
      </c>
      <c r="K17" s="236"/>
      <c r="L17" s="66" t="s">
        <v>407</v>
      </c>
      <c r="M17" s="64">
        <v>60.83</v>
      </c>
      <c r="N17" s="64">
        <v>5.5</v>
      </c>
      <c r="O17" s="64">
        <v>865.09</v>
      </c>
      <c r="P17" s="64">
        <v>5.5</v>
      </c>
      <c r="Q17" s="64">
        <v>13.32</v>
      </c>
    </row>
    <row r="18" spans="1:17">
      <c r="A18" s="66" t="s">
        <v>408</v>
      </c>
      <c r="B18" s="63">
        <f t="shared" si="0"/>
        <v>150</v>
      </c>
      <c r="C18" s="64">
        <v>39.19</v>
      </c>
      <c r="D18" s="64">
        <v>4.75</v>
      </c>
      <c r="E18" s="64">
        <v>1790.39</v>
      </c>
      <c r="F18" s="63">
        <f t="shared" si="1"/>
        <v>50</v>
      </c>
      <c r="G18" s="64">
        <v>4.6900000000000004</v>
      </c>
      <c r="H18" s="64">
        <v>25.94</v>
      </c>
      <c r="K18" s="236"/>
      <c r="L18" s="66" t="s">
        <v>408</v>
      </c>
      <c r="M18" s="64">
        <v>33.340000000000003</v>
      </c>
      <c r="N18" s="64">
        <v>5.92</v>
      </c>
      <c r="O18" s="64">
        <v>1790.39</v>
      </c>
      <c r="P18" s="64">
        <v>5.82</v>
      </c>
      <c r="Q18" s="64">
        <v>25.94</v>
      </c>
    </row>
    <row r="19" spans="1:17">
      <c r="K19" s="236"/>
      <c r="L19" s="62" t="s">
        <v>409</v>
      </c>
      <c r="M19" s="62">
        <f>MAX(M7:M18)</f>
        <v>2846.34</v>
      </c>
      <c r="N19" s="62">
        <f>AVERAGE(N7:N18)</f>
        <v>5.9625000000000012</v>
      </c>
      <c r="O19" s="62">
        <f>MAX(O7:O18)</f>
        <v>3152.87</v>
      </c>
      <c r="P19" s="62">
        <f>AVERAGE(P7:P18)</f>
        <v>5.7533333333333339</v>
      </c>
      <c r="Q19" s="62">
        <f>MAX(Q7:Q18)</f>
        <v>438.08</v>
      </c>
    </row>
    <row r="21" spans="1:17" ht="27.6">
      <c r="K21" s="61">
        <f>+A6</f>
        <v>2022</v>
      </c>
      <c r="L21" s="61" t="s">
        <v>391</v>
      </c>
      <c r="M21" s="55" t="s">
        <v>430</v>
      </c>
      <c r="N21" s="55" t="s">
        <v>431</v>
      </c>
      <c r="O21" s="55" t="s">
        <v>432</v>
      </c>
      <c r="P21" s="67" t="s">
        <v>389</v>
      </c>
      <c r="Q21" s="67" t="s">
        <v>393</v>
      </c>
    </row>
    <row r="22" spans="1:17">
      <c r="K22" s="236" t="s">
        <v>189</v>
      </c>
      <c r="L22" s="66" t="s">
        <v>394</v>
      </c>
      <c r="M22" s="64">
        <v>20.07</v>
      </c>
      <c r="N22" s="64">
        <v>4.25</v>
      </c>
      <c r="O22" s="64">
        <v>367.68</v>
      </c>
      <c r="P22" s="64">
        <v>4.26</v>
      </c>
      <c r="Q22" s="64">
        <v>11.06</v>
      </c>
    </row>
    <row r="23" spans="1:17">
      <c r="K23" s="236"/>
      <c r="L23" s="66" t="s">
        <v>395</v>
      </c>
      <c r="M23" s="64">
        <v>17.760000000000002</v>
      </c>
      <c r="N23" s="64">
        <v>3.27</v>
      </c>
      <c r="O23" s="64">
        <v>415.53</v>
      </c>
      <c r="P23" s="64">
        <v>3.27</v>
      </c>
      <c r="Q23" s="64">
        <v>6.74</v>
      </c>
    </row>
    <row r="24" spans="1:17">
      <c r="K24" s="236"/>
      <c r="L24" s="66" t="s">
        <v>396</v>
      </c>
      <c r="M24" s="64">
        <v>7.94</v>
      </c>
      <c r="N24" s="64">
        <v>1.75</v>
      </c>
      <c r="O24" s="64">
        <v>642.89</v>
      </c>
      <c r="P24" s="64">
        <v>1.75</v>
      </c>
      <c r="Q24" s="64">
        <v>5.14</v>
      </c>
    </row>
    <row r="25" spans="1:17">
      <c r="K25" s="236"/>
      <c r="L25" s="66" t="s">
        <v>398</v>
      </c>
      <c r="M25" s="64">
        <v>39.020000000000003</v>
      </c>
      <c r="N25" s="64">
        <v>2.2400000000000002</v>
      </c>
      <c r="O25" s="64">
        <v>127.6</v>
      </c>
      <c r="P25" s="64">
        <v>1.91</v>
      </c>
      <c r="Q25" s="64">
        <v>4.29</v>
      </c>
    </row>
    <row r="26" spans="1:17">
      <c r="K26" s="236"/>
      <c r="L26" s="66" t="s">
        <v>400</v>
      </c>
      <c r="M26" s="64">
        <v>21.54</v>
      </c>
      <c r="N26" s="64">
        <v>2.67</v>
      </c>
      <c r="O26" s="64">
        <v>295.69</v>
      </c>
      <c r="P26" s="64">
        <v>2.67</v>
      </c>
      <c r="Q26" s="64">
        <v>5.48</v>
      </c>
    </row>
    <row r="27" spans="1:17">
      <c r="K27" s="236"/>
      <c r="L27" s="66" t="s">
        <v>401</v>
      </c>
      <c r="M27" s="64">
        <v>34.79</v>
      </c>
      <c r="N27" s="64">
        <v>3.44</v>
      </c>
      <c r="O27" s="64">
        <v>146.91999999999999</v>
      </c>
      <c r="P27" s="64">
        <v>3.44</v>
      </c>
      <c r="Q27" s="64">
        <v>7.97</v>
      </c>
    </row>
    <row r="28" spans="1:17">
      <c r="K28" s="236"/>
      <c r="L28" s="66" t="s">
        <v>402</v>
      </c>
      <c r="M28" s="64">
        <v>23.37</v>
      </c>
      <c r="N28" s="64">
        <v>1.9</v>
      </c>
      <c r="O28" s="64">
        <v>189.55</v>
      </c>
      <c r="P28" s="64">
        <v>1.9</v>
      </c>
      <c r="Q28" s="64">
        <v>6.81</v>
      </c>
    </row>
    <row r="29" spans="1:17">
      <c r="K29" s="236"/>
      <c r="L29" s="66" t="s">
        <v>404</v>
      </c>
      <c r="M29" s="64">
        <v>21.99</v>
      </c>
      <c r="N29" s="64">
        <v>4.46</v>
      </c>
      <c r="O29" s="64">
        <v>1193.6300000000001</v>
      </c>
      <c r="P29" s="64">
        <v>4.46</v>
      </c>
      <c r="Q29" s="64">
        <v>13.11</v>
      </c>
    </row>
    <row r="30" spans="1:17">
      <c r="K30" s="236"/>
      <c r="L30" s="66" t="s">
        <v>405</v>
      </c>
      <c r="M30" s="64">
        <v>37.479999999999997</v>
      </c>
      <c r="N30" s="64">
        <v>4.9800000000000004</v>
      </c>
      <c r="O30" s="64">
        <v>642</v>
      </c>
      <c r="P30" s="64">
        <v>4.9800000000000004</v>
      </c>
      <c r="Q30" s="64">
        <v>10.98</v>
      </c>
    </row>
    <row r="31" spans="1:17">
      <c r="K31" s="236"/>
      <c r="L31" s="66" t="s">
        <v>406</v>
      </c>
      <c r="M31" s="64">
        <v>42.71</v>
      </c>
      <c r="N31" s="64">
        <v>5.99</v>
      </c>
      <c r="O31" s="64">
        <v>923.86</v>
      </c>
      <c r="P31" s="64">
        <v>6.04</v>
      </c>
      <c r="Q31" s="64">
        <v>12.14</v>
      </c>
    </row>
    <row r="32" spans="1:17">
      <c r="K32" s="236"/>
      <c r="L32" s="66" t="s">
        <v>407</v>
      </c>
      <c r="M32" s="64">
        <v>21.81</v>
      </c>
      <c r="N32" s="64">
        <v>3.99</v>
      </c>
      <c r="O32" s="64">
        <v>250.67</v>
      </c>
      <c r="P32" s="64">
        <v>4.01</v>
      </c>
      <c r="Q32" s="64">
        <v>8.86</v>
      </c>
    </row>
    <row r="33" spans="1:17">
      <c r="K33" s="236"/>
      <c r="L33" s="66" t="s">
        <v>408</v>
      </c>
      <c r="M33" s="64">
        <v>39.19</v>
      </c>
      <c r="N33" s="64">
        <v>3.78</v>
      </c>
      <c r="O33" s="64">
        <v>239.26</v>
      </c>
      <c r="P33" s="64">
        <v>3.78</v>
      </c>
      <c r="Q33" s="64">
        <v>7.84</v>
      </c>
    </row>
    <row r="34" spans="1:17">
      <c r="K34" s="236"/>
      <c r="L34" s="62" t="s">
        <v>409</v>
      </c>
      <c r="M34" s="62">
        <f>MAX(M22:M33)</f>
        <v>42.71</v>
      </c>
      <c r="N34" s="62">
        <f>AVERAGE(N22:N33)</f>
        <v>3.5600000000000005</v>
      </c>
      <c r="O34" s="62">
        <f>MAX(O22:O33)</f>
        <v>1193.6300000000001</v>
      </c>
      <c r="P34" s="62">
        <f>AVERAGE(P22:P33)</f>
        <v>3.5391666666666666</v>
      </c>
      <c r="Q34" s="62">
        <f>MAX(Q22:Q33)</f>
        <v>13.11</v>
      </c>
    </row>
    <row r="36" spans="1:17" ht="27.6">
      <c r="K36" s="61">
        <f>+A6</f>
        <v>2022</v>
      </c>
      <c r="L36" s="61" t="s">
        <v>391</v>
      </c>
      <c r="M36" s="55" t="s">
        <v>430</v>
      </c>
      <c r="N36" s="55" t="s">
        <v>431</v>
      </c>
      <c r="O36" s="55" t="s">
        <v>432</v>
      </c>
      <c r="P36" s="67" t="s">
        <v>389</v>
      </c>
      <c r="Q36" s="67" t="s">
        <v>393</v>
      </c>
    </row>
    <row r="37" spans="1:17">
      <c r="K37" s="236" t="s">
        <v>190</v>
      </c>
      <c r="L37" s="66" t="s">
        <v>394</v>
      </c>
      <c r="M37" s="64"/>
      <c r="N37" s="64"/>
      <c r="O37" s="64"/>
      <c r="P37" s="64"/>
      <c r="Q37" s="64"/>
    </row>
    <row r="38" spans="1:17">
      <c r="K38" s="236"/>
      <c r="L38" s="66" t="s">
        <v>395</v>
      </c>
      <c r="M38" s="64"/>
      <c r="N38" s="64"/>
      <c r="O38" s="64"/>
      <c r="P38" s="64"/>
      <c r="Q38" s="64"/>
    </row>
    <row r="39" spans="1:17">
      <c r="K39" s="236"/>
      <c r="L39" s="66" t="s">
        <v>396</v>
      </c>
      <c r="M39" s="64"/>
      <c r="N39" s="64"/>
      <c r="O39" s="64"/>
      <c r="P39" s="64"/>
      <c r="Q39" s="64"/>
    </row>
    <row r="40" spans="1:17">
      <c r="K40" s="236"/>
      <c r="L40" s="66" t="s">
        <v>398</v>
      </c>
      <c r="M40" s="64"/>
      <c r="N40" s="64"/>
      <c r="O40" s="64"/>
      <c r="P40" s="64"/>
      <c r="Q40" s="64"/>
    </row>
    <row r="41" spans="1:17">
      <c r="K41" s="236"/>
      <c r="L41" s="66" t="s">
        <v>400</v>
      </c>
      <c r="M41" s="64"/>
      <c r="N41" s="64"/>
      <c r="O41" s="64"/>
      <c r="P41" s="64"/>
      <c r="Q41" s="64"/>
    </row>
    <row r="42" spans="1:17">
      <c r="K42" s="236"/>
      <c r="L42" s="66" t="s">
        <v>401</v>
      </c>
      <c r="M42" s="64"/>
      <c r="N42" s="64"/>
      <c r="O42" s="64"/>
      <c r="P42" s="64"/>
      <c r="Q42" s="64"/>
    </row>
    <row r="43" spans="1:17">
      <c r="K43" s="236"/>
      <c r="L43" s="66" t="s">
        <v>402</v>
      </c>
      <c r="M43" s="64"/>
      <c r="N43" s="64"/>
      <c r="O43" s="64"/>
      <c r="P43" s="64"/>
      <c r="Q43" s="64"/>
    </row>
    <row r="44" spans="1:17">
      <c r="K44" s="236"/>
      <c r="L44" s="66" t="s">
        <v>404</v>
      </c>
      <c r="M44" s="64"/>
      <c r="N44" s="64"/>
      <c r="O44" s="64"/>
      <c r="P44" s="64"/>
      <c r="Q44" s="64"/>
    </row>
    <row r="45" spans="1:17">
      <c r="K45" s="236"/>
      <c r="L45" s="66" t="s">
        <v>405</v>
      </c>
      <c r="M45" s="64"/>
      <c r="N45" s="64"/>
      <c r="O45" s="64"/>
      <c r="P45" s="64"/>
      <c r="Q45" s="64"/>
    </row>
    <row r="46" spans="1:17">
      <c r="K46" s="236"/>
      <c r="L46" s="66" t="s">
        <v>406</v>
      </c>
      <c r="M46" s="64"/>
      <c r="N46" s="64"/>
      <c r="O46" s="64"/>
      <c r="P46" s="64"/>
      <c r="Q46" s="64"/>
    </row>
    <row r="47" spans="1:17">
      <c r="K47" s="236"/>
      <c r="L47" s="66" t="s">
        <v>407</v>
      </c>
      <c r="M47" s="64"/>
      <c r="N47" s="64"/>
      <c r="O47" s="64"/>
      <c r="P47" s="64"/>
      <c r="Q47" s="64"/>
    </row>
    <row r="48" spans="1:17">
      <c r="A48" s="248" t="s">
        <v>303</v>
      </c>
      <c r="B48" s="249"/>
      <c r="C48" s="249"/>
      <c r="D48" s="249"/>
      <c r="E48" s="249"/>
      <c r="F48" s="249"/>
      <c r="G48" s="249"/>
      <c r="H48" s="250"/>
      <c r="K48" s="236"/>
      <c r="L48" s="66" t="s">
        <v>408</v>
      </c>
      <c r="M48" s="64"/>
      <c r="N48" s="64"/>
      <c r="O48" s="64"/>
      <c r="P48" s="64"/>
      <c r="Q48" s="64"/>
    </row>
    <row r="49" spans="1:17">
      <c r="A49" s="194" t="s">
        <v>436</v>
      </c>
      <c r="B49" s="195"/>
      <c r="C49" s="195"/>
      <c r="D49" s="195"/>
      <c r="E49" s="195"/>
      <c r="F49" s="195"/>
      <c r="G49" s="195"/>
      <c r="H49" s="196"/>
      <c r="K49" s="236"/>
      <c r="L49" s="62" t="s">
        <v>409</v>
      </c>
      <c r="M49" s="62" t="e">
        <f>AVERAGE(M37:M48)</f>
        <v>#DIV/0!</v>
      </c>
      <c r="N49" s="62"/>
      <c r="O49" s="62">
        <f>MAX(O37:O48)</f>
        <v>0</v>
      </c>
      <c r="P49" s="62" t="e">
        <f>AVERAGE(P37:P48)</f>
        <v>#DIV/0!</v>
      </c>
      <c r="Q49" s="62">
        <f>MAX(Q37:Q48)</f>
        <v>0</v>
      </c>
    </row>
    <row r="50" spans="1:17">
      <c r="A50" s="197"/>
      <c r="B50" s="198"/>
      <c r="C50" s="198"/>
      <c r="D50" s="198"/>
      <c r="E50" s="198"/>
      <c r="F50" s="198"/>
      <c r="G50" s="198"/>
      <c r="H50" s="199"/>
    </row>
    <row r="51" spans="1:17" ht="27.6">
      <c r="A51" s="197"/>
      <c r="B51" s="198"/>
      <c r="C51" s="198"/>
      <c r="D51" s="198"/>
      <c r="E51" s="198"/>
      <c r="F51" s="198"/>
      <c r="G51" s="198"/>
      <c r="H51" s="199"/>
      <c r="K51" s="61">
        <f>+A6</f>
        <v>2022</v>
      </c>
      <c r="L51" s="61" t="s">
        <v>391</v>
      </c>
      <c r="M51" s="55" t="s">
        <v>430</v>
      </c>
      <c r="N51" s="55" t="s">
        <v>431</v>
      </c>
      <c r="O51" s="55" t="s">
        <v>432</v>
      </c>
      <c r="P51" s="67" t="s">
        <v>389</v>
      </c>
      <c r="Q51" s="67" t="s">
        <v>393</v>
      </c>
    </row>
    <row r="52" spans="1:17">
      <c r="A52" s="200"/>
      <c r="B52" s="201"/>
      <c r="C52" s="201"/>
      <c r="D52" s="201"/>
      <c r="E52" s="201"/>
      <c r="F52" s="201"/>
      <c r="G52" s="201"/>
      <c r="H52" s="202"/>
      <c r="K52" s="236" t="s">
        <v>191</v>
      </c>
      <c r="L52" s="66" t="s">
        <v>394</v>
      </c>
      <c r="M52" s="64"/>
      <c r="N52" s="64"/>
      <c r="O52" s="64"/>
      <c r="P52" s="64"/>
      <c r="Q52" s="64"/>
    </row>
    <row r="53" spans="1:17">
      <c r="K53" s="236"/>
      <c r="L53" s="66" t="s">
        <v>395</v>
      </c>
      <c r="M53" s="64"/>
      <c r="N53" s="64"/>
      <c r="O53" s="64"/>
      <c r="P53" s="64"/>
      <c r="Q53" s="64"/>
    </row>
    <row r="54" spans="1:17">
      <c r="K54" s="236"/>
      <c r="L54" s="66" t="s">
        <v>396</v>
      </c>
      <c r="M54" s="64"/>
      <c r="N54" s="64"/>
      <c r="O54" s="64"/>
      <c r="P54" s="64"/>
      <c r="Q54" s="64"/>
    </row>
    <row r="55" spans="1:17">
      <c r="K55" s="236"/>
      <c r="L55" s="66" t="s">
        <v>398</v>
      </c>
      <c r="M55" s="64"/>
      <c r="N55" s="64"/>
      <c r="O55" s="64"/>
      <c r="P55" s="64"/>
      <c r="Q55" s="64"/>
    </row>
    <row r="56" spans="1:17">
      <c r="K56" s="236"/>
      <c r="L56" s="66" t="s">
        <v>400</v>
      </c>
      <c r="M56" s="64"/>
      <c r="N56" s="64"/>
      <c r="O56" s="64"/>
      <c r="P56" s="64"/>
      <c r="Q56" s="64"/>
    </row>
    <row r="57" spans="1:17">
      <c r="K57" s="236"/>
      <c r="L57" s="66" t="s">
        <v>401</v>
      </c>
      <c r="M57" s="64"/>
      <c r="N57" s="64"/>
      <c r="O57" s="64"/>
      <c r="P57" s="64"/>
      <c r="Q57" s="64"/>
    </row>
    <row r="58" spans="1:17">
      <c r="K58" s="236"/>
      <c r="L58" s="66" t="s">
        <v>402</v>
      </c>
      <c r="M58" s="64"/>
      <c r="N58" s="64"/>
      <c r="O58" s="64"/>
      <c r="P58" s="64"/>
      <c r="Q58" s="64"/>
    </row>
    <row r="59" spans="1:17">
      <c r="K59" s="236"/>
      <c r="L59" s="66" t="s">
        <v>404</v>
      </c>
      <c r="M59" s="64"/>
      <c r="N59" s="64"/>
      <c r="O59" s="64"/>
      <c r="P59" s="64"/>
      <c r="Q59" s="64"/>
    </row>
    <row r="60" spans="1:17">
      <c r="K60" s="236"/>
      <c r="L60" s="66" t="s">
        <v>405</v>
      </c>
      <c r="M60" s="64"/>
      <c r="N60" s="64"/>
      <c r="O60" s="64"/>
      <c r="P60" s="64"/>
      <c r="Q60" s="64"/>
    </row>
    <row r="61" spans="1:17">
      <c r="K61" s="236"/>
      <c r="L61" s="66" t="s">
        <v>406</v>
      </c>
      <c r="M61" s="64"/>
      <c r="N61" s="64"/>
      <c r="O61" s="64"/>
      <c r="P61" s="64"/>
      <c r="Q61" s="64"/>
    </row>
    <row r="62" spans="1:17">
      <c r="K62" s="236"/>
      <c r="L62" s="66" t="s">
        <v>407</v>
      </c>
      <c r="M62" s="64"/>
      <c r="N62" s="64"/>
      <c r="O62" s="64"/>
      <c r="P62" s="64"/>
      <c r="Q62" s="64"/>
    </row>
    <row r="63" spans="1:17">
      <c r="K63" s="236"/>
      <c r="L63" s="66" t="s">
        <v>408</v>
      </c>
      <c r="M63" s="64"/>
      <c r="N63" s="64"/>
      <c r="O63" s="64"/>
      <c r="P63" s="64"/>
      <c r="Q63" s="64"/>
    </row>
    <row r="64" spans="1:17">
      <c r="K64" s="236"/>
      <c r="L64" s="62" t="s">
        <v>409</v>
      </c>
      <c r="M64" s="62" t="e">
        <f>AVERAGE(M52:M63)</f>
        <v>#DIV/0!</v>
      </c>
      <c r="N64" s="62"/>
      <c r="O64" s="62">
        <f>MAX(O52:O63)</f>
        <v>0</v>
      </c>
      <c r="P64" s="62" t="e">
        <f>AVERAGE(P52:P63)</f>
        <v>#DIV/0!</v>
      </c>
      <c r="Q64" s="62">
        <f>MAX(Q52:Q63)</f>
        <v>0</v>
      </c>
    </row>
    <row r="66" spans="11:17" ht="27.6">
      <c r="K66" s="61">
        <f>+A6</f>
        <v>2022</v>
      </c>
      <c r="L66" s="61" t="s">
        <v>391</v>
      </c>
      <c r="M66" s="55" t="s">
        <v>430</v>
      </c>
      <c r="N66" s="55" t="s">
        <v>431</v>
      </c>
      <c r="O66" s="55" t="s">
        <v>432</v>
      </c>
      <c r="P66" s="67" t="s">
        <v>389</v>
      </c>
      <c r="Q66" s="67" t="s">
        <v>393</v>
      </c>
    </row>
    <row r="67" spans="11:17">
      <c r="K67" s="236" t="s">
        <v>192</v>
      </c>
      <c r="L67" s="66" t="s">
        <v>394</v>
      </c>
      <c r="M67" s="64"/>
      <c r="N67" s="64"/>
      <c r="O67" s="64"/>
      <c r="P67" s="64"/>
      <c r="Q67" s="64"/>
    </row>
    <row r="68" spans="11:17">
      <c r="K68" s="236"/>
      <c r="L68" s="66" t="s">
        <v>395</v>
      </c>
      <c r="M68" s="64"/>
      <c r="N68" s="64"/>
      <c r="O68" s="64"/>
      <c r="P68" s="64"/>
      <c r="Q68" s="64"/>
    </row>
    <row r="69" spans="11:17">
      <c r="K69" s="236"/>
      <c r="L69" s="66" t="s">
        <v>396</v>
      </c>
      <c r="M69" s="64"/>
      <c r="N69" s="64"/>
      <c r="O69" s="64"/>
      <c r="P69" s="64"/>
      <c r="Q69" s="64"/>
    </row>
    <row r="70" spans="11:17">
      <c r="K70" s="236"/>
      <c r="L70" s="66" t="s">
        <v>398</v>
      </c>
      <c r="M70" s="64"/>
      <c r="N70" s="64"/>
      <c r="O70" s="64"/>
      <c r="P70" s="64"/>
      <c r="Q70" s="64"/>
    </row>
    <row r="71" spans="11:17">
      <c r="K71" s="236"/>
      <c r="L71" s="66" t="s">
        <v>400</v>
      </c>
      <c r="M71" s="64"/>
      <c r="N71" s="64"/>
      <c r="O71" s="64"/>
      <c r="P71" s="64"/>
      <c r="Q71" s="64"/>
    </row>
    <row r="72" spans="11:17">
      <c r="K72" s="236"/>
      <c r="L72" s="66" t="s">
        <v>401</v>
      </c>
      <c r="M72" s="64"/>
      <c r="N72" s="64"/>
      <c r="O72" s="64"/>
      <c r="P72" s="64"/>
      <c r="Q72" s="64"/>
    </row>
    <row r="73" spans="11:17">
      <c r="K73" s="236"/>
      <c r="L73" s="66" t="s">
        <v>402</v>
      </c>
      <c r="M73" s="64"/>
      <c r="N73" s="64"/>
      <c r="O73" s="64"/>
      <c r="P73" s="64"/>
      <c r="Q73" s="64"/>
    </row>
    <row r="74" spans="11:17">
      <c r="K74" s="236"/>
      <c r="L74" s="66" t="s">
        <v>404</v>
      </c>
      <c r="M74" s="64"/>
      <c r="N74" s="64"/>
      <c r="O74" s="64"/>
      <c r="P74" s="64"/>
      <c r="Q74" s="64"/>
    </row>
    <row r="75" spans="11:17">
      <c r="K75" s="236"/>
      <c r="L75" s="66" t="s">
        <v>405</v>
      </c>
      <c r="M75" s="64"/>
      <c r="N75" s="64"/>
      <c r="O75" s="64"/>
      <c r="P75" s="64"/>
      <c r="Q75" s="64"/>
    </row>
    <row r="76" spans="11:17">
      <c r="K76" s="236"/>
      <c r="L76" s="66" t="s">
        <v>406</v>
      </c>
      <c r="M76" s="64"/>
      <c r="N76" s="64"/>
      <c r="O76" s="64"/>
      <c r="P76" s="64"/>
      <c r="Q76" s="64"/>
    </row>
    <row r="77" spans="11:17">
      <c r="K77" s="236"/>
      <c r="L77" s="66" t="s">
        <v>407</v>
      </c>
      <c r="M77" s="64"/>
      <c r="N77" s="64"/>
      <c r="O77" s="64"/>
      <c r="P77" s="64"/>
      <c r="Q77" s="64"/>
    </row>
    <row r="78" spans="11:17">
      <c r="K78" s="236"/>
      <c r="L78" s="66" t="s">
        <v>408</v>
      </c>
      <c r="M78" s="64"/>
      <c r="N78" s="64"/>
      <c r="O78" s="64"/>
      <c r="P78" s="64"/>
      <c r="Q78" s="64"/>
    </row>
    <row r="79" spans="11:17">
      <c r="K79" s="236"/>
      <c r="L79" s="62" t="s">
        <v>409</v>
      </c>
      <c r="M79" s="62" t="e">
        <f>AVERAGE(M67:M78)</f>
        <v>#DIV/0!</v>
      </c>
      <c r="N79" s="62"/>
      <c r="O79" s="62">
        <f>MAX(O67:O78)</f>
        <v>0</v>
      </c>
      <c r="P79" s="62" t="e">
        <f>AVERAGE(P67:P78)</f>
        <v>#DIV/0!</v>
      </c>
      <c r="Q79" s="62">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topLeftCell="E11" workbookViewId="0">
      <selection activeCell="I30" sqref="I30"/>
    </sheetView>
  </sheetViews>
  <sheetFormatPr defaultRowHeight="13.9"/>
  <cols>
    <col min="1" max="1" width="14" style="3" customWidth="1"/>
    <col min="2" max="4" width="17" style="35" customWidth="1"/>
    <col min="5" max="5" width="14.7109375" style="35" customWidth="1"/>
    <col min="6" max="7" width="17" style="35"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c r="A1" s="93" t="str">
        <f>+'Cover Page'!$B$29</f>
        <v>Annual Performance Report 2022</v>
      </c>
      <c r="B1" s="93"/>
      <c r="C1" s="93"/>
      <c r="D1" s="93"/>
      <c r="E1" s="93" t="str">
        <f>+'Cover Page'!$B$33</f>
        <v>Lakeside EFW Ltd</v>
      </c>
    </row>
    <row r="3" spans="1:19" ht="14.45">
      <c r="A3" s="60" t="s">
        <v>437</v>
      </c>
      <c r="D3" s="76" t="s">
        <v>378</v>
      </c>
      <c r="G3" s="80" t="s">
        <v>379</v>
      </c>
      <c r="J3" s="9" t="str">
        <f>+A3</f>
        <v xml:space="preserve">Monitoring of Ammnonia emissions </v>
      </c>
      <c r="L3" s="9"/>
      <c r="N3" s="9" t="s">
        <v>380</v>
      </c>
      <c r="Q3" s="79" t="s">
        <v>3</v>
      </c>
      <c r="R3" s="74"/>
      <c r="S3" s="74"/>
    </row>
    <row r="4" spans="1:19" ht="13.9" customHeight="1">
      <c r="Q4" s="213" t="s">
        <v>381</v>
      </c>
      <c r="R4" s="213"/>
      <c r="S4" s="213"/>
    </row>
    <row r="5" spans="1:19" ht="16.149999999999999">
      <c r="A5" s="68" t="s">
        <v>382</v>
      </c>
      <c r="B5" s="238" t="s">
        <v>383</v>
      </c>
      <c r="C5" s="238"/>
      <c r="D5" s="238"/>
      <c r="E5" s="238" t="s">
        <v>384</v>
      </c>
      <c r="F5" s="238"/>
      <c r="G5" s="238"/>
      <c r="J5" s="237"/>
      <c r="K5" s="237"/>
      <c r="L5" s="237"/>
      <c r="M5" s="237"/>
      <c r="N5" s="237"/>
      <c r="O5" s="237"/>
      <c r="Q5" s="213"/>
      <c r="R5" s="213"/>
      <c r="S5" s="213"/>
    </row>
    <row r="6" spans="1:19" s="58" customFormat="1" ht="37.5" customHeight="1">
      <c r="A6" s="65">
        <f>+'Cover Page'!C39</f>
        <v>2022</v>
      </c>
      <c r="B6" s="55" t="s">
        <v>438</v>
      </c>
      <c r="C6" s="55" t="s">
        <v>386</v>
      </c>
      <c r="D6" s="55" t="s">
        <v>387</v>
      </c>
      <c r="E6" s="55" t="s">
        <v>439</v>
      </c>
      <c r="F6" s="55" t="s">
        <v>389</v>
      </c>
      <c r="G6" s="55" t="s">
        <v>390</v>
      </c>
      <c r="H6" s="59"/>
      <c r="J6" s="61">
        <f>+A6</f>
        <v>2022</v>
      </c>
      <c r="K6" s="61" t="s">
        <v>391</v>
      </c>
      <c r="L6" s="67" t="s">
        <v>386</v>
      </c>
      <c r="M6" s="67" t="s">
        <v>392</v>
      </c>
      <c r="N6" s="67" t="s">
        <v>389</v>
      </c>
      <c r="O6" s="67" t="s">
        <v>393</v>
      </c>
      <c r="Q6" s="213"/>
      <c r="R6" s="213"/>
      <c r="S6" s="213"/>
    </row>
    <row r="7" spans="1:19">
      <c r="A7" s="66" t="s">
        <v>394</v>
      </c>
      <c r="B7" s="69">
        <v>0</v>
      </c>
      <c r="C7" s="64">
        <v>0.09</v>
      </c>
      <c r="D7" s="64">
        <v>2.86</v>
      </c>
      <c r="E7" s="69">
        <v>10</v>
      </c>
      <c r="F7" s="64">
        <v>0.09</v>
      </c>
      <c r="G7" s="64">
        <v>0.3</v>
      </c>
      <c r="J7" s="236" t="s">
        <v>188</v>
      </c>
      <c r="K7" s="66" t="s">
        <v>394</v>
      </c>
      <c r="L7" s="64">
        <v>0.1</v>
      </c>
      <c r="M7" s="64">
        <v>2.86</v>
      </c>
      <c r="N7" s="64">
        <v>0.1</v>
      </c>
      <c r="O7" s="64">
        <v>0.3</v>
      </c>
      <c r="Q7" s="213"/>
      <c r="R7" s="213"/>
      <c r="S7" s="213"/>
    </row>
    <row r="8" spans="1:19">
      <c r="A8" s="66" t="s">
        <v>395</v>
      </c>
      <c r="B8" s="63">
        <f>+B7</f>
        <v>0</v>
      </c>
      <c r="C8" s="64">
        <v>0.1</v>
      </c>
      <c r="D8" s="64">
        <v>16.03</v>
      </c>
      <c r="E8" s="63">
        <f>+E7</f>
        <v>10</v>
      </c>
      <c r="F8" s="64">
        <v>0.11</v>
      </c>
      <c r="G8" s="64">
        <v>2.19</v>
      </c>
      <c r="J8" s="236"/>
      <c r="K8" s="66" t="s">
        <v>395</v>
      </c>
      <c r="L8" s="64">
        <v>0.13</v>
      </c>
      <c r="M8" s="64">
        <v>16.03</v>
      </c>
      <c r="N8" s="64">
        <v>0.14000000000000001</v>
      </c>
      <c r="O8" s="64">
        <v>2.19</v>
      </c>
      <c r="Q8" s="213"/>
      <c r="R8" s="213"/>
      <c r="S8" s="213"/>
    </row>
    <row r="9" spans="1:19">
      <c r="A9" s="66" t="s">
        <v>396</v>
      </c>
      <c r="B9" s="63">
        <f t="shared" ref="B9:B18" si="0">+B8</f>
        <v>0</v>
      </c>
      <c r="C9" s="64">
        <v>0.12</v>
      </c>
      <c r="D9" s="64">
        <v>0.78</v>
      </c>
      <c r="E9" s="63">
        <f t="shared" ref="E9:E18" si="1">+E8</f>
        <v>10</v>
      </c>
      <c r="F9" s="64">
        <v>0.12</v>
      </c>
      <c r="G9" s="64">
        <v>0.23</v>
      </c>
      <c r="J9" s="236"/>
      <c r="K9" s="66" t="s">
        <v>396</v>
      </c>
      <c r="L9" s="64">
        <v>0.16</v>
      </c>
      <c r="M9" s="64">
        <v>0.78</v>
      </c>
      <c r="N9" s="64">
        <v>0.16</v>
      </c>
      <c r="O9" s="64">
        <v>0.23</v>
      </c>
      <c r="Q9" s="78" t="s">
        <v>397</v>
      </c>
    </row>
    <row r="10" spans="1:19" ht="14.25" customHeight="1">
      <c r="A10" s="66" t="s">
        <v>398</v>
      </c>
      <c r="B10" s="63">
        <f t="shared" si="0"/>
        <v>0</v>
      </c>
      <c r="C10" s="64">
        <v>0.17</v>
      </c>
      <c r="D10" s="64">
        <v>2.02</v>
      </c>
      <c r="E10" s="63">
        <f t="shared" si="1"/>
        <v>10</v>
      </c>
      <c r="F10" s="64">
        <v>0.15</v>
      </c>
      <c r="G10" s="64">
        <v>0.28000000000000003</v>
      </c>
      <c r="J10" s="236"/>
      <c r="K10" s="66" t="s">
        <v>398</v>
      </c>
      <c r="L10" s="64">
        <v>0.2</v>
      </c>
      <c r="M10" s="64">
        <v>2.02</v>
      </c>
      <c r="N10" s="64">
        <v>0.18</v>
      </c>
      <c r="O10" s="64">
        <v>0.25</v>
      </c>
      <c r="Q10" s="235" t="s">
        <v>399</v>
      </c>
      <c r="R10" s="235"/>
      <c r="S10" s="235"/>
    </row>
    <row r="11" spans="1:19">
      <c r="A11" s="66" t="s">
        <v>400</v>
      </c>
      <c r="B11" s="63">
        <f t="shared" si="0"/>
        <v>0</v>
      </c>
      <c r="C11" s="64">
        <v>0.14000000000000001</v>
      </c>
      <c r="D11" s="64">
        <v>2.23</v>
      </c>
      <c r="E11" s="63">
        <f t="shared" si="1"/>
        <v>10</v>
      </c>
      <c r="F11" s="64">
        <v>0.14000000000000001</v>
      </c>
      <c r="G11" s="64">
        <v>0.35</v>
      </c>
      <c r="J11" s="236"/>
      <c r="K11" s="66" t="s">
        <v>400</v>
      </c>
      <c r="L11" s="64">
        <v>0.17</v>
      </c>
      <c r="M11" s="64">
        <v>2.23</v>
      </c>
      <c r="N11" s="64">
        <v>0.17</v>
      </c>
      <c r="O11" s="64">
        <v>0.35</v>
      </c>
      <c r="Q11" s="235"/>
      <c r="R11" s="235"/>
      <c r="S11" s="235"/>
    </row>
    <row r="12" spans="1:19">
      <c r="A12" s="66" t="s">
        <v>401</v>
      </c>
      <c r="B12" s="63">
        <f t="shared" si="0"/>
        <v>0</v>
      </c>
      <c r="C12" s="64">
        <v>7.0000000000000007E-2</v>
      </c>
      <c r="D12" s="64">
        <v>0.79</v>
      </c>
      <c r="E12" s="63">
        <f t="shared" si="1"/>
        <v>10</v>
      </c>
      <c r="F12" s="64">
        <v>0.08</v>
      </c>
      <c r="G12" s="64">
        <v>0.42</v>
      </c>
      <c r="J12" s="236"/>
      <c r="K12" s="66" t="s">
        <v>401</v>
      </c>
      <c r="L12" s="64">
        <v>0.03</v>
      </c>
      <c r="M12" s="64">
        <v>0.79</v>
      </c>
      <c r="N12" s="64">
        <v>0.03</v>
      </c>
      <c r="O12" s="64">
        <v>0.23</v>
      </c>
      <c r="Q12" s="235"/>
      <c r="R12" s="235"/>
      <c r="S12" s="235"/>
    </row>
    <row r="13" spans="1:19" ht="14.25" customHeight="1">
      <c r="A13" s="66" t="s">
        <v>402</v>
      </c>
      <c r="B13" s="63">
        <f t="shared" si="0"/>
        <v>0</v>
      </c>
      <c r="C13" s="64">
        <v>0.06</v>
      </c>
      <c r="D13" s="64">
        <v>2.2799999999999998</v>
      </c>
      <c r="E13" s="63">
        <f t="shared" si="1"/>
        <v>10</v>
      </c>
      <c r="F13" s="64">
        <v>0.06</v>
      </c>
      <c r="G13" s="64">
        <v>0.25</v>
      </c>
      <c r="J13" s="236"/>
      <c r="K13" s="66" t="s">
        <v>402</v>
      </c>
      <c r="L13" s="64">
        <v>0.02</v>
      </c>
      <c r="M13" s="64">
        <v>2.2799999999999998</v>
      </c>
      <c r="N13" s="64">
        <v>0.02</v>
      </c>
      <c r="O13" s="64">
        <v>0.25</v>
      </c>
      <c r="Q13" s="235" t="s">
        <v>403</v>
      </c>
      <c r="R13" s="235"/>
      <c r="S13" s="235"/>
    </row>
    <row r="14" spans="1:19">
      <c r="A14" s="66" t="s">
        <v>404</v>
      </c>
      <c r="B14" s="63">
        <f t="shared" si="0"/>
        <v>0</v>
      </c>
      <c r="C14" s="64">
        <v>0.11</v>
      </c>
      <c r="D14" s="64">
        <v>13.26</v>
      </c>
      <c r="E14" s="63">
        <f t="shared" si="1"/>
        <v>10</v>
      </c>
      <c r="F14" s="64">
        <v>0.11</v>
      </c>
      <c r="G14" s="64">
        <v>1.4</v>
      </c>
      <c r="J14" s="236"/>
      <c r="K14" s="66" t="s">
        <v>404</v>
      </c>
      <c r="L14" s="64">
        <v>0.09</v>
      </c>
      <c r="M14" s="64">
        <v>13.26</v>
      </c>
      <c r="N14" s="64">
        <v>0.09</v>
      </c>
      <c r="O14" s="64">
        <v>1.4</v>
      </c>
      <c r="Q14" s="235"/>
      <c r="R14" s="235"/>
      <c r="S14" s="235"/>
    </row>
    <row r="15" spans="1:19">
      <c r="A15" s="66" t="s">
        <v>405</v>
      </c>
      <c r="B15" s="63">
        <f t="shared" si="0"/>
        <v>0</v>
      </c>
      <c r="C15" s="64">
        <v>0.09</v>
      </c>
      <c r="D15" s="64">
        <v>5.45</v>
      </c>
      <c r="E15" s="63">
        <f t="shared" si="1"/>
        <v>10</v>
      </c>
      <c r="F15" s="64">
        <v>0.08</v>
      </c>
      <c r="G15" s="64">
        <v>0.25</v>
      </c>
      <c r="J15" s="236"/>
      <c r="K15" s="66" t="s">
        <v>405</v>
      </c>
      <c r="L15" s="64">
        <v>0.05</v>
      </c>
      <c r="M15" s="64">
        <v>5.45</v>
      </c>
      <c r="N15" s="64">
        <v>0.03</v>
      </c>
      <c r="O15" s="64">
        <v>0.16</v>
      </c>
      <c r="Q15" s="235"/>
      <c r="R15" s="235"/>
      <c r="S15" s="235"/>
    </row>
    <row r="16" spans="1:19">
      <c r="A16" s="66" t="s">
        <v>406</v>
      </c>
      <c r="B16" s="63">
        <f t="shared" si="0"/>
        <v>0</v>
      </c>
      <c r="C16" s="64">
        <v>0.03</v>
      </c>
      <c r="D16" s="64">
        <v>2.98</v>
      </c>
      <c r="E16" s="63">
        <f t="shared" si="1"/>
        <v>10</v>
      </c>
      <c r="F16" s="64">
        <v>0.03</v>
      </c>
      <c r="G16" s="64">
        <v>0.24</v>
      </c>
      <c r="J16" s="236"/>
      <c r="K16" s="66" t="s">
        <v>406</v>
      </c>
      <c r="L16" s="64">
        <v>-7.0000000000000007E-2</v>
      </c>
      <c r="M16" s="64">
        <v>1.0900000000000001</v>
      </c>
      <c r="N16" s="64">
        <v>-7.0000000000000007E-2</v>
      </c>
      <c r="O16" s="64">
        <v>7.0000000000000007E-2</v>
      </c>
      <c r="Q16" s="235"/>
      <c r="R16" s="235"/>
      <c r="S16" s="235"/>
    </row>
    <row r="17" spans="1:15">
      <c r="A17" s="66" t="s">
        <v>407</v>
      </c>
      <c r="B17" s="63">
        <f t="shared" si="0"/>
        <v>0</v>
      </c>
      <c r="C17" s="64">
        <v>0.08</v>
      </c>
      <c r="D17" s="64">
        <v>5.48</v>
      </c>
      <c r="E17" s="63">
        <f t="shared" si="1"/>
        <v>10</v>
      </c>
      <c r="F17" s="64">
        <v>0.08</v>
      </c>
      <c r="G17" s="64">
        <v>0.74</v>
      </c>
      <c r="J17" s="236"/>
      <c r="K17" s="66" t="s">
        <v>407</v>
      </c>
      <c r="L17" s="64">
        <v>0.02</v>
      </c>
      <c r="M17" s="64">
        <v>5.48</v>
      </c>
      <c r="N17" s="64">
        <v>0.02</v>
      </c>
      <c r="O17" s="64">
        <v>0.74</v>
      </c>
    </row>
    <row r="18" spans="1:15">
      <c r="A18" s="66" t="s">
        <v>408</v>
      </c>
      <c r="B18" s="63">
        <f t="shared" si="0"/>
        <v>0</v>
      </c>
      <c r="C18" s="64">
        <v>0.06</v>
      </c>
      <c r="D18" s="64">
        <v>5.17</v>
      </c>
      <c r="E18" s="63">
        <f t="shared" si="1"/>
        <v>10</v>
      </c>
      <c r="F18" s="64">
        <v>0.06</v>
      </c>
      <c r="G18" s="64">
        <v>0.32</v>
      </c>
      <c r="J18" s="236"/>
      <c r="K18" s="66" t="s">
        <v>408</v>
      </c>
      <c r="L18" s="64">
        <v>-0.01</v>
      </c>
      <c r="M18" s="64">
        <v>5.17</v>
      </c>
      <c r="N18" s="64">
        <v>-0.02</v>
      </c>
      <c r="O18" s="64">
        <v>0.32</v>
      </c>
    </row>
    <row r="19" spans="1:15">
      <c r="J19" s="236"/>
      <c r="K19" s="62" t="s">
        <v>409</v>
      </c>
      <c r="L19" s="62">
        <f>AVERAGE(L7:L18)</f>
        <v>7.4166666666666672E-2</v>
      </c>
      <c r="M19" s="62">
        <f>MAX(M7:M18)</f>
        <v>16.03</v>
      </c>
      <c r="N19" s="62">
        <f>AVERAGE(N7:N18)</f>
        <v>7.0833333333333345E-2</v>
      </c>
      <c r="O19" s="62">
        <f>MAX(O7:O18)</f>
        <v>2.19</v>
      </c>
    </row>
    <row r="21" spans="1:15" ht="41.45">
      <c r="J21" s="61">
        <f>+A6</f>
        <v>2022</v>
      </c>
      <c r="K21" s="61" t="s">
        <v>391</v>
      </c>
      <c r="L21" s="67" t="s">
        <v>386</v>
      </c>
      <c r="M21" s="67" t="s">
        <v>392</v>
      </c>
      <c r="N21" s="67" t="s">
        <v>389</v>
      </c>
      <c r="O21" s="67" t="s">
        <v>393</v>
      </c>
    </row>
    <row r="22" spans="1:15">
      <c r="J22" s="236" t="s">
        <v>189</v>
      </c>
      <c r="K22" s="66" t="s">
        <v>394</v>
      </c>
      <c r="L22" s="64">
        <v>0.08</v>
      </c>
      <c r="M22" s="64">
        <v>0.37</v>
      </c>
      <c r="N22" s="64">
        <v>0.08</v>
      </c>
      <c r="O22" s="64">
        <v>0.14000000000000001</v>
      </c>
    </row>
    <row r="23" spans="1:15">
      <c r="J23" s="236"/>
      <c r="K23" s="66" t="s">
        <v>395</v>
      </c>
      <c r="L23" s="64">
        <v>7.0000000000000007E-2</v>
      </c>
      <c r="M23" s="64">
        <v>0.5</v>
      </c>
      <c r="N23" s="64">
        <v>7.0000000000000007E-2</v>
      </c>
      <c r="O23" s="64">
        <v>0.18</v>
      </c>
    </row>
    <row r="24" spans="1:15">
      <c r="J24" s="236"/>
      <c r="K24" s="66" t="s">
        <v>396</v>
      </c>
      <c r="L24" s="64">
        <v>7.0000000000000007E-2</v>
      </c>
      <c r="M24" s="64">
        <v>0.65</v>
      </c>
      <c r="N24" s="64">
        <v>7.0000000000000007E-2</v>
      </c>
      <c r="O24" s="64">
        <v>0.15</v>
      </c>
    </row>
    <row r="25" spans="1:15">
      <c r="J25" s="236"/>
      <c r="K25" s="66" t="s">
        <v>398</v>
      </c>
      <c r="L25" s="64">
        <v>0.13</v>
      </c>
      <c r="M25" s="64">
        <v>1.78</v>
      </c>
      <c r="N25" s="64">
        <v>0.12</v>
      </c>
      <c r="O25" s="64">
        <v>0.28000000000000003</v>
      </c>
    </row>
    <row r="26" spans="1:15">
      <c r="J26" s="236"/>
      <c r="K26" s="66" t="s">
        <v>400</v>
      </c>
      <c r="L26" s="64">
        <v>0.11</v>
      </c>
      <c r="M26" s="64">
        <v>1.22</v>
      </c>
      <c r="N26" s="64">
        <v>0.11</v>
      </c>
      <c r="O26" s="64">
        <v>0.22</v>
      </c>
    </row>
    <row r="27" spans="1:15">
      <c r="J27" s="236"/>
      <c r="K27" s="66" t="s">
        <v>401</v>
      </c>
      <c r="L27" s="64">
        <v>0.13</v>
      </c>
      <c r="M27" s="64">
        <v>0.76</v>
      </c>
      <c r="N27" s="64">
        <v>0.13</v>
      </c>
      <c r="O27" s="64">
        <v>0.42</v>
      </c>
    </row>
    <row r="28" spans="1:15">
      <c r="J28" s="236"/>
      <c r="K28" s="66" t="s">
        <v>402</v>
      </c>
      <c r="L28" s="64">
        <v>0.1</v>
      </c>
      <c r="M28" s="64">
        <v>0.63</v>
      </c>
      <c r="N28" s="64">
        <v>0.1</v>
      </c>
      <c r="O28" s="64">
        <v>0.22</v>
      </c>
    </row>
    <row r="29" spans="1:15">
      <c r="J29" s="236"/>
      <c r="K29" s="66" t="s">
        <v>404</v>
      </c>
      <c r="L29" s="64">
        <v>0.13</v>
      </c>
      <c r="M29" s="64">
        <v>1.62</v>
      </c>
      <c r="N29" s="64">
        <v>0.13</v>
      </c>
      <c r="O29" s="64">
        <v>0.36</v>
      </c>
    </row>
    <row r="30" spans="1:15">
      <c r="J30" s="236"/>
      <c r="K30" s="66" t="s">
        <v>405</v>
      </c>
      <c r="L30" s="64">
        <v>0.12</v>
      </c>
      <c r="M30" s="64">
        <v>1.17</v>
      </c>
      <c r="N30" s="64">
        <v>0.12</v>
      </c>
      <c r="O30" s="64">
        <v>0.25</v>
      </c>
    </row>
    <row r="31" spans="1:15">
      <c r="J31" s="236"/>
      <c r="K31" s="66" t="s">
        <v>406</v>
      </c>
      <c r="L31" s="64">
        <v>0.13</v>
      </c>
      <c r="M31" s="64">
        <v>2.98</v>
      </c>
      <c r="N31" s="64">
        <v>0.13</v>
      </c>
      <c r="O31" s="64">
        <v>0.24</v>
      </c>
    </row>
    <row r="32" spans="1:15">
      <c r="J32" s="236"/>
      <c r="K32" s="66" t="s">
        <v>407</v>
      </c>
      <c r="L32" s="64">
        <v>0.14000000000000001</v>
      </c>
      <c r="M32" s="64">
        <v>1.01</v>
      </c>
      <c r="N32" s="64">
        <v>0.14000000000000001</v>
      </c>
      <c r="O32" s="64">
        <v>0.38</v>
      </c>
    </row>
    <row r="33" spans="1:15">
      <c r="J33" s="236"/>
      <c r="K33" s="66" t="s">
        <v>408</v>
      </c>
      <c r="L33" s="64">
        <v>0.13</v>
      </c>
      <c r="M33" s="64">
        <v>4.2699999999999996</v>
      </c>
      <c r="N33" s="64">
        <v>0.13</v>
      </c>
      <c r="O33" s="64">
        <v>0.22</v>
      </c>
    </row>
    <row r="34" spans="1:15">
      <c r="J34" s="236"/>
      <c r="K34" s="62" t="s">
        <v>409</v>
      </c>
      <c r="L34" s="62">
        <f>AVERAGE(L22:L33)</f>
        <v>0.11166666666666665</v>
      </c>
      <c r="M34" s="62">
        <f>MAX(M22:M33)</f>
        <v>4.2699999999999996</v>
      </c>
      <c r="N34" s="62">
        <f>AVERAGE(N22:N33)</f>
        <v>0.11083333333333334</v>
      </c>
      <c r="O34" s="62">
        <f>MAX(O22:O33)</f>
        <v>0.42</v>
      </c>
    </row>
    <row r="36" spans="1:15" ht="41.45">
      <c r="J36" s="61">
        <f>+A6</f>
        <v>2022</v>
      </c>
      <c r="K36" s="61" t="s">
        <v>391</v>
      </c>
      <c r="L36" s="67" t="s">
        <v>386</v>
      </c>
      <c r="M36" s="67" t="s">
        <v>392</v>
      </c>
      <c r="N36" s="67" t="s">
        <v>389</v>
      </c>
      <c r="O36" s="67" t="s">
        <v>393</v>
      </c>
    </row>
    <row r="37" spans="1:15">
      <c r="J37" s="236" t="s">
        <v>190</v>
      </c>
      <c r="K37" s="66" t="s">
        <v>394</v>
      </c>
      <c r="L37" s="64"/>
      <c r="M37" s="64"/>
      <c r="N37" s="64"/>
      <c r="O37" s="64"/>
    </row>
    <row r="38" spans="1:15">
      <c r="J38" s="236"/>
      <c r="K38" s="66" t="s">
        <v>395</v>
      </c>
      <c r="L38" s="64"/>
      <c r="M38" s="64"/>
      <c r="N38" s="64"/>
      <c r="O38" s="64"/>
    </row>
    <row r="39" spans="1:15">
      <c r="J39" s="236"/>
      <c r="K39" s="66" t="s">
        <v>396</v>
      </c>
      <c r="L39" s="64"/>
      <c r="M39" s="64"/>
      <c r="N39" s="64"/>
      <c r="O39" s="64"/>
    </row>
    <row r="40" spans="1:15">
      <c r="J40" s="236"/>
      <c r="K40" s="66" t="s">
        <v>398</v>
      </c>
      <c r="L40" s="64"/>
      <c r="M40" s="64"/>
      <c r="N40" s="64"/>
      <c r="O40" s="64"/>
    </row>
    <row r="41" spans="1:15">
      <c r="J41" s="236"/>
      <c r="K41" s="66" t="s">
        <v>400</v>
      </c>
      <c r="L41" s="64"/>
      <c r="M41" s="64"/>
      <c r="N41" s="64"/>
      <c r="O41" s="64"/>
    </row>
    <row r="42" spans="1:15">
      <c r="J42" s="236"/>
      <c r="K42" s="66" t="s">
        <v>401</v>
      </c>
      <c r="L42" s="64"/>
      <c r="M42" s="64"/>
      <c r="N42" s="64"/>
      <c r="O42" s="64"/>
    </row>
    <row r="43" spans="1:15">
      <c r="J43" s="236"/>
      <c r="K43" s="66" t="s">
        <v>402</v>
      </c>
      <c r="L43" s="64"/>
      <c r="M43" s="64"/>
      <c r="N43" s="64"/>
      <c r="O43" s="64"/>
    </row>
    <row r="44" spans="1:15">
      <c r="J44" s="236"/>
      <c r="K44" s="66" t="s">
        <v>404</v>
      </c>
      <c r="L44" s="64"/>
      <c r="M44" s="64"/>
      <c r="N44" s="64"/>
      <c r="O44" s="64"/>
    </row>
    <row r="45" spans="1:15">
      <c r="J45" s="236"/>
      <c r="K45" s="66" t="s">
        <v>405</v>
      </c>
      <c r="L45" s="64"/>
      <c r="M45" s="64"/>
      <c r="N45" s="64"/>
      <c r="O45" s="64"/>
    </row>
    <row r="46" spans="1:15">
      <c r="J46" s="236"/>
      <c r="K46" s="66" t="s">
        <v>406</v>
      </c>
      <c r="L46" s="64"/>
      <c r="M46" s="64"/>
      <c r="N46" s="64"/>
      <c r="O46" s="64"/>
    </row>
    <row r="47" spans="1:15">
      <c r="J47" s="236"/>
      <c r="K47" s="66" t="s">
        <v>407</v>
      </c>
      <c r="L47" s="64"/>
      <c r="M47" s="64"/>
      <c r="N47" s="64"/>
      <c r="O47" s="64"/>
    </row>
    <row r="48" spans="1:15">
      <c r="A48" s="248" t="s">
        <v>303</v>
      </c>
      <c r="B48" s="249"/>
      <c r="C48" s="249"/>
      <c r="D48" s="249"/>
      <c r="E48" s="249"/>
      <c r="F48" s="249"/>
      <c r="G48" s="250"/>
      <c r="J48" s="236"/>
      <c r="K48" s="66" t="s">
        <v>408</v>
      </c>
      <c r="L48" s="64"/>
      <c r="M48" s="64"/>
      <c r="N48" s="64"/>
      <c r="O48" s="64"/>
    </row>
    <row r="49" spans="1:15">
      <c r="A49" s="239" t="s">
        <v>440</v>
      </c>
      <c r="B49" s="240"/>
      <c r="C49" s="240"/>
      <c r="D49" s="240"/>
      <c r="E49" s="240"/>
      <c r="F49" s="240"/>
      <c r="G49" s="241"/>
      <c r="J49" s="236"/>
      <c r="K49" s="62" t="s">
        <v>409</v>
      </c>
      <c r="L49" s="62" t="e">
        <f>AVERAGE(L37:L48)</f>
        <v>#DIV/0!</v>
      </c>
      <c r="M49" s="62">
        <f>MAX(M37:M48)</f>
        <v>0</v>
      </c>
      <c r="N49" s="62" t="e">
        <f>AVERAGE(N37:N48)</f>
        <v>#DIV/0!</v>
      </c>
      <c r="O49" s="62">
        <f>MAX(O37:O48)</f>
        <v>0</v>
      </c>
    </row>
    <row r="50" spans="1:15">
      <c r="A50" s="242"/>
      <c r="B50" s="243"/>
      <c r="C50" s="243"/>
      <c r="D50" s="243"/>
      <c r="E50" s="243"/>
      <c r="F50" s="243"/>
      <c r="G50" s="244"/>
    </row>
    <row r="51" spans="1:15" ht="41.45">
      <c r="A51" s="242"/>
      <c r="B51" s="243"/>
      <c r="C51" s="243"/>
      <c r="D51" s="243"/>
      <c r="E51" s="243"/>
      <c r="F51" s="243"/>
      <c r="G51" s="244"/>
      <c r="J51" s="61">
        <f>+A6</f>
        <v>2022</v>
      </c>
      <c r="K51" s="61" t="s">
        <v>391</v>
      </c>
      <c r="L51" s="67" t="s">
        <v>386</v>
      </c>
      <c r="M51" s="67" t="s">
        <v>392</v>
      </c>
      <c r="N51" s="67" t="s">
        <v>389</v>
      </c>
      <c r="O51" s="67" t="s">
        <v>393</v>
      </c>
    </row>
    <row r="52" spans="1:15">
      <c r="A52" s="245"/>
      <c r="B52" s="246"/>
      <c r="C52" s="246"/>
      <c r="D52" s="246"/>
      <c r="E52" s="246"/>
      <c r="F52" s="246"/>
      <c r="G52" s="247"/>
      <c r="J52" s="236" t="s">
        <v>191</v>
      </c>
      <c r="K52" s="66" t="s">
        <v>394</v>
      </c>
      <c r="L52" s="64"/>
      <c r="M52" s="64"/>
      <c r="N52" s="64"/>
      <c r="O52" s="64"/>
    </row>
    <row r="53" spans="1:15">
      <c r="J53" s="236"/>
      <c r="K53" s="66" t="s">
        <v>395</v>
      </c>
      <c r="L53" s="64"/>
      <c r="M53" s="64"/>
      <c r="N53" s="64"/>
      <c r="O53" s="64"/>
    </row>
    <row r="54" spans="1:15">
      <c r="J54" s="236"/>
      <c r="K54" s="66" t="s">
        <v>396</v>
      </c>
      <c r="L54" s="64"/>
      <c r="M54" s="64"/>
      <c r="N54" s="64"/>
      <c r="O54" s="64"/>
    </row>
    <row r="55" spans="1:15">
      <c r="J55" s="236"/>
      <c r="K55" s="66" t="s">
        <v>398</v>
      </c>
      <c r="L55" s="64"/>
      <c r="M55" s="64"/>
      <c r="N55" s="64"/>
      <c r="O55" s="64"/>
    </row>
    <row r="56" spans="1:15">
      <c r="J56" s="236"/>
      <c r="K56" s="66" t="s">
        <v>400</v>
      </c>
      <c r="L56" s="64"/>
      <c r="M56" s="64"/>
      <c r="N56" s="64"/>
      <c r="O56" s="64"/>
    </row>
    <row r="57" spans="1:15">
      <c r="J57" s="236"/>
      <c r="K57" s="66" t="s">
        <v>401</v>
      </c>
      <c r="L57" s="64"/>
      <c r="M57" s="64"/>
      <c r="N57" s="64"/>
      <c r="O57" s="64"/>
    </row>
    <row r="58" spans="1:15">
      <c r="J58" s="236"/>
      <c r="K58" s="66" t="s">
        <v>402</v>
      </c>
      <c r="L58" s="64"/>
      <c r="M58" s="64"/>
      <c r="N58" s="64"/>
      <c r="O58" s="64"/>
    </row>
    <row r="59" spans="1:15">
      <c r="J59" s="236"/>
      <c r="K59" s="66" t="s">
        <v>404</v>
      </c>
      <c r="L59" s="64"/>
      <c r="M59" s="64"/>
      <c r="N59" s="64"/>
      <c r="O59" s="64"/>
    </row>
    <row r="60" spans="1:15">
      <c r="J60" s="236"/>
      <c r="K60" s="66" t="s">
        <v>405</v>
      </c>
      <c r="L60" s="64"/>
      <c r="M60" s="64"/>
      <c r="N60" s="64"/>
      <c r="O60" s="64"/>
    </row>
    <row r="61" spans="1:15">
      <c r="J61" s="236"/>
      <c r="K61" s="66" t="s">
        <v>406</v>
      </c>
      <c r="L61" s="64"/>
      <c r="M61" s="64"/>
      <c r="N61" s="64"/>
      <c r="O61" s="64"/>
    </row>
    <row r="62" spans="1:15">
      <c r="J62" s="236"/>
      <c r="K62" s="66" t="s">
        <v>407</v>
      </c>
      <c r="L62" s="64"/>
      <c r="M62" s="64"/>
      <c r="N62" s="64"/>
      <c r="O62" s="64"/>
    </row>
    <row r="63" spans="1:15">
      <c r="J63" s="236"/>
      <c r="K63" s="66" t="s">
        <v>408</v>
      </c>
      <c r="L63" s="64"/>
      <c r="M63" s="64"/>
      <c r="N63" s="64"/>
      <c r="O63" s="64"/>
    </row>
    <row r="64" spans="1:15">
      <c r="J64" s="236"/>
      <c r="K64" s="62" t="s">
        <v>409</v>
      </c>
      <c r="L64" s="62" t="e">
        <f>AVERAGE(L52:L63)</f>
        <v>#DIV/0!</v>
      </c>
      <c r="M64" s="62">
        <f>MAX(M52:M63)</f>
        <v>0</v>
      </c>
      <c r="N64" s="62" t="e">
        <f>AVERAGE(N52:N63)</f>
        <v>#DIV/0!</v>
      </c>
      <c r="O64" s="62">
        <f>MAX(O52:O63)</f>
        <v>0</v>
      </c>
    </row>
    <row r="66" spans="10:15" ht="41.45">
      <c r="J66" s="61">
        <f>+A6</f>
        <v>2022</v>
      </c>
      <c r="K66" s="61" t="s">
        <v>391</v>
      </c>
      <c r="L66" s="67" t="s">
        <v>386</v>
      </c>
      <c r="M66" s="67" t="s">
        <v>392</v>
      </c>
      <c r="N66" s="67" t="s">
        <v>389</v>
      </c>
      <c r="O66" s="67" t="s">
        <v>393</v>
      </c>
    </row>
    <row r="67" spans="10:15">
      <c r="J67" s="236" t="s">
        <v>192</v>
      </c>
      <c r="K67" s="66" t="s">
        <v>394</v>
      </c>
      <c r="L67" s="64"/>
      <c r="M67" s="64"/>
      <c r="N67" s="64"/>
      <c r="O67" s="64"/>
    </row>
    <row r="68" spans="10:15">
      <c r="J68" s="236"/>
      <c r="K68" s="66" t="s">
        <v>395</v>
      </c>
      <c r="L68" s="64"/>
      <c r="M68" s="64"/>
      <c r="N68" s="64"/>
      <c r="O68" s="64"/>
    </row>
    <row r="69" spans="10:15">
      <c r="J69" s="236"/>
      <c r="K69" s="66" t="s">
        <v>396</v>
      </c>
      <c r="L69" s="64"/>
      <c r="M69" s="64"/>
      <c r="N69" s="64"/>
      <c r="O69" s="64"/>
    </row>
    <row r="70" spans="10:15">
      <c r="J70" s="236"/>
      <c r="K70" s="66" t="s">
        <v>398</v>
      </c>
      <c r="L70" s="64"/>
      <c r="M70" s="64"/>
      <c r="N70" s="64"/>
      <c r="O70" s="64"/>
    </row>
    <row r="71" spans="10:15">
      <c r="J71" s="236"/>
      <c r="K71" s="66" t="s">
        <v>400</v>
      </c>
      <c r="L71" s="64"/>
      <c r="M71" s="64"/>
      <c r="N71" s="64"/>
      <c r="O71" s="64"/>
    </row>
    <row r="72" spans="10:15">
      <c r="J72" s="236"/>
      <c r="K72" s="66" t="s">
        <v>401</v>
      </c>
      <c r="L72" s="64"/>
      <c r="M72" s="64"/>
      <c r="N72" s="64"/>
      <c r="O72" s="64"/>
    </row>
    <row r="73" spans="10:15">
      <c r="J73" s="236"/>
      <c r="K73" s="66" t="s">
        <v>402</v>
      </c>
      <c r="L73" s="64"/>
      <c r="M73" s="64"/>
      <c r="N73" s="64"/>
      <c r="O73" s="64"/>
    </row>
    <row r="74" spans="10:15">
      <c r="J74" s="236"/>
      <c r="K74" s="66" t="s">
        <v>404</v>
      </c>
      <c r="L74" s="64"/>
      <c r="M74" s="64"/>
      <c r="N74" s="64"/>
      <c r="O74" s="64"/>
    </row>
    <row r="75" spans="10:15">
      <c r="J75" s="236"/>
      <c r="K75" s="66" t="s">
        <v>405</v>
      </c>
      <c r="L75" s="64"/>
      <c r="M75" s="64"/>
      <c r="N75" s="64"/>
      <c r="O75" s="64"/>
    </row>
    <row r="76" spans="10:15">
      <c r="J76" s="236"/>
      <c r="K76" s="66" t="s">
        <v>406</v>
      </c>
      <c r="L76" s="64"/>
      <c r="M76" s="64"/>
      <c r="N76" s="64"/>
      <c r="O76" s="64"/>
    </row>
    <row r="77" spans="10:15">
      <c r="J77" s="236"/>
      <c r="K77" s="66" t="s">
        <v>407</v>
      </c>
      <c r="L77" s="64"/>
      <c r="M77" s="64"/>
      <c r="N77" s="64"/>
      <c r="O77" s="64"/>
    </row>
    <row r="78" spans="10:15">
      <c r="J78" s="236"/>
      <c r="K78" s="66" t="s">
        <v>408</v>
      </c>
      <c r="L78" s="64"/>
      <c r="M78" s="64"/>
      <c r="N78" s="64"/>
      <c r="O78" s="64"/>
    </row>
    <row r="79" spans="10:15">
      <c r="J79" s="236"/>
      <c r="K79" s="62" t="s">
        <v>409</v>
      </c>
      <c r="L79" s="62" t="e">
        <f>AVERAGE(L67:L78)</f>
        <v>#DIV/0!</v>
      </c>
      <c r="M79" s="62">
        <f>MAX(M67:M78)</f>
        <v>0</v>
      </c>
      <c r="N79" s="62" t="e">
        <f>AVERAGE(N67:N78)</f>
        <v>#DIV/0!</v>
      </c>
      <c r="O79" s="62">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haredContentType xmlns="Microsoft.SharePoint.Taxonomy.ContentTypeSync" SourceId="d1117845-93f6-4da3-abaa-fcb4fa669c78" ContentTypeId="0x010100A5BF1C78D9F64B679A5EBDE1C6598EBC01" PreviousValue="false"/>
</file>

<file path=customXml/item2.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Props1.xml><?xml version="1.0" encoding="utf-8"?>
<ds:datastoreItem xmlns:ds="http://schemas.openxmlformats.org/officeDocument/2006/customXml" ds:itemID="{BB2D4394-A337-4721-A248-70183C3E777A}"/>
</file>

<file path=customXml/itemProps2.xml><?xml version="1.0" encoding="utf-8"?>
<ds:datastoreItem xmlns:ds="http://schemas.openxmlformats.org/officeDocument/2006/customXml" ds:itemID="{1985292A-36BC-4D15-9644-2463B5CA642F}"/>
</file>

<file path=customXml/itemProps3.xml><?xml version="1.0" encoding="utf-8"?>
<ds:datastoreItem xmlns:ds="http://schemas.openxmlformats.org/officeDocument/2006/customXml" ds:itemID="{130E79B3-286C-4594-AC93-4243D3FE78E7}"/>
</file>

<file path=customXml/itemProps4.xml><?xml version="1.0" encoding="utf-8"?>
<ds:datastoreItem xmlns:ds="http://schemas.openxmlformats.org/officeDocument/2006/customXml" ds:itemID="{03A65312-EDD8-4ED5-85CD-21EC9D2BFEF5}"/>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Jonas</dc:creator>
  <cp:keywords/>
  <dc:description/>
  <cp:lastModifiedBy>Tee, Howard</cp:lastModifiedBy>
  <cp:revision/>
  <dcterms:created xsi:type="dcterms:W3CDTF">2019-04-02T06:44:55Z</dcterms:created>
  <dcterms:modified xsi:type="dcterms:W3CDTF">2023-04-06T11:37:56Z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