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Northumberland Durham &amp; Tees/"/>
    </mc:Choice>
  </mc:AlternateContent>
  <xr:revisionPtr revIDLastSave="0" documentId="8_{906B9426-26C1-43D4-904B-3CE284EDF944}" xr6:coauthVersionLast="47" xr6:coauthVersionMax="47" xr10:uidLastSave="{00000000-0000-0000-0000-000000000000}"/>
  <bookViews>
    <workbookView xWindow="-108" yWindow="-108" windowWidth="23256" windowHeight="12576" tabRatio="900" xr2:uid="{00000000-000D-0000-FFFF-FFFF00000000}"/>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0"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95% 10 min" sheetId="30" r:id="rId21"/>
    <sheet name="NH3" sheetId="31" r:id="rId22"/>
  </sheets>
  <externalReferences>
    <externalReference r:id="rId23"/>
  </externalReferences>
  <definedNames>
    <definedName name="_xlnm.Print_Area" localSheetId="14">'Air (CEMS)'!$A$1:$M$31</definedName>
    <definedName name="_xlnm.Print_Area" localSheetId="13">'Air (periodic)'!$A$1:$J$41</definedName>
    <definedName name="_xlnm.Print_Area" localSheetId="20">'CO 95% 10 min'!$A$1:$H$52</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8">Improvements!$A$1:$J$48</definedName>
    <definedName name="_xlnm.Print_Area" localSheetId="21">'NH3'!$A$1:$G$52</definedName>
    <definedName name="_xlnm.Print_Area" localSheetId="17">NOx!$A$1:$G$52</definedName>
    <definedName name="_xlnm.Print_Area" localSheetId="3">'Operational Data'!$A$1:$H$64</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Compliance'!$A$1:$J$38</definedName>
    <definedName name="_xlnm.Print_Area" localSheetId="9">'Public Liasion'!$A$1:$J$29</definedName>
    <definedName name="_xlnm.Print_Area" localSheetId="11">'Residue Quality '!$A$1:$G$41</definedName>
    <definedName name="_xlnm.Print_Area" localSheetId="16">'SO2'!$A$1:$G$52</definedName>
    <definedName name="_xlnm.Print_Area" localSheetId="18">TOC!$A$1:$G$52</definedName>
    <definedName name="_xlnm.Print_Area" localSheetId="12">Water!$A$1:$J$30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32" l="1"/>
  <c r="C1" i="32"/>
  <c r="G42" i="6" l="1"/>
  <c r="G43" i="6"/>
  <c r="G44" i="6"/>
  <c r="G45" i="6"/>
  <c r="G46" i="6"/>
  <c r="G41" i="6"/>
  <c r="D18" i="6"/>
  <c r="E18" i="6"/>
  <c r="F18" i="6"/>
  <c r="C18" i="6"/>
  <c r="G9" i="6"/>
  <c r="G10" i="6"/>
  <c r="G11" i="6"/>
  <c r="G12" i="6"/>
  <c r="G13" i="6"/>
  <c r="G14" i="6"/>
  <c r="G15" i="6"/>
  <c r="G16" i="6"/>
  <c r="G17" i="6"/>
  <c r="G8" i="6"/>
  <c r="G18" i="6" l="1"/>
  <c r="H48" i="6"/>
  <c r="H47" i="6"/>
  <c r="H42" i="6"/>
  <c r="H38" i="6"/>
  <c r="H37" i="6"/>
  <c r="H36" i="6"/>
  <c r="H29" i="6"/>
  <c r="H28" i="6"/>
  <c r="H19" i="6"/>
  <c r="H15" i="6"/>
  <c r="H14" i="6"/>
  <c r="H13" i="6"/>
  <c r="H12" i="6"/>
  <c r="H11" i="6"/>
  <c r="H10" i="6"/>
  <c r="H9" i="6"/>
  <c r="H8" i="6"/>
  <c r="E33" i="7" l="1"/>
  <c r="E34" i="7"/>
  <c r="H34" i="7" s="1"/>
  <c r="F21" i="6" l="1"/>
  <c r="E21" i="6"/>
  <c r="D21" i="6"/>
  <c r="C21" i="6"/>
  <c r="G21" i="6" l="1"/>
  <c r="H21" i="6" s="1"/>
  <c r="H41" i="6"/>
  <c r="H46" i="6"/>
  <c r="H45" i="6"/>
  <c r="H44" i="6"/>
  <c r="H43" i="6"/>
  <c r="I11" i="7"/>
  <c r="I18" i="7"/>
  <c r="I20" i="7"/>
  <c r="H33" i="7"/>
  <c r="G61" i="6"/>
  <c r="G62" i="6"/>
  <c r="N34" i="25" l="1"/>
  <c r="G22" i="24" l="1"/>
  <c r="F8" i="31" l="1"/>
  <c r="G8" i="31"/>
  <c r="F9" i="31"/>
  <c r="G9" i="31"/>
  <c r="F10" i="31"/>
  <c r="G10" i="31"/>
  <c r="F11" i="31"/>
  <c r="G11" i="31"/>
  <c r="F12" i="31"/>
  <c r="G12" i="31"/>
  <c r="F13" i="31"/>
  <c r="G13" i="31"/>
  <c r="F14" i="31"/>
  <c r="G14" i="31"/>
  <c r="F15" i="31"/>
  <c r="G15" i="31"/>
  <c r="F16" i="31"/>
  <c r="G16" i="31"/>
  <c r="F17" i="31"/>
  <c r="G17" i="31"/>
  <c r="F18" i="31"/>
  <c r="G18" i="31"/>
  <c r="C8" i="31"/>
  <c r="D8" i="31"/>
  <c r="C9" i="31"/>
  <c r="D9" i="31"/>
  <c r="C10" i="31"/>
  <c r="D10" i="31"/>
  <c r="C11" i="31"/>
  <c r="D11" i="31"/>
  <c r="C12" i="31"/>
  <c r="D12" i="31"/>
  <c r="C13" i="31"/>
  <c r="D13" i="31"/>
  <c r="C14" i="31"/>
  <c r="D14" i="31"/>
  <c r="C15" i="31"/>
  <c r="D15" i="31"/>
  <c r="C16" i="31"/>
  <c r="D16" i="31"/>
  <c r="C17" i="31"/>
  <c r="D17" i="31"/>
  <c r="C18" i="31"/>
  <c r="D18" i="31"/>
  <c r="G7" i="31"/>
  <c r="F7" i="31"/>
  <c r="D7" i="31"/>
  <c r="C7" i="31"/>
  <c r="G8" i="30"/>
  <c r="H8" i="30"/>
  <c r="G9" i="30"/>
  <c r="H9" i="30"/>
  <c r="G10" i="30"/>
  <c r="H10" i="30"/>
  <c r="G11" i="30"/>
  <c r="H11" i="30"/>
  <c r="G12" i="30"/>
  <c r="H12" i="30"/>
  <c r="G13" i="30"/>
  <c r="H13" i="30"/>
  <c r="G14" i="30"/>
  <c r="H14" i="30"/>
  <c r="G15" i="30"/>
  <c r="H15" i="30"/>
  <c r="G16" i="30"/>
  <c r="H16" i="30"/>
  <c r="G17" i="30"/>
  <c r="H17" i="30"/>
  <c r="G18" i="30"/>
  <c r="H18" i="30"/>
  <c r="H7" i="30"/>
  <c r="G7" i="30"/>
  <c r="E8" i="30"/>
  <c r="E9" i="30"/>
  <c r="E10" i="30"/>
  <c r="E11" i="30"/>
  <c r="E12" i="30"/>
  <c r="E13" i="30"/>
  <c r="E14" i="30"/>
  <c r="E15" i="30"/>
  <c r="E16" i="30"/>
  <c r="E17" i="30"/>
  <c r="E18" i="30"/>
  <c r="E7" i="30"/>
  <c r="D8" i="30"/>
  <c r="D9" i="30"/>
  <c r="D10" i="30"/>
  <c r="D11" i="30"/>
  <c r="D12" i="30"/>
  <c r="D13" i="30"/>
  <c r="D14" i="30"/>
  <c r="D15" i="30"/>
  <c r="D16" i="30"/>
  <c r="D17" i="30"/>
  <c r="D18" i="30"/>
  <c r="D7" i="30"/>
  <c r="C8" i="30"/>
  <c r="C9" i="30"/>
  <c r="C10" i="30"/>
  <c r="C11" i="30"/>
  <c r="C12" i="30"/>
  <c r="C13" i="30"/>
  <c r="C14" i="30"/>
  <c r="C15" i="30"/>
  <c r="C16" i="30"/>
  <c r="C17" i="30"/>
  <c r="C18" i="30"/>
  <c r="C7" i="30"/>
  <c r="G7" i="28"/>
  <c r="F8" i="28"/>
  <c r="G8" i="28"/>
  <c r="F9" i="28"/>
  <c r="G9" i="28"/>
  <c r="F10" i="28"/>
  <c r="G10" i="28"/>
  <c r="F11" i="28"/>
  <c r="G11" i="28"/>
  <c r="F12" i="28"/>
  <c r="G12" i="28"/>
  <c r="F13" i="28"/>
  <c r="G13" i="28"/>
  <c r="F14" i="28"/>
  <c r="G14" i="28"/>
  <c r="F15" i="28"/>
  <c r="G15" i="28"/>
  <c r="F16" i="28"/>
  <c r="G16" i="28"/>
  <c r="F17" i="28"/>
  <c r="G17" i="28"/>
  <c r="F18" i="28"/>
  <c r="G18" i="28"/>
  <c r="C8" i="28"/>
  <c r="D8" i="28"/>
  <c r="C9" i="28"/>
  <c r="D9" i="28"/>
  <c r="C10" i="28"/>
  <c r="D10" i="28"/>
  <c r="C11" i="28"/>
  <c r="D11" i="28"/>
  <c r="C12" i="28"/>
  <c r="D12" i="28"/>
  <c r="C13" i="28"/>
  <c r="D13" i="28"/>
  <c r="C14" i="28"/>
  <c r="D14" i="28"/>
  <c r="C15" i="28"/>
  <c r="D15" i="28"/>
  <c r="C16" i="28"/>
  <c r="D16" i="28"/>
  <c r="C17" i="28"/>
  <c r="D17" i="28"/>
  <c r="C18" i="28"/>
  <c r="D18" i="28"/>
  <c r="F7" i="28"/>
  <c r="D7" i="28"/>
  <c r="C7" i="28"/>
  <c r="F8" i="27"/>
  <c r="G8" i="27"/>
  <c r="F9" i="27"/>
  <c r="G9" i="27"/>
  <c r="F10" i="27"/>
  <c r="G10" i="27"/>
  <c r="F11" i="27"/>
  <c r="G11" i="27"/>
  <c r="F12" i="27"/>
  <c r="G12" i="27"/>
  <c r="F13" i="27"/>
  <c r="G13" i="27"/>
  <c r="F14" i="27"/>
  <c r="G14" i="27"/>
  <c r="F15" i="27"/>
  <c r="G15" i="27"/>
  <c r="F16" i="27"/>
  <c r="G16" i="27"/>
  <c r="F17" i="27"/>
  <c r="G17" i="27"/>
  <c r="F18" i="27"/>
  <c r="G18" i="27"/>
  <c r="C8" i="27"/>
  <c r="D8" i="27"/>
  <c r="C9" i="27"/>
  <c r="D9" i="27"/>
  <c r="C10" i="27"/>
  <c r="D10" i="27"/>
  <c r="C11" i="27"/>
  <c r="D11" i="27"/>
  <c r="C12" i="27"/>
  <c r="D12" i="27"/>
  <c r="C13" i="27"/>
  <c r="D13" i="27"/>
  <c r="C14" i="27"/>
  <c r="D14" i="27"/>
  <c r="C15" i="27"/>
  <c r="D15" i="27"/>
  <c r="C16" i="27"/>
  <c r="D16" i="27"/>
  <c r="C17" i="27"/>
  <c r="D17" i="27"/>
  <c r="C18" i="27"/>
  <c r="D18" i="27"/>
  <c r="G7" i="27"/>
  <c r="F7" i="27"/>
  <c r="D7" i="27"/>
  <c r="C7" i="27"/>
  <c r="F7" i="26"/>
  <c r="F8" i="26"/>
  <c r="G8" i="26"/>
  <c r="F9" i="26"/>
  <c r="G9" i="26"/>
  <c r="F10" i="26"/>
  <c r="G10" i="26"/>
  <c r="F11" i="26"/>
  <c r="G11" i="26"/>
  <c r="F12" i="26"/>
  <c r="G12" i="26"/>
  <c r="F13" i="26"/>
  <c r="G13" i="26"/>
  <c r="F14" i="26"/>
  <c r="G14" i="26"/>
  <c r="F15" i="26"/>
  <c r="G15" i="26"/>
  <c r="F16" i="26"/>
  <c r="G16" i="26"/>
  <c r="F17" i="26"/>
  <c r="G17" i="26"/>
  <c r="F18" i="26"/>
  <c r="G18" i="26"/>
  <c r="G7" i="26"/>
  <c r="C8" i="26"/>
  <c r="D8" i="26"/>
  <c r="C9" i="26"/>
  <c r="D9" i="26"/>
  <c r="C10" i="26"/>
  <c r="D10" i="26"/>
  <c r="C11" i="26"/>
  <c r="D11" i="26"/>
  <c r="C12" i="26"/>
  <c r="D12" i="26"/>
  <c r="C13" i="26"/>
  <c r="D13" i="26"/>
  <c r="C14" i="26"/>
  <c r="D14" i="26"/>
  <c r="C15" i="26"/>
  <c r="D15" i="26"/>
  <c r="C16" i="26"/>
  <c r="D16" i="26"/>
  <c r="C17" i="26"/>
  <c r="D17" i="26"/>
  <c r="C18" i="26"/>
  <c r="D18" i="26"/>
  <c r="D7" i="26"/>
  <c r="C7" i="26"/>
  <c r="F8" i="25"/>
  <c r="G8" i="25"/>
  <c r="F9" i="25"/>
  <c r="G9" i="25"/>
  <c r="F10" i="25"/>
  <c r="G10" i="25"/>
  <c r="F11" i="25"/>
  <c r="G11" i="25"/>
  <c r="F12" i="25"/>
  <c r="G12" i="25"/>
  <c r="F13" i="25"/>
  <c r="G13" i="25"/>
  <c r="F14" i="25"/>
  <c r="G14" i="25"/>
  <c r="F15" i="25"/>
  <c r="G15" i="25"/>
  <c r="F16" i="25"/>
  <c r="G16" i="25"/>
  <c r="F17" i="25"/>
  <c r="G17" i="25"/>
  <c r="F18" i="25"/>
  <c r="G18" i="25"/>
  <c r="G7" i="25"/>
  <c r="F7" i="25"/>
  <c r="C8" i="25"/>
  <c r="D8" i="25"/>
  <c r="C9" i="25"/>
  <c r="D9" i="25"/>
  <c r="C10" i="25"/>
  <c r="D10" i="25"/>
  <c r="C11" i="25"/>
  <c r="D11" i="25"/>
  <c r="C12" i="25"/>
  <c r="D12" i="25"/>
  <c r="C13" i="25"/>
  <c r="D13" i="25"/>
  <c r="C14" i="25"/>
  <c r="D14" i="25"/>
  <c r="C15" i="25"/>
  <c r="D15" i="25"/>
  <c r="C16" i="25"/>
  <c r="D16" i="25"/>
  <c r="C17" i="25"/>
  <c r="D17" i="25"/>
  <c r="C18" i="25"/>
  <c r="D18" i="25"/>
  <c r="D7" i="25"/>
  <c r="C7" i="25"/>
  <c r="F7" i="13"/>
  <c r="G7" i="13"/>
  <c r="F8" i="13"/>
  <c r="G8" i="13"/>
  <c r="F9" i="13"/>
  <c r="G9" i="13"/>
  <c r="F10" i="13"/>
  <c r="G10" i="13"/>
  <c r="F11" i="13"/>
  <c r="G11" i="13"/>
  <c r="F12" i="13"/>
  <c r="G12" i="13"/>
  <c r="F13" i="13"/>
  <c r="G13" i="13"/>
  <c r="F14" i="13"/>
  <c r="G14" i="13"/>
  <c r="F15" i="13"/>
  <c r="G15" i="13"/>
  <c r="F16" i="13"/>
  <c r="G16" i="13"/>
  <c r="F17" i="13"/>
  <c r="G17" i="13"/>
  <c r="F18" i="13"/>
  <c r="G18" i="13"/>
  <c r="D8" i="13"/>
  <c r="D9" i="13"/>
  <c r="D10" i="13"/>
  <c r="D11" i="13"/>
  <c r="D12" i="13"/>
  <c r="D13" i="13"/>
  <c r="D14" i="13"/>
  <c r="D15" i="13"/>
  <c r="D16" i="13"/>
  <c r="D17" i="13"/>
  <c r="D18" i="13"/>
  <c r="D7" i="13"/>
  <c r="C9" i="13"/>
  <c r="C8" i="13"/>
  <c r="C10" i="13"/>
  <c r="C11" i="13"/>
  <c r="C12" i="13"/>
  <c r="C13" i="13"/>
  <c r="C14" i="13"/>
  <c r="C15" i="13"/>
  <c r="C16" i="13"/>
  <c r="C17" i="13"/>
  <c r="C18" i="13"/>
  <c r="C7" i="13"/>
  <c r="G58" i="6" l="1"/>
  <c r="G60" i="6"/>
  <c r="H60" i="6"/>
  <c r="J3" i="31" l="1"/>
  <c r="J3" i="30"/>
  <c r="J3" i="28"/>
  <c r="J3" i="27"/>
  <c r="J3" i="26"/>
  <c r="J3" i="25"/>
  <c r="J3" i="13"/>
  <c r="G19" i="6" l="1"/>
  <c r="G55" i="6" l="1"/>
  <c r="G46" i="7" s="1"/>
  <c r="G57" i="6" l="1"/>
  <c r="G64" i="6"/>
  <c r="G63" i="6"/>
  <c r="G51" i="6"/>
  <c r="C46" i="7" s="1"/>
  <c r="G52" i="6"/>
  <c r="D46" i="7" s="1"/>
  <c r="G53" i="6"/>
  <c r="E46" i="7" s="1"/>
  <c r="G54" i="6"/>
  <c r="F46" i="7" s="1"/>
  <c r="G59" i="6"/>
  <c r="G56" i="6" l="1"/>
  <c r="E1" i="31" l="1"/>
  <c r="A1" i="31"/>
  <c r="E1" i="30"/>
  <c r="A1" i="30"/>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L27" i="24" s="1"/>
  <c r="N79" i="31"/>
  <c r="M27" i="24" s="1"/>
  <c r="M79" i="31"/>
  <c r="L79" i="31"/>
  <c r="O64" i="31"/>
  <c r="J27" i="24" s="1"/>
  <c r="N64" i="31"/>
  <c r="K27" i="24" s="1"/>
  <c r="M64" i="31"/>
  <c r="L64" i="31"/>
  <c r="O49" i="31"/>
  <c r="H27" i="24" s="1"/>
  <c r="N49" i="31"/>
  <c r="I27" i="24" s="1"/>
  <c r="M49" i="31"/>
  <c r="L49" i="31"/>
  <c r="O34" i="31"/>
  <c r="F27" i="24" s="1"/>
  <c r="N34" i="31"/>
  <c r="G27" i="24" s="1"/>
  <c r="M34" i="31"/>
  <c r="L34" i="31"/>
  <c r="O19" i="31"/>
  <c r="D27" i="24" s="1"/>
  <c r="N19" i="31"/>
  <c r="E27" i="24" s="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L24" i="24" s="1"/>
  <c r="P79" i="30"/>
  <c r="M24" i="24" s="1"/>
  <c r="O79" i="30"/>
  <c r="M79" i="30"/>
  <c r="L26" i="24" s="1"/>
  <c r="Q64" i="30"/>
  <c r="J24" i="24" s="1"/>
  <c r="P64" i="30"/>
  <c r="K24" i="24" s="1"/>
  <c r="O64" i="30"/>
  <c r="M64" i="30"/>
  <c r="J26" i="24" s="1"/>
  <c r="Q49" i="30"/>
  <c r="H24" i="24" s="1"/>
  <c r="P49" i="30"/>
  <c r="I24" i="24" s="1"/>
  <c r="O49" i="30"/>
  <c r="M49" i="30"/>
  <c r="H26" i="24" s="1"/>
  <c r="Q34" i="30"/>
  <c r="F24" i="24" s="1"/>
  <c r="P34" i="30"/>
  <c r="G24" i="24" s="1"/>
  <c r="O34" i="30"/>
  <c r="M34" i="30"/>
  <c r="F26" i="24" s="1"/>
  <c r="Q19" i="30"/>
  <c r="D24" i="24" s="1"/>
  <c r="P19" i="30"/>
  <c r="E24" i="24" s="1"/>
  <c r="O19" i="30"/>
  <c r="M19" i="30"/>
  <c r="D26" i="24" s="1"/>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O79" i="28"/>
  <c r="L16" i="24" s="1"/>
  <c r="N79" i="28"/>
  <c r="M16" i="24" s="1"/>
  <c r="M79" i="28"/>
  <c r="L17" i="24" s="1"/>
  <c r="L79" i="28"/>
  <c r="M17" i="24" s="1"/>
  <c r="O64" i="28"/>
  <c r="J16" i="24" s="1"/>
  <c r="N64" i="28"/>
  <c r="K16" i="24" s="1"/>
  <c r="M64" i="28"/>
  <c r="J17" i="24" s="1"/>
  <c r="L64" i="28"/>
  <c r="K17" i="24" s="1"/>
  <c r="O49" i="28"/>
  <c r="H16" i="24" s="1"/>
  <c r="N49" i="28"/>
  <c r="I16" i="24" s="1"/>
  <c r="M49" i="28"/>
  <c r="H17" i="24" s="1"/>
  <c r="L49" i="28"/>
  <c r="I17" i="24" s="1"/>
  <c r="O34" i="28"/>
  <c r="F16" i="24" s="1"/>
  <c r="N34" i="28"/>
  <c r="G16" i="24" s="1"/>
  <c r="M34" i="28"/>
  <c r="F17" i="24" s="1"/>
  <c r="L34" i="28"/>
  <c r="G17" i="24" s="1"/>
  <c r="O19" i="28"/>
  <c r="D16" i="24" s="1"/>
  <c r="N19" i="28"/>
  <c r="E16" i="24" s="1"/>
  <c r="M19" i="28"/>
  <c r="D17" i="24" s="1"/>
  <c r="L19" i="28"/>
  <c r="E17" i="24" s="1"/>
  <c r="A6" i="28"/>
  <c r="J66" i="28" s="1"/>
  <c r="O79" i="27"/>
  <c r="L18" i="24" s="1"/>
  <c r="N79" i="27"/>
  <c r="M18" i="24" s="1"/>
  <c r="M79" i="27"/>
  <c r="L19" i="24" s="1"/>
  <c r="L79" i="27"/>
  <c r="M19" i="24" s="1"/>
  <c r="O64" i="27"/>
  <c r="J18" i="24" s="1"/>
  <c r="N64" i="27"/>
  <c r="K18" i="24" s="1"/>
  <c r="M64" i="27"/>
  <c r="J19" i="24" s="1"/>
  <c r="L64" i="27"/>
  <c r="K19" i="24" s="1"/>
  <c r="O49" i="27"/>
  <c r="H18" i="24" s="1"/>
  <c r="N49" i="27"/>
  <c r="I18" i="24" s="1"/>
  <c r="M49" i="27"/>
  <c r="H19" i="24" s="1"/>
  <c r="L49" i="27"/>
  <c r="I19" i="24" s="1"/>
  <c r="O34" i="27"/>
  <c r="F18" i="24" s="1"/>
  <c r="N34" i="27"/>
  <c r="G18" i="24" s="1"/>
  <c r="M34" i="27"/>
  <c r="F19" i="24" s="1"/>
  <c r="L34" i="27"/>
  <c r="G19" i="24" s="1"/>
  <c r="O19" i="27"/>
  <c r="D18" i="24" s="1"/>
  <c r="N19" i="27"/>
  <c r="E18" i="24" s="1"/>
  <c r="M19" i="27"/>
  <c r="D19" i="24" s="1"/>
  <c r="L19" i="27"/>
  <c r="E19" i="24" s="1"/>
  <c r="A6" i="27"/>
  <c r="J66" i="27" s="1"/>
  <c r="O79" i="26"/>
  <c r="L14" i="24" s="1"/>
  <c r="N79" i="26"/>
  <c r="M14" i="24" s="1"/>
  <c r="M79" i="26"/>
  <c r="L15" i="24" s="1"/>
  <c r="L79" i="26"/>
  <c r="M15" i="24" s="1"/>
  <c r="O64" i="26"/>
  <c r="J14" i="24" s="1"/>
  <c r="N64" i="26"/>
  <c r="K14" i="24" s="1"/>
  <c r="M64" i="26"/>
  <c r="J15" i="24" s="1"/>
  <c r="L64" i="26"/>
  <c r="K15" i="24" s="1"/>
  <c r="O49" i="26"/>
  <c r="H14" i="24" s="1"/>
  <c r="N49" i="26"/>
  <c r="I14" i="24" s="1"/>
  <c r="M49" i="26"/>
  <c r="H15" i="24" s="1"/>
  <c r="L49" i="26"/>
  <c r="I15" i="24" s="1"/>
  <c r="O34" i="26"/>
  <c r="F14" i="24" s="1"/>
  <c r="N34" i="26"/>
  <c r="G14" i="24" s="1"/>
  <c r="M34" i="26"/>
  <c r="F15" i="24" s="1"/>
  <c r="L34" i="26"/>
  <c r="G15" i="24" s="1"/>
  <c r="O19" i="26"/>
  <c r="D14" i="24" s="1"/>
  <c r="N19" i="26"/>
  <c r="E14" i="24" s="1"/>
  <c r="M19" i="26"/>
  <c r="D15" i="24" s="1"/>
  <c r="L19" i="26"/>
  <c r="E15" i="24" s="1"/>
  <c r="A6" i="26"/>
  <c r="J66" i="26" s="1"/>
  <c r="O79" i="25"/>
  <c r="L22" i="24" s="1"/>
  <c r="N79" i="25"/>
  <c r="M22" i="24" s="1"/>
  <c r="M79" i="25"/>
  <c r="L23" i="24" s="1"/>
  <c r="L79" i="25"/>
  <c r="M23" i="24" s="1"/>
  <c r="O64" i="25"/>
  <c r="J22" i="24" s="1"/>
  <c r="N64" i="25"/>
  <c r="K22" i="24" s="1"/>
  <c r="M64" i="25"/>
  <c r="J23" i="24" s="1"/>
  <c r="L64" i="25"/>
  <c r="K23" i="24" s="1"/>
  <c r="O49" i="25"/>
  <c r="H22" i="24" s="1"/>
  <c r="N49" i="25"/>
  <c r="I22" i="24" s="1"/>
  <c r="M49" i="25"/>
  <c r="H23" i="24" s="1"/>
  <c r="L49" i="25"/>
  <c r="I23" i="24" s="1"/>
  <c r="O34" i="25"/>
  <c r="F22" i="24" s="1"/>
  <c r="M34" i="25"/>
  <c r="F23" i="24" s="1"/>
  <c r="L34" i="25"/>
  <c r="G23" i="24" s="1"/>
  <c r="O19" i="25"/>
  <c r="D22" i="24" s="1"/>
  <c r="N19" i="25"/>
  <c r="E22" i="24" s="1"/>
  <c r="M19" i="25"/>
  <c r="D23" i="24" s="1"/>
  <c r="L19" i="25"/>
  <c r="E23" i="24" s="1"/>
  <c r="A6" i="25"/>
  <c r="J66" i="25" s="1"/>
  <c r="O79" i="13"/>
  <c r="L20" i="24" s="1"/>
  <c r="N79" i="13"/>
  <c r="M20" i="24" s="1"/>
  <c r="M79" i="13"/>
  <c r="L21" i="24" s="1"/>
  <c r="L79" i="13"/>
  <c r="M21" i="24" s="1"/>
  <c r="O64" i="13"/>
  <c r="J20" i="24" s="1"/>
  <c r="N64" i="13"/>
  <c r="K20" i="24" s="1"/>
  <c r="M64" i="13"/>
  <c r="J21" i="24" s="1"/>
  <c r="L64" i="13"/>
  <c r="K21" i="24" s="1"/>
  <c r="O49" i="13"/>
  <c r="H20" i="24" s="1"/>
  <c r="N49" i="13"/>
  <c r="I20" i="24" s="1"/>
  <c r="M49" i="13"/>
  <c r="H21" i="24" s="1"/>
  <c r="L49" i="13"/>
  <c r="I21" i="24" s="1"/>
  <c r="O34" i="13"/>
  <c r="F20" i="24" s="1"/>
  <c r="N34" i="13"/>
  <c r="G20" i="24" s="1"/>
  <c r="M34" i="13"/>
  <c r="F21" i="24" s="1"/>
  <c r="L34" i="13"/>
  <c r="G21" i="24" s="1"/>
  <c r="O19" i="13"/>
  <c r="D20" i="24" s="1"/>
  <c r="N19" i="13"/>
  <c r="E20" i="24" s="1"/>
  <c r="M19" i="13"/>
  <c r="D21" i="24" s="1"/>
  <c r="L19" i="13"/>
  <c r="E21" i="24" s="1"/>
  <c r="A6" i="13"/>
  <c r="J66" i="13" s="1"/>
  <c r="J36" i="27" l="1"/>
  <c r="J66" i="31"/>
  <c r="J21" i="28"/>
  <c r="J21" i="27"/>
  <c r="J21" i="26"/>
  <c r="J21" i="25"/>
  <c r="J36" i="13"/>
  <c r="J51" i="13"/>
  <c r="J21" i="13"/>
  <c r="J6" i="13"/>
  <c r="J21" i="31"/>
  <c r="J6" i="31"/>
  <c r="J36" i="31"/>
  <c r="K6" i="30"/>
  <c r="K36" i="30"/>
  <c r="K51" i="30"/>
  <c r="K21" i="30"/>
  <c r="J36" i="28"/>
  <c r="J51" i="28"/>
  <c r="J6" i="28"/>
  <c r="J51" i="27"/>
  <c r="J6" i="27"/>
  <c r="J51" i="26"/>
  <c r="J36" i="26"/>
  <c r="J6" i="26"/>
  <c r="J36" i="25"/>
  <c r="J51" i="25"/>
  <c r="J6" i="25"/>
  <c r="I22" i="7"/>
  <c r="I21" i="7"/>
  <c r="I19" i="7"/>
  <c r="I12" i="7"/>
  <c r="I13" i="7"/>
  <c r="I14" i="7"/>
  <c r="G7" i="8"/>
  <c r="D7" i="8"/>
  <c r="B5" i="8"/>
  <c r="G3" i="8"/>
  <c r="A3" i="8"/>
  <c r="A1" i="8"/>
  <c r="G23" i="7"/>
  <c r="E23" i="7"/>
  <c r="I23" i="7" s="1"/>
  <c r="G15" i="7"/>
  <c r="E15" i="7"/>
  <c r="I15" i="7" s="1"/>
  <c r="B4" i="7"/>
  <c r="G3" i="7"/>
  <c r="A3" i="7"/>
  <c r="A1" i="7"/>
  <c r="A8" i="7" s="1"/>
  <c r="H64" i="6"/>
  <c r="H63" i="6"/>
  <c r="H62" i="6"/>
  <c r="G48" i="6"/>
  <c r="G47" i="6"/>
  <c r="E37" i="7"/>
  <c r="H37" i="7" s="1"/>
  <c r="E36" i="7"/>
  <c r="H36" i="7" s="1"/>
  <c r="E35" i="7"/>
  <c r="H35" i="7" s="1"/>
  <c r="G38" i="6"/>
  <c r="G37" i="6"/>
  <c r="G36" i="6"/>
  <c r="G35" i="6"/>
  <c r="H35" i="6" s="1"/>
  <c r="G34" i="6"/>
  <c r="H34" i="6" s="1"/>
  <c r="G33" i="6"/>
  <c r="H33" i="6" s="1"/>
  <c r="G29" i="6"/>
  <c r="G28" i="6"/>
  <c r="G26" i="6"/>
  <c r="G25" i="6"/>
  <c r="H25" i="6" s="1"/>
  <c r="G24" i="6"/>
  <c r="G23" i="6"/>
  <c r="G20" i="6"/>
  <c r="H20" i="6" s="1"/>
  <c r="H23" i="6" l="1"/>
  <c r="D10" i="8"/>
  <c r="H24" i="6"/>
  <c r="D12" i="8"/>
  <c r="H26" i="6"/>
  <c r="D11" i="8"/>
  <c r="G24" i="7"/>
  <c r="E24" i="7"/>
  <c r="I24" i="7" s="1"/>
  <c r="A31" i="7"/>
  <c r="A43" i="7" s="1"/>
  <c r="G11" i="8" l="1"/>
  <c r="G12" i="8"/>
  <c r="G10" i="8"/>
  <c r="G14" i="8"/>
</calcChain>
</file>

<file path=xl/sharedStrings.xml><?xml version="1.0" encoding="utf-8"?>
<sst xmlns="http://schemas.openxmlformats.org/spreadsheetml/2006/main" count="1555" uniqueCount="479">
  <si>
    <t>Add company logo</t>
  </si>
  <si>
    <t>Version 22.3  30/11/22</t>
  </si>
  <si>
    <t>Add photo</t>
  </si>
  <si>
    <t>Notes:</t>
  </si>
  <si>
    <t>This template may require adjustments by individual operators to meet specific reporting requirements as defined in the site Permit(s)</t>
  </si>
  <si>
    <t>Annual Performance Report 2022</t>
  </si>
  <si>
    <t>Permit EPR/DP3104SC/T001</t>
  </si>
  <si>
    <t>SUEZ R&amp;R UK LTD 
SUEZ R&amp;R  Tees Valley – Energy from Waste Facility
 Tees Valley – Energy from Waste Facility</t>
  </si>
  <si>
    <t>other name of facility (if applicable)</t>
  </si>
  <si>
    <t xml:space="preserve">SUEZ </t>
  </si>
  <si>
    <t>Year:</t>
  </si>
  <si>
    <t>Address:</t>
  </si>
  <si>
    <t>Haverton Hill Road, Billingham TS23 1PY</t>
  </si>
  <si>
    <t xml:space="preserve">Tel: </t>
  </si>
  <si>
    <t>01642 373919</t>
  </si>
  <si>
    <t xml:space="preserve">Email: </t>
  </si>
  <si>
    <t>paula.bakes@suez.com</t>
  </si>
  <si>
    <t>Prepared by:</t>
  </si>
  <si>
    <t>Paula Bakes</t>
  </si>
  <si>
    <t>Position:</t>
  </si>
  <si>
    <t>EIR Manager</t>
  </si>
  <si>
    <t>Approved by:</t>
  </si>
  <si>
    <t>Darren Thomas</t>
  </si>
  <si>
    <t>Plant Manager</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</si>
  <si>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</si>
  <si>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</si>
  <si>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</si>
  <si>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</si>
  <si>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</si>
  <si>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</si>
  <si>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</si>
  <si>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</si>
  <si>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</si>
  <si>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Summary</t>
  </si>
  <si>
    <t>Operational Data</t>
  </si>
  <si>
    <t>Performance Form 1</t>
  </si>
  <si>
    <t>Energy Form 1</t>
  </si>
  <si>
    <t>Permit Compliance</t>
  </si>
  <si>
    <t>Improvements</t>
  </si>
  <si>
    <t>Public Liasion</t>
  </si>
  <si>
    <t>Carbon dioxide and nitrous oxide emissions</t>
  </si>
  <si>
    <t>Residue Quality - Optional</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</si>
  <si>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</si>
  <si>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</si>
  <si>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</si>
  <si>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</si>
  <si>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</si>
  <si>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</si>
  <si>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</si>
  <si>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</si>
  <si>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</si>
  <si>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</si>
  <si>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</si>
  <si>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</si>
  <si>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</si>
  <si>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Annual Performance Report 2021</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</si>
  <si>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</si>
  <si>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</si>
  <si>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</si>
  <si>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</si>
  <si>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</si>
  <si>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</si>
  <si>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r>
      <t xml:space="preserve">The Energy from Waste facility operates 24/7 and can receive up to 2,800 tonnes of municipal waste from local councils per week. The plant has five furnace lines with a combined processing capacity of 756,000 tonnes per annum. The heat produced by waste incineration is used to raise superheated steam which is harnessed to turn 3 x  single-cylinder turbine linked to an electricity generator producing  approx 55 MWh of electricity. Power produced, is sold to the National Grid 
The plant has 5 Lines. Incoming waste is delivered to site by refuse collection trucks, it is checked in, weighted, then delivered into the reception hall.
</t>
    </r>
    <r>
      <rPr>
        <b/>
        <sz val="10"/>
        <color theme="1"/>
        <rFont val="Arial"/>
        <family val="2"/>
      </rPr>
      <t>RECEPTION HALL</t>
    </r>
    <r>
      <rPr>
        <sz val="10"/>
        <color theme="1"/>
        <rFont val="Arial"/>
        <family val="2"/>
      </rPr>
      <t xml:space="preserve">
2 large reception hall allows refuse collection trucks to manoeuvre and tip waste safely. Air needed for combustion is drawn into the furnace from here so that odour and dust do not escape from the building.
</t>
    </r>
    <r>
      <rPr>
        <b/>
        <sz val="10"/>
        <color theme="1"/>
        <rFont val="Arial"/>
        <family val="2"/>
      </rPr>
      <t>BUNKER</t>
    </r>
    <r>
      <rPr>
        <sz val="10"/>
        <color theme="1"/>
        <rFont val="Arial"/>
        <family val="2"/>
      </rPr>
      <t xml:space="preserve">
Waste vehicles reverse to a wheel stop and tip their loads into a large concrete bunker. Mixing of waste occurs as the crane driver sorts the waste looking for unsuitable wastes to be removed, and to improve the homogeneity of the incinerator feedstock. </t>
    </r>
  </si>
  <si>
    <t xml:space="preserve">Include summary of plant design, design capacity, no. of combustion lines, electrical and heat capacity and any other general information that descibes the facility, its location and purpose </t>
  </si>
  <si>
    <t>Summary of Operational Processes and Procedures</t>
  </si>
  <si>
    <r>
      <rPr>
        <b/>
        <sz val="10"/>
        <color theme="1"/>
        <rFont val="Arial"/>
        <family val="2"/>
      </rPr>
      <t>CONTROL ROOM</t>
    </r>
    <r>
      <rPr>
        <sz val="10"/>
        <color theme="1"/>
        <rFont val="Arial"/>
        <family val="2"/>
      </rPr>
      <t xml:space="preserve">
There is 2 plant control rooms which centralises the operation of all equipment, including the grab crane used to mix and load waste into hoppers that feeds the furnace. All on-site functions are monitored automatically and manually. Its systems verify in real time that equipment is functioning properly, continuously monitor the combustion gas, and maximise the efficiency of the entire EfW process.
</t>
    </r>
    <r>
      <rPr>
        <b/>
        <sz val="10"/>
        <color theme="1"/>
        <rFont val="Arial"/>
        <family val="2"/>
      </rPr>
      <t>GRATE AND BOILER</t>
    </r>
    <r>
      <rPr>
        <sz val="10"/>
        <color theme="1"/>
        <rFont val="Arial"/>
        <family val="2"/>
      </rPr>
      <t xml:space="preserve">
Waste is lifted into the charging hoppers by the crane, from here waste falls into the furnace-charging chute and then onto the grate system for incineration. The thermal energy released from the burning is used to convert water to super-heated steam. At high pressure, this steam drives a turbine to generate electricity.
</t>
    </r>
    <r>
      <rPr>
        <b/>
        <sz val="10"/>
        <color theme="1"/>
        <rFont val="Arial"/>
        <family val="2"/>
      </rPr>
      <t>ELECTRICITY GENERATION</t>
    </r>
    <r>
      <rPr>
        <sz val="10"/>
        <color theme="1"/>
        <rFont val="Arial"/>
        <family val="2"/>
      </rPr>
      <t xml:space="preserve">
Electricity is generated at 11kv, with an electric capacity of 55 MWh.
</t>
    </r>
    <r>
      <rPr>
        <b/>
        <sz val="10"/>
        <color theme="1"/>
        <rFont val="Arial"/>
        <family val="2"/>
      </rPr>
      <t>BOTTOM ASH</t>
    </r>
    <r>
      <rPr>
        <sz val="10"/>
        <color theme="1"/>
        <rFont val="Arial"/>
        <family val="2"/>
      </rPr>
      <t xml:space="preserve">
Ash left on the grate after incineration is carried by conveyor to a storage bunker. In the bottom ash recycling facility a magnet above a conveyor extracts ferrous material for recycling. The remaining bottom ash processed for recycling.
</t>
    </r>
    <r>
      <rPr>
        <b/>
        <sz val="10"/>
        <color theme="1"/>
        <rFont val="Arial"/>
        <family val="2"/>
      </rPr>
      <t>AIR-COOLED AND WATER-COOLED CONDENSERS</t>
    </r>
    <r>
      <rPr>
        <sz val="10"/>
        <color theme="1"/>
        <rFont val="Arial"/>
        <family val="2"/>
      </rPr>
      <t xml:space="preserve">
After exiting the turbine, the air stream is cooled and condensed back into water through air condensers for line 3,4&amp;5 and river water is used as the cooling media for line 1, and 2. This recovered water is treated and reused in the boilers to produce more steam.
</t>
    </r>
    <r>
      <rPr>
        <b/>
        <sz val="10"/>
        <color theme="1"/>
        <rFont val="Arial"/>
        <family val="2"/>
      </rPr>
      <t>EMISSION CONTROL</t>
    </r>
    <r>
      <rPr>
        <sz val="10"/>
        <color theme="1"/>
        <rFont val="Arial"/>
        <family val="2"/>
      </rPr>
      <t xml:space="preserve">
The gases from the furnace are subject to a rigorous cleaning process involving selective non-catalytic reduction (SNCR), spray absorbers, and active carbon injection. This removes oxides of nitrogen, acidic gases, dioxins, and heavy metals from the gas stream.
</t>
    </r>
    <r>
      <rPr>
        <b/>
        <sz val="10"/>
        <color theme="1"/>
        <rFont val="Arial"/>
        <family val="2"/>
      </rPr>
      <t xml:space="preserve">
AIR POLLUTION CONTROL RESIDUE (APCR)
</t>
    </r>
    <r>
      <rPr>
        <sz val="10"/>
        <color theme="1"/>
        <rFont val="Arial"/>
        <family val="2"/>
      </rPr>
      <t xml:space="preserve">The cleaned gas is passed through fine-fabric bag filters to remove solid particles before it is emitted through the stack. The resultant APCR residue, or fly-ash, contains particles from the incineration process, lime used in the spray absorbers, salts and carbon dust. It is stored in a sealed silo until it removed from site for disposal.
</t>
    </r>
    <r>
      <rPr>
        <b/>
        <sz val="10"/>
        <color theme="1"/>
        <rFont val="Arial"/>
        <family val="2"/>
      </rPr>
      <t xml:space="preserve">
EMISSIONS MONITORING
</t>
    </r>
    <r>
      <rPr>
        <sz val="10"/>
        <color theme="1"/>
        <rFont val="Arial"/>
        <family val="2"/>
      </rPr>
      <t xml:space="preserve">As they pass through the stack, the residual flue gases from the process are continuously monitored before release. Each incinerator line has and independent stack and emissions monitoring system. This data is relayed automatically to the control room. 
SURFACE WATER
Surface water run-off exits the installation to a pipeline that discharges to the River Tees. Surface water run offs from fuel delivery areas are protected by oil/water interceptors.  Periodic boiler blow down during maintenance of the incinerator are also discharged to this pipeline.  
</t>
    </r>
  </si>
  <si>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</si>
  <si>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</si>
  <si>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</si>
  <si>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1&amp;2 - 81, 3-45, 4&amp;5-92</t>
  </si>
  <si>
    <t>MWth</t>
  </si>
  <si>
    <t>MWe</t>
  </si>
  <si>
    <t>No. of combustion lines</t>
  </si>
  <si>
    <t>No. of Turbines:</t>
  </si>
  <si>
    <t>Waste types received</t>
  </si>
  <si>
    <t>Unit</t>
  </si>
  <si>
    <t>Q1</t>
  </si>
  <si>
    <t>Q2</t>
  </si>
  <si>
    <t>Q3</t>
  </si>
  <si>
    <t>Q4</t>
  </si>
  <si>
    <t>Year Total</t>
  </si>
  <si>
    <t>%</t>
  </si>
  <si>
    <t>Household / Local Authority</t>
  </si>
  <si>
    <t>tonnes</t>
  </si>
  <si>
    <t xml:space="preserve">Commercial &amp; Industrial </t>
  </si>
  <si>
    <t xml:space="preserve">Hazardous </t>
  </si>
  <si>
    <t xml:space="preserve"> -   </t>
  </si>
  <si>
    <t>Clinical</t>
  </si>
  <si>
    <t xml:space="preserve">Waste wood (biomass) </t>
  </si>
  <si>
    <t xml:space="preserve">Refuse derived fuel </t>
  </si>
  <si>
    <t xml:space="preserve">Solid recovered fuel </t>
  </si>
  <si>
    <t>Other [Please specify]</t>
  </si>
  <si>
    <t>Total waste received</t>
  </si>
  <si>
    <t xml:space="preserve">Rejected Waste </t>
  </si>
  <si>
    <t>Waste transferred out</t>
  </si>
  <si>
    <t>Total waste combusted</t>
  </si>
  <si>
    <t>Energy Useage / Export</t>
  </si>
  <si>
    <t>KWh/te</t>
  </si>
  <si>
    <t>Power Generated</t>
  </si>
  <si>
    <t>MWh</t>
  </si>
  <si>
    <t>Power Exported</t>
  </si>
  <si>
    <t>Power Used on site</t>
  </si>
  <si>
    <t>Power Imported</t>
  </si>
  <si>
    <t>Parasitic Load</t>
  </si>
  <si>
    <t>Thermal Energy Produced</t>
  </si>
  <si>
    <t>GWh</t>
  </si>
  <si>
    <t>Thermal Energy Exported</t>
  </si>
  <si>
    <t>R1 value</t>
  </si>
  <si>
    <t>Lines 1&amp;2 - 0.68, Line 3 - 0.64, Lines 4&amp;5 - 0.77</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</si>
  <si>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</si>
  <si>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</si>
  <si>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</si>
  <si>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</si>
  <si>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</si>
  <si>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</si>
  <si>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</si>
  <si>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</si>
  <si>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</si>
  <si>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</si>
  <si>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</si>
  <si>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Ammonia / Urea</t>
  </si>
  <si>
    <t>kgs</t>
  </si>
  <si>
    <t>Activated Carbon</t>
  </si>
  <si>
    <t>Lime / hydrated lime</t>
  </si>
  <si>
    <t>Fuel oil</t>
  </si>
  <si>
    <t>ltrs</t>
  </si>
  <si>
    <t>Gas</t>
  </si>
  <si>
    <t>cf</t>
  </si>
  <si>
    <t>Summary of Hours</t>
  </si>
  <si>
    <t>Line/Unit</t>
  </si>
  <si>
    <t>Hours of waste combustion, total</t>
  </si>
  <si>
    <t xml:space="preserve"> x %</t>
  </si>
  <si>
    <t>x %</t>
  </si>
  <si>
    <t>Overall Availability, mean avg. of all lines, hrs</t>
  </si>
  <si>
    <t>Hours of turbine operations, total</t>
  </si>
  <si>
    <t>1&amp;2</t>
  </si>
  <si>
    <t>4&amp;5</t>
  </si>
  <si>
    <t>Hours of heat / steam export</t>
  </si>
  <si>
    <t>Net Calorific Value of waste (5line average)</t>
  </si>
  <si>
    <t>MJ/kg</t>
  </si>
  <si>
    <t>-</t>
  </si>
  <si>
    <t>Abnormal Events</t>
  </si>
  <si>
    <t>qty.</t>
  </si>
  <si>
    <t>Abnormal operation</t>
  </si>
  <si>
    <t>hours</t>
  </si>
  <si>
    <t>Permit Breaches</t>
  </si>
  <si>
    <t>Summary of Plant Operations and Maintenance during the reporting year</t>
  </si>
  <si>
    <t>Lines 4 and 5 operated in a stable and consistent manner for the majority of the year with one predominant issue.  Between the 24th to the 28th of September, approx. 93 hours of production were lost on line 5 as a consequence of a boiler superheater tube leak.  Minor losses were also encountered throughout the year on both lines predominantly as a consequence of  blockages in the bottom ash extractor area. Annual planned maintenance for Line 4 was carried out from 24th October to the 20th November and line 5 from 11th October to the 7th December.  The shutdown period was inclusive of a common period with both lines shutdown between the 11th and the 21st November.  Main activities during the shutdown were the replacement of superheater tubes on both lines and the renewal of bag filter assemblies in the Flue Gas Treatment plant also on both lines.                                                                                                   Lines 1&amp;2 operated very well during the year, with a failure of the furnace grate mechanism on Line 2 between the 29th to the 31st March and boiler tubes leaks also on Line 2 between the 29th April to the 3rd of May the predominant unplanned events in the year. Minor losses were also encountered during the year as a consequence of blockages in the bottom ash extractor area on both lines .  The main planned outage was completed between the 16th July to the 17th August on Line 1 and between 17th April and the 17th August on Line 2  Major activities in the shutdown included boiler tube replacement on both lines, furnace refractory replacement and grate repairs.                                                                                                                                   Lines 3 operated well all year, with the major unplanned events occurring between 13th to the 17th June as a consequence of issues with the primary air and induced draught fans.  Further unplanned losses occurred between the 14th to the 17th August  as a consequence of jamming issues in the bottom ash conveyor. 
Planned maintenance for Line 3 was carried out during a major outage which took place from 2nd May to 21st June. Major activities included a turbine major service, boiler tube replacement, refractory furnace replacement and grate repairs.                                                                                                                                                     During 2022, seven emissions breaches occurred across the site as follows:   half hourly SO2 on Line 3 on the 7th March, half hourly VoC on Line 5 on the 4th April, half hourly dust on Line 4 on the 14th May, half hourly dust on Line 4 on the 15th April, half hourly HCL and SO2 on both Lines 1&amp;2 during the 31st May, half hourly VoC on Line 2 on the 29th June, half hourly VoC on Line 4 on the 3rd August.</t>
  </si>
  <si>
    <t xml:space="preserve">Include summary of key operational and/or mainteanance activity undertaken in the year, such as any major component upgrades and/or replacements </t>
  </si>
  <si>
    <t>Summary of Residue Handling for the reporting year</t>
  </si>
  <si>
    <t xml:space="preserve">No significant issues have been reported in 2022. Work continues to be progressed to improve and optimise bottom ash conveyor reliability on lines 1&amp;2 and in addition further project work has been completed to prevent bottom ash blockages. The residues from Boiler Ash and Flue Gas Treatment were diverted to Augean for further treatment prior to landfill for Lines 1,2,4&amp;5. Modification works have been completed in 2022 on line 1&amp;2 to improve boiler ash flow and ultimately divert boiler ash into the IBA.  There has been no issues reported with IBA with all material taken to Blue Phoenix Teesside where it is processed and then transported off site. </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</si>
  <si>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</si>
  <si>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</si>
  <si>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</si>
  <si>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</si>
  <si>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</si>
  <si>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</si>
  <si>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</si>
  <si>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January</t>
  </si>
  <si>
    <t>to:</t>
  </si>
  <si>
    <t>December</t>
  </si>
  <si>
    <t>Annual Reporting of Waste Disposal and Recovery</t>
  </si>
  <si>
    <t>Waste Description</t>
  </si>
  <si>
    <t>Disposal Route(s)</t>
  </si>
  <si>
    <t>Disposal Tonnes</t>
  </si>
  <si>
    <t>Recovery Tonnes</t>
  </si>
  <si>
    <t>% / tonne of waste incinerated</t>
  </si>
  <si>
    <t>1) Hazardous Wastes</t>
  </si>
  <si>
    <t>APC Residues</t>
  </si>
  <si>
    <t>Augean</t>
  </si>
  <si>
    <t>IBA</t>
  </si>
  <si>
    <t>Total Hazardous Waste</t>
  </si>
  <si>
    <t>2) Non-Hazardous Wastes</t>
  </si>
  <si>
    <t>Recycled</t>
  </si>
  <si>
    <t>Ferrous Metal</t>
  </si>
  <si>
    <t>Process Water</t>
  </si>
  <si>
    <t>Total Non-Hazardous Waste</t>
  </si>
  <si>
    <t>TOTAL WASTE</t>
  </si>
  <si>
    <t>Operator’s comments :</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</si>
  <si>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</si>
  <si>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</si>
  <si>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</si>
  <si>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</si>
  <si>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</si>
  <si>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</si>
  <si>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</si>
  <si>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</si>
  <si>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</si>
  <si>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</si>
  <si>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</si>
  <si>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</si>
  <si>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</si>
  <si>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</si>
  <si>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</si>
  <si>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</si>
  <si>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</si>
  <si>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</si>
  <si>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</si>
  <si>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</si>
  <si>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</si>
  <si>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</si>
  <si>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</si>
  <si>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</si>
  <si>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</si>
  <si>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</si>
  <si>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</si>
  <si>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</si>
  <si>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</si>
  <si>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</si>
  <si>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</si>
  <si>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</si>
  <si>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</si>
  <si>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</si>
  <si>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</si>
  <si>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</si>
  <si>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</si>
  <si>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</si>
  <si>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</si>
  <si>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</si>
  <si>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</si>
  <si>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</si>
  <si>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</si>
  <si>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</si>
  <si>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</si>
  <si>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</si>
  <si>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</si>
  <si>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</si>
  <si>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</si>
  <si>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N/A</t>
  </si>
  <si>
    <t>Summary of any notifications or non-compliances under the permit</t>
  </si>
  <si>
    <t>Summary of notification or non-compliance [including Line/Reference]</t>
  </si>
  <si>
    <t xml:space="preserve">Reason </t>
  </si>
  <si>
    <t>Measures taken to prevent reoccurrence</t>
  </si>
  <si>
    <t>17.02.2022</t>
  </si>
  <si>
    <t>TV001/2022 - Lines 4&amp;5 - Loss of CEMS</t>
  </si>
  <si>
    <t xml:space="preserve">Loss of CEMS </t>
  </si>
  <si>
    <t>Plant stopped feeding waste. 
Following investigation no obvious root cause for the CEMS equipment trip has been identified although as a consequence of discussions with the CEMs equipment supplier the following actions have been evaluated as the most probable in mitigating repeat instances -
1.We change the breaker in the analyser for a like for like in case the breaker has drifted in its current tripping range.
2. We change the breaker in the UPS fed board for a like for like in case the breakers has drifted in its current tripping range. These parts are on order and will be replaced during the outage. A TYPE Z breaker for the analyser has been ordered in case the new breaker still doesn’t catch fault and trips the units again.  The TYPE Z is more sensitive than the TYPE B already installed and we can swap this out on line if the new like for like breaker doesn’t stop a full trip. New heated sample lines and probes are also on order.  It is evaluated that following implementation of the above actions the likelihood of experiencing a similar failure is minimal.</t>
  </si>
  <si>
    <t>07.03.2022</t>
  </si>
  <si>
    <t>TV002/2022- Line 3 - 1x1/2 SO2</t>
  </si>
  <si>
    <t>A half hourly breach occurred 7th March, this was potential due to poor waste and loss of reactor channel level. Trending of the Lime Silo has confirmed increased Lime dosing was applied to combat the elevated HCl / SO2 with an increased and constant flow event. It is therefore concluded that poor waste is the most probable cause of the increased SO2.</t>
  </si>
  <si>
    <t>•	Continue with waste delivery spot checks.
•	Feedback to Transfer Stations regarding the breach and the need to isolate any high SO2 containing materials (i.e. plaster board)</t>
  </si>
  <si>
    <t>04.04.2022</t>
  </si>
  <si>
    <t>TV003/2022 - Line 5 1x1/2 TOC</t>
  </si>
  <si>
    <t>A breach occurred on 4th April, an explosion within the furnace on Line 5 (suspected Gas/Fuel container) - DCS trends show the pressure in the furnace spike at 0821 hrs and 14 seconds to above 8mbar which tripped the plant. The trends also showed the TOC rise 30 seconds later indicating the TOC from a gas/fuel container had passed through the plant to the CEMS unit. The immediate increase in furnace pressure is symptomatic of a gas cylinder/ fuel container explosion. Smaller explosions have occurred in the past which have not resulted in a TOC breach. It is therefore likely that this explosion was caused by a large or partially full gas cylinder/ fuel container.
Once the plant tripped the line was brought back into service and the incident investigated.  It was established that the daily TOC limit would not be breached so normal plant operating resumed.</t>
  </si>
  <si>
    <t>•	Daily waste spot checks are ongoing
•	Full weekly waste checks are ongoing 
•	Ongoing collaboration with waste transfer stations to educate and reduce the potential for gas cylinders entering the waste streams</t>
  </si>
  <si>
    <t>15.04.2022</t>
  </si>
  <si>
    <t>TV004/2022 - Line 4 1 x 1/2 Dust</t>
  </si>
  <si>
    <t>Failure of bag filters 
Line 4 was in a stable operation and no issues were present on the bag filter system, the dust (particulate) level was in the normal range of between 0.8 and 1.2mg/Nm3. At 08:22 hrs the DCS alarmed for a high dust reading, the operator then started the process of closing the chambers in turn to locate the source of the dust increase. Chamber 6 was identified, and waste feeding was stopped at 08:35hrs. Chamber 6 was isolated and inspected. A total of seven bags were changed at the time. Chamber 6 was then reopened, and dust levels were confirmed to be back within the normal operating range. Waste feeding was restarted at 12:58 hrs.
Analysis is to be carried out to determine the root cause (RCA). Initial investigations suggest that a defective diaphragm valve within the pulse air cleaning system caused a continuous flow of compressed air over several bag filters causing them to fail (split). All the bag filter failures were in the same row as the failed diaphragm valve.
Further investigations are required to determine the failure mechanism of the pulse air diaphragm valve to prevent reoccurrence. Two other diaphragm valves have been replaced as a precaution. An action plan will be implemented after the root cause analysis to determine the best maintenance program for the diaphragm valves after this incident. All bag filters are scheduled to be replaced on both lines in the major outage in November 2022.</t>
  </si>
  <si>
    <t xml:space="preserve">Waste feed was ceased to change 7 bags. </t>
  </si>
  <si>
    <t>14.05.2022</t>
  </si>
  <si>
    <t>TV005/2022 - Line 4 3x1/2 Dust</t>
  </si>
  <si>
    <t>Failure of bag filters.
Line 4 operation was stable at the time of the bag filter failure. No issues were present on the bag filter system, the dust (particulate) level was in a the normal range, between 0.8 and 1.2mg/Nm3. At 22:00hrs on 14th May the desk operator noted a sudden increase in dust readings. 
Waste feeding suspended during the breach. Failed bags replaced. Investigation opened with bag filter manufacturer (BWF). Still awaiting conclusions from their investigation. Additional countermeasures to be considered based on their findings when we receive them. Pulse air pressure reduced from 5.3 bar to 4.8 bar as a precaution. Bags replaced with original GORE bags as a precaution until current bag filter manufacturer issue their report.</t>
  </si>
  <si>
    <t>Waste feed was ceased to change bags</t>
  </si>
  <si>
    <t>31.05.2022</t>
  </si>
  <si>
    <t>TV006/TV007 - 2022 Line 1 &amp;2 SO2 and HCl</t>
  </si>
  <si>
    <t>On 31st May Lines 1&amp;2 saw elevated readings of SO2 and HCl. SO2 started to rise followed by HCl, this was potential due to poor quality waste. Lime dosing was increased on both lines, but SO2 and HCL remained elevated on Line 1, waste feed was ceased on Line 1 until ELVs returned to readings below the reportable ELV.
At 9.00 Line 2 SO2 reading spiked rapidly lime dosing was at maximum and brought the ELVs below the reportable ELV.
Lime dosing systems were checked on both lines and no issues found. 
With upward trend of both HCl and SO2 it would  therefore concluded that poor waste is the most probable cause of the breach.</t>
  </si>
  <si>
    <t>•	Continue with waste delivery spot checks.
•	Feedback to Civic Amenity Sites regarding breach and need to isolate any high SO2 containing materials (i.e. plaster board).</t>
  </si>
  <si>
    <t>29.05.2022</t>
  </si>
  <si>
    <t>TV008/2022 - Line 3 1x1/2TOC</t>
  </si>
  <si>
    <t xml:space="preserve">A breach occurred on 29th June due to a suspected explosion within the furnace on Line 3, this causing the ID fan to trip at approximately 10.35. 
The breach occurred during the subsequent half-hour period after ID Fan restarted and re-establishing normal operating conditions. </t>
  </si>
  <si>
    <t>03.08.2022</t>
  </si>
  <si>
    <t>TV009/2022 - Line 4 1x1/2 TOC</t>
  </si>
  <si>
    <t>A breach occurred on 3rd August, an explosion within the furnace on Line 4 (suspected Gas/Fuel container) - DCS trends show the pressure in the furnace spike at to above 12mbar which tripped the plant.. The immediate increase in furnace pressure is symptomatic of a gas cylinder/ fuel container explosion. Smaller explosions have occurred in the past which have not resulted in a TOC breach. It is therefore likely that this explosion was caused by a large or partially full gas cylinder/ fuel container.
Once the plant tripped the line was brought back into service and the incident investigated.  It was established that the daily TOC limit would not be breached so normal plant operating resumed</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</si>
  <si>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</si>
  <si>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</si>
  <si>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</si>
  <si>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</si>
  <si>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</si>
  <si>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</si>
  <si>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 xml:space="preserve">Modifications conducted to Lines 1&amp;2 superheater hoppers to promote free flow of ash leading to further modifications to divert boiler ash residues into bottom ash in accordance with BAT as identified in the latest BREF review document.   Optimisation of Flue gas Treatment plant across the site to ensure conformance with the limits as set out in the BREF review document and further optimisation of consumable usage.  Installation of variable speed drive on lines 4&amp;5 air compressors to promote energy efficiency.   </t>
  </si>
  <si>
    <t>Summary of any permit improvement conditions that have been completed within the year and the resulting environmental benefits.</t>
  </si>
  <si>
    <t>None</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</si>
  <si>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</si>
  <si>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</si>
  <si>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 xml:space="preserve">Replacement of main turbine bypass valve on Line 3 following major failure in 2021/22.  Performance upgrades to Line 3 turbine as proposed following major service in 2022.  </t>
  </si>
  <si>
    <t>Details of Public &amp; Stakeholder Liasion</t>
  </si>
  <si>
    <t>Summary of events held during the reporting year.</t>
  </si>
  <si>
    <t>Description</t>
  </si>
  <si>
    <t>Monthly</t>
  </si>
  <si>
    <t>STV Lines 1&amp;2 - Cleveland Joint Waste Authority Contract Meetings</t>
  </si>
  <si>
    <t>South Tyne and Wear - Monthly Client Liaison Meetings</t>
  </si>
  <si>
    <t>South Tyne and Wear - Annual Client health and Safety visit</t>
  </si>
  <si>
    <t>List of events planned for next year</t>
  </si>
  <si>
    <t>Six monthly – dates still to be agreed</t>
  </si>
  <si>
    <t>STV Lines 1&amp;2 Board Meeting</t>
  </si>
  <si>
    <t>Quarter 4 – date still to be agreed</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</si>
  <si>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</si>
  <si>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</si>
  <si>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</si>
  <si>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</si>
  <si>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608151 tonnes </t>
  </si>
  <si>
    <t>Annual mass of carbon dioxide released per tonne of waste burned</t>
  </si>
  <si>
    <t xml:space="preserve">0.90 tonnes </t>
  </si>
  <si>
    <t>Annual mass of carbon dioxide released per MWh of energy exported</t>
  </si>
  <si>
    <t xml:space="preserve">1.59 tonnes </t>
  </si>
  <si>
    <t>Description of how annual carbon dioxide mass emission has been calculated</t>
  </si>
  <si>
    <t>Calculated from reported CO2 volume fraction on the CEMS and the stack flowrate readings on an adjusted basis for each line - Lines 1&amp;2 &amp; Line 3 part of the year, Lines 4&amp;5 for the full year. Lines 1&amp;2, L3 - part of the calculations was done using Waste and CV</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</si>
  <si>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</si>
  <si>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</si>
  <si>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</si>
  <si>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 xml:space="preserve">5.13 tonnes </t>
  </si>
  <si>
    <t>across 5 lines</t>
  </si>
  <si>
    <t>Description of how annual nitrous oxide mass emission has been calculated</t>
  </si>
  <si>
    <t>Calculated from reported N2O mass concentration on the CEMS and the stack flowrate readings on an adjusted basis for each line</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</si>
  <si>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</si>
  <si>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</si>
  <si>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609,679.74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</si>
  <si>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</si>
  <si>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</si>
  <si>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Lines 1&amp;2 - 54.34, Line 3 - 53.84, Lines 4&amp;5 - 58.56</t>
  </si>
  <si>
    <t>Description of how biogenic NCV percentage has been calculated or estimated</t>
  </si>
  <si>
    <t>Assed from breakdown of waste composition from third-party reporting (M.E.L)  and the respective carbon content of each component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</si>
  <si>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</si>
  <si>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</si>
  <si>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</si>
  <si>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</si>
  <si>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</si>
  <si>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Residue Quality Monitoring Requirements</t>
  </si>
  <si>
    <t>Summary of monitoring undertaken and compliance</t>
  </si>
  <si>
    <t>Quarterly IBA and APCR samples are taken on Lines 1-5</t>
  </si>
  <si>
    <t>Weekly hazard assessments are carried out on Lines 1-5</t>
  </si>
  <si>
    <t>Commentary on any specific events</t>
  </si>
  <si>
    <t>Date &amp; Event</t>
  </si>
  <si>
    <t>Residue Quality Monitoring Results</t>
  </si>
  <si>
    <t xml:space="preserve">Parameter (unit) </t>
  </si>
  <si>
    <t>Limit</t>
  </si>
  <si>
    <t xml:space="preserve">Normal Operation </t>
  </si>
  <si>
    <t xml:space="preserve">Bottom ash  </t>
  </si>
  <si>
    <t>Loss on Ignition (%)</t>
  </si>
  <si>
    <t>&lt;5%</t>
  </si>
  <si>
    <t>ToC (%)</t>
  </si>
  <si>
    <t>&lt;3%</t>
  </si>
  <si>
    <t>STV 1&amp;2 - 1.73  STV 3 -1.59, STV 4&amp;5 - 1.17</t>
  </si>
  <si>
    <t>No. of Assessments Undertaken</t>
  </si>
  <si>
    <t>---</t>
  </si>
  <si>
    <t>3 per quarter Lines 1&amp;2, Line 3, Lines 4&amp;5</t>
  </si>
  <si>
    <t>No. of Hazardous Assessments</t>
  </si>
  <si>
    <t>Weekly hazard assessments unless Plant is on outage</t>
  </si>
  <si>
    <t>Comments :</t>
  </si>
  <si>
    <t>Quarterly samples are taken for 3 lines none of the samples results for TOC were above 3%</t>
  </si>
  <si>
    <t>A permit requirement is for Suspended Solids at the Haverton Hill facility. These samples are taken on a monthly basis</t>
  </si>
  <si>
    <t>Emissions to Water / Sewer</t>
  </si>
  <si>
    <t>Monitoring Frequency</t>
  </si>
  <si>
    <t>Target</t>
  </si>
  <si>
    <t>Max.</t>
  </si>
  <si>
    <t>Average</t>
  </si>
  <si>
    <t>Suspended Solids</t>
  </si>
  <si>
    <t xml:space="preserve">Monthly </t>
  </si>
  <si>
    <t>50mg/m3</t>
  </si>
  <si>
    <t>Summary of monitoring undertaken, standards used and compliance</t>
  </si>
  <si>
    <t xml:space="preserve">Monitoring carried out 6 monthly </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</si>
  <si>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</si>
  <si>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</si>
  <si>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</si>
  <si>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</si>
  <si>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</si>
  <si>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</si>
  <si>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</si>
  <si>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</si>
  <si>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</si>
  <si>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</si>
  <si>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</si>
  <si>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</si>
  <si>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</si>
  <si>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</si>
  <si>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</si>
  <si>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</si>
  <si>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</si>
  <si>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</si>
  <si>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</si>
  <si>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</si>
  <si>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</si>
  <si>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</si>
  <si>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</si>
  <si>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</si>
  <si>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</si>
  <si>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</si>
  <si>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</si>
  <si>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</si>
  <si>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</si>
  <si>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</si>
  <si>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</si>
  <si>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</si>
  <si>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</si>
  <si>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</si>
  <si>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</si>
  <si>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</si>
  <si>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</si>
  <si>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</si>
  <si>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</si>
  <si>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</si>
  <si>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</si>
  <si>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 xml:space="preserve">Continuous monitoring </t>
  </si>
  <si>
    <t>Results of emissions to air that are continuously monitored</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</si>
  <si>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</si>
  <si>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</si>
  <si>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</si>
  <si>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</si>
  <si>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</si>
  <si>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</si>
  <si>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</si>
  <si>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</si>
  <si>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</si>
  <si>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</si>
  <si>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</si>
  <si>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</si>
  <si>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</si>
  <si>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</si>
  <si>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</si>
  <si>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</si>
  <si>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</si>
  <si>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</si>
  <si>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</si>
  <si>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</si>
  <si>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</si>
  <si>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</si>
  <si>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</si>
  <si>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</si>
  <si>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</si>
  <si>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</si>
  <si>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</si>
  <si>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</si>
  <si>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</si>
  <si>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</si>
  <si>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</si>
  <si>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</si>
  <si>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</si>
  <si>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</si>
  <si>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</si>
  <si>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</si>
  <si>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</si>
  <si>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</si>
  <si>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</si>
  <si>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</si>
  <si>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</si>
  <si>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</si>
  <si>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</si>
  <si>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</si>
  <si>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</si>
  <si>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</si>
  <si>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</si>
  <si>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</si>
  <si>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</si>
  <si>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</si>
  <si>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</si>
  <si>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</si>
  <si>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</si>
  <si>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</si>
  <si>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</si>
  <si>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</si>
  <si>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</si>
  <si>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</si>
  <si>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</si>
  <si>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</si>
  <si>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</si>
  <si>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</si>
  <si>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</si>
  <si>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</si>
  <si>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</si>
  <si>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</si>
  <si>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</si>
  <si>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</si>
  <si>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</si>
  <si>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</si>
  <si>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</si>
  <si>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</si>
  <si>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</si>
  <si>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</si>
  <si>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</si>
  <si>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Daily CO ELV</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</si>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</sst>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 #,##0.00_-;_-* &quot;-&quot;??_-;_-@_-"/>
    <numFmt numFmtId="164" formatCode="_-* #,##0_-;\-* #,##0_-;_-* &quot;-&quot;??_-;_-@_-"/>
    <numFmt numFmtId="165" formatCode="0.0%"/>
    <numFmt numFmtId="166" formatCode="_-* #,##0.0_-;\-* #,##0.0_-;_-* &quot;-&quot;??_-;_-@_-"/>
    <numFmt numFmtId="167" formatCode="[$-F800]dddd\,\ mmmm\ dd\,\ yyyy"/>
    <numFmt numFmtId="168" formatCode="#,##0.0"/>
  </numFmts>
  <fonts count="35" x14ac:knownFonts="1">
    <font>
      <sz val="11"/>
      <color theme="1"/>
      <name val="Calibri"/>
      <family val="2"/>
      <scheme val="minor"/>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u/>
      <sz val="11"/>
      <color theme="10"/>
      <name val="Calibri"/>
      <family val="2"/>
      <scheme val="minor"/>
    </font>
    <font>
      <sz val="10"/>
      <name val="Arial"/>
      <family val="2"/>
    </font>
    <font>
      <i/>
      <sz val="11"/>
      <name val="Arial"/>
      <family val="2"/>
    </font>
    <font>
      <sz val="11"/>
      <name val="Calibri"/>
      <family val="2"/>
      <scheme val="minor"/>
    </font>
    <font>
      <b/>
      <sz val="12"/>
      <color rgb="FF000000"/>
      <name val="Arial"/>
      <family val="2"/>
    </font>
  </fonts>
  <fills count="11">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0" tint="-0.14999847407452621"/>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2" fillId="0" borderId="0" applyFont="0" applyFill="0" applyBorder="0" applyAlignment="0" applyProtection="0"/>
    <xf numFmtId="9" fontId="2" fillId="0" borderId="0" applyFont="0" applyFill="0" applyBorder="0" applyAlignment="0" applyProtection="0"/>
    <xf numFmtId="0" fontId="30" fillId="0" borderId="0" applyNumberFormat="0" applyFill="0" applyBorder="0" applyAlignment="0" applyProtection="0"/>
  </cellStyleXfs>
  <cellXfs count="436">
    <xf numFmtId="0" fontId="0" fillId="0" borderId="0" xfId="0"/>
    <xf numFmtId="0" fontId="3" fillId="0" borderId="0" xfId="0" applyFont="1"/>
    <xf numFmtId="0" fontId="4" fillId="0" borderId="0" xfId="0" applyFont="1"/>
    <xf numFmtId="0" fontId="5" fillId="0" borderId="0" xfId="0" applyFont="1"/>
    <xf numFmtId="0" fontId="5" fillId="2" borderId="2" xfId="0" applyFont="1" applyFill="1" applyBorder="1" applyAlignment="1">
      <alignment horizontal="center"/>
    </xf>
    <xf numFmtId="0" fontId="6" fillId="0" borderId="2" xfId="0" applyFont="1" applyBorder="1" applyAlignment="1">
      <alignment horizontal="center"/>
    </xf>
    <xf numFmtId="0" fontId="6" fillId="0" borderId="2" xfId="0" applyFont="1" applyBorder="1"/>
    <xf numFmtId="0" fontId="7" fillId="0" borderId="0" xfId="0" applyFont="1"/>
    <xf numFmtId="0" fontId="8" fillId="0" borderId="0" xfId="0" applyFont="1"/>
    <xf numFmtId="0" fontId="6" fillId="0" borderId="0" xfId="0" applyFont="1"/>
    <xf numFmtId="0" fontId="9" fillId="0" borderId="2" xfId="0" applyFont="1" applyBorder="1" applyAlignment="1">
      <alignment horizontal="center"/>
    </xf>
    <xf numFmtId="0" fontId="9" fillId="0" borderId="2" xfId="0" applyFont="1" applyBorder="1"/>
    <xf numFmtId="0" fontId="10" fillId="2" borderId="2" xfId="0" applyFont="1" applyFill="1" applyBorder="1" applyAlignment="1">
      <alignment horizontal="center"/>
    </xf>
    <xf numFmtId="0" fontId="10" fillId="2" borderId="2" xfId="0" applyFont="1" applyFill="1" applyBorder="1" applyAlignment="1">
      <alignment horizontal="left"/>
    </xf>
    <xf numFmtId="0" fontId="10" fillId="0" borderId="0" xfId="0" applyFont="1"/>
    <xf numFmtId="0" fontId="9" fillId="0" borderId="2" xfId="0" applyFont="1" applyBorder="1" applyAlignment="1">
      <alignment horizontal="center" vertical="top"/>
    </xf>
    <xf numFmtId="0" fontId="9" fillId="0" borderId="2" xfId="0" applyFont="1" applyBorder="1" applyAlignment="1">
      <alignment vertical="top"/>
    </xf>
    <xf numFmtId="0" fontId="10" fillId="2" borderId="2" xfId="0" applyFont="1" applyFill="1" applyBorder="1" applyAlignment="1">
      <alignment horizontal="center" vertical="top"/>
    </xf>
    <xf numFmtId="0" fontId="9" fillId="0" borderId="0" xfId="0" applyFont="1"/>
    <xf numFmtId="0" fontId="10" fillId="0" borderId="0" xfId="0" applyFont="1" applyAlignment="1">
      <alignment horizontal="center"/>
    </xf>
    <xf numFmtId="0" fontId="11" fillId="0" borderId="0" xfId="0" applyFont="1"/>
    <xf numFmtId="0" fontId="5" fillId="0" borderId="6" xfId="0" applyFont="1" applyBorder="1"/>
    <xf numFmtId="164" fontId="5" fillId="2" borderId="7" xfId="1" applyNumberFormat="1" applyFont="1" applyFill="1" applyBorder="1"/>
    <xf numFmtId="0" fontId="5" fillId="3" borderId="7" xfId="0" applyFont="1" applyFill="1" applyBorder="1" applyAlignment="1">
      <alignment vertical="center"/>
    </xf>
    <xf numFmtId="0" fontId="5" fillId="0" borderId="11" xfId="0" applyFont="1" applyBorder="1"/>
    <xf numFmtId="0" fontId="5" fillId="2" borderId="12" xfId="0" applyFont="1" applyFill="1" applyBorder="1" applyAlignment="1">
      <alignment horizontal="center" vertical="center"/>
    </xf>
    <xf numFmtId="0" fontId="5" fillId="0" borderId="12" xfId="0" applyFont="1" applyBorder="1"/>
    <xf numFmtId="0" fontId="5" fillId="2" borderId="12" xfId="0" applyFont="1" applyFill="1" applyBorder="1" applyAlignment="1">
      <alignment horizontal="center"/>
    </xf>
    <xf numFmtId="0" fontId="6" fillId="0" borderId="12" xfId="0" applyFont="1" applyBorder="1"/>
    <xf numFmtId="0" fontId="5" fillId="0" borderId="13" xfId="0" applyFont="1" applyBorder="1" applyAlignment="1">
      <alignment horizontal="center"/>
    </xf>
    <xf numFmtId="0" fontId="10" fillId="0" borderId="3" xfId="0" applyFont="1" applyBorder="1"/>
    <xf numFmtId="0" fontId="10" fillId="0" borderId="4" xfId="0" applyFont="1" applyBorder="1" applyAlignment="1">
      <alignment horizontal="center"/>
    </xf>
    <xf numFmtId="0" fontId="9" fillId="0" borderId="4" xfId="0" applyFont="1" applyBorder="1" applyAlignment="1">
      <alignment horizontal="center"/>
    </xf>
    <xf numFmtId="0" fontId="10" fillId="0" borderId="5" xfId="0" applyFont="1" applyBorder="1" applyAlignment="1">
      <alignment horizontal="center"/>
    </xf>
    <xf numFmtId="0" fontId="10" fillId="0" borderId="6" xfId="0" applyFont="1" applyBorder="1" applyAlignment="1">
      <alignment vertical="center"/>
    </xf>
    <xf numFmtId="164" fontId="10" fillId="2" borderId="7" xfId="1" applyNumberFormat="1" applyFont="1" applyFill="1" applyBorder="1" applyAlignment="1">
      <alignment horizontal="center"/>
    </xf>
    <xf numFmtId="164" fontId="9" fillId="0" borderId="7" xfId="1" applyNumberFormat="1" applyFont="1" applyBorder="1" applyAlignment="1">
      <alignment horizontal="center"/>
    </xf>
    <xf numFmtId="165" fontId="10" fillId="0" borderId="10" xfId="2" applyNumberFormat="1" applyFont="1" applyBorder="1" applyAlignment="1">
      <alignment horizontal="center"/>
    </xf>
    <xf numFmtId="0" fontId="10" fillId="0" borderId="9" xfId="0" applyFont="1" applyBorder="1" applyAlignment="1">
      <alignment vertical="center"/>
    </xf>
    <xf numFmtId="164" fontId="10" fillId="2" borderId="0" xfId="1" applyNumberFormat="1" applyFont="1" applyFill="1" applyAlignment="1">
      <alignment horizontal="center"/>
    </xf>
    <xf numFmtId="164" fontId="9" fillId="0" borderId="0" xfId="1" applyNumberFormat="1" applyFont="1" applyAlignment="1">
      <alignment horizontal="center"/>
    </xf>
    <xf numFmtId="0" fontId="9" fillId="0" borderId="9" xfId="0" applyFont="1" applyBorder="1" applyAlignment="1">
      <alignment vertical="center"/>
    </xf>
    <xf numFmtId="0" fontId="10" fillId="0" borderId="11" xfId="0" applyFont="1" applyBorder="1" applyAlignment="1">
      <alignment vertical="center"/>
    </xf>
    <xf numFmtId="164" fontId="10" fillId="2" borderId="12" xfId="1" applyNumberFormat="1" applyFont="1" applyFill="1" applyBorder="1" applyAlignment="1">
      <alignment horizontal="center"/>
    </xf>
    <xf numFmtId="164" fontId="9" fillId="0" borderId="12" xfId="1" applyNumberFormat="1" applyFont="1" applyBorder="1" applyAlignment="1">
      <alignment horizontal="center"/>
    </xf>
    <xf numFmtId="0" fontId="9" fillId="0" borderId="0" xfId="0" applyFont="1" applyAlignment="1">
      <alignment horizontal="center"/>
    </xf>
    <xf numFmtId="0" fontId="10" fillId="0" borderId="7" xfId="0" applyFont="1" applyBorder="1" applyAlignment="1">
      <alignment horizontal="center"/>
    </xf>
    <xf numFmtId="0" fontId="9" fillId="0" borderId="7" xfId="0" applyFont="1" applyBorder="1" applyAlignment="1">
      <alignment horizontal="center"/>
    </xf>
    <xf numFmtId="0" fontId="10" fillId="0" borderId="8" xfId="0" applyFont="1" applyBorder="1" applyAlignment="1">
      <alignment horizontal="center"/>
    </xf>
    <xf numFmtId="0" fontId="10" fillId="0" borderId="6" xfId="0" applyFont="1" applyBorder="1"/>
    <xf numFmtId="0" fontId="10" fillId="0" borderId="9" xfId="0" applyFont="1" applyBorder="1"/>
    <xf numFmtId="164" fontId="10" fillId="0" borderId="10" xfId="0" applyNumberFormat="1" applyFont="1" applyBorder="1" applyAlignment="1">
      <alignment horizontal="center"/>
    </xf>
    <xf numFmtId="0" fontId="10" fillId="0" borderId="0" xfId="0" applyFont="1" applyAlignment="1">
      <alignment horizontal="center" vertical="center"/>
    </xf>
    <xf numFmtId="165" fontId="10" fillId="0" borderId="0" xfId="2" applyNumberFormat="1" applyFont="1" applyAlignment="1">
      <alignment horizontal="center" vertical="center"/>
    </xf>
    <xf numFmtId="0" fontId="10" fillId="0" borderId="11" xfId="0" applyFont="1" applyBorder="1"/>
    <xf numFmtId="0" fontId="10" fillId="0" borderId="12" xfId="0" applyFont="1" applyBorder="1"/>
    <xf numFmtId="0" fontId="10" fillId="0" borderId="6" xfId="0" applyFont="1" applyBorder="1" applyAlignment="1">
      <alignment horizontal="center" vertical="center"/>
    </xf>
    <xf numFmtId="165" fontId="10" fillId="0" borderId="8" xfId="2" applyNumberFormat="1" applyFont="1" applyBorder="1" applyAlignment="1">
      <alignment horizontal="center"/>
    </xf>
    <xf numFmtId="0" fontId="10" fillId="2" borderId="9" xfId="0" applyFont="1" applyFill="1" applyBorder="1"/>
    <xf numFmtId="0" fontId="10" fillId="2" borderId="11" xfId="0" applyFont="1" applyFill="1" applyBorder="1"/>
    <xf numFmtId="165" fontId="10" fillId="0" borderId="13" xfId="2" applyNumberFormat="1" applyFont="1" applyBorder="1" applyAlignment="1">
      <alignment horizontal="center"/>
    </xf>
    <xf numFmtId="0" fontId="10" fillId="0" borderId="3" xfId="0" applyFont="1" applyBorder="1" applyAlignment="1">
      <alignment horizontal="center" vertical="center"/>
    </xf>
    <xf numFmtId="43" fontId="10" fillId="0" borderId="10" xfId="0" applyNumberFormat="1" applyFont="1" applyBorder="1" applyAlignment="1">
      <alignment horizontal="center" vertical="center"/>
    </xf>
    <xf numFmtId="0" fontId="10" fillId="2" borderId="12" xfId="0" applyFont="1" applyFill="1" applyBorder="1" applyAlignment="1">
      <alignment horizontal="center" vertical="center"/>
    </xf>
    <xf numFmtId="0" fontId="10" fillId="0" borderId="6" xfId="0" applyFont="1" applyBorder="1" applyAlignment="1">
      <alignment horizontal="center"/>
    </xf>
    <xf numFmtId="10" fontId="10" fillId="0" borderId="10" xfId="2" applyNumberFormat="1" applyFont="1" applyBorder="1" applyAlignment="1">
      <alignment horizontal="center"/>
    </xf>
    <xf numFmtId="0" fontId="10" fillId="0" borderId="12" xfId="0" applyFont="1" applyBorder="1" applyAlignment="1">
      <alignment horizontal="center"/>
    </xf>
    <xf numFmtId="164" fontId="10" fillId="0" borderId="13" xfId="0" applyNumberFormat="1" applyFont="1" applyBorder="1" applyAlignment="1">
      <alignment horizontal="center"/>
    </xf>
    <xf numFmtId="0" fontId="3" fillId="0" borderId="0" xfId="0" applyFont="1" applyAlignment="1">
      <alignment horizontal="right"/>
    </xf>
    <xf numFmtId="0" fontId="3" fillId="0" borderId="0" xfId="0" applyFont="1" applyAlignment="1">
      <alignment vertical="center"/>
    </xf>
    <xf numFmtId="0" fontId="5" fillId="0" borderId="0" xfId="0" applyFont="1" applyAlignment="1">
      <alignment horizontal="center"/>
    </xf>
    <xf numFmtId="0" fontId="13" fillId="4" borderId="2" xfId="0" applyFont="1" applyFill="1" applyBorder="1" applyAlignment="1">
      <alignment horizontal="center" vertical="center" wrapText="1"/>
    </xf>
    <xf numFmtId="0" fontId="10" fillId="0" borderId="2" xfId="0" applyFont="1" applyBorder="1" applyAlignment="1">
      <alignment horizontal="left" vertical="center" wrapText="1"/>
    </xf>
    <xf numFmtId="0" fontId="10" fillId="2" borderId="2" xfId="0" applyFont="1" applyFill="1" applyBorder="1" applyAlignment="1">
      <alignment horizontal="center" vertical="center" wrapText="1"/>
    </xf>
    <xf numFmtId="0" fontId="10" fillId="2" borderId="2" xfId="0" applyFont="1" applyFill="1" applyBorder="1" applyAlignment="1">
      <alignment vertical="center" wrapText="1"/>
    </xf>
    <xf numFmtId="0" fontId="10" fillId="0" borderId="2" xfId="0" applyFont="1" applyBorder="1" applyAlignment="1">
      <alignment vertical="center" wrapText="1"/>
    </xf>
    <xf numFmtId="0" fontId="10" fillId="0" borderId="0" xfId="0" applyFont="1" applyAlignment="1">
      <alignment vertical="center"/>
    </xf>
    <xf numFmtId="0" fontId="13" fillId="4" borderId="6" xfId="0" applyFont="1" applyFill="1" applyBorder="1" applyAlignment="1">
      <alignment vertical="center" wrapText="1"/>
    </xf>
    <xf numFmtId="0" fontId="13" fillId="4" borderId="8" xfId="0" applyFont="1" applyFill="1" applyBorder="1" applyAlignment="1">
      <alignment vertical="center" wrapText="1"/>
    </xf>
    <xf numFmtId="0" fontId="13" fillId="4" borderId="1" xfId="0" applyFont="1" applyFill="1" applyBorder="1" applyAlignment="1">
      <alignment horizontal="center" vertical="center" wrapText="1"/>
    </xf>
    <xf numFmtId="0" fontId="13" fillId="4" borderId="1" xfId="0" applyFont="1" applyFill="1" applyBorder="1" applyAlignment="1">
      <alignment vertical="center" wrapText="1"/>
    </xf>
    <xf numFmtId="4" fontId="10" fillId="0" borderId="2" xfId="0" applyNumberFormat="1" applyFont="1" applyBorder="1" applyAlignment="1">
      <alignment horizontal="center" vertical="center" wrapText="1"/>
    </xf>
    <xf numFmtId="4" fontId="10" fillId="2" borderId="2" xfId="0" applyNumberFormat="1" applyFont="1" applyFill="1" applyBorder="1" applyAlignment="1">
      <alignment horizontal="center" vertical="center" wrapText="1"/>
    </xf>
    <xf numFmtId="0" fontId="5" fillId="0" borderId="0" xfId="0" applyFont="1" applyAlignment="1">
      <alignment horizontal="left" vertical="top" wrapText="1"/>
    </xf>
    <xf numFmtId="0" fontId="13" fillId="4" borderId="2" xfId="0" applyFont="1" applyFill="1" applyBorder="1" applyAlignment="1">
      <alignment vertical="center" wrapText="1"/>
    </xf>
    <xf numFmtId="0" fontId="14" fillId="0" borderId="12" xfId="0" applyFont="1" applyBorder="1"/>
    <xf numFmtId="0" fontId="5" fillId="0" borderId="0" xfId="0" applyFont="1" applyAlignment="1">
      <alignment vertical="center"/>
    </xf>
    <xf numFmtId="0" fontId="9" fillId="0" borderId="2" xfId="0" applyFont="1" applyBorder="1" applyAlignment="1">
      <alignment horizontal="center" vertical="center" wrapText="1"/>
    </xf>
    <xf numFmtId="0" fontId="4" fillId="0" borderId="0" xfId="0" applyFont="1" applyAlignment="1">
      <alignment horizontal="left" vertical="center" wrapText="1"/>
    </xf>
    <xf numFmtId="0" fontId="6" fillId="0" borderId="3" xfId="0" applyFont="1" applyBorder="1" applyAlignment="1">
      <alignment vertical="center"/>
    </xf>
    <xf numFmtId="0" fontId="6" fillId="0" borderId="4" xfId="0" applyFont="1" applyBorder="1" applyAlignment="1">
      <alignment vertical="center"/>
    </xf>
    <xf numFmtId="0" fontId="6" fillId="0" borderId="5" xfId="0" applyFont="1" applyBorder="1" applyAlignment="1">
      <alignment vertical="center"/>
    </xf>
    <xf numFmtId="0" fontId="6" fillId="0" borderId="6" xfId="0" applyFont="1" applyBorder="1"/>
    <xf numFmtId="0" fontId="6" fillId="0" borderId="3" xfId="0" applyFont="1" applyBorder="1"/>
    <xf numFmtId="0" fontId="3" fillId="0" borderId="3" xfId="0" applyFont="1" applyBorder="1"/>
    <xf numFmtId="0" fontId="10" fillId="0" borderId="2" xfId="0" applyFont="1" applyBorder="1" applyAlignment="1">
      <alignment horizontal="center"/>
    </xf>
    <xf numFmtId="0" fontId="9" fillId="0" borderId="2" xfId="0" applyFont="1" applyBorder="1" applyAlignment="1">
      <alignment horizontal="center" vertical="center"/>
    </xf>
    <xf numFmtId="0" fontId="10" fillId="0" borderId="2" xfId="0" applyFont="1" applyBorder="1" applyAlignment="1">
      <alignment horizontal="center" vertical="center" wrapText="1"/>
    </xf>
    <xf numFmtId="0" fontId="10" fillId="5" borderId="2" xfId="0" applyFont="1" applyFill="1" applyBorder="1" applyAlignment="1">
      <alignment horizontal="center" vertical="center" wrapText="1"/>
    </xf>
    <xf numFmtId="0" fontId="6" fillId="0" borderId="2" xfId="0" applyFont="1" applyBorder="1" applyAlignment="1">
      <alignment horizontal="center" vertical="center" wrapText="1"/>
    </xf>
    <xf numFmtId="0" fontId="15" fillId="0" borderId="0" xfId="0" applyFont="1"/>
    <xf numFmtId="9" fontId="10" fillId="0" borderId="2" xfId="0" applyNumberFormat="1" applyFont="1" applyBorder="1" applyAlignment="1">
      <alignment horizontal="center" vertical="center" wrapText="1"/>
    </xf>
    <xf numFmtId="0" fontId="16" fillId="0" borderId="2" xfId="0" applyFont="1" applyBorder="1" applyAlignment="1">
      <alignment horizontal="center" vertical="center" wrapText="1"/>
    </xf>
    <xf numFmtId="0" fontId="5" fillId="0" borderId="0" xfId="0" applyFont="1" applyAlignment="1">
      <alignment horizontal="center" vertical="center"/>
    </xf>
    <xf numFmtId="0" fontId="5" fillId="0" borderId="0" xfId="0" applyFont="1" applyAlignment="1">
      <alignment horizontal="center" vertical="center" wrapText="1"/>
    </xf>
    <xf numFmtId="0" fontId="6" fillId="0" borderId="0" xfId="0" applyFont="1" applyAlignment="1">
      <alignment vertical="top"/>
    </xf>
    <xf numFmtId="0" fontId="6" fillId="0" borderId="2" xfId="0" applyFont="1" applyBorder="1" applyAlignment="1">
      <alignment horizontal="center" vertical="center"/>
    </xf>
    <xf numFmtId="0" fontId="5" fillId="0" borderId="2" xfId="0" applyFont="1" applyBorder="1"/>
    <xf numFmtId="0" fontId="18" fillId="0" borderId="2" xfId="0" applyFont="1" applyBorder="1" applyAlignment="1">
      <alignment horizontal="center"/>
    </xf>
    <xf numFmtId="0" fontId="5" fillId="5" borderId="2" xfId="0" applyFont="1" applyFill="1" applyBorder="1" applyAlignment="1">
      <alignment horizontal="center"/>
    </xf>
    <xf numFmtId="0" fontId="6" fillId="0" borderId="2" xfId="0" applyFont="1" applyBorder="1" applyAlignment="1">
      <alignment horizontal="left" vertical="center"/>
    </xf>
    <xf numFmtId="0" fontId="5" fillId="0" borderId="2" xfId="0" applyFont="1" applyBorder="1" applyAlignment="1">
      <alignment horizontal="left"/>
    </xf>
    <xf numFmtId="0" fontId="6" fillId="0" borderId="1" xfId="0" applyFont="1" applyBorder="1" applyAlignment="1">
      <alignment horizontal="center" vertical="center" wrapText="1"/>
    </xf>
    <xf numFmtId="0" fontId="6" fillId="0" borderId="0" xfId="0" applyFont="1" applyAlignment="1">
      <alignment vertical="center"/>
    </xf>
    <xf numFmtId="0" fontId="18" fillId="5" borderId="2" xfId="0" applyFont="1" applyFill="1" applyBorder="1" applyAlignment="1">
      <alignment horizontal="center"/>
    </xf>
    <xf numFmtId="0" fontId="5" fillId="0" borderId="8" xfId="0" applyFont="1" applyBorder="1" applyAlignment="1">
      <alignment horizontal="left"/>
    </xf>
    <xf numFmtId="0" fontId="20" fillId="0" borderId="0" xfId="0" applyFont="1"/>
    <xf numFmtId="0" fontId="10" fillId="7" borderId="9" xfId="0" applyFont="1" applyFill="1" applyBorder="1" applyAlignment="1">
      <alignment vertical="center"/>
    </xf>
    <xf numFmtId="0" fontId="5" fillId="0" borderId="9" xfId="0" applyFont="1" applyBorder="1"/>
    <xf numFmtId="0" fontId="21" fillId="0" borderId="0" xfId="0" applyFont="1"/>
    <xf numFmtId="0" fontId="22" fillId="0" borderId="0" xfId="0" applyFont="1"/>
    <xf numFmtId="0" fontId="23" fillId="0" borderId="0" xfId="0" applyFont="1"/>
    <xf numFmtId="0" fontId="10" fillId="0" borderId="7" xfId="0" applyFont="1" applyBorder="1" applyAlignment="1">
      <alignment horizontal="center" vertical="center"/>
    </xf>
    <xf numFmtId="0" fontId="6" fillId="0" borderId="0" xfId="0" applyFont="1" applyAlignment="1">
      <alignment horizontal="center"/>
    </xf>
    <xf numFmtId="0" fontId="25" fillId="0" borderId="0" xfId="0" applyFont="1"/>
    <xf numFmtId="0" fontId="26" fillId="0" borderId="0" xfId="0" applyFont="1"/>
    <xf numFmtId="0" fontId="27" fillId="0" borderId="0" xfId="0" applyFont="1"/>
    <xf numFmtId="0" fontId="22" fillId="0" borderId="0" xfId="0" applyFont="1" applyAlignment="1">
      <alignment horizontal="right"/>
    </xf>
    <xf numFmtId="0" fontId="28" fillId="0" borderId="0" xfId="0" applyFont="1"/>
    <xf numFmtId="0" fontId="29" fillId="0" borderId="0" xfId="0" applyFont="1"/>
    <xf numFmtId="0" fontId="10" fillId="0" borderId="1" xfId="0" applyFont="1" applyBorder="1" applyAlignment="1">
      <alignment horizontal="left" vertical="center" wrapText="1"/>
    </xf>
    <xf numFmtId="0" fontId="10" fillId="0" borderId="1" xfId="0" applyFont="1" applyBorder="1" applyAlignment="1">
      <alignment horizontal="center" vertical="center" wrapText="1"/>
    </xf>
    <xf numFmtId="0" fontId="6" fillId="0" borderId="11" xfId="0" applyFont="1" applyBorder="1" applyAlignment="1">
      <alignment horizontal="left" vertical="top" wrapText="1"/>
    </xf>
    <xf numFmtId="0" fontId="6" fillId="0" borderId="12" xfId="0" applyFont="1" applyBorder="1" applyAlignment="1">
      <alignment horizontal="left" vertical="top" wrapText="1"/>
    </xf>
    <xf numFmtId="0" fontId="6" fillId="0" borderId="13" xfId="0" applyFont="1" applyBorder="1" applyAlignment="1">
      <alignment horizontal="left" vertical="top" wrapText="1"/>
    </xf>
    <xf numFmtId="0" fontId="1" fillId="0" borderId="0" xfId="0" applyFont="1"/>
    <xf numFmtId="0" fontId="10" fillId="2" borderId="2" xfId="0" applyFont="1" applyFill="1" applyBorder="1" applyAlignment="1">
      <alignment horizontal="right" vertical="center"/>
    </xf>
    <xf numFmtId="14" fontId="10" fillId="2" borderId="2" xfId="0" applyNumberFormat="1" applyFont="1" applyFill="1" applyBorder="1" applyAlignment="1">
      <alignment horizontal="left" vertical="top"/>
    </xf>
    <xf numFmtId="14" fontId="10" fillId="2" borderId="2" xfId="0" applyNumberFormat="1" applyFont="1" applyFill="1" applyBorder="1" applyAlignment="1">
      <alignment horizontal="left" vertical="top" wrapText="1"/>
    </xf>
    <xf numFmtId="164" fontId="31" fillId="5" borderId="7" xfId="1" applyNumberFormat="1" applyFont="1" applyFill="1" applyBorder="1" applyAlignment="1">
      <alignment horizontal="center"/>
    </xf>
    <xf numFmtId="164" fontId="31" fillId="5" borderId="0" xfId="1" applyNumberFormat="1" applyFont="1" applyFill="1" applyBorder="1" applyAlignment="1">
      <alignment horizontal="center"/>
    </xf>
    <xf numFmtId="164" fontId="10" fillId="5" borderId="0" xfId="1" applyNumberFormat="1" applyFont="1" applyFill="1" applyBorder="1" applyAlignment="1">
      <alignment horizontal="center"/>
    </xf>
    <xf numFmtId="164" fontId="5" fillId="2" borderId="7" xfId="1" applyNumberFormat="1" applyFont="1" applyFill="1" applyBorder="1" applyAlignment="1">
      <alignment wrapText="1"/>
    </xf>
    <xf numFmtId="164" fontId="10" fillId="2" borderId="0" xfId="1" applyNumberFormat="1" applyFont="1" applyFill="1" applyBorder="1" applyAlignment="1">
      <alignment horizontal="center"/>
    </xf>
    <xf numFmtId="165" fontId="9" fillId="0" borderId="10" xfId="2" applyNumberFormat="1" applyFont="1" applyBorder="1" applyAlignment="1">
      <alignment horizontal="center"/>
    </xf>
    <xf numFmtId="165" fontId="10" fillId="0" borderId="10" xfId="2" quotePrefix="1" applyNumberFormat="1" applyFont="1" applyBorder="1" applyAlignment="1">
      <alignment horizontal="center"/>
    </xf>
    <xf numFmtId="0" fontId="10" fillId="0" borderId="12" xfId="0" applyFont="1" applyBorder="1" applyAlignment="1">
      <alignment horizontal="center" vertical="center" textRotation="90"/>
    </xf>
    <xf numFmtId="0" fontId="10" fillId="0" borderId="9" xfId="0" applyFont="1" applyBorder="1" applyAlignment="1">
      <alignment wrapText="1"/>
    </xf>
    <xf numFmtId="166" fontId="10" fillId="2" borderId="0" xfId="1" applyNumberFormat="1" applyFont="1" applyFill="1" applyAlignment="1">
      <alignment horizontal="center"/>
    </xf>
    <xf numFmtId="0" fontId="10" fillId="5" borderId="2" xfId="0" applyFont="1" applyFill="1" applyBorder="1" applyAlignment="1">
      <alignment vertical="center" wrapText="1"/>
    </xf>
    <xf numFmtId="0" fontId="10" fillId="5" borderId="2" xfId="0" applyFont="1" applyFill="1" applyBorder="1" applyAlignment="1">
      <alignment horizontal="center" vertical="center"/>
    </xf>
    <xf numFmtId="0" fontId="9" fillId="0" borderId="11" xfId="0" applyFont="1" applyBorder="1" applyAlignment="1">
      <alignment vertical="center"/>
    </xf>
    <xf numFmtId="164" fontId="9" fillId="2" borderId="12" xfId="1" applyNumberFormat="1" applyFont="1" applyFill="1" applyBorder="1" applyAlignment="1">
      <alignment horizontal="center"/>
    </xf>
    <xf numFmtId="165" fontId="10" fillId="0" borderId="10" xfId="2" applyNumberFormat="1" applyFont="1" applyFill="1" applyBorder="1" applyAlignment="1">
      <alignment horizontal="center"/>
    </xf>
    <xf numFmtId="164" fontId="10" fillId="0" borderId="8" xfId="0" applyNumberFormat="1" applyFont="1" applyBorder="1" applyAlignment="1">
      <alignment horizontal="center"/>
    </xf>
    <xf numFmtId="0" fontId="10" fillId="0" borderId="5" xfId="0" quotePrefix="1" applyFont="1" applyBorder="1" applyAlignment="1">
      <alignment horizontal="center"/>
    </xf>
    <xf numFmtId="164" fontId="9" fillId="0" borderId="0" xfId="1" applyNumberFormat="1" applyFont="1" applyBorder="1" applyAlignment="1">
      <alignment horizontal="center"/>
    </xf>
    <xf numFmtId="0" fontId="1" fillId="0" borderId="7" xfId="0" applyFont="1" applyBorder="1"/>
    <xf numFmtId="0" fontId="5" fillId="8" borderId="2" xfId="0" applyFont="1" applyFill="1" applyBorder="1" applyAlignment="1">
      <alignment horizontal="center"/>
    </xf>
    <xf numFmtId="0" fontId="5" fillId="9" borderId="2" xfId="0" applyFont="1" applyFill="1" applyBorder="1" applyAlignment="1">
      <alignment horizontal="center"/>
    </xf>
    <xf numFmtId="0" fontId="1" fillId="0" borderId="2" xfId="0" applyFont="1" applyBorder="1" applyAlignment="1">
      <alignment vertical="top" wrapText="1"/>
    </xf>
    <xf numFmtId="0" fontId="1" fillId="0" borderId="2" xfId="0" applyFont="1" applyBorder="1" applyAlignment="1">
      <alignment horizontal="center" vertical="top"/>
    </xf>
    <xf numFmtId="0" fontId="1" fillId="5" borderId="2" xfId="0" applyFont="1" applyFill="1" applyBorder="1" applyAlignment="1">
      <alignment vertical="top"/>
    </xf>
    <xf numFmtId="0" fontId="1" fillId="0" borderId="0" xfId="0" applyFont="1" applyAlignment="1">
      <alignment vertical="top" wrapText="1"/>
    </xf>
    <xf numFmtId="0" fontId="1" fillId="0" borderId="0" xfId="0" applyFont="1" applyAlignment="1">
      <alignment vertical="top"/>
    </xf>
    <xf numFmtId="0" fontId="1" fillId="0" borderId="2" xfId="0" applyFont="1" applyBorder="1" applyAlignment="1">
      <alignment horizontal="center" vertical="top" wrapText="1"/>
    </xf>
    <xf numFmtId="17" fontId="1" fillId="0" borderId="0" xfId="0" applyNumberFormat="1" applyFont="1"/>
    <xf numFmtId="0" fontId="5" fillId="7" borderId="2" xfId="0" applyFont="1" applyFill="1" applyBorder="1" applyAlignment="1">
      <alignment horizontal="center"/>
    </xf>
    <xf numFmtId="0" fontId="5" fillId="10" borderId="2" xfId="0" applyFont="1" applyFill="1" applyBorder="1" applyAlignment="1">
      <alignment horizontal="center"/>
    </xf>
    <xf numFmtId="0" fontId="1" fillId="5" borderId="2" xfId="0" applyFont="1" applyFill="1" applyBorder="1" applyAlignment="1">
      <alignment vertical="top" wrapText="1"/>
    </xf>
    <xf numFmtId="9" fontId="1" fillId="0" borderId="2" xfId="0" applyNumberFormat="1" applyFont="1" applyBorder="1" applyAlignment="1">
      <alignment horizontal="center" vertical="top"/>
    </xf>
    <xf numFmtId="0" fontId="1" fillId="2" borderId="0" xfId="0" applyFont="1" applyFill="1"/>
    <xf numFmtId="0" fontId="1" fillId="0" borderId="0" xfId="0" applyFont="1" applyAlignment="1">
      <alignment horizontal="left"/>
    </xf>
    <xf numFmtId="0" fontId="1" fillId="0" borderId="4" xfId="0" applyFont="1" applyBorder="1"/>
    <xf numFmtId="0" fontId="1" fillId="0" borderId="5" xfId="0" applyFont="1" applyBorder="1"/>
    <xf numFmtId="0" fontId="1" fillId="0" borderId="8" xfId="0" applyFont="1" applyBorder="1"/>
    <xf numFmtId="0" fontId="1" fillId="0" borderId="11" xfId="0" applyFont="1" applyBorder="1"/>
    <xf numFmtId="0" fontId="1" fillId="0" borderId="12" xfId="0" applyFont="1" applyBorder="1"/>
    <xf numFmtId="0" fontId="1" fillId="0" borderId="13" xfId="0" applyFont="1" applyBorder="1"/>
    <xf numFmtId="0" fontId="1" fillId="2" borderId="2" xfId="0" applyFont="1" applyFill="1" applyBorder="1"/>
    <xf numFmtId="0" fontId="1" fillId="2" borderId="0" xfId="0" applyFont="1" applyFill="1" applyAlignment="1">
      <alignment horizontal="center"/>
    </xf>
    <xf numFmtId="0" fontId="7" fillId="2" borderId="0" xfId="0" applyFont="1" applyFill="1" applyAlignment="1">
      <alignment horizontal="center"/>
    </xf>
    <xf numFmtId="0" fontId="30" fillId="2" borderId="0" xfId="3" applyFill="1" applyAlignment="1">
      <alignment horizontal="center"/>
    </xf>
    <xf numFmtId="0" fontId="21" fillId="0" borderId="0" xfId="0" applyFont="1" applyAlignment="1">
      <alignment horizontal="left" wrapText="1"/>
    </xf>
    <xf numFmtId="0" fontId="1" fillId="2" borderId="0" xfId="0" applyFont="1" applyFill="1" applyAlignment="1">
      <alignment horizontal="center" vertical="center"/>
    </xf>
    <xf numFmtId="0" fontId="7" fillId="2" borderId="0" xfId="0" applyFont="1" applyFill="1" applyAlignment="1">
      <alignment horizontal="center" wrapText="1"/>
    </xf>
    <xf numFmtId="0" fontId="10" fillId="0" borderId="6" xfId="0" applyFont="1" applyBorder="1" applyAlignment="1">
      <alignment horizontal="left" vertical="top" wrapText="1"/>
    </xf>
    <xf numFmtId="0" fontId="10" fillId="0" borderId="7" xfId="0" applyFont="1" applyBorder="1" applyAlignment="1">
      <alignment horizontal="left" vertical="top" wrapText="1"/>
    </xf>
    <xf numFmtId="0" fontId="10" fillId="0" borderId="8" xfId="0" applyFont="1" applyBorder="1" applyAlignment="1">
      <alignment horizontal="left" vertical="top" wrapText="1"/>
    </xf>
    <xf numFmtId="0" fontId="10" fillId="0" borderId="9" xfId="0" applyFont="1" applyBorder="1" applyAlignment="1">
      <alignment horizontal="left" vertical="top" wrapText="1"/>
    </xf>
    <xf numFmtId="0" fontId="10" fillId="0" borderId="0" xfId="0" applyFont="1" applyAlignment="1">
      <alignment horizontal="left" vertical="top" wrapText="1"/>
    </xf>
    <xf numFmtId="0" fontId="10" fillId="0" borderId="10" xfId="0" applyFont="1" applyBorder="1" applyAlignment="1">
      <alignment horizontal="left" vertical="top" wrapText="1"/>
    </xf>
    <xf numFmtId="0" fontId="10" fillId="0" borderId="11" xfId="0" applyFont="1" applyBorder="1" applyAlignment="1">
      <alignment horizontal="left" vertical="top" wrapText="1"/>
    </xf>
    <xf numFmtId="0" fontId="10" fillId="0" borderId="12" xfId="0" applyFont="1" applyBorder="1" applyAlignment="1">
      <alignment horizontal="left" vertical="top" wrapText="1"/>
    </xf>
    <xf numFmtId="0" fontId="10" fillId="0" borderId="13" xfId="0" applyFont="1" applyBorder="1" applyAlignment="1">
      <alignment horizontal="left" vertical="top" wrapText="1"/>
    </xf>
    <xf numFmtId="0" fontId="10" fillId="2" borderId="2" xfId="0" applyFont="1" applyFill="1" applyBorder="1" applyAlignment="1">
      <alignment horizontal="left" vertical="top"/>
    </xf>
    <xf numFmtId="0" fontId="5" fillId="3" borderId="3" xfId="0" applyFont="1" applyFill="1" applyBorder="1" applyAlignment="1">
      <alignment horizontal="left"/>
    </xf>
    <xf numFmtId="0" fontId="5" fillId="3" borderId="4" xfId="0" applyFont="1" applyFill="1" applyBorder="1" applyAlignment="1">
      <alignment horizontal="left"/>
    </xf>
    <xf numFmtId="0" fontId="5" fillId="3" borderId="5" xfId="0" applyFont="1" applyFill="1" applyBorder="1" applyAlignment="1">
      <alignment horizontal="left"/>
    </xf>
    <xf numFmtId="0" fontId="5" fillId="2" borderId="2" xfId="0" applyFont="1" applyFill="1" applyBorder="1" applyAlignment="1">
      <alignment horizontal="left"/>
    </xf>
    <xf numFmtId="0" fontId="9" fillId="0" borderId="2" xfId="0" applyFont="1" applyBorder="1" applyAlignment="1">
      <alignment horizontal="left"/>
    </xf>
    <xf numFmtId="0" fontId="10" fillId="2" borderId="2" xfId="0" applyFont="1" applyFill="1" applyBorder="1" applyAlignment="1">
      <alignment horizontal="left"/>
    </xf>
    <xf numFmtId="0" fontId="9" fillId="0" borderId="2" xfId="0" applyFont="1" applyBorder="1" applyAlignment="1">
      <alignment horizontal="left" vertical="top"/>
    </xf>
    <xf numFmtId="0" fontId="5" fillId="3" borderId="2" xfId="0" applyFont="1" applyFill="1" applyBorder="1" applyAlignment="1">
      <alignment horizontal="left"/>
    </xf>
    <xf numFmtId="0" fontId="6" fillId="0" borderId="2" xfId="0" applyFont="1" applyBorder="1" applyAlignment="1">
      <alignment horizontal="left"/>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 fillId="0" borderId="0" xfId="0" applyFont="1" applyAlignment="1">
      <alignment horizontal="left" vertical="top" wrapText="1"/>
    </xf>
    <xf numFmtId="0" fontId="10" fillId="0" borderId="7" xfId="0" applyFont="1" applyBorder="1" applyAlignment="1">
      <alignment horizontal="center" vertical="center" textRotation="90"/>
    </xf>
    <xf numFmtId="0" fontId="10" fillId="0" borderId="0" xfId="0" applyFont="1" applyAlignment="1">
      <alignment horizontal="center" vertical="center" textRotation="90"/>
    </xf>
    <xf numFmtId="0" fontId="10" fillId="0" borderId="12" xfId="0" applyFont="1" applyBorder="1" applyAlignment="1">
      <alignment horizontal="center" vertical="center" textRotation="90"/>
    </xf>
    <xf numFmtId="43" fontId="10" fillId="2" borderId="12" xfId="1" applyFont="1" applyFill="1" applyBorder="1" applyAlignment="1">
      <alignment horizontal="center"/>
    </xf>
    <xf numFmtId="166" fontId="10" fillId="2" borderId="12" xfId="0" applyNumberFormat="1" applyFont="1" applyFill="1" applyBorder="1" applyAlignment="1">
      <alignment horizontal="center" wrapText="1"/>
    </xf>
    <xf numFmtId="166" fontId="10" fillId="2" borderId="13" xfId="0" applyNumberFormat="1" applyFont="1" applyFill="1" applyBorder="1" applyAlignment="1">
      <alignment horizontal="center" wrapText="1"/>
    </xf>
    <xf numFmtId="164" fontId="5" fillId="2" borderId="7" xfId="1" applyNumberFormat="1" applyFont="1" applyFill="1" applyBorder="1" applyAlignment="1"/>
    <xf numFmtId="0" fontId="10" fillId="0" borderId="0" xfId="0" applyFont="1" applyAlignment="1">
      <alignment horizontal="center" textRotation="90"/>
    </xf>
    <xf numFmtId="0" fontId="10" fillId="0" borderId="7" xfId="0" applyFont="1" applyBorder="1" applyAlignment="1">
      <alignment horizontal="left" vertical="top"/>
    </xf>
    <xf numFmtId="0" fontId="10" fillId="0" borderId="8" xfId="0" applyFont="1" applyBorder="1" applyAlignment="1">
      <alignment horizontal="left" vertical="top"/>
    </xf>
    <xf numFmtId="0" fontId="10" fillId="0" borderId="9" xfId="0" applyFont="1" applyBorder="1" applyAlignment="1">
      <alignment horizontal="left" vertical="top"/>
    </xf>
    <xf numFmtId="0" fontId="10" fillId="0" borderId="0" xfId="0" applyFont="1" applyAlignment="1">
      <alignment horizontal="left" vertical="top"/>
    </xf>
    <xf numFmtId="0" fontId="10" fillId="0" borderId="10" xfId="0" applyFont="1" applyBorder="1" applyAlignment="1">
      <alignment horizontal="left" vertical="top"/>
    </xf>
    <xf numFmtId="0" fontId="10" fillId="0" borderId="11" xfId="0" applyFont="1" applyBorder="1" applyAlignment="1">
      <alignment horizontal="left" vertical="top"/>
    </xf>
    <xf numFmtId="0" fontId="10" fillId="0" borderId="12" xfId="0" applyFont="1" applyBorder="1" applyAlignment="1">
      <alignment horizontal="left" vertical="top"/>
    </xf>
    <xf numFmtId="0" fontId="10" fillId="0" borderId="13" xfId="0" applyFont="1" applyBorder="1" applyAlignment="1">
      <alignment horizontal="left" vertical="top"/>
    </xf>
    <xf numFmtId="0" fontId="10" fillId="0" borderId="2" xfId="0" applyFont="1" applyBorder="1" applyAlignment="1">
      <alignment horizontal="left" vertical="center" wrapText="1"/>
    </xf>
    <xf numFmtId="0" fontId="6" fillId="0" borderId="2" xfId="0" applyFont="1" applyBorder="1" applyAlignment="1">
      <alignment horizontal="left" vertical="top" wrapText="1"/>
    </xf>
    <xf numFmtId="0" fontId="5" fillId="2" borderId="2" xfId="0" applyFont="1" applyFill="1" applyBorder="1" applyAlignment="1">
      <alignment horizontal="left" vertical="top" wrapText="1"/>
    </xf>
    <xf numFmtId="0" fontId="13" fillId="4" borderId="2" xfId="0" applyFont="1" applyFill="1" applyBorder="1" applyAlignment="1">
      <alignment horizontal="left" vertical="center" wrapText="1"/>
    </xf>
    <xf numFmtId="0" fontId="10" fillId="0" borderId="3" xfId="0" applyFont="1" applyBorder="1" applyAlignment="1">
      <alignment horizontal="left" vertical="center" wrapText="1"/>
    </xf>
    <xf numFmtId="0" fontId="10" fillId="0" borderId="4" xfId="0" applyFont="1" applyBorder="1" applyAlignment="1">
      <alignment horizontal="left" vertical="center" wrapText="1"/>
    </xf>
    <xf numFmtId="0" fontId="10" fillId="0" borderId="5" xfId="0" applyFont="1" applyBorder="1" applyAlignment="1">
      <alignment horizontal="left" vertical="center" wrapText="1"/>
    </xf>
    <xf numFmtId="0" fontId="10" fillId="0" borderId="3" xfId="0" applyFont="1" applyBorder="1" applyAlignment="1">
      <alignment horizontal="center" vertical="center" wrapText="1"/>
    </xf>
    <xf numFmtId="0" fontId="10" fillId="0" borderId="5" xfId="0" applyFont="1" applyBorder="1" applyAlignment="1">
      <alignment horizontal="center" vertical="center" wrapText="1"/>
    </xf>
    <xf numFmtId="4" fontId="10" fillId="0" borderId="3" xfId="0" applyNumberFormat="1" applyFont="1" applyBorder="1" applyAlignment="1">
      <alignment horizontal="center" vertical="center" wrapText="1"/>
    </xf>
    <xf numFmtId="4" fontId="10" fillId="0" borderId="5" xfId="0" applyNumberFormat="1" applyFont="1" applyBorder="1" applyAlignment="1">
      <alignment horizontal="center" vertical="center" wrapText="1"/>
    </xf>
    <xf numFmtId="0" fontId="10" fillId="2" borderId="3" xfId="0" applyFont="1" applyFill="1" applyBorder="1" applyAlignment="1">
      <alignment horizontal="left" vertical="center" wrapText="1"/>
    </xf>
    <xf numFmtId="0" fontId="10" fillId="2" borderId="4" xfId="0" applyFont="1" applyFill="1" applyBorder="1" applyAlignment="1">
      <alignment horizontal="left" vertical="center" wrapText="1"/>
    </xf>
    <xf numFmtId="0" fontId="10" fillId="2" borderId="5" xfId="0" applyFont="1" applyFill="1" applyBorder="1" applyAlignment="1">
      <alignment horizontal="left" vertical="center" wrapText="1"/>
    </xf>
    <xf numFmtId="0" fontId="10" fillId="2" borderId="3" xfId="0" applyFont="1" applyFill="1" applyBorder="1" applyAlignment="1">
      <alignment horizontal="center" vertical="center" wrapText="1"/>
    </xf>
    <xf numFmtId="0" fontId="10" fillId="2" borderId="5" xfId="0" applyFont="1" applyFill="1" applyBorder="1" applyAlignment="1">
      <alignment horizontal="center" vertical="center" wrapText="1"/>
    </xf>
    <xf numFmtId="4" fontId="10" fillId="2" borderId="3" xfId="0" applyNumberFormat="1" applyFont="1" applyFill="1" applyBorder="1" applyAlignment="1">
      <alignment horizontal="center" vertical="center" wrapText="1"/>
    </xf>
    <xf numFmtId="4" fontId="10" fillId="2" borderId="5" xfId="0" applyNumberFormat="1" applyFont="1" applyFill="1" applyBorder="1" applyAlignment="1">
      <alignment horizontal="center" vertical="center" wrapText="1"/>
    </xf>
    <xf numFmtId="0" fontId="13" fillId="4" borderId="9" xfId="0" applyFont="1" applyFill="1" applyBorder="1" applyAlignment="1">
      <alignment horizontal="center" vertical="center" wrapText="1"/>
    </xf>
    <xf numFmtId="0" fontId="13" fillId="4" borderId="0" xfId="0" applyFont="1" applyFill="1" applyAlignment="1">
      <alignment horizontal="center" vertical="center" wrapText="1"/>
    </xf>
    <xf numFmtId="0" fontId="13" fillId="4" borderId="10" xfId="0" applyFont="1" applyFill="1" applyBorder="1" applyAlignment="1">
      <alignment horizontal="center" vertical="center" wrapText="1"/>
    </xf>
    <xf numFmtId="0" fontId="13" fillId="4" borderId="6" xfId="0" applyFont="1" applyFill="1" applyBorder="1" applyAlignment="1">
      <alignment horizontal="center" vertical="center" wrapText="1"/>
    </xf>
    <xf numFmtId="0" fontId="13" fillId="4" borderId="8" xfId="0" applyFont="1" applyFill="1" applyBorder="1" applyAlignment="1">
      <alignment horizontal="center" vertical="center" wrapText="1"/>
    </xf>
    <xf numFmtId="0" fontId="9" fillId="0" borderId="2" xfId="0" applyFont="1" applyBorder="1" applyAlignment="1">
      <alignment vertical="center" wrapText="1"/>
    </xf>
    <xf numFmtId="168" fontId="9" fillId="0" borderId="2" xfId="0" applyNumberFormat="1" applyFont="1" applyBorder="1" applyAlignment="1">
      <alignment horizontal="center" vertical="center" wrapText="1"/>
    </xf>
    <xf numFmtId="165" fontId="10" fillId="0" borderId="2" xfId="2" applyNumberFormat="1" applyFont="1" applyBorder="1" applyAlignment="1">
      <alignment horizontal="center" vertical="center" wrapText="1"/>
    </xf>
    <xf numFmtId="0" fontId="10" fillId="2" borderId="2" xfId="0" applyFont="1" applyFill="1" applyBorder="1" applyAlignment="1">
      <alignment vertical="center" wrapText="1"/>
    </xf>
    <xf numFmtId="0" fontId="10" fillId="2" borderId="2" xfId="0" applyFont="1" applyFill="1" applyBorder="1" applyAlignment="1">
      <alignment horizontal="center" vertical="center" wrapText="1"/>
    </xf>
    <xf numFmtId="168" fontId="10" fillId="2" borderId="1" xfId="0" applyNumberFormat="1" applyFont="1" applyFill="1" applyBorder="1" applyAlignment="1">
      <alignment horizontal="center" vertical="center" wrapText="1"/>
    </xf>
    <xf numFmtId="165" fontId="10" fillId="0" borderId="1" xfId="2" applyNumberFormat="1" applyFont="1" applyBorder="1" applyAlignment="1">
      <alignment horizontal="center" vertical="center" wrapText="1"/>
    </xf>
    <xf numFmtId="0" fontId="10" fillId="0" borderId="2" xfId="0" applyFont="1" applyBorder="1" applyAlignment="1">
      <alignment vertical="center" wrapText="1"/>
    </xf>
    <xf numFmtId="168" fontId="10" fillId="0" borderId="1" xfId="0" applyNumberFormat="1" applyFont="1" applyBorder="1" applyAlignment="1">
      <alignment horizontal="center" vertical="center" wrapText="1"/>
    </xf>
    <xf numFmtId="4" fontId="10" fillId="0" borderId="4" xfId="0" applyNumberFormat="1" applyFont="1" applyBorder="1" applyAlignment="1">
      <alignment horizontal="center" vertical="center" wrapText="1"/>
    </xf>
    <xf numFmtId="0" fontId="10" fillId="0" borderId="4" xfId="0" applyFont="1" applyBorder="1" applyAlignment="1">
      <alignment horizontal="center" vertical="center" wrapText="1"/>
    </xf>
    <xf numFmtId="0" fontId="10" fillId="0" borderId="14" xfId="0" applyFont="1" applyBorder="1" applyAlignment="1">
      <alignment vertical="center" wrapText="1"/>
    </xf>
    <xf numFmtId="0" fontId="10" fillId="2" borderId="2" xfId="0" applyFont="1" applyFill="1" applyBorder="1" applyAlignment="1">
      <alignment horizontal="left" vertical="center" wrapText="1"/>
    </xf>
    <xf numFmtId="0" fontId="10" fillId="0" borderId="1" xfId="0" applyFont="1" applyBorder="1" applyAlignment="1">
      <alignment vertical="center" wrapText="1"/>
    </xf>
    <xf numFmtId="0" fontId="5" fillId="0" borderId="0" xfId="0" applyFont="1" applyAlignment="1">
      <alignment horizontal="left"/>
    </xf>
    <xf numFmtId="0" fontId="5" fillId="0" borderId="0" xfId="0" applyFont="1" applyAlignment="1">
      <alignment horizontal="left" vertical="top"/>
    </xf>
    <xf numFmtId="167" fontId="5" fillId="2" borderId="0" xfId="0" applyNumberFormat="1" applyFont="1" applyFill="1" applyAlignment="1">
      <alignment horizontal="center" vertical="top"/>
    </xf>
    <xf numFmtId="0" fontId="13" fillId="4" borderId="2" xfId="0" applyFont="1" applyFill="1" applyBorder="1" applyAlignment="1">
      <alignment horizontal="center" vertical="center" wrapText="1"/>
    </xf>
    <xf numFmtId="0" fontId="10" fillId="2" borderId="2" xfId="0" applyFont="1" applyFill="1" applyBorder="1" applyAlignment="1">
      <alignment horizontal="left" vertical="top" wrapText="1"/>
    </xf>
    <xf numFmtId="3" fontId="10" fillId="0" borderId="2" xfId="0" applyNumberFormat="1" applyFont="1" applyBorder="1" applyAlignment="1">
      <alignment horizontal="center" vertical="center" wrapText="1"/>
    </xf>
    <xf numFmtId="1" fontId="10" fillId="0" borderId="2" xfId="0" applyNumberFormat="1" applyFont="1" applyBorder="1" applyAlignment="1">
      <alignment horizontal="center" vertical="center"/>
    </xf>
    <xf numFmtId="0" fontId="10" fillId="5" borderId="2" xfId="0" applyFont="1" applyFill="1" applyBorder="1" applyAlignment="1">
      <alignment horizontal="center" vertical="center" wrapText="1"/>
    </xf>
    <xf numFmtId="0" fontId="10" fillId="0" borderId="2" xfId="0" applyFont="1" applyBorder="1" applyAlignment="1">
      <alignment horizontal="left"/>
    </xf>
    <xf numFmtId="0" fontId="5" fillId="0" borderId="0" xfId="0" applyFont="1" applyAlignment="1">
      <alignment horizontal="center" vertical="top"/>
    </xf>
    <xf numFmtId="167" fontId="5" fillId="0" borderId="0" xfId="0" applyNumberFormat="1" applyFont="1" applyAlignment="1">
      <alignment horizontal="center" vertical="top"/>
    </xf>
    <xf numFmtId="0" fontId="6" fillId="0" borderId="11" xfId="0" applyFont="1" applyBorder="1" applyAlignment="1">
      <alignment horizontal="center" vertical="center"/>
    </xf>
    <xf numFmtId="0" fontId="6" fillId="0" borderId="12" xfId="0" applyFont="1" applyBorder="1" applyAlignment="1">
      <alignment horizontal="center" vertical="center"/>
    </xf>
    <xf numFmtId="0" fontId="6" fillId="0" borderId="0" xfId="0" applyFont="1" applyAlignment="1">
      <alignment horizontal="center" vertical="center"/>
    </xf>
    <xf numFmtId="0" fontId="10" fillId="2" borderId="3" xfId="0" applyFont="1" applyFill="1" applyBorder="1" applyAlignment="1">
      <alignment horizontal="left"/>
    </xf>
    <xf numFmtId="0" fontId="9" fillId="0" borderId="2" xfId="0" applyFont="1" applyBorder="1" applyAlignment="1">
      <alignment horizontal="center" vertical="center" wrapText="1"/>
    </xf>
    <xf numFmtId="0" fontId="9" fillId="0" borderId="3" xfId="0" applyFont="1" applyBorder="1" applyAlignment="1">
      <alignment horizontal="center" vertical="center" wrapText="1"/>
    </xf>
    <xf numFmtId="0" fontId="10" fillId="2" borderId="3" xfId="0" applyFont="1" applyFill="1" applyBorder="1" applyAlignment="1">
      <alignment horizontal="left" vertical="top"/>
    </xf>
    <xf numFmtId="0" fontId="10" fillId="2" borderId="3" xfId="0" applyFont="1" applyFill="1" applyBorder="1" applyAlignment="1">
      <alignment horizontal="left" vertical="top" wrapText="1"/>
    </xf>
    <xf numFmtId="0" fontId="6" fillId="0" borderId="2" xfId="0" applyFont="1" applyBorder="1" applyAlignment="1">
      <alignment horizontal="left" vertical="center" wrapText="1"/>
    </xf>
    <xf numFmtId="9" fontId="10" fillId="0" borderId="2" xfId="0" applyNumberFormat="1" applyFont="1" applyBorder="1" applyAlignment="1">
      <alignment horizontal="center" vertical="center"/>
    </xf>
    <xf numFmtId="0" fontId="10" fillId="0" borderId="2" xfId="0" applyFont="1" applyBorder="1" applyAlignment="1">
      <alignment horizontal="center" vertical="center"/>
    </xf>
    <xf numFmtId="0" fontId="5" fillId="7" borderId="3" xfId="0" applyFont="1" applyFill="1" applyBorder="1" applyAlignment="1">
      <alignment horizontal="center"/>
    </xf>
    <xf numFmtId="0" fontId="5" fillId="7" borderId="5" xfId="0" applyFont="1" applyFill="1" applyBorder="1" applyAlignment="1">
      <alignment horizontal="center"/>
    </xf>
    <xf numFmtId="9" fontId="10" fillId="0" borderId="2" xfId="0" applyNumberFormat="1" applyFont="1" applyBorder="1" applyAlignment="1">
      <alignment horizontal="center" vertical="center" wrapText="1"/>
    </xf>
    <xf numFmtId="10" fontId="10" fillId="0" borderId="2" xfId="0" applyNumberFormat="1" applyFont="1" applyBorder="1" applyAlignment="1">
      <alignment horizontal="center" vertical="center"/>
    </xf>
    <xf numFmtId="0" fontId="9" fillId="0" borderId="7" xfId="0" applyFont="1" applyBorder="1" applyAlignment="1">
      <alignment horizontal="center" wrapText="1"/>
    </xf>
    <xf numFmtId="0" fontId="6" fillId="10" borderId="3" xfId="0" applyFont="1" applyFill="1" applyBorder="1" applyAlignment="1">
      <alignment horizontal="center" vertical="center"/>
    </xf>
    <xf numFmtId="0" fontId="6" fillId="10" borderId="5" xfId="0" applyFont="1" applyFill="1" applyBorder="1" applyAlignment="1">
      <alignment horizontal="center" vertical="center"/>
    </xf>
    <xf numFmtId="0" fontId="6" fillId="10" borderId="4" xfId="0" applyFont="1" applyFill="1" applyBorder="1" applyAlignment="1">
      <alignment horizontal="center" vertical="center"/>
    </xf>
    <xf numFmtId="0" fontId="5" fillId="3" borderId="3" xfId="0" applyFont="1" applyFill="1" applyBorder="1" applyAlignment="1">
      <alignment horizontal="center" vertical="center"/>
    </xf>
    <xf numFmtId="0" fontId="5" fillId="3" borderId="5" xfId="0" applyFont="1" applyFill="1" applyBorder="1" applyAlignment="1">
      <alignment horizontal="center" vertical="center"/>
    </xf>
    <xf numFmtId="0" fontId="6" fillId="3" borderId="2" xfId="0" applyFont="1" applyFill="1" applyBorder="1" applyAlignment="1">
      <alignment horizontal="center" vertical="center"/>
    </xf>
    <xf numFmtId="0" fontId="5" fillId="0" borderId="9" xfId="0" applyFont="1" applyBorder="1" applyAlignment="1">
      <alignment horizontal="center"/>
    </xf>
    <xf numFmtId="0" fontId="5" fillId="0" borderId="0" xfId="0" applyFont="1" applyAlignment="1">
      <alignment horizontal="center"/>
    </xf>
    <xf numFmtId="0" fontId="5" fillId="0" borderId="3" xfId="0" applyFont="1" applyBorder="1" applyAlignment="1">
      <alignment horizontal="center"/>
    </xf>
    <xf numFmtId="0" fontId="5" fillId="0" borderId="4" xfId="0" applyFont="1" applyBorder="1" applyAlignment="1">
      <alignment horizontal="center"/>
    </xf>
    <xf numFmtId="0" fontId="5" fillId="0" borderId="5" xfId="0" applyFont="1" applyBorder="1" applyAlignment="1">
      <alignment horizontal="center"/>
    </xf>
    <xf numFmtId="0" fontId="10" fillId="2" borderId="4" xfId="0" applyFont="1" applyFill="1" applyBorder="1" applyAlignment="1">
      <alignment horizontal="left" vertical="top" wrapText="1"/>
    </xf>
    <xf numFmtId="0" fontId="10" fillId="2" borderId="5" xfId="0" applyFont="1" applyFill="1" applyBorder="1" applyAlignment="1">
      <alignment horizontal="left" vertical="top" wrapText="1"/>
    </xf>
    <xf numFmtId="0" fontId="6" fillId="0" borderId="3" xfId="0" applyFont="1" applyBorder="1" applyAlignment="1">
      <alignment horizontal="left" vertical="center" wrapText="1"/>
    </xf>
    <xf numFmtId="0" fontId="6" fillId="0" borderId="4" xfId="0" applyFont="1" applyBorder="1" applyAlignment="1">
      <alignment horizontal="left" vertical="center" wrapText="1"/>
    </xf>
    <xf numFmtId="0" fontId="6" fillId="0" borderId="5" xfId="0" applyFont="1" applyBorder="1" applyAlignment="1">
      <alignment horizontal="left" vertical="center" wrapText="1"/>
    </xf>
    <xf numFmtId="0" fontId="10" fillId="5" borderId="6" xfId="0" applyFont="1" applyFill="1" applyBorder="1" applyAlignment="1">
      <alignment vertical="top" wrapText="1"/>
    </xf>
    <xf numFmtId="0" fontId="10" fillId="5" borderId="7" xfId="0" applyFont="1" applyFill="1" applyBorder="1" applyAlignment="1">
      <alignment vertical="top" wrapText="1"/>
    </xf>
    <xf numFmtId="0" fontId="10" fillId="5" borderId="8" xfId="0" applyFont="1" applyFill="1" applyBorder="1" applyAlignment="1">
      <alignment vertical="top" wrapText="1"/>
    </xf>
    <xf numFmtId="0" fontId="10" fillId="5" borderId="9" xfId="0" applyFont="1" applyFill="1" applyBorder="1" applyAlignment="1">
      <alignment vertical="top" wrapText="1"/>
    </xf>
    <xf numFmtId="0" fontId="10" fillId="5" borderId="0" xfId="0" applyFont="1" applyFill="1" applyAlignment="1">
      <alignment vertical="top" wrapText="1"/>
    </xf>
    <xf numFmtId="0" fontId="10" fillId="5" borderId="10" xfId="0" applyFont="1" applyFill="1" applyBorder="1" applyAlignment="1">
      <alignment vertical="top" wrapText="1"/>
    </xf>
    <xf numFmtId="0" fontId="10" fillId="5" borderId="11" xfId="0" applyFont="1" applyFill="1" applyBorder="1" applyAlignment="1">
      <alignment vertical="top" wrapText="1"/>
    </xf>
    <xf numFmtId="0" fontId="10" fillId="5" borderId="12" xfId="0" applyFont="1" applyFill="1" applyBorder="1" applyAlignment="1">
      <alignment vertical="top" wrapText="1"/>
    </xf>
    <xf numFmtId="0" fontId="10" fillId="5" borderId="13" xfId="0" applyFont="1" applyFill="1" applyBorder="1" applyAlignment="1">
      <alignment vertical="top" wrapText="1"/>
    </xf>
    <xf numFmtId="0" fontId="6" fillId="0" borderId="3" xfId="0" applyFont="1" applyBorder="1" applyAlignment="1">
      <alignment horizontal="left" vertical="center"/>
    </xf>
    <xf numFmtId="0" fontId="6" fillId="0" borderId="4" xfId="0" applyFont="1" applyBorder="1" applyAlignment="1">
      <alignment horizontal="left" vertical="center"/>
    </xf>
    <xf numFmtId="0" fontId="6" fillId="0" borderId="5" xfId="0" applyFont="1" applyBorder="1" applyAlignment="1">
      <alignment horizontal="left" vertical="center"/>
    </xf>
    <xf numFmtId="0" fontId="10" fillId="5" borderId="6" xfId="0" applyFont="1" applyFill="1" applyBorder="1" applyAlignment="1">
      <alignment horizontal="left" vertical="top" wrapText="1"/>
    </xf>
    <xf numFmtId="0" fontId="10" fillId="5" borderId="7" xfId="0" applyFont="1" applyFill="1" applyBorder="1" applyAlignment="1">
      <alignment horizontal="left" vertical="top" wrapText="1"/>
    </xf>
    <xf numFmtId="0" fontId="10" fillId="5" borderId="8" xfId="0" applyFont="1" applyFill="1" applyBorder="1" applyAlignment="1">
      <alignment horizontal="left" vertical="top" wrapText="1"/>
    </xf>
    <xf numFmtId="0" fontId="10" fillId="5" borderId="9" xfId="0" applyFont="1" applyFill="1" applyBorder="1" applyAlignment="1">
      <alignment horizontal="left" vertical="top" wrapText="1"/>
    </xf>
    <xf numFmtId="0" fontId="10" fillId="5" borderId="0" xfId="0" applyFont="1" applyFill="1" applyAlignment="1">
      <alignment horizontal="left" vertical="top" wrapText="1"/>
    </xf>
    <xf numFmtId="0" fontId="10" fillId="5" borderId="10" xfId="0" applyFont="1" applyFill="1" applyBorder="1" applyAlignment="1">
      <alignment horizontal="left" vertical="top" wrapText="1"/>
    </xf>
    <xf numFmtId="0" fontId="10" fillId="5" borderId="11" xfId="0" applyFont="1" applyFill="1" applyBorder="1" applyAlignment="1">
      <alignment horizontal="left" vertical="top" wrapText="1"/>
    </xf>
    <xf numFmtId="0" fontId="10" fillId="5" borderId="12" xfId="0" applyFont="1" applyFill="1" applyBorder="1" applyAlignment="1">
      <alignment horizontal="left" vertical="top" wrapText="1"/>
    </xf>
    <xf numFmtId="0" fontId="10" fillId="5" borderId="13" xfId="0" applyFont="1" applyFill="1" applyBorder="1" applyAlignment="1">
      <alignment horizontal="left" vertical="top" wrapText="1"/>
    </xf>
    <xf numFmtId="0" fontId="10" fillId="7" borderId="6" xfId="0" applyFont="1" applyFill="1" applyBorder="1" applyAlignment="1">
      <alignment horizontal="left" vertical="top"/>
    </xf>
    <xf numFmtId="0" fontId="10" fillId="7" borderId="7" xfId="0" applyFont="1" applyFill="1" applyBorder="1" applyAlignment="1">
      <alignment horizontal="left" vertical="top"/>
    </xf>
    <xf numFmtId="0" fontId="10" fillId="7" borderId="8" xfId="0" applyFont="1" applyFill="1" applyBorder="1" applyAlignment="1">
      <alignment horizontal="left" vertical="top"/>
    </xf>
    <xf numFmtId="0" fontId="10" fillId="7" borderId="9" xfId="0" applyFont="1" applyFill="1" applyBorder="1" applyAlignment="1">
      <alignment horizontal="left" vertical="top"/>
    </xf>
    <xf numFmtId="0" fontId="10" fillId="7" borderId="0" xfId="0" applyFont="1" applyFill="1" applyAlignment="1">
      <alignment horizontal="left" vertical="top"/>
    </xf>
    <xf numFmtId="0" fontId="10" fillId="7" borderId="10" xfId="0" applyFont="1" applyFill="1" applyBorder="1" applyAlignment="1">
      <alignment horizontal="left" vertical="top"/>
    </xf>
    <xf numFmtId="0" fontId="10" fillId="7" borderId="11" xfId="0" applyFont="1" applyFill="1" applyBorder="1" applyAlignment="1">
      <alignment horizontal="left" vertical="top"/>
    </xf>
    <xf numFmtId="0" fontId="10" fillId="7" borderId="12" xfId="0" applyFont="1" applyFill="1" applyBorder="1" applyAlignment="1">
      <alignment horizontal="left" vertical="top"/>
    </xf>
    <xf numFmtId="0" fontId="10" fillId="7" borderId="13" xfId="0" applyFont="1" applyFill="1" applyBorder="1" applyAlignment="1">
      <alignment horizontal="left" vertical="top"/>
    </xf>
    <xf numFmtId="0" fontId="10" fillId="5" borderId="6" xfId="0" applyFont="1" applyFill="1" applyBorder="1" applyAlignment="1">
      <alignment horizontal="left" vertical="top"/>
    </xf>
    <xf numFmtId="0" fontId="10" fillId="5" borderId="7" xfId="0" applyFont="1" applyFill="1" applyBorder="1" applyAlignment="1">
      <alignment horizontal="left" vertical="top"/>
    </xf>
    <xf numFmtId="0" fontId="10" fillId="5" borderId="8" xfId="0" applyFont="1" applyFill="1" applyBorder="1" applyAlignment="1">
      <alignment horizontal="left" vertical="top"/>
    </xf>
    <xf numFmtId="0" fontId="10" fillId="5" borderId="11" xfId="0" applyFont="1" applyFill="1" applyBorder="1" applyAlignment="1">
      <alignment horizontal="left" vertical="top"/>
    </xf>
    <xf numFmtId="0" fontId="10" fillId="5" borderId="12" xfId="0" applyFont="1" applyFill="1" applyBorder="1" applyAlignment="1">
      <alignment horizontal="left" vertical="top"/>
    </xf>
    <xf numFmtId="0" fontId="10" fillId="5" borderId="13" xfId="0" applyFont="1" applyFill="1" applyBorder="1" applyAlignment="1">
      <alignment horizontal="left" vertical="top"/>
    </xf>
    <xf numFmtId="0" fontId="3" fillId="0" borderId="2" xfId="0" applyFont="1" applyBorder="1" applyAlignment="1">
      <alignment vertical="top" wrapText="1"/>
    </xf>
    <xf numFmtId="0" fontId="0" fillId="0" borderId="2" xfId="0" applyBorder="1" applyAlignment="1">
      <alignment vertical="top"/>
    </xf>
    <xf numFmtId="0" fontId="32" fillId="0" borderId="3" xfId="0" applyFont="1" applyBorder="1" applyAlignment="1">
      <alignment vertical="top" wrapText="1"/>
    </xf>
    <xf numFmtId="0" fontId="33" fillId="0" borderId="5" xfId="0" applyFont="1" applyBorder="1" applyAlignment="1">
      <alignment vertical="top" wrapText="1"/>
    </xf>
    <xf numFmtId="0" fontId="1" fillId="0" borderId="0" xfId="0" applyFont="1" applyAlignment="1">
      <alignment vertical="top" wrapText="1"/>
    </xf>
    <xf numFmtId="0" fontId="0" fillId="0" borderId="0" xfId="0" applyAlignment="1">
      <alignment wrapText="1"/>
    </xf>
    <xf numFmtId="0" fontId="1" fillId="0" borderId="2" xfId="0" applyFont="1" applyBorder="1" applyAlignment="1">
      <alignment vertical="top" wrapText="1"/>
    </xf>
    <xf numFmtId="0" fontId="32" fillId="0" borderId="2" xfId="0" applyFont="1" applyBorder="1" applyAlignment="1">
      <alignment vertical="top" wrapText="1"/>
    </xf>
    <xf numFmtId="0" fontId="0" fillId="0" borderId="2" xfId="0" applyBorder="1" applyAlignment="1">
      <alignment vertical="top" wrapText="1"/>
    </xf>
    <xf numFmtId="0" fontId="33" fillId="0" borderId="2" xfId="0" applyFont="1" applyBorder="1" applyAlignment="1">
      <alignment vertical="top" wrapText="1"/>
    </xf>
    <xf numFmtId="0" fontId="5" fillId="2" borderId="2" xfId="0" applyFont="1" applyFill="1" applyBorder="1" applyAlignment="1">
      <alignment horizontal="left" vertical="top"/>
    </xf>
    <xf numFmtId="0" fontId="9" fillId="3" borderId="2" xfId="0" applyFont="1" applyFill="1" applyBorder="1" applyAlignment="1">
      <alignment horizontal="left" vertical="center" wrapText="1"/>
    </xf>
    <xf numFmtId="0" fontId="10" fillId="10" borderId="2" xfId="0" applyFont="1" applyFill="1" applyBorder="1" applyAlignment="1">
      <alignment horizontal="center" vertical="center" wrapText="1"/>
    </xf>
    <xf numFmtId="0" fontId="10" fillId="6" borderId="16" xfId="0" applyFont="1" applyFill="1" applyBorder="1" applyAlignment="1">
      <alignment horizontal="center" vertical="center" wrapText="1"/>
    </xf>
    <xf numFmtId="0" fontId="10" fillId="6" borderId="17" xfId="0" applyFont="1" applyFill="1" applyBorder="1" applyAlignment="1">
      <alignment horizontal="center" vertical="center" wrapText="1"/>
    </xf>
    <xf numFmtId="0" fontId="10" fillId="5" borderId="3" xfId="0" applyFont="1" applyFill="1" applyBorder="1" applyAlignment="1">
      <alignment horizontal="center" vertical="center" wrapText="1"/>
    </xf>
    <xf numFmtId="0" fontId="10" fillId="5" borderId="5" xfId="0" applyFont="1" applyFill="1" applyBorder="1" applyAlignment="1">
      <alignment horizontal="center" vertical="center" wrapText="1"/>
    </xf>
    <xf numFmtId="0" fontId="10" fillId="2" borderId="6" xfId="0" applyFont="1" applyFill="1" applyBorder="1" applyAlignment="1">
      <alignment horizontal="left" vertical="top"/>
    </xf>
    <xf numFmtId="0" fontId="17" fillId="0" borderId="2" xfId="0" applyFont="1" applyBorder="1" applyAlignment="1">
      <alignment horizontal="left" vertical="center" wrapText="1"/>
    </xf>
    <xf numFmtId="0" fontId="10" fillId="5" borderId="2" xfId="0" applyFont="1" applyFill="1" applyBorder="1" applyAlignment="1">
      <alignment horizontal="left" vertical="center" wrapText="1"/>
    </xf>
    <xf numFmtId="0" fontId="10" fillId="5" borderId="3" xfId="0" applyFont="1" applyFill="1" applyBorder="1" applyAlignment="1">
      <alignment horizontal="left" vertical="center" wrapText="1"/>
    </xf>
    <xf numFmtId="0" fontId="10" fillId="5" borderId="4" xfId="0" applyFont="1" applyFill="1" applyBorder="1" applyAlignment="1">
      <alignment horizontal="left" vertical="center" wrapText="1"/>
    </xf>
    <xf numFmtId="0" fontId="10" fillId="5" borderId="5" xfId="0" applyFont="1" applyFill="1" applyBorder="1" applyAlignment="1">
      <alignment horizontal="left" vertical="center" wrapText="1"/>
    </xf>
    <xf numFmtId="0" fontId="10" fillId="5" borderId="6" xfId="0" applyFont="1" applyFill="1" applyBorder="1" applyAlignment="1">
      <alignment horizontal="left" vertical="center" wrapText="1"/>
    </xf>
    <xf numFmtId="0" fontId="10" fillId="5" borderId="7" xfId="0" applyFont="1" applyFill="1" applyBorder="1" applyAlignment="1">
      <alignment horizontal="left" vertical="center" wrapText="1"/>
    </xf>
    <xf numFmtId="0" fontId="10" fillId="5" borderId="8" xfId="0" applyFont="1" applyFill="1" applyBorder="1" applyAlignment="1">
      <alignment horizontal="left" vertical="center" wrapText="1"/>
    </xf>
    <xf numFmtId="0" fontId="6" fillId="0" borderId="11" xfId="0" applyFont="1" applyBorder="1" applyAlignment="1">
      <alignment horizontal="left" vertical="center" wrapText="1"/>
    </xf>
    <xf numFmtId="0" fontId="6" fillId="0" borderId="12" xfId="0" applyFont="1" applyBorder="1" applyAlignment="1">
      <alignment horizontal="left" vertical="center" wrapText="1"/>
    </xf>
    <xf numFmtId="0" fontId="9" fillId="0" borderId="6" xfId="0" applyFont="1" applyBorder="1" applyAlignment="1">
      <alignment horizontal="left" vertical="center"/>
    </xf>
    <xf numFmtId="0" fontId="9" fillId="0" borderId="7" xfId="0" applyFont="1" applyBorder="1" applyAlignment="1">
      <alignment horizontal="left" vertical="center"/>
    </xf>
    <xf numFmtId="0" fontId="9" fillId="0" borderId="8" xfId="0" applyFont="1" applyBorder="1" applyAlignment="1">
      <alignment horizontal="left" vertical="center"/>
    </xf>
    <xf numFmtId="0" fontId="9" fillId="0" borderId="3" xfId="0" applyFont="1" applyBorder="1" applyAlignment="1">
      <alignment horizontal="center" vertical="center"/>
    </xf>
    <xf numFmtId="0" fontId="9" fillId="0" borderId="4" xfId="0" applyFont="1" applyBorder="1" applyAlignment="1">
      <alignment horizontal="center" vertical="center"/>
    </xf>
    <xf numFmtId="0" fontId="9" fillId="0" borderId="5" xfId="0" applyFont="1" applyBorder="1" applyAlignment="1">
      <alignment horizontal="center" vertical="center"/>
    </xf>
    <xf numFmtId="0" fontId="10" fillId="0" borderId="2" xfId="0" applyFont="1" applyBorder="1" applyAlignment="1">
      <alignment horizontal="center" vertical="center" wrapText="1"/>
    </xf>
    <xf numFmtId="0" fontId="9" fillId="0" borderId="6"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9" fillId="0" borderId="10" xfId="0" applyFont="1" applyBorder="1" applyAlignment="1">
      <alignment horizontal="left" vertical="center" wrapText="1"/>
    </xf>
    <xf numFmtId="0" fontId="17" fillId="0" borderId="3" xfId="0" applyFont="1" applyBorder="1" applyAlignment="1">
      <alignment horizontal="center" vertical="center" wrapText="1"/>
    </xf>
    <xf numFmtId="0" fontId="17" fillId="0" borderId="4" xfId="0" applyFont="1" applyBorder="1" applyAlignment="1">
      <alignment horizontal="center" vertical="center" wrapText="1"/>
    </xf>
    <xf numFmtId="0" fontId="17" fillId="0" borderId="5" xfId="0" applyFont="1" applyBorder="1" applyAlignment="1">
      <alignment horizontal="center" vertical="center" wrapText="1"/>
    </xf>
    <xf numFmtId="0" fontId="9" fillId="0" borderId="6" xfId="0" applyFont="1" applyBorder="1" applyAlignment="1">
      <alignment horizontal="center" vertical="center" wrapText="1"/>
    </xf>
    <xf numFmtId="0" fontId="9" fillId="0" borderId="8" xfId="0" applyFont="1" applyBorder="1" applyAlignment="1">
      <alignment horizontal="center" vertical="center" wrapText="1"/>
    </xf>
    <xf numFmtId="0" fontId="9" fillId="0" borderId="9"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 xfId="0" applyFont="1" applyBorder="1" applyAlignment="1">
      <alignment horizontal="center" vertical="center" wrapText="1"/>
    </xf>
    <xf numFmtId="0" fontId="9" fillId="0" borderId="15" xfId="0" applyFont="1" applyBorder="1" applyAlignment="1">
      <alignment horizontal="center" vertical="center" wrapText="1"/>
    </xf>
    <xf numFmtId="0" fontId="22" fillId="0" borderId="0" xfId="0" applyFont="1" applyAlignment="1">
      <alignment horizontal="left" vertical="top" wrapText="1"/>
    </xf>
    <xf numFmtId="0" fontId="11" fillId="0" borderId="6" xfId="0" applyFont="1" applyBorder="1" applyAlignment="1">
      <alignment horizontal="right" vertical="top" wrapText="1"/>
    </xf>
    <xf numFmtId="0" fontId="11" fillId="0" borderId="7" xfId="0" applyFont="1" applyBorder="1" applyAlignment="1">
      <alignment horizontal="right" vertical="top" wrapText="1"/>
    </xf>
    <xf numFmtId="0" fontId="11" fillId="0" borderId="8" xfId="0" applyFont="1" applyBorder="1" applyAlignment="1">
      <alignment horizontal="right" vertical="top" wrapText="1"/>
    </xf>
    <xf numFmtId="0" fontId="5" fillId="2" borderId="14" xfId="0" applyFont="1" applyFill="1" applyBorder="1" applyAlignment="1">
      <alignment horizontal="left" vertical="top"/>
    </xf>
    <xf numFmtId="0" fontId="9" fillId="0" borderId="2" xfId="0" applyFont="1" applyBorder="1" applyAlignment="1">
      <alignment horizontal="left"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5" fillId="0" borderId="0" xfId="0" applyFont="1" applyAlignment="1">
      <alignment horizontal="left" wrapText="1"/>
    </xf>
    <xf numFmtId="0" fontId="5" fillId="0" borderId="2" xfId="0" applyFont="1" applyBorder="1" applyAlignment="1">
      <alignment horizontal="center" vertical="center"/>
    </xf>
    <xf numFmtId="0" fontId="6" fillId="0" borderId="12" xfId="0" applyFont="1" applyBorder="1" applyAlignment="1">
      <alignment horizontal="center"/>
    </xf>
    <xf numFmtId="0" fontId="6" fillId="0" borderId="2" xfId="0" applyFont="1" applyBorder="1" applyAlignment="1">
      <alignment horizontal="center"/>
    </xf>
    <xf numFmtId="0" fontId="5" fillId="2" borderId="6" xfId="0" applyFont="1" applyFill="1" applyBorder="1" applyAlignment="1">
      <alignment horizontal="left" vertical="top"/>
    </xf>
    <xf numFmtId="0" fontId="5" fillId="2" borderId="7" xfId="0" applyFont="1" applyFill="1" applyBorder="1" applyAlignment="1">
      <alignment horizontal="left" vertical="top"/>
    </xf>
    <xf numFmtId="0" fontId="5" fillId="2" borderId="8" xfId="0" applyFont="1" applyFill="1" applyBorder="1" applyAlignment="1">
      <alignment horizontal="left" vertical="top"/>
    </xf>
    <xf numFmtId="0" fontId="5" fillId="2" borderId="9" xfId="0" applyFont="1" applyFill="1" applyBorder="1" applyAlignment="1">
      <alignment horizontal="left" vertical="top"/>
    </xf>
    <xf numFmtId="0" fontId="5" fillId="2" borderId="0" xfId="0" applyFont="1" applyFill="1" applyAlignment="1">
      <alignment horizontal="left" vertical="top"/>
    </xf>
    <xf numFmtId="0" fontId="5" fillId="2" borderId="10" xfId="0" applyFont="1" applyFill="1" applyBorder="1" applyAlignment="1">
      <alignment horizontal="left" vertical="top"/>
    </xf>
    <xf numFmtId="0" fontId="5" fillId="2" borderId="11" xfId="0" applyFont="1" applyFill="1" applyBorder="1" applyAlignment="1">
      <alignment horizontal="left" vertical="top"/>
    </xf>
    <xf numFmtId="0" fontId="5" fillId="2" borderId="12" xfId="0" applyFont="1" applyFill="1" applyBorder="1" applyAlignment="1">
      <alignment horizontal="left" vertical="top"/>
    </xf>
    <xf numFmtId="0" fontId="5" fillId="2" borderId="13" xfId="0" applyFont="1" applyFill="1" applyBorder="1" applyAlignment="1">
      <alignment horizontal="left" vertical="top"/>
    </xf>
    <xf numFmtId="0" fontId="6" fillId="0" borderId="3" xfId="0" applyFont="1" applyBorder="1" applyAlignment="1">
      <alignment horizontal="left" vertical="top" wrapText="1"/>
    </xf>
    <xf numFmtId="0" fontId="6" fillId="0" borderId="4" xfId="0" applyFont="1" applyBorder="1" applyAlignment="1">
      <alignment horizontal="left" vertical="top" wrapText="1"/>
    </xf>
    <xf numFmtId="0" fontId="6" fillId="0" borderId="5" xfId="0" applyFont="1" applyBorder="1" applyAlignment="1">
      <alignment horizontal="left" vertical="top" wrapText="1"/>
    </xf>
    <xf numFmtId="0" fontId="5" fillId="2" borderId="6" xfId="0" applyFont="1" applyFill="1" applyBorder="1" applyAlignment="1">
      <alignment horizontal="left" vertical="top" wrapText="1"/>
    </xf>
    <xf numFmtId="0" fontId="5" fillId="2" borderId="7" xfId="0" applyFont="1" applyFill="1" applyBorder="1" applyAlignment="1">
      <alignment horizontal="left" vertical="top" wrapText="1"/>
    </xf>
    <xf numFmtId="0" fontId="5" fillId="2" borderId="8" xfId="0" applyFont="1" applyFill="1" applyBorder="1" applyAlignment="1">
      <alignment horizontal="left" vertical="top" wrapText="1"/>
    </xf>
    <xf numFmtId="0" fontId="5" fillId="2" borderId="9" xfId="0" applyFont="1" applyFill="1" applyBorder="1" applyAlignment="1">
      <alignment horizontal="left" vertical="top" wrapText="1"/>
    </xf>
    <xf numFmtId="0" fontId="5" fillId="2" borderId="0" xfId="0" applyFont="1" applyFill="1" applyAlignment="1">
      <alignment horizontal="left" vertical="top" wrapText="1"/>
    </xf>
    <xf numFmtId="0" fontId="5" fillId="2" borderId="10" xfId="0" applyFont="1" applyFill="1" applyBorder="1" applyAlignment="1">
      <alignment horizontal="left" vertical="top" wrapText="1"/>
    </xf>
    <xf numFmtId="0" fontId="5" fillId="2" borderId="11" xfId="0" applyFont="1" applyFill="1" applyBorder="1" applyAlignment="1">
      <alignment horizontal="left" vertical="top" wrapText="1"/>
    </xf>
    <xf numFmtId="0" fontId="5" fillId="2" borderId="12" xfId="0" applyFont="1" applyFill="1" applyBorder="1" applyAlignment="1">
      <alignment horizontal="left" vertical="top" wrapText="1"/>
    </xf>
    <xf numFmtId="0" fontId="5" fillId="2" borderId="13" xfId="0" applyFont="1" applyFill="1" applyBorder="1" applyAlignment="1">
      <alignment horizontal="left" vertical="top"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1.8599999999999999</c:v>
                </c:pt>
                <c:pt idx="1">
                  <c:v>1.8399999999999999</c:v>
                </c:pt>
                <c:pt idx="2">
                  <c:v>2.5000000000000004</c:v>
                </c:pt>
                <c:pt idx="3">
                  <c:v>2.62</c:v>
                </c:pt>
                <c:pt idx="4">
                  <c:v>4.82</c:v>
                </c:pt>
                <c:pt idx="5">
                  <c:v>2.1</c:v>
                </c:pt>
                <c:pt idx="6">
                  <c:v>2.46</c:v>
                </c:pt>
                <c:pt idx="7">
                  <c:v>2.7</c:v>
                </c:pt>
                <c:pt idx="8">
                  <c:v>2.62</c:v>
                </c:pt>
                <c:pt idx="9">
                  <c:v>2.3999999999999995</c:v>
                </c:pt>
                <c:pt idx="10">
                  <c:v>0</c:v>
                </c:pt>
                <c:pt idx="11">
                  <c:v>2.02</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10.199999999999999</c:v>
                </c:pt>
                <c:pt idx="1">
                  <c:v>8.6999999999999993</c:v>
                </c:pt>
                <c:pt idx="2">
                  <c:v>15</c:v>
                </c:pt>
                <c:pt idx="3">
                  <c:v>11</c:v>
                </c:pt>
                <c:pt idx="4">
                  <c:v>90.6</c:v>
                </c:pt>
                <c:pt idx="5">
                  <c:v>12.3</c:v>
                </c:pt>
                <c:pt idx="6">
                  <c:v>9.8000000000000007</c:v>
                </c:pt>
                <c:pt idx="7">
                  <c:v>36.200000000000003</c:v>
                </c:pt>
                <c:pt idx="8">
                  <c:v>12.1</c:v>
                </c:pt>
                <c:pt idx="9">
                  <c:v>11.5</c:v>
                </c:pt>
                <c:pt idx="10">
                  <c:v>0</c:v>
                </c:pt>
                <c:pt idx="11">
                  <c:v>13.6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1.8599999999999999</c:v>
                </c:pt>
                <c:pt idx="1">
                  <c:v>1.8399999999999999</c:v>
                </c:pt>
                <c:pt idx="2">
                  <c:v>2.5000000000000004</c:v>
                </c:pt>
                <c:pt idx="3">
                  <c:v>2.62</c:v>
                </c:pt>
                <c:pt idx="4">
                  <c:v>2.3000000000000003</c:v>
                </c:pt>
                <c:pt idx="5">
                  <c:v>2.1</c:v>
                </c:pt>
                <c:pt idx="6">
                  <c:v>2.46</c:v>
                </c:pt>
                <c:pt idx="7">
                  <c:v>2.7</c:v>
                </c:pt>
                <c:pt idx="8">
                  <c:v>2.62</c:v>
                </c:pt>
                <c:pt idx="9">
                  <c:v>2.3999999999999995</c:v>
                </c:pt>
                <c:pt idx="10">
                  <c:v>0</c:v>
                </c:pt>
                <c:pt idx="11">
                  <c:v>2.02</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4.0999999999999996</c:v>
                </c:pt>
                <c:pt idx="1">
                  <c:v>5.5</c:v>
                </c:pt>
                <c:pt idx="2">
                  <c:v>5.4</c:v>
                </c:pt>
                <c:pt idx="3">
                  <c:v>5.8</c:v>
                </c:pt>
                <c:pt idx="4">
                  <c:v>12</c:v>
                </c:pt>
                <c:pt idx="5">
                  <c:v>4.9000000000000004</c:v>
                </c:pt>
                <c:pt idx="6">
                  <c:v>5.7</c:v>
                </c:pt>
                <c:pt idx="7">
                  <c:v>7.1</c:v>
                </c:pt>
                <c:pt idx="8">
                  <c:v>6.6</c:v>
                </c:pt>
                <c:pt idx="9">
                  <c:v>5.7</c:v>
                </c:pt>
                <c:pt idx="10">
                  <c:v>0</c:v>
                </c:pt>
                <c:pt idx="11">
                  <c:v>5.8</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4607760"/>
        <c:axId val="304608152"/>
      </c:lineChart>
      <c:catAx>
        <c:axId val="304607760"/>
        <c:scaling>
          <c:orientation val="minMax"/>
        </c:scaling>
        <c:delete val="0"/>
        <c:axPos val="b"/>
        <c:numFmt formatCode="General" sourceLinked="1"/>
        <c:majorTickMark val="out"/>
        <c:minorTickMark val="none"/>
        <c:tickLblPos val="nextTo"/>
        <c:crossAx val="304608152"/>
        <c:crosses val="autoZero"/>
        <c:auto val="1"/>
        <c:lblAlgn val="ctr"/>
        <c:lblOffset val="100"/>
        <c:noMultiLvlLbl val="0"/>
      </c:catAx>
      <c:valAx>
        <c:axId val="3046081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77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19.22</c:v>
                </c:pt>
                <c:pt idx="1">
                  <c:v>23.82</c:v>
                </c:pt>
                <c:pt idx="2">
                  <c:v>22.740000000000002</c:v>
                </c:pt>
                <c:pt idx="3">
                  <c:v>20.059999999999999</c:v>
                </c:pt>
                <c:pt idx="4">
                  <c:v>19.600000000000001</c:v>
                </c:pt>
                <c:pt idx="5">
                  <c:v>17.68</c:v>
                </c:pt>
                <c:pt idx="6">
                  <c:v>15.66</c:v>
                </c:pt>
                <c:pt idx="7">
                  <c:v>21.080000000000002</c:v>
                </c:pt>
                <c:pt idx="8">
                  <c:v>20.16</c:v>
                </c:pt>
                <c:pt idx="9">
                  <c:v>19</c:v>
                </c:pt>
                <c:pt idx="10">
                  <c:v>19.600000000000001</c:v>
                </c:pt>
                <c:pt idx="11">
                  <c:v>18.48</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112</c:v>
                </c:pt>
                <c:pt idx="1">
                  <c:v>174</c:v>
                </c:pt>
                <c:pt idx="2">
                  <c:v>294</c:v>
                </c:pt>
                <c:pt idx="3">
                  <c:v>87</c:v>
                </c:pt>
                <c:pt idx="4">
                  <c:v>400</c:v>
                </c:pt>
                <c:pt idx="5">
                  <c:v>180</c:v>
                </c:pt>
                <c:pt idx="6">
                  <c:v>114</c:v>
                </c:pt>
                <c:pt idx="7">
                  <c:v>93</c:v>
                </c:pt>
                <c:pt idx="8">
                  <c:v>140</c:v>
                </c:pt>
                <c:pt idx="9">
                  <c:v>255</c:v>
                </c:pt>
                <c:pt idx="10">
                  <c:v>116</c:v>
                </c:pt>
                <c:pt idx="11">
                  <c:v>99.1</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19.22</c:v>
                </c:pt>
                <c:pt idx="1">
                  <c:v>23.82</c:v>
                </c:pt>
                <c:pt idx="2">
                  <c:v>22.740000000000002</c:v>
                </c:pt>
                <c:pt idx="3">
                  <c:v>20.059999999999999</c:v>
                </c:pt>
                <c:pt idx="4">
                  <c:v>19.600000000000001</c:v>
                </c:pt>
                <c:pt idx="5">
                  <c:v>17.68</c:v>
                </c:pt>
                <c:pt idx="6">
                  <c:v>15.66</c:v>
                </c:pt>
                <c:pt idx="7">
                  <c:v>21.080000000000002</c:v>
                </c:pt>
                <c:pt idx="8">
                  <c:v>20.16</c:v>
                </c:pt>
                <c:pt idx="9">
                  <c:v>19</c:v>
                </c:pt>
                <c:pt idx="10">
                  <c:v>19.600000000000001</c:v>
                </c:pt>
                <c:pt idx="11">
                  <c:v>18.48</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35.700000000000003</c:v>
                </c:pt>
                <c:pt idx="1">
                  <c:v>44</c:v>
                </c:pt>
                <c:pt idx="2">
                  <c:v>39</c:v>
                </c:pt>
                <c:pt idx="3">
                  <c:v>39</c:v>
                </c:pt>
                <c:pt idx="4">
                  <c:v>56</c:v>
                </c:pt>
                <c:pt idx="5">
                  <c:v>34</c:v>
                </c:pt>
                <c:pt idx="6">
                  <c:v>33.6</c:v>
                </c:pt>
                <c:pt idx="7">
                  <c:v>37</c:v>
                </c:pt>
                <c:pt idx="8">
                  <c:v>35</c:v>
                </c:pt>
                <c:pt idx="9">
                  <c:v>38</c:v>
                </c:pt>
                <c:pt idx="10">
                  <c:v>36</c:v>
                </c:pt>
                <c:pt idx="11">
                  <c:v>35</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04609328"/>
        <c:axId val="304609720"/>
      </c:lineChart>
      <c:catAx>
        <c:axId val="304609328"/>
        <c:scaling>
          <c:orientation val="minMax"/>
        </c:scaling>
        <c:delete val="0"/>
        <c:axPos val="b"/>
        <c:numFmt formatCode="General" sourceLinked="1"/>
        <c:majorTickMark val="out"/>
        <c:minorTickMark val="none"/>
        <c:tickLblPos val="nextTo"/>
        <c:crossAx val="304609720"/>
        <c:crosses val="autoZero"/>
        <c:auto val="1"/>
        <c:lblAlgn val="ctr"/>
        <c:lblOffset val="100"/>
        <c:noMultiLvlLbl val="0"/>
      </c:catAx>
      <c:valAx>
        <c:axId val="30460972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0932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148.16</c:v>
                </c:pt>
                <c:pt idx="1">
                  <c:v>149.19999999999999</c:v>
                </c:pt>
                <c:pt idx="2">
                  <c:v>155.80000000000001</c:v>
                </c:pt>
                <c:pt idx="3">
                  <c:v>151.6</c:v>
                </c:pt>
                <c:pt idx="4">
                  <c:v>157</c:v>
                </c:pt>
                <c:pt idx="5">
                  <c:v>151.6</c:v>
                </c:pt>
                <c:pt idx="6">
                  <c:v>160.4</c:v>
                </c:pt>
                <c:pt idx="7">
                  <c:v>167</c:v>
                </c:pt>
                <c:pt idx="8">
                  <c:v>166.4</c:v>
                </c:pt>
                <c:pt idx="9">
                  <c:v>166.2</c:v>
                </c:pt>
                <c:pt idx="10">
                  <c:v>160.80000000000001</c:v>
                </c:pt>
                <c:pt idx="11">
                  <c:v>163.6</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305</c:v>
                </c:pt>
                <c:pt idx="1">
                  <c:v>317</c:v>
                </c:pt>
                <c:pt idx="2">
                  <c:v>308</c:v>
                </c:pt>
                <c:pt idx="3">
                  <c:v>302</c:v>
                </c:pt>
                <c:pt idx="4">
                  <c:v>313</c:v>
                </c:pt>
                <c:pt idx="5">
                  <c:v>330</c:v>
                </c:pt>
                <c:pt idx="6">
                  <c:v>300</c:v>
                </c:pt>
                <c:pt idx="7">
                  <c:v>240</c:v>
                </c:pt>
                <c:pt idx="8">
                  <c:v>258</c:v>
                </c:pt>
                <c:pt idx="9">
                  <c:v>320</c:v>
                </c:pt>
                <c:pt idx="10">
                  <c:v>317</c:v>
                </c:pt>
                <c:pt idx="11">
                  <c:v>318</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148.16</c:v>
                </c:pt>
                <c:pt idx="1">
                  <c:v>149.19999999999999</c:v>
                </c:pt>
                <c:pt idx="2">
                  <c:v>155.80000000000001</c:v>
                </c:pt>
                <c:pt idx="3">
                  <c:v>151.6</c:v>
                </c:pt>
                <c:pt idx="4">
                  <c:v>157</c:v>
                </c:pt>
                <c:pt idx="5">
                  <c:v>151.6</c:v>
                </c:pt>
                <c:pt idx="6">
                  <c:v>160.4</c:v>
                </c:pt>
                <c:pt idx="7">
                  <c:v>167</c:v>
                </c:pt>
                <c:pt idx="8">
                  <c:v>166.4</c:v>
                </c:pt>
                <c:pt idx="9">
                  <c:v>169.4</c:v>
                </c:pt>
                <c:pt idx="10">
                  <c:v>160.80000000000001</c:v>
                </c:pt>
                <c:pt idx="11">
                  <c:v>163.6</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191</c:v>
                </c:pt>
                <c:pt idx="1">
                  <c:v>192</c:v>
                </c:pt>
                <c:pt idx="2">
                  <c:v>190</c:v>
                </c:pt>
                <c:pt idx="3">
                  <c:v>197</c:v>
                </c:pt>
                <c:pt idx="4">
                  <c:v>195</c:v>
                </c:pt>
                <c:pt idx="5">
                  <c:v>196</c:v>
                </c:pt>
                <c:pt idx="6">
                  <c:v>196</c:v>
                </c:pt>
                <c:pt idx="7">
                  <c:v>196</c:v>
                </c:pt>
                <c:pt idx="8">
                  <c:v>196</c:v>
                </c:pt>
                <c:pt idx="9">
                  <c:v>239</c:v>
                </c:pt>
                <c:pt idx="10">
                  <c:v>195</c:v>
                </c:pt>
                <c:pt idx="11">
                  <c:v>196</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04610896"/>
        <c:axId val="304611288"/>
      </c:lineChart>
      <c:catAx>
        <c:axId val="304610896"/>
        <c:scaling>
          <c:orientation val="minMax"/>
        </c:scaling>
        <c:delete val="0"/>
        <c:axPos val="b"/>
        <c:numFmt formatCode="General" sourceLinked="1"/>
        <c:majorTickMark val="out"/>
        <c:minorTickMark val="none"/>
        <c:tickLblPos val="nextTo"/>
        <c:crossAx val="304611288"/>
        <c:crosses val="autoZero"/>
        <c:auto val="1"/>
        <c:lblAlgn val="ctr"/>
        <c:lblOffset val="100"/>
        <c:noMultiLvlLbl val="0"/>
      </c:catAx>
      <c:valAx>
        <c:axId val="30461128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461089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0.2</c:v>
                </c:pt>
                <c:pt idx="1">
                  <c:v>0.2</c:v>
                </c:pt>
                <c:pt idx="2">
                  <c:v>0.26</c:v>
                </c:pt>
                <c:pt idx="3">
                  <c:v>0.16</c:v>
                </c:pt>
                <c:pt idx="4">
                  <c:v>0.26</c:v>
                </c:pt>
                <c:pt idx="5">
                  <c:v>0.27999999999999997</c:v>
                </c:pt>
                <c:pt idx="6">
                  <c:v>0.22000000000000003</c:v>
                </c:pt>
                <c:pt idx="7">
                  <c:v>0.22000000000000003</c:v>
                </c:pt>
                <c:pt idx="8">
                  <c:v>0.12000000000000002</c:v>
                </c:pt>
                <c:pt idx="9">
                  <c:v>0.08</c:v>
                </c:pt>
                <c:pt idx="10">
                  <c:v>0.13999999999999999</c:v>
                </c:pt>
                <c:pt idx="11">
                  <c:v>0.16</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6</c:v>
                </c:pt>
                <c:pt idx="1">
                  <c:v>50</c:v>
                </c:pt>
                <c:pt idx="2">
                  <c:v>70</c:v>
                </c:pt>
                <c:pt idx="3">
                  <c:v>22.7</c:v>
                </c:pt>
                <c:pt idx="4">
                  <c:v>12.6</c:v>
                </c:pt>
                <c:pt idx="5">
                  <c:v>70</c:v>
                </c:pt>
                <c:pt idx="6">
                  <c:v>70</c:v>
                </c:pt>
                <c:pt idx="7">
                  <c:v>21.3</c:v>
                </c:pt>
                <c:pt idx="8">
                  <c:v>7.5</c:v>
                </c:pt>
                <c:pt idx="9">
                  <c:v>9.1999999999999993</c:v>
                </c:pt>
                <c:pt idx="10">
                  <c:v>11.6</c:v>
                </c:pt>
                <c:pt idx="11">
                  <c:v>6.5</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0.2</c:v>
                </c:pt>
                <c:pt idx="1">
                  <c:v>0.2</c:v>
                </c:pt>
                <c:pt idx="2">
                  <c:v>0.26</c:v>
                </c:pt>
                <c:pt idx="3">
                  <c:v>0.16</c:v>
                </c:pt>
                <c:pt idx="4">
                  <c:v>0.13999999999999999</c:v>
                </c:pt>
                <c:pt idx="5">
                  <c:v>0.27999999999999997</c:v>
                </c:pt>
                <c:pt idx="6">
                  <c:v>0.22000000000000003</c:v>
                </c:pt>
                <c:pt idx="7">
                  <c:v>0.22000000000000003</c:v>
                </c:pt>
                <c:pt idx="8">
                  <c:v>0.12000000000000002</c:v>
                </c:pt>
                <c:pt idx="9">
                  <c:v>0.08</c:v>
                </c:pt>
                <c:pt idx="10">
                  <c:v>0.13999999999999999</c:v>
                </c:pt>
                <c:pt idx="11">
                  <c:v>0.16</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1.2</c:v>
                </c:pt>
                <c:pt idx="1">
                  <c:v>1.6</c:v>
                </c:pt>
                <c:pt idx="2">
                  <c:v>2.4</c:v>
                </c:pt>
                <c:pt idx="3">
                  <c:v>0.7</c:v>
                </c:pt>
                <c:pt idx="4">
                  <c:v>0.5</c:v>
                </c:pt>
                <c:pt idx="5">
                  <c:v>3.2</c:v>
                </c:pt>
                <c:pt idx="6">
                  <c:v>3.8</c:v>
                </c:pt>
                <c:pt idx="7">
                  <c:v>2</c:v>
                </c:pt>
                <c:pt idx="8">
                  <c:v>0.6</c:v>
                </c:pt>
                <c:pt idx="9">
                  <c:v>0.8</c:v>
                </c:pt>
                <c:pt idx="10">
                  <c:v>0.9</c:v>
                </c:pt>
                <c:pt idx="11">
                  <c:v>1.3</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05815480"/>
        <c:axId val="305815872"/>
      </c:lineChart>
      <c:catAx>
        <c:axId val="305815480"/>
        <c:scaling>
          <c:orientation val="minMax"/>
        </c:scaling>
        <c:delete val="0"/>
        <c:axPos val="b"/>
        <c:numFmt formatCode="General" sourceLinked="1"/>
        <c:majorTickMark val="out"/>
        <c:minorTickMark val="none"/>
        <c:tickLblPos val="nextTo"/>
        <c:crossAx val="305815872"/>
        <c:crosses val="autoZero"/>
        <c:auto val="1"/>
        <c:lblAlgn val="ctr"/>
        <c:lblOffset val="100"/>
        <c:noMultiLvlLbl val="0"/>
      </c:catAx>
      <c:valAx>
        <c:axId val="30581587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48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0.82</c:v>
                </c:pt>
                <c:pt idx="1">
                  <c:v>0.76</c:v>
                </c:pt>
                <c:pt idx="2">
                  <c:v>0.48</c:v>
                </c:pt>
                <c:pt idx="3">
                  <c:v>0.67999999999999994</c:v>
                </c:pt>
                <c:pt idx="4">
                  <c:v>1</c:v>
                </c:pt>
                <c:pt idx="5">
                  <c:v>0.94000000000000006</c:v>
                </c:pt>
                <c:pt idx="6">
                  <c:v>0.97999999999999987</c:v>
                </c:pt>
                <c:pt idx="7">
                  <c:v>1.86</c:v>
                </c:pt>
                <c:pt idx="8">
                  <c:v>2.2000000000000002</c:v>
                </c:pt>
                <c:pt idx="9">
                  <c:v>2.42</c:v>
                </c:pt>
                <c:pt idx="10">
                  <c:v>2.46</c:v>
                </c:pt>
                <c:pt idx="11">
                  <c:v>1.9600000000000002</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5.8</c:v>
                </c:pt>
                <c:pt idx="1">
                  <c:v>5.4</c:v>
                </c:pt>
                <c:pt idx="2">
                  <c:v>17.100000000000001</c:v>
                </c:pt>
                <c:pt idx="3">
                  <c:v>42</c:v>
                </c:pt>
                <c:pt idx="4">
                  <c:v>76.5</c:v>
                </c:pt>
                <c:pt idx="5">
                  <c:v>16</c:v>
                </c:pt>
                <c:pt idx="6">
                  <c:v>4.0999999999999996</c:v>
                </c:pt>
                <c:pt idx="7">
                  <c:v>16.600000000000001</c:v>
                </c:pt>
                <c:pt idx="8">
                  <c:v>9.3000000000000007</c:v>
                </c:pt>
                <c:pt idx="9">
                  <c:v>11.2</c:v>
                </c:pt>
                <c:pt idx="10">
                  <c:v>13.2</c:v>
                </c:pt>
                <c:pt idx="11">
                  <c:v>14.4</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0.82</c:v>
                </c:pt>
                <c:pt idx="1">
                  <c:v>0.76</c:v>
                </c:pt>
                <c:pt idx="2">
                  <c:v>0.48</c:v>
                </c:pt>
                <c:pt idx="3">
                  <c:v>0.67999999999999994</c:v>
                </c:pt>
                <c:pt idx="4">
                  <c:v>1</c:v>
                </c:pt>
                <c:pt idx="5">
                  <c:v>0.94000000000000006</c:v>
                </c:pt>
                <c:pt idx="6">
                  <c:v>0.97999999999999987</c:v>
                </c:pt>
                <c:pt idx="7">
                  <c:v>1.86</c:v>
                </c:pt>
                <c:pt idx="8">
                  <c:v>2.2000000000000002</c:v>
                </c:pt>
                <c:pt idx="9">
                  <c:v>2.42</c:v>
                </c:pt>
                <c:pt idx="10">
                  <c:v>2.46</c:v>
                </c:pt>
                <c:pt idx="11">
                  <c:v>1.9600000000000002</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4.5999999999999996</c:v>
                </c:pt>
                <c:pt idx="1">
                  <c:v>4.3</c:v>
                </c:pt>
                <c:pt idx="2">
                  <c:v>1.3</c:v>
                </c:pt>
                <c:pt idx="3">
                  <c:v>1.7</c:v>
                </c:pt>
                <c:pt idx="4">
                  <c:v>4.7</c:v>
                </c:pt>
                <c:pt idx="5">
                  <c:v>6.1</c:v>
                </c:pt>
                <c:pt idx="6">
                  <c:v>3.2</c:v>
                </c:pt>
                <c:pt idx="7">
                  <c:v>8.1</c:v>
                </c:pt>
                <c:pt idx="8">
                  <c:v>5.3</c:v>
                </c:pt>
                <c:pt idx="9">
                  <c:v>5.2</c:v>
                </c:pt>
                <c:pt idx="10">
                  <c:v>7.7</c:v>
                </c:pt>
                <c:pt idx="11">
                  <c:v>6.8</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05815088"/>
        <c:axId val="305817048"/>
      </c:lineChart>
      <c:catAx>
        <c:axId val="305815088"/>
        <c:scaling>
          <c:orientation val="minMax"/>
        </c:scaling>
        <c:delete val="0"/>
        <c:axPos val="b"/>
        <c:numFmt formatCode="General" sourceLinked="1"/>
        <c:majorTickMark val="out"/>
        <c:minorTickMark val="none"/>
        <c:tickLblPos val="nextTo"/>
        <c:crossAx val="305817048"/>
        <c:crosses val="autoZero"/>
        <c:auto val="1"/>
        <c:lblAlgn val="ctr"/>
        <c:lblOffset val="100"/>
        <c:noMultiLvlLbl val="0"/>
      </c:catAx>
      <c:valAx>
        <c:axId val="30581704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508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7.660000000000001</c:v>
                </c:pt>
                <c:pt idx="1">
                  <c:v>11.52</c:v>
                </c:pt>
                <c:pt idx="2">
                  <c:v>6.839999999999999</c:v>
                </c:pt>
                <c:pt idx="3">
                  <c:v>10</c:v>
                </c:pt>
                <c:pt idx="4">
                  <c:v>9.64</c:v>
                </c:pt>
                <c:pt idx="5">
                  <c:v>14.16</c:v>
                </c:pt>
                <c:pt idx="6">
                  <c:v>17.62</c:v>
                </c:pt>
                <c:pt idx="7">
                  <c:v>17.52</c:v>
                </c:pt>
                <c:pt idx="8">
                  <c:v>7.3599999999999994</c:v>
                </c:pt>
                <c:pt idx="9">
                  <c:v>6.3600000000000012</c:v>
                </c:pt>
                <c:pt idx="10">
                  <c:v>12.639999999999999</c:v>
                </c:pt>
                <c:pt idx="11">
                  <c:v>7.94</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375</c:v>
                </c:pt>
                <c:pt idx="1">
                  <c:v>885</c:v>
                </c:pt>
                <c:pt idx="2">
                  <c:v>450</c:v>
                </c:pt>
                <c:pt idx="3">
                  <c:v>1086</c:v>
                </c:pt>
                <c:pt idx="4">
                  <c:v>880</c:v>
                </c:pt>
                <c:pt idx="5">
                  <c:v>1397</c:v>
                </c:pt>
                <c:pt idx="6">
                  <c:v>797</c:v>
                </c:pt>
                <c:pt idx="7">
                  <c:v>1461</c:v>
                </c:pt>
                <c:pt idx="8">
                  <c:v>942</c:v>
                </c:pt>
                <c:pt idx="9">
                  <c:v>221</c:v>
                </c:pt>
                <c:pt idx="10">
                  <c:v>450</c:v>
                </c:pt>
                <c:pt idx="11">
                  <c:v>336</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4.76</c:v>
                </c:pt>
                <c:pt idx="1">
                  <c:v>5.22</c:v>
                </c:pt>
                <c:pt idx="2">
                  <c:v>5.8000000000000007</c:v>
                </c:pt>
                <c:pt idx="3">
                  <c:v>6.2799999999999994</c:v>
                </c:pt>
                <c:pt idx="4">
                  <c:v>6.3</c:v>
                </c:pt>
                <c:pt idx="5">
                  <c:v>5.38</c:v>
                </c:pt>
                <c:pt idx="6">
                  <c:v>4.8800000000000008</c:v>
                </c:pt>
                <c:pt idx="7">
                  <c:v>6.2200000000000006</c:v>
                </c:pt>
                <c:pt idx="8">
                  <c:v>5</c:v>
                </c:pt>
                <c:pt idx="9">
                  <c:v>4.0999999999999996</c:v>
                </c:pt>
                <c:pt idx="10">
                  <c:v>7.74</c:v>
                </c:pt>
                <c:pt idx="11">
                  <c:v>5.1800000000000006</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15.7</c:v>
                </c:pt>
                <c:pt idx="1">
                  <c:v>27</c:v>
                </c:pt>
                <c:pt idx="2">
                  <c:v>15</c:v>
                </c:pt>
                <c:pt idx="3">
                  <c:v>14.8</c:v>
                </c:pt>
                <c:pt idx="4">
                  <c:v>18.5</c:v>
                </c:pt>
                <c:pt idx="5">
                  <c:v>17</c:v>
                </c:pt>
                <c:pt idx="6">
                  <c:v>20.8</c:v>
                </c:pt>
                <c:pt idx="7">
                  <c:v>30.2</c:v>
                </c:pt>
                <c:pt idx="8">
                  <c:v>14</c:v>
                </c:pt>
                <c:pt idx="9">
                  <c:v>8.1999999999999993</c:v>
                </c:pt>
                <c:pt idx="10">
                  <c:v>25</c:v>
                </c:pt>
                <c:pt idx="11">
                  <c:v>12</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05819792"/>
        <c:axId val="305820184"/>
      </c:lineChart>
      <c:catAx>
        <c:axId val="305819792"/>
        <c:scaling>
          <c:orientation val="minMax"/>
        </c:scaling>
        <c:delete val="0"/>
        <c:axPos val="b"/>
        <c:numFmt formatCode="General" sourceLinked="1"/>
        <c:majorTickMark val="out"/>
        <c:minorTickMark val="none"/>
        <c:tickLblPos val="nextTo"/>
        <c:crossAx val="305820184"/>
        <c:crosses val="autoZero"/>
        <c:auto val="1"/>
        <c:lblAlgn val="ctr"/>
        <c:lblOffset val="100"/>
        <c:noMultiLvlLbl val="0"/>
      </c:catAx>
      <c:valAx>
        <c:axId val="3058201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1979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2.052</c:v>
                </c:pt>
                <c:pt idx="1">
                  <c:v>1.7740000000000002</c:v>
                </c:pt>
                <c:pt idx="2">
                  <c:v>1.9000000000000004</c:v>
                </c:pt>
                <c:pt idx="3">
                  <c:v>2.11</c:v>
                </c:pt>
                <c:pt idx="4">
                  <c:v>2.3359999999999999</c:v>
                </c:pt>
                <c:pt idx="5">
                  <c:v>2.2000000000000002</c:v>
                </c:pt>
                <c:pt idx="6">
                  <c:v>2.0300000000000002</c:v>
                </c:pt>
                <c:pt idx="7">
                  <c:v>1.6400000000000001</c:v>
                </c:pt>
                <c:pt idx="8">
                  <c:v>1.69</c:v>
                </c:pt>
                <c:pt idx="9">
                  <c:v>1.58</c:v>
                </c:pt>
                <c:pt idx="10">
                  <c:v>1.44</c:v>
                </c:pt>
                <c:pt idx="11">
                  <c:v>1.2</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340</c:v>
                </c:pt>
                <c:pt idx="1">
                  <c:v>46</c:v>
                </c:pt>
                <c:pt idx="2">
                  <c:v>50</c:v>
                </c:pt>
                <c:pt idx="3">
                  <c:v>50</c:v>
                </c:pt>
                <c:pt idx="4">
                  <c:v>50</c:v>
                </c:pt>
                <c:pt idx="5">
                  <c:v>50</c:v>
                </c:pt>
                <c:pt idx="6">
                  <c:v>112</c:v>
                </c:pt>
                <c:pt idx="7">
                  <c:v>27</c:v>
                </c:pt>
                <c:pt idx="8">
                  <c:v>26</c:v>
                </c:pt>
                <c:pt idx="9">
                  <c:v>64</c:v>
                </c:pt>
                <c:pt idx="10">
                  <c:v>87</c:v>
                </c:pt>
                <c:pt idx="11">
                  <c:v>21.5</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2.052</c:v>
                </c:pt>
                <c:pt idx="1">
                  <c:v>1.7740000000000002</c:v>
                </c:pt>
                <c:pt idx="2">
                  <c:v>1.9000000000000004</c:v>
                </c:pt>
                <c:pt idx="3">
                  <c:v>2.11</c:v>
                </c:pt>
                <c:pt idx="4">
                  <c:v>2.3359999999999999</c:v>
                </c:pt>
                <c:pt idx="5">
                  <c:v>2.2000000000000002</c:v>
                </c:pt>
                <c:pt idx="6">
                  <c:v>2.0300000000000002</c:v>
                </c:pt>
                <c:pt idx="7">
                  <c:v>1.6400000000000001</c:v>
                </c:pt>
                <c:pt idx="8">
                  <c:v>1.69</c:v>
                </c:pt>
                <c:pt idx="9">
                  <c:v>1.52</c:v>
                </c:pt>
                <c:pt idx="10">
                  <c:v>1.44</c:v>
                </c:pt>
                <c:pt idx="11">
                  <c:v>1.2</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40.799999999999997</c:v>
                </c:pt>
                <c:pt idx="1">
                  <c:v>6.3</c:v>
                </c:pt>
                <c:pt idx="2">
                  <c:v>8.1</c:v>
                </c:pt>
                <c:pt idx="3">
                  <c:v>8.5</c:v>
                </c:pt>
                <c:pt idx="4">
                  <c:v>7.9</c:v>
                </c:pt>
                <c:pt idx="5">
                  <c:v>11.4</c:v>
                </c:pt>
                <c:pt idx="6">
                  <c:v>11.5</c:v>
                </c:pt>
                <c:pt idx="7">
                  <c:v>7.4</c:v>
                </c:pt>
                <c:pt idx="8">
                  <c:v>3.9</c:v>
                </c:pt>
                <c:pt idx="9">
                  <c:v>6.6</c:v>
                </c:pt>
                <c:pt idx="10">
                  <c:v>9.1</c:v>
                </c:pt>
                <c:pt idx="11">
                  <c:v>3.7</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05821360"/>
        <c:axId val="305821752"/>
      </c:lineChart>
      <c:catAx>
        <c:axId val="305821360"/>
        <c:scaling>
          <c:orientation val="minMax"/>
        </c:scaling>
        <c:delete val="0"/>
        <c:axPos val="b"/>
        <c:numFmt formatCode="General" sourceLinked="1"/>
        <c:majorTickMark val="out"/>
        <c:minorTickMark val="none"/>
        <c:tickLblPos val="nextTo"/>
        <c:crossAx val="305821752"/>
        <c:crosses val="autoZero"/>
        <c:auto val="1"/>
        <c:lblAlgn val="ctr"/>
        <c:lblOffset val="100"/>
        <c:noMultiLvlLbl val="0"/>
      </c:catAx>
      <c:valAx>
        <c:axId val="30582175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582136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1</xdr:colOff>
      <xdr:row>7</xdr:row>
      <xdr:rowOff>9525</xdr:rowOff>
    </xdr:from>
    <xdr:to>
      <xdr:col>9</xdr:col>
      <xdr:colOff>38100</xdr:colOff>
      <xdr:row>25</xdr:row>
      <xdr:rowOff>47625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19126" y="1343025"/>
          <a:ext cx="5343524" cy="3476625"/>
        </a:xfrm>
        <a:prstGeom prst="rect">
          <a:avLst/>
        </a:prstGeom>
      </xdr:spPr>
    </xdr:pic>
    <xdr:clientData/>
  </xdr:twoCellAnchor>
  <xdr:twoCellAnchor editAs="oneCell">
    <xdr:from>
      <xdr:col>3</xdr:col>
      <xdr:colOff>0</xdr:colOff>
      <xdr:row>0</xdr:row>
      <xdr:rowOff>0</xdr:rowOff>
    </xdr:from>
    <xdr:to>
      <xdr:col>7</xdr:col>
      <xdr:colOff>28575</xdr:colOff>
      <xdr:row>6</xdr:row>
      <xdr:rowOff>9525</xdr:rowOff>
    </xdr:to>
    <xdr:pic>
      <xdr:nvPicPr>
        <xdr:cNvPr id="5" name="Picture 4">
          <a:extLst>
            <a:ext uri="{FF2B5EF4-FFF2-40B4-BE49-F238E27FC236}">
              <a16:creationId xmlns:a16="http://schemas.microsoft.com/office/drawing/2014/main" id="{00000000-0008-0000-0000-000005000000}"/>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bwMode="auto">
        <a:xfrm>
          <a:off x="2209800" y="0"/>
          <a:ext cx="2505075" cy="1152525"/>
        </a:xfrm>
        <a:prstGeom prst="rect">
          <a:avLst/>
        </a:prstGeom>
        <a:ln>
          <a:noFill/>
        </a:ln>
        <a:extLst>
          <a:ext uri="{53640926-AAD7-44D8-BBD7-CCE9431645EC}">
            <a14:shadowObscured xmlns:a14="http://schemas.microsoft.com/office/drawing/2010/main"/>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144780</xdr:colOff>
          <xdr:row>7</xdr:row>
          <xdr:rowOff>220980</xdr:rowOff>
        </xdr:to>
        <xdr:sp macro="" textlink="">
          <xdr:nvSpPr>
            <xdr:cNvPr id="30721" name="Object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ocal_sintonp\INetCache\Content.Outlook\A689E5QJ\EfW%20Annual%20Performance%20Report%20template%202022%20v2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Page"/>
      <sheetName val="Contents"/>
      <sheetName val="Facility Info"/>
      <sheetName val="Operational Data"/>
      <sheetName val="Operational Summary"/>
      <sheetName val="Perf. Form 1"/>
      <sheetName val="Energy Form 1"/>
      <sheetName val="Permit Compliance"/>
      <sheetName val="Improvements"/>
      <sheetName val="Public Liasion"/>
      <sheetName val="CO2 N2O"/>
      <sheetName val="Residue Quality "/>
      <sheetName val="Water"/>
      <sheetName val="Air (periodic)"/>
      <sheetName val="Air (CEMS)"/>
      <sheetName val="HCl"/>
      <sheetName val="SO2"/>
      <sheetName val="NOx"/>
      <sheetName val="TOC"/>
      <sheetName val="Particulates"/>
      <sheetName val="CO 0.5hourly"/>
      <sheetName val="CO 95% 10 min"/>
      <sheetName val="NH3"/>
    </sheetNames>
    <sheetDataSet>
      <sheetData sheetId="0">
        <row r="33">
          <cell r="B33" t="str">
            <v>Name of Facility as per Permit</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paula.bakes@suez.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showGridLines="0" tabSelected="1" topLeftCell="A25" zoomScaleNormal="100" workbookViewId="0">
      <selection activeCell="B31" sqref="B31:I3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4" width="9.33203125" style="2"/>
    <col min="15" max="15" width="9.33203125" style="2" customWidth="1"/>
    <col min="16" max="16384" width="9.33203125" style="2"/>
  </cols>
  <sheetData>
    <row r="1" spans="2:16" x14ac:dyDescent="0.25">
      <c r="B1" s="135"/>
      <c r="C1" s="135"/>
      <c r="D1" s="184" t="s">
        <v>0</v>
      </c>
      <c r="E1" s="184"/>
      <c r="F1" s="184"/>
      <c r="G1" s="184"/>
      <c r="H1" s="135"/>
      <c r="I1" s="135"/>
      <c r="J1" s="135"/>
      <c r="K1" s="135"/>
      <c r="L1" s="135"/>
      <c r="M1" s="135"/>
      <c r="N1" s="135"/>
      <c r="O1" s="135"/>
      <c r="P1" s="135"/>
    </row>
    <row r="2" spans="2:16" x14ac:dyDescent="0.25">
      <c r="B2" s="135"/>
      <c r="C2" s="135"/>
      <c r="D2" s="184"/>
      <c r="E2" s="184"/>
      <c r="F2" s="184"/>
      <c r="G2" s="184"/>
      <c r="H2" s="135"/>
      <c r="I2" s="135"/>
      <c r="J2" s="135"/>
      <c r="K2" s="135"/>
      <c r="L2" s="135"/>
      <c r="M2" s="135"/>
      <c r="N2" s="135" t="s">
        <v>1</v>
      </c>
      <c r="O2" s="135"/>
      <c r="P2" s="166"/>
    </row>
    <row r="3" spans="2:16" x14ac:dyDescent="0.25">
      <c r="B3" s="135"/>
      <c r="C3" s="135"/>
      <c r="D3" s="184"/>
      <c r="E3" s="184"/>
      <c r="F3" s="184"/>
      <c r="G3" s="184"/>
      <c r="H3" s="135"/>
      <c r="I3" s="135"/>
      <c r="J3" s="135"/>
      <c r="K3" s="135"/>
      <c r="L3" s="135"/>
      <c r="M3" s="135"/>
      <c r="N3" s="166"/>
      <c r="O3" s="135"/>
      <c r="P3" s="135"/>
    </row>
    <row r="4" spans="2:16" x14ac:dyDescent="0.25">
      <c r="B4" s="135"/>
      <c r="C4" s="135"/>
      <c r="D4" s="184"/>
      <c r="E4" s="184"/>
      <c r="F4" s="184"/>
      <c r="G4" s="184"/>
      <c r="H4" s="135"/>
      <c r="I4" s="135"/>
      <c r="J4" s="135"/>
      <c r="K4" s="135"/>
      <c r="L4" s="135"/>
      <c r="M4" s="135"/>
      <c r="N4" s="135"/>
      <c r="O4" s="135"/>
      <c r="P4" s="135"/>
    </row>
    <row r="5" spans="2:16" x14ac:dyDescent="0.25">
      <c r="B5" s="135"/>
      <c r="C5" s="135"/>
      <c r="D5" s="184"/>
      <c r="E5" s="184"/>
      <c r="F5" s="184"/>
      <c r="G5" s="184"/>
      <c r="H5" s="135"/>
      <c r="I5" s="135"/>
      <c r="J5" s="135"/>
      <c r="K5" s="135"/>
      <c r="L5" s="135"/>
      <c r="M5" s="135"/>
      <c r="N5" s="135"/>
      <c r="O5" s="135"/>
      <c r="P5" s="135"/>
    </row>
    <row r="6" spans="2:16" x14ac:dyDescent="0.25">
      <c r="B6" s="135"/>
      <c r="C6" s="135"/>
      <c r="D6" s="184"/>
      <c r="E6" s="184"/>
      <c r="F6" s="184"/>
      <c r="G6" s="184"/>
      <c r="H6" s="135"/>
      <c r="I6" s="135"/>
      <c r="J6" s="135"/>
      <c r="K6" s="135"/>
      <c r="L6" s="135"/>
      <c r="M6" s="135"/>
      <c r="N6" s="135"/>
      <c r="O6" s="135"/>
      <c r="P6" s="135"/>
    </row>
    <row r="8" spans="2:16" ht="15.75" customHeight="1" x14ac:dyDescent="0.25">
      <c r="B8" s="184" t="s">
        <v>2</v>
      </c>
      <c r="C8" s="184"/>
      <c r="D8" s="184"/>
      <c r="E8" s="184"/>
      <c r="F8" s="184"/>
      <c r="G8" s="184"/>
      <c r="H8" s="184"/>
      <c r="I8" s="184"/>
      <c r="J8" s="135"/>
      <c r="K8" s="135"/>
      <c r="L8" s="135"/>
      <c r="M8" s="135"/>
      <c r="N8" s="116"/>
      <c r="O8" s="135"/>
      <c r="P8" s="135"/>
    </row>
    <row r="9" spans="2:16" x14ac:dyDescent="0.25">
      <c r="B9" s="184"/>
      <c r="C9" s="184"/>
      <c r="D9" s="184"/>
      <c r="E9" s="184"/>
      <c r="F9" s="184"/>
      <c r="G9" s="184"/>
      <c r="H9" s="184"/>
      <c r="I9" s="184"/>
      <c r="J9" s="135"/>
      <c r="K9" s="135"/>
      <c r="L9" s="135"/>
      <c r="M9" s="135"/>
      <c r="N9" s="135"/>
      <c r="O9" s="135"/>
      <c r="P9" s="135"/>
    </row>
    <row r="10" spans="2:16" x14ac:dyDescent="0.25">
      <c r="B10" s="184"/>
      <c r="C10" s="184"/>
      <c r="D10" s="184"/>
      <c r="E10" s="184"/>
      <c r="F10" s="184"/>
      <c r="G10" s="184"/>
      <c r="H10" s="184"/>
      <c r="I10" s="184"/>
      <c r="J10" s="135"/>
      <c r="K10" s="135"/>
      <c r="L10" s="135"/>
      <c r="M10" s="135"/>
      <c r="N10" s="135"/>
      <c r="O10" s="135"/>
      <c r="P10" s="135"/>
    </row>
    <row r="11" spans="2:16" x14ac:dyDescent="0.25">
      <c r="B11" s="184"/>
      <c r="C11" s="184"/>
      <c r="D11" s="184"/>
      <c r="E11" s="184"/>
      <c r="F11" s="184"/>
      <c r="G11" s="184"/>
      <c r="H11" s="184"/>
      <c r="I11" s="184"/>
      <c r="J11" s="135"/>
      <c r="K11" s="135"/>
      <c r="L11" s="135"/>
      <c r="M11" s="135"/>
      <c r="N11" s="135"/>
      <c r="O11" s="135"/>
      <c r="P11" s="135"/>
    </row>
    <row r="12" spans="2:16" x14ac:dyDescent="0.25">
      <c r="B12" s="184"/>
      <c r="C12" s="184"/>
      <c r="D12" s="184"/>
      <c r="E12" s="184"/>
      <c r="F12" s="184"/>
      <c r="G12" s="184"/>
      <c r="H12" s="184"/>
      <c r="I12" s="184"/>
      <c r="J12" s="135"/>
      <c r="K12" s="135"/>
      <c r="L12" s="135"/>
      <c r="M12" s="135"/>
      <c r="N12" s="135"/>
      <c r="O12" s="135"/>
      <c r="P12" s="135"/>
    </row>
    <row r="13" spans="2:16" ht="15.6" x14ac:dyDescent="0.3">
      <c r="B13" s="184"/>
      <c r="C13" s="184"/>
      <c r="D13" s="184"/>
      <c r="E13" s="184"/>
      <c r="F13" s="184"/>
      <c r="G13" s="184"/>
      <c r="H13" s="184"/>
      <c r="I13" s="184"/>
      <c r="J13" s="135"/>
      <c r="K13" s="135"/>
      <c r="L13" s="135"/>
      <c r="M13" s="135"/>
      <c r="N13" s="121" t="s">
        <v>3</v>
      </c>
      <c r="O13" s="119"/>
      <c r="P13" s="119"/>
    </row>
    <row r="14" spans="2:16" ht="15.6" customHeight="1" x14ac:dyDescent="0.25">
      <c r="B14" s="184"/>
      <c r="C14" s="184"/>
      <c r="D14" s="184"/>
      <c r="E14" s="184"/>
      <c r="F14" s="184"/>
      <c r="G14" s="184"/>
      <c r="H14" s="184"/>
      <c r="I14" s="184"/>
      <c r="J14" s="135"/>
      <c r="K14" s="135"/>
      <c r="L14" s="135"/>
      <c r="M14" s="135"/>
      <c r="N14" s="183" t="s">
        <v>4</v>
      </c>
      <c r="O14" s="183"/>
      <c r="P14" s="183"/>
    </row>
    <row r="15" spans="2:16" x14ac:dyDescent="0.25">
      <c r="B15" s="184"/>
      <c r="C15" s="184"/>
      <c r="D15" s="184"/>
      <c r="E15" s="184"/>
      <c r="F15" s="184"/>
      <c r="G15" s="184"/>
      <c r="H15" s="184"/>
      <c r="I15" s="184"/>
      <c r="J15" s="135"/>
      <c r="K15" s="135"/>
      <c r="L15" s="135"/>
      <c r="M15" s="135"/>
      <c r="N15" s="183"/>
      <c r="O15" s="183"/>
      <c r="P15" s="183"/>
    </row>
    <row r="16" spans="2:16" x14ac:dyDescent="0.25">
      <c r="B16" s="184"/>
      <c r="C16" s="184"/>
      <c r="D16" s="184"/>
      <c r="E16" s="184"/>
      <c r="F16" s="184"/>
      <c r="G16" s="184"/>
      <c r="H16" s="184"/>
      <c r="I16" s="184"/>
      <c r="J16" s="135"/>
      <c r="K16" s="135"/>
      <c r="L16" s="135"/>
      <c r="M16" s="135"/>
      <c r="N16" s="183"/>
      <c r="O16" s="183"/>
      <c r="P16" s="183"/>
    </row>
    <row r="17" spans="2:16" x14ac:dyDescent="0.25">
      <c r="B17" s="184"/>
      <c r="C17" s="184"/>
      <c r="D17" s="184"/>
      <c r="E17" s="184"/>
      <c r="F17" s="184"/>
      <c r="G17" s="184"/>
      <c r="H17" s="184"/>
      <c r="I17" s="184"/>
      <c r="J17" s="135"/>
      <c r="K17" s="135"/>
      <c r="L17" s="135"/>
      <c r="M17" s="135"/>
      <c r="N17" s="183"/>
      <c r="O17" s="183"/>
      <c r="P17" s="183"/>
    </row>
    <row r="18" spans="2:16" x14ac:dyDescent="0.25">
      <c r="B18" s="184"/>
      <c r="C18" s="184"/>
      <c r="D18" s="184"/>
      <c r="E18" s="184"/>
      <c r="F18" s="184"/>
      <c r="G18" s="184"/>
      <c r="H18" s="184"/>
      <c r="I18" s="184"/>
      <c r="J18" s="135"/>
      <c r="K18" s="135"/>
      <c r="L18" s="135"/>
      <c r="M18" s="135"/>
      <c r="N18" s="183"/>
      <c r="O18" s="183"/>
      <c r="P18" s="183"/>
    </row>
    <row r="19" spans="2:16" x14ac:dyDescent="0.25">
      <c r="B19" s="184"/>
      <c r="C19" s="184"/>
      <c r="D19" s="184"/>
      <c r="E19" s="184"/>
      <c r="F19" s="184"/>
      <c r="G19" s="184"/>
      <c r="H19" s="184"/>
      <c r="I19" s="184"/>
      <c r="J19" s="135"/>
      <c r="K19" s="135"/>
      <c r="L19" s="135"/>
      <c r="M19" s="135"/>
      <c r="N19" s="183"/>
      <c r="O19" s="183"/>
      <c r="P19" s="183"/>
    </row>
    <row r="20" spans="2:16" x14ac:dyDescent="0.25">
      <c r="B20" s="184"/>
      <c r="C20" s="184"/>
      <c r="D20" s="184"/>
      <c r="E20" s="184"/>
      <c r="F20" s="184"/>
      <c r="G20" s="184"/>
      <c r="H20" s="184"/>
      <c r="I20" s="184"/>
      <c r="J20" s="135"/>
      <c r="K20" s="135"/>
      <c r="L20" s="135"/>
      <c r="M20" s="135"/>
      <c r="N20" s="135"/>
      <c r="O20" s="135"/>
      <c r="P20" s="135"/>
    </row>
    <row r="21" spans="2:16" x14ac:dyDescent="0.25">
      <c r="B21" s="184"/>
      <c r="C21" s="184"/>
      <c r="D21" s="184"/>
      <c r="E21" s="184"/>
      <c r="F21" s="184"/>
      <c r="G21" s="184"/>
      <c r="H21" s="184"/>
      <c r="I21" s="184"/>
      <c r="J21" s="135"/>
      <c r="K21" s="135"/>
      <c r="L21" s="135"/>
      <c r="M21" s="135"/>
      <c r="N21" s="135"/>
      <c r="O21" s="135"/>
      <c r="P21" s="135"/>
    </row>
    <row r="22" spans="2:16" x14ac:dyDescent="0.25">
      <c r="B22" s="184"/>
      <c r="C22" s="184"/>
      <c r="D22" s="184"/>
      <c r="E22" s="184"/>
      <c r="F22" s="184"/>
      <c r="G22" s="184"/>
      <c r="H22" s="184"/>
      <c r="I22" s="184"/>
      <c r="J22" s="135"/>
      <c r="K22" s="135"/>
      <c r="L22" s="135"/>
      <c r="M22" s="135"/>
      <c r="N22" s="135"/>
      <c r="O22" s="135"/>
      <c r="P22" s="135"/>
    </row>
    <row r="23" spans="2:16" x14ac:dyDescent="0.25">
      <c r="B23" s="184"/>
      <c r="C23" s="184"/>
      <c r="D23" s="184"/>
      <c r="E23" s="184"/>
      <c r="F23" s="184"/>
      <c r="G23" s="184"/>
      <c r="H23" s="184"/>
      <c r="I23" s="184"/>
      <c r="J23" s="135"/>
      <c r="K23" s="135"/>
      <c r="L23" s="135"/>
      <c r="M23" s="135"/>
      <c r="N23" s="135"/>
      <c r="O23" s="135"/>
      <c r="P23" s="135"/>
    </row>
    <row r="24" spans="2:16" x14ac:dyDescent="0.25">
      <c r="B24" s="184"/>
      <c r="C24" s="184"/>
      <c r="D24" s="184"/>
      <c r="E24" s="184"/>
      <c r="F24" s="184"/>
      <c r="G24" s="184"/>
      <c r="H24" s="184"/>
      <c r="I24" s="184"/>
      <c r="J24" s="135"/>
      <c r="K24" s="135"/>
      <c r="L24" s="135"/>
      <c r="M24" s="135"/>
      <c r="N24" s="135"/>
      <c r="O24" s="135"/>
      <c r="P24" s="135"/>
    </row>
    <row r="29" spans="2:16" ht="17.399999999999999" x14ac:dyDescent="0.3">
      <c r="B29" s="181" t="s">
        <v>5</v>
      </c>
      <c r="C29" s="181"/>
      <c r="D29" s="181"/>
      <c r="E29" s="181"/>
      <c r="F29" s="181"/>
      <c r="G29" s="181"/>
      <c r="H29" s="181"/>
      <c r="I29" s="181"/>
      <c r="J29" s="135"/>
      <c r="K29" s="135"/>
      <c r="L29" s="135"/>
      <c r="M29" s="135"/>
      <c r="N29" s="135"/>
      <c r="O29" s="135"/>
      <c r="P29" s="135"/>
    </row>
    <row r="30" spans="2:16" ht="17.399999999999999" x14ac:dyDescent="0.3">
      <c r="B30" s="135"/>
      <c r="C30" s="7"/>
      <c r="D30" s="8"/>
      <c r="E30" s="8"/>
      <c r="F30" s="8"/>
      <c r="G30" s="8"/>
      <c r="H30" s="8"/>
      <c r="I30" s="8"/>
      <c r="J30" s="135"/>
      <c r="K30" s="135"/>
      <c r="L30" s="135"/>
      <c r="M30" s="135"/>
      <c r="N30" s="135"/>
      <c r="O30" s="135"/>
      <c r="P30" s="135"/>
    </row>
    <row r="31" spans="2:16" ht="17.399999999999999" x14ac:dyDescent="0.3">
      <c r="B31" s="181" t="s">
        <v>6</v>
      </c>
      <c r="C31" s="181"/>
      <c r="D31" s="181"/>
      <c r="E31" s="181"/>
      <c r="F31" s="181"/>
      <c r="G31" s="181"/>
      <c r="H31" s="181"/>
      <c r="I31" s="181"/>
      <c r="J31" s="135"/>
      <c r="K31" s="135"/>
      <c r="L31" s="135"/>
      <c r="M31" s="135"/>
      <c r="N31" s="135"/>
      <c r="O31" s="135"/>
      <c r="P31" s="135"/>
    </row>
    <row r="32" spans="2:16" ht="17.399999999999999" x14ac:dyDescent="0.3">
      <c r="B32" s="135"/>
      <c r="C32" s="7"/>
      <c r="D32" s="8"/>
      <c r="E32" s="8"/>
      <c r="F32" s="8"/>
      <c r="G32" s="8"/>
      <c r="H32" s="8"/>
      <c r="I32" s="8"/>
      <c r="J32" s="135"/>
      <c r="K32" s="135"/>
      <c r="L32" s="135"/>
      <c r="M32" s="135"/>
      <c r="N32" s="135"/>
      <c r="O32" s="135"/>
      <c r="P32" s="135"/>
    </row>
    <row r="33" spans="2:9" ht="17.399999999999999" x14ac:dyDescent="0.3">
      <c r="B33" s="185" t="s">
        <v>7</v>
      </c>
      <c r="C33" s="181"/>
      <c r="D33" s="181"/>
      <c r="E33" s="181"/>
      <c r="F33" s="181"/>
      <c r="G33" s="181"/>
      <c r="H33" s="181"/>
      <c r="I33" s="181"/>
    </row>
    <row r="34" spans="2:9" ht="17.399999999999999" x14ac:dyDescent="0.3">
      <c r="B34" s="135"/>
      <c r="C34" s="7"/>
      <c r="D34" s="8"/>
      <c r="E34" s="8"/>
      <c r="F34" s="8"/>
      <c r="G34" s="8"/>
      <c r="H34" s="8"/>
      <c r="I34" s="8"/>
    </row>
    <row r="35" spans="2:9" ht="17.399999999999999" x14ac:dyDescent="0.3">
      <c r="B35" s="181" t="s">
        <v>8</v>
      </c>
      <c r="C35" s="181"/>
      <c r="D35" s="181"/>
      <c r="E35" s="181"/>
      <c r="F35" s="181"/>
      <c r="G35" s="181"/>
      <c r="H35" s="181"/>
      <c r="I35" s="181"/>
    </row>
    <row r="37" spans="2:9" ht="17.399999999999999" x14ac:dyDescent="0.3">
      <c r="B37" s="181" t="s">
        <v>9</v>
      </c>
      <c r="C37" s="181"/>
      <c r="D37" s="181"/>
      <c r="E37" s="181"/>
      <c r="F37" s="181"/>
      <c r="G37" s="181"/>
      <c r="H37" s="181"/>
      <c r="I37" s="181"/>
    </row>
    <row r="39" spans="2:9" x14ac:dyDescent="0.25">
      <c r="B39" s="135" t="s">
        <v>10</v>
      </c>
      <c r="C39" s="171">
        <v>2022</v>
      </c>
      <c r="D39" s="135"/>
      <c r="E39" s="135"/>
      <c r="F39" s="135"/>
      <c r="G39" s="135"/>
      <c r="H39" s="135"/>
      <c r="I39" s="135"/>
    </row>
    <row r="40" spans="2:9" ht="14.25" customHeight="1" x14ac:dyDescent="0.25">
      <c r="B40" s="135"/>
      <c r="C40" s="135"/>
      <c r="D40" s="135"/>
      <c r="E40" s="135"/>
      <c r="F40" s="135"/>
      <c r="G40" s="135"/>
      <c r="H40" s="135"/>
      <c r="I40" s="135"/>
    </row>
    <row r="41" spans="2:9" x14ac:dyDescent="0.25">
      <c r="B41" s="172" t="s">
        <v>11</v>
      </c>
      <c r="C41" s="180" t="s">
        <v>12</v>
      </c>
      <c r="D41" s="180"/>
      <c r="E41" s="180"/>
      <c r="F41" s="180"/>
      <c r="G41" s="180"/>
      <c r="H41" s="180"/>
      <c r="I41" s="180"/>
    </row>
    <row r="42" spans="2:9" x14ac:dyDescent="0.25">
      <c r="B42" s="172"/>
      <c r="C42" s="135"/>
      <c r="D42" s="135"/>
      <c r="E42" s="135"/>
      <c r="F42" s="135"/>
      <c r="G42" s="135"/>
      <c r="H42" s="135"/>
      <c r="I42" s="135"/>
    </row>
    <row r="43" spans="2:9" x14ac:dyDescent="0.25">
      <c r="B43" s="172" t="s">
        <v>13</v>
      </c>
      <c r="C43" s="180" t="s">
        <v>14</v>
      </c>
      <c r="D43" s="180"/>
      <c r="E43" s="180"/>
      <c r="F43" s="135"/>
      <c r="G43" s="135"/>
      <c r="H43" s="135"/>
      <c r="I43" s="135"/>
    </row>
    <row r="44" spans="2:9" x14ac:dyDescent="0.25">
      <c r="B44" s="172"/>
      <c r="C44" s="135"/>
      <c r="D44" s="135"/>
      <c r="E44" s="135"/>
      <c r="F44" s="135"/>
      <c r="G44" s="135"/>
      <c r="H44" s="135"/>
      <c r="I44" s="135"/>
    </row>
    <row r="45" spans="2:9" ht="15.6" x14ac:dyDescent="0.3">
      <c r="B45" s="172" t="s">
        <v>15</v>
      </c>
      <c r="C45" s="182" t="s">
        <v>16</v>
      </c>
      <c r="D45" s="180"/>
      <c r="E45" s="180"/>
      <c r="F45" s="135"/>
      <c r="G45" s="135"/>
      <c r="H45" s="135"/>
      <c r="I45" s="135"/>
    </row>
    <row r="46" spans="2:9" x14ac:dyDescent="0.25">
      <c r="B46" s="172"/>
      <c r="C46" s="135"/>
      <c r="D46" s="135"/>
      <c r="E46" s="135"/>
      <c r="F46" s="135"/>
      <c r="G46" s="135"/>
      <c r="H46" s="135"/>
      <c r="I46" s="135"/>
    </row>
    <row r="47" spans="2:9" x14ac:dyDescent="0.25">
      <c r="B47" s="172" t="s">
        <v>17</v>
      </c>
      <c r="C47" s="180" t="s">
        <v>18</v>
      </c>
      <c r="D47" s="180"/>
      <c r="E47" s="135"/>
      <c r="F47" s="135" t="s">
        <v>19</v>
      </c>
      <c r="G47" s="180" t="s">
        <v>20</v>
      </c>
      <c r="H47" s="180"/>
      <c r="I47" s="180"/>
    </row>
    <row r="48" spans="2:9" x14ac:dyDescent="0.25">
      <c r="B48" s="172"/>
      <c r="C48" s="135"/>
      <c r="D48" s="135"/>
      <c r="E48" s="135"/>
      <c r="F48" s="135"/>
      <c r="G48" s="135"/>
      <c r="H48" s="135"/>
      <c r="I48" s="135"/>
    </row>
    <row r="49" spans="2:9" x14ac:dyDescent="0.25">
      <c r="B49" s="172" t="s">
        <v>21</v>
      </c>
      <c r="C49" s="180" t="s">
        <v>22</v>
      </c>
      <c r="D49" s="180"/>
      <c r="E49" s="135"/>
      <c r="F49" s="135" t="s">
        <v>19</v>
      </c>
      <c r="G49" s="180" t="s">
        <v>23</v>
      </c>
      <c r="H49" s="180"/>
      <c r="I49" s="180"/>
    </row>
    <row r="50" spans="2:9" x14ac:dyDescent="0.25">
      <c r="B50" s="172"/>
      <c r="C50" s="135"/>
      <c r="D50" s="135"/>
      <c r="E50" s="135"/>
      <c r="F50" s="135"/>
      <c r="G50" s="135"/>
      <c r="H50" s="135"/>
      <c r="I50" s="135"/>
    </row>
    <row r="51" spans="2:9" x14ac:dyDescent="0.25">
      <c r="B51" s="172" t="s">
        <v>24</v>
      </c>
      <c r="C51" s="171">
        <v>1</v>
      </c>
      <c r="D51" s="135"/>
      <c r="E51" s="135"/>
      <c r="F51" s="135"/>
      <c r="G51" s="135"/>
      <c r="H51" s="135"/>
      <c r="I51" s="135"/>
    </row>
    <row r="52" spans="2:9" x14ac:dyDescent="0.25">
      <c r="B52" s="172"/>
      <c r="C52" s="135"/>
      <c r="D52" s="135"/>
      <c r="E52" s="135"/>
      <c r="F52" s="135"/>
      <c r="G52" s="135"/>
      <c r="H52" s="135"/>
      <c r="I52" s="135"/>
    </row>
    <row r="53" spans="2:9" x14ac:dyDescent="0.25">
      <c r="B53" s="172" t="s">
        <v>25</v>
      </c>
      <c r="C53" s="180"/>
      <c r="D53" s="180"/>
      <c r="E53" s="135"/>
      <c r="F53" s="135"/>
      <c r="G53" s="135"/>
      <c r="H53" s="135"/>
      <c r="I53" s="135"/>
    </row>
  </sheetData>
  <mergeCells count="16">
    <mergeCell ref="N14:P19"/>
    <mergeCell ref="B35:I35"/>
    <mergeCell ref="D1:G6"/>
    <mergeCell ref="B8:I24"/>
    <mergeCell ref="B29:I29"/>
    <mergeCell ref="B31:I31"/>
    <mergeCell ref="B33:I33"/>
    <mergeCell ref="C49:D49"/>
    <mergeCell ref="G49:I49"/>
    <mergeCell ref="C53:D53"/>
    <mergeCell ref="B37:I37"/>
    <mergeCell ref="C41:I41"/>
    <mergeCell ref="C43:E43"/>
    <mergeCell ref="C45:E45"/>
    <mergeCell ref="C47:D47"/>
    <mergeCell ref="G47:I47"/>
  </mergeCells>
  <hyperlinks>
    <hyperlink ref="C45" r:id="rId1" xr:uid="{A56400CF-DFC1-4771-B131-DA86C4394BB1}"/>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showGridLines="0" zoomScaleNormal="100" workbookViewId="0">
      <selection activeCell="B13" sqref="B13:G13"/>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5"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c r="K1" s="135"/>
      <c r="L1" s="135"/>
      <c r="M1" s="135"/>
      <c r="N1" s="135"/>
      <c r="O1" s="135"/>
    </row>
    <row r="3" spans="1:15" ht="15.6" x14ac:dyDescent="0.3">
      <c r="A3" s="94" t="s">
        <v>26</v>
      </c>
      <c r="B3" s="173"/>
      <c r="C3" s="173"/>
      <c r="D3" s="173"/>
      <c r="E3" s="173"/>
      <c r="F3" s="173"/>
      <c r="G3" s="173"/>
      <c r="H3" s="174"/>
      <c r="I3" s="135"/>
      <c r="J3" s="135"/>
      <c r="K3" s="121" t="s">
        <v>3</v>
      </c>
      <c r="L3" s="135"/>
      <c r="M3" s="135"/>
      <c r="N3" s="135"/>
      <c r="O3" s="135"/>
    </row>
    <row r="4" spans="1:15" ht="15.6" x14ac:dyDescent="0.3">
      <c r="A4" s="5" t="s">
        <v>27</v>
      </c>
      <c r="B4" s="204" t="s">
        <v>28</v>
      </c>
      <c r="C4" s="204"/>
      <c r="D4" s="204"/>
      <c r="E4" s="204"/>
      <c r="F4" s="204"/>
      <c r="G4" s="204"/>
      <c r="H4" s="6" t="s">
        <v>29</v>
      </c>
      <c r="I4" s="135"/>
      <c r="J4" s="135"/>
      <c r="K4" s="119" t="s">
        <v>30</v>
      </c>
      <c r="L4" s="135"/>
      <c r="M4" s="135"/>
      <c r="N4" s="135"/>
      <c r="O4" s="135"/>
    </row>
    <row r="5" spans="1:15" ht="15.6" customHeight="1" x14ac:dyDescent="0.25">
      <c r="A5" s="4"/>
      <c r="B5" s="203" t="s">
        <v>31</v>
      </c>
      <c r="C5" s="203"/>
      <c r="D5" s="203"/>
      <c r="E5" s="203"/>
      <c r="F5" s="203"/>
      <c r="G5" s="203"/>
      <c r="H5" s="4"/>
      <c r="I5" s="135"/>
      <c r="J5" s="135"/>
      <c r="K5" s="183" t="s">
        <v>32</v>
      </c>
      <c r="L5" s="183"/>
      <c r="M5" s="183"/>
      <c r="N5" s="183"/>
      <c r="O5" s="183"/>
    </row>
    <row r="6" spans="1:15" x14ac:dyDescent="0.25">
      <c r="A6" s="4"/>
      <c r="B6" s="203" t="s">
        <v>33</v>
      </c>
      <c r="C6" s="203"/>
      <c r="D6" s="203"/>
      <c r="E6" s="203"/>
      <c r="F6" s="203"/>
      <c r="G6" s="203"/>
      <c r="H6" s="4"/>
      <c r="I6" s="135"/>
      <c r="J6" s="135"/>
      <c r="K6" s="183"/>
      <c r="L6" s="183"/>
      <c r="M6" s="183"/>
      <c r="N6" s="183"/>
      <c r="O6" s="183"/>
    </row>
    <row r="7" spans="1:15" ht="15.75" customHeight="1" x14ac:dyDescent="0.25">
      <c r="A7" s="4"/>
      <c r="B7" s="203" t="s">
        <v>34</v>
      </c>
      <c r="C7" s="203"/>
      <c r="D7" s="203"/>
      <c r="E7" s="203"/>
      <c r="F7" s="203"/>
      <c r="G7" s="203"/>
      <c r="H7" s="4"/>
      <c r="I7" s="135"/>
      <c r="J7" s="135"/>
      <c r="K7" s="183"/>
      <c r="L7" s="183"/>
      <c r="M7" s="183"/>
      <c r="N7" s="183"/>
      <c r="O7" s="183"/>
    </row>
    <row r="8" spans="1:15" x14ac:dyDescent="0.25">
      <c r="A8" s="4"/>
      <c r="B8" s="203" t="s">
        <v>35</v>
      </c>
      <c r="C8" s="203"/>
      <c r="D8" s="203"/>
      <c r="E8" s="203"/>
      <c r="F8" s="203"/>
      <c r="G8" s="203"/>
      <c r="H8" s="4"/>
      <c r="I8" s="135"/>
      <c r="J8" s="135"/>
      <c r="K8" s="183"/>
      <c r="L8" s="183"/>
      <c r="M8" s="183"/>
      <c r="N8" s="183"/>
      <c r="O8" s="183"/>
    </row>
    <row r="9" spans="1:15" x14ac:dyDescent="0.25">
      <c r="A9" s="4"/>
      <c r="B9" s="203" t="s">
        <v>36</v>
      </c>
      <c r="C9" s="203"/>
      <c r="D9" s="203"/>
      <c r="E9" s="203"/>
      <c r="F9" s="203"/>
      <c r="G9" s="203"/>
      <c r="H9" s="4"/>
      <c r="I9" s="135"/>
      <c r="J9" s="135"/>
      <c r="K9" s="135"/>
      <c r="L9" s="135"/>
      <c r="M9" s="135"/>
      <c r="N9" s="135"/>
      <c r="O9" s="135"/>
    </row>
    <row r="10" spans="1:15" x14ac:dyDescent="0.25">
      <c r="A10" s="4"/>
      <c r="B10" s="203" t="s">
        <v>37</v>
      </c>
      <c r="C10" s="203"/>
      <c r="D10" s="203"/>
      <c r="E10" s="203"/>
      <c r="F10" s="203"/>
      <c r="G10" s="203"/>
      <c r="H10" s="4"/>
      <c r="I10" s="135"/>
      <c r="J10" s="135"/>
      <c r="K10" s="135"/>
      <c r="L10" s="135"/>
      <c r="M10" s="135"/>
      <c r="N10" s="135"/>
      <c r="O10" s="135"/>
    </row>
    <row r="11" spans="1:15" x14ac:dyDescent="0.25">
      <c r="A11" s="4"/>
      <c r="B11" s="203" t="s">
        <v>38</v>
      </c>
      <c r="C11" s="203"/>
      <c r="D11" s="203"/>
      <c r="E11" s="203"/>
      <c r="F11" s="203"/>
      <c r="G11" s="203"/>
      <c r="H11" s="4"/>
      <c r="I11" s="135"/>
      <c r="J11" s="135"/>
      <c r="K11" s="135"/>
      <c r="L11" s="135"/>
      <c r="M11" s="135"/>
      <c r="N11" s="135"/>
      <c r="O11" s="135"/>
    </row>
    <row r="12" spans="1:15" x14ac:dyDescent="0.25">
      <c r="A12" s="4"/>
      <c r="B12" s="203" t="s">
        <v>39</v>
      </c>
      <c r="C12" s="203"/>
      <c r="D12" s="203"/>
      <c r="E12" s="203"/>
      <c r="F12" s="203"/>
      <c r="G12" s="203"/>
      <c r="H12" s="4"/>
      <c r="I12" s="135"/>
      <c r="J12" s="135"/>
      <c r="K12" s="135"/>
      <c r="L12" s="135"/>
      <c r="M12" s="135"/>
      <c r="N12" s="135"/>
      <c r="O12" s="135"/>
    </row>
    <row r="13" spans="1:15" x14ac:dyDescent="0.25">
      <c r="A13" s="4"/>
      <c r="B13" s="196" t="s">
        <v>40</v>
      </c>
      <c r="C13" s="197"/>
      <c r="D13" s="197"/>
      <c r="E13" s="197"/>
      <c r="F13" s="197"/>
      <c r="G13" s="198"/>
      <c r="H13" s="4"/>
      <c r="I13" s="135"/>
      <c r="J13" s="135"/>
      <c r="K13" s="135"/>
      <c r="L13" s="135"/>
      <c r="M13" s="135"/>
      <c r="N13" s="135"/>
      <c r="O13" s="135"/>
    </row>
    <row r="14" spans="1:15" ht="15.75" customHeight="1" x14ac:dyDescent="0.25">
      <c r="A14" s="4"/>
      <c r="B14" s="203" t="s">
        <v>41</v>
      </c>
      <c r="C14" s="203"/>
      <c r="D14" s="203"/>
      <c r="E14" s="203"/>
      <c r="F14" s="203"/>
      <c r="G14" s="203"/>
      <c r="H14" s="4"/>
      <c r="I14" s="135"/>
      <c r="J14" s="135"/>
      <c r="K14" s="135"/>
      <c r="L14" s="135"/>
      <c r="M14" s="135"/>
      <c r="N14" s="135"/>
      <c r="O14" s="135"/>
    </row>
    <row r="15" spans="1:15" x14ac:dyDescent="0.25">
      <c r="A15" s="4"/>
      <c r="B15" s="203" t="s">
        <v>42</v>
      </c>
      <c r="C15" s="203"/>
      <c r="D15" s="203"/>
      <c r="E15" s="203"/>
      <c r="F15" s="203"/>
      <c r="G15" s="203"/>
      <c r="H15" s="4"/>
      <c r="I15" s="135"/>
      <c r="J15" s="135"/>
      <c r="K15" s="135"/>
      <c r="L15" s="135"/>
      <c r="M15" s="135"/>
      <c r="N15" s="135"/>
      <c r="O15" s="135"/>
    </row>
    <row r="16" spans="1:15" x14ac:dyDescent="0.25">
      <c r="A16" s="4"/>
      <c r="B16" s="203" t="s">
        <v>43</v>
      </c>
      <c r="C16" s="203"/>
      <c r="D16" s="203"/>
      <c r="E16" s="203"/>
      <c r="F16" s="203"/>
      <c r="G16" s="203"/>
      <c r="H16" s="4"/>
      <c r="I16" s="135"/>
      <c r="J16" s="135"/>
      <c r="K16" s="135"/>
      <c r="L16" s="135"/>
      <c r="M16" s="135"/>
      <c r="N16" s="135"/>
      <c r="O16" s="135"/>
    </row>
    <row r="17" spans="1:8" x14ac:dyDescent="0.25">
      <c r="A17" s="4"/>
      <c r="B17" s="203" t="s">
        <v>44</v>
      </c>
      <c r="C17" s="203"/>
      <c r="D17" s="203"/>
      <c r="E17" s="203"/>
      <c r="F17" s="203"/>
      <c r="G17" s="203"/>
      <c r="H17" s="4"/>
    </row>
    <row r="18" spans="1:8" x14ac:dyDescent="0.25">
      <c r="A18" s="4"/>
      <c r="B18" s="203" t="s">
        <v>45</v>
      </c>
      <c r="C18" s="203"/>
      <c r="D18" s="203"/>
      <c r="E18" s="203"/>
      <c r="F18" s="203"/>
      <c r="G18" s="203"/>
      <c r="H18" s="4"/>
    </row>
    <row r="19" spans="1:8" x14ac:dyDescent="0.25">
      <c r="A19" s="4"/>
      <c r="B19" s="203" t="s">
        <v>46</v>
      </c>
      <c r="C19" s="203"/>
      <c r="D19" s="203"/>
      <c r="E19" s="203"/>
      <c r="F19" s="203"/>
      <c r="G19" s="203"/>
      <c r="H19" s="4"/>
    </row>
    <row r="20" spans="1:8" x14ac:dyDescent="0.25">
      <c r="A20" s="4"/>
      <c r="B20" s="203" t="s">
        <v>47</v>
      </c>
      <c r="C20" s="203"/>
      <c r="D20" s="203"/>
      <c r="E20" s="203"/>
      <c r="F20" s="203"/>
      <c r="G20" s="203"/>
      <c r="H20" s="4"/>
    </row>
    <row r="21" spans="1:8" x14ac:dyDescent="0.25">
      <c r="A21" s="4"/>
      <c r="B21" s="203" t="s">
        <v>48</v>
      </c>
      <c r="C21" s="203"/>
      <c r="D21" s="203"/>
      <c r="E21" s="203"/>
      <c r="F21" s="203"/>
      <c r="G21" s="203"/>
      <c r="H21" s="4"/>
    </row>
    <row r="22" spans="1:8" x14ac:dyDescent="0.25">
      <c r="A22" s="4"/>
      <c r="B22" s="203" t="s">
        <v>49</v>
      </c>
      <c r="C22" s="203"/>
      <c r="D22" s="203"/>
      <c r="E22" s="203"/>
      <c r="F22" s="203"/>
      <c r="G22" s="203"/>
      <c r="H22" s="4"/>
    </row>
    <row r="23" spans="1:8" x14ac:dyDescent="0.25">
      <c r="A23" s="4"/>
      <c r="B23" s="196" t="s">
        <v>50</v>
      </c>
      <c r="C23" s="197"/>
      <c r="D23" s="197"/>
      <c r="E23" s="197"/>
      <c r="F23" s="197"/>
      <c r="G23" s="198"/>
      <c r="H23" s="4"/>
    </row>
    <row r="24" spans="1:8" x14ac:dyDescent="0.25">
      <c r="A24" s="4"/>
      <c r="B24" s="196" t="s">
        <v>51</v>
      </c>
      <c r="C24" s="197"/>
      <c r="D24" s="197"/>
      <c r="E24" s="197"/>
      <c r="F24" s="197"/>
      <c r="G24" s="198"/>
      <c r="H24" s="4"/>
    </row>
    <row r="25" spans="1:8" x14ac:dyDescent="0.25">
      <c r="A25" s="4"/>
      <c r="B25" s="199"/>
      <c r="C25" s="199"/>
      <c r="D25" s="199"/>
      <c r="E25" s="199"/>
      <c r="F25" s="199"/>
      <c r="G25" s="199"/>
      <c r="H25" s="4"/>
    </row>
    <row r="27" spans="1:8" x14ac:dyDescent="0.25">
      <c r="A27" s="93" t="s">
        <v>52</v>
      </c>
      <c r="B27" s="173"/>
      <c r="C27" s="173"/>
      <c r="D27" s="173"/>
      <c r="E27" s="173"/>
      <c r="F27" s="173"/>
      <c r="G27" s="173"/>
      <c r="H27" s="174"/>
    </row>
    <row r="28" spans="1:8" x14ac:dyDescent="0.25">
      <c r="A28" s="10" t="s">
        <v>27</v>
      </c>
      <c r="B28" s="200" t="s">
        <v>53</v>
      </c>
      <c r="C28" s="200"/>
      <c r="D28" s="200"/>
      <c r="E28" s="200"/>
      <c r="F28" s="200"/>
      <c r="G28" s="200"/>
      <c r="H28" s="11" t="s">
        <v>54</v>
      </c>
    </row>
    <row r="29" spans="1:8" x14ac:dyDescent="0.25">
      <c r="A29" s="12"/>
      <c r="B29" s="201"/>
      <c r="C29" s="201"/>
      <c r="D29" s="201"/>
      <c r="E29" s="201"/>
      <c r="F29" s="201"/>
      <c r="G29" s="201"/>
      <c r="H29" s="12"/>
    </row>
    <row r="30" spans="1:8" x14ac:dyDescent="0.25">
      <c r="A30" s="12"/>
      <c r="B30" s="201" t="s">
        <v>55</v>
      </c>
      <c r="C30" s="201"/>
      <c r="D30" s="201"/>
      <c r="E30" s="201"/>
      <c r="F30" s="201"/>
      <c r="G30" s="201"/>
      <c r="H30" s="12"/>
    </row>
    <row r="31" spans="1:8" x14ac:dyDescent="0.25">
      <c r="A31" s="12"/>
      <c r="B31" s="201"/>
      <c r="C31" s="201"/>
      <c r="D31" s="201"/>
      <c r="E31" s="201"/>
      <c r="F31" s="201"/>
      <c r="G31" s="201"/>
      <c r="H31" s="12"/>
    </row>
    <row r="32" spans="1:8" x14ac:dyDescent="0.25">
      <c r="A32" s="12"/>
      <c r="B32" s="201"/>
      <c r="C32" s="201"/>
      <c r="D32" s="201"/>
      <c r="E32" s="201"/>
      <c r="F32" s="201"/>
      <c r="G32" s="201"/>
      <c r="H32" s="12"/>
    </row>
    <row r="33" spans="1:10" x14ac:dyDescent="0.25">
      <c r="A33" s="12"/>
      <c r="B33" s="201"/>
      <c r="C33" s="201"/>
      <c r="D33" s="201"/>
      <c r="E33" s="201"/>
      <c r="F33" s="201"/>
      <c r="G33" s="201"/>
      <c r="H33" s="12"/>
      <c r="I33" s="135"/>
      <c r="J33" s="135"/>
    </row>
    <row r="35" spans="1:10" ht="14.25" customHeight="1" x14ac:dyDescent="0.25">
      <c r="A35" s="93" t="s">
        <v>56</v>
      </c>
      <c r="B35" s="173"/>
      <c r="C35" s="173"/>
      <c r="D35" s="173"/>
      <c r="E35" s="173"/>
      <c r="F35" s="173"/>
      <c r="G35" s="173"/>
      <c r="H35" s="174"/>
      <c r="I35" s="135"/>
      <c r="J35" s="135"/>
    </row>
    <row r="36" spans="1:10" x14ac:dyDescent="0.25">
      <c r="A36" s="15" t="s">
        <v>57</v>
      </c>
      <c r="B36" s="202" t="s">
        <v>58</v>
      </c>
      <c r="C36" s="202"/>
      <c r="D36" s="202"/>
      <c r="E36" s="202"/>
      <c r="F36" s="202"/>
      <c r="G36" s="202"/>
      <c r="H36" s="16" t="s">
        <v>59</v>
      </c>
      <c r="I36" s="135"/>
      <c r="J36" s="135"/>
    </row>
    <row r="37" spans="1:10" x14ac:dyDescent="0.25">
      <c r="A37" s="17"/>
      <c r="B37" s="195"/>
      <c r="C37" s="195"/>
      <c r="D37" s="195"/>
      <c r="E37" s="195"/>
      <c r="F37" s="195"/>
      <c r="G37" s="195"/>
      <c r="H37" s="17"/>
      <c r="I37" s="135"/>
      <c r="J37" s="135"/>
    </row>
    <row r="38" spans="1:10" x14ac:dyDescent="0.25">
      <c r="A38" s="17"/>
      <c r="B38" s="195"/>
      <c r="C38" s="195"/>
      <c r="D38" s="195"/>
      <c r="E38" s="195"/>
      <c r="F38" s="195"/>
      <c r="G38" s="195"/>
      <c r="H38" s="17"/>
      <c r="I38" s="135"/>
      <c r="J38" s="135"/>
    </row>
    <row r="39" spans="1:10" x14ac:dyDescent="0.25">
      <c r="A39" s="17"/>
      <c r="B39" s="195"/>
      <c r="C39" s="195"/>
      <c r="D39" s="195"/>
      <c r="E39" s="195"/>
      <c r="F39" s="195"/>
      <c r="G39" s="195"/>
      <c r="H39" s="17"/>
      <c r="I39" s="135"/>
      <c r="J39" s="135"/>
    </row>
    <row r="40" spans="1:10" x14ac:dyDescent="0.25">
      <c r="A40" s="17"/>
      <c r="B40" s="195"/>
      <c r="C40" s="195"/>
      <c r="D40" s="195"/>
      <c r="E40" s="195"/>
      <c r="F40" s="195"/>
      <c r="G40" s="195"/>
      <c r="H40" s="17"/>
      <c r="I40" s="135"/>
      <c r="J40" s="135"/>
    </row>
    <row r="41" spans="1:10" x14ac:dyDescent="0.25">
      <c r="A41" s="17"/>
      <c r="B41" s="195"/>
      <c r="C41" s="195"/>
      <c r="D41" s="195"/>
      <c r="E41" s="195"/>
      <c r="F41" s="195"/>
      <c r="G41" s="195"/>
      <c r="H41" s="17"/>
      <c r="I41" s="135"/>
      <c r="J41" s="135"/>
    </row>
    <row r="42" spans="1:10" x14ac:dyDescent="0.25">
      <c r="A42" s="17"/>
      <c r="B42" s="195"/>
      <c r="C42" s="195"/>
      <c r="D42" s="195"/>
      <c r="E42" s="195"/>
      <c r="F42" s="195"/>
      <c r="G42" s="195"/>
      <c r="H42" s="17"/>
      <c r="I42" s="135"/>
      <c r="J42" s="135"/>
    </row>
    <row r="43" spans="1:10" x14ac:dyDescent="0.25">
      <c r="A43" s="17"/>
      <c r="B43" s="195"/>
      <c r="C43" s="195"/>
      <c r="D43" s="195"/>
      <c r="E43" s="195"/>
      <c r="F43" s="195"/>
      <c r="G43" s="195"/>
      <c r="H43" s="17"/>
      <c r="I43" s="135"/>
      <c r="J43" s="135"/>
    </row>
    <row r="45" spans="1:10" x14ac:dyDescent="0.25">
      <c r="A45" s="186" t="s">
        <v>60</v>
      </c>
      <c r="B45" s="187"/>
      <c r="C45" s="187"/>
      <c r="D45" s="187"/>
      <c r="E45" s="187"/>
      <c r="F45" s="187"/>
      <c r="G45" s="187"/>
      <c r="H45" s="187"/>
      <c r="I45" s="187"/>
      <c r="J45" s="188"/>
    </row>
    <row r="46" spans="1:10" x14ac:dyDescent="0.25">
      <c r="A46" s="189"/>
      <c r="B46" s="190"/>
      <c r="C46" s="190"/>
      <c r="D46" s="190"/>
      <c r="E46" s="190"/>
      <c r="F46" s="190"/>
      <c r="G46" s="190"/>
      <c r="H46" s="190"/>
      <c r="I46" s="190"/>
      <c r="J46" s="191"/>
    </row>
    <row r="47" spans="1:10" x14ac:dyDescent="0.25">
      <c r="A47" s="189"/>
      <c r="B47" s="190"/>
      <c r="C47" s="190"/>
      <c r="D47" s="190"/>
      <c r="E47" s="190"/>
      <c r="F47" s="190"/>
      <c r="G47" s="190"/>
      <c r="H47" s="190"/>
      <c r="I47" s="190"/>
      <c r="J47" s="191"/>
    </row>
    <row r="48" spans="1:10" x14ac:dyDescent="0.25">
      <c r="A48" s="192"/>
      <c r="B48" s="193"/>
      <c r="C48" s="193"/>
      <c r="D48" s="193"/>
      <c r="E48" s="193"/>
      <c r="F48" s="193"/>
      <c r="G48" s="193"/>
      <c r="H48" s="193"/>
      <c r="I48" s="193"/>
      <c r="J48" s="194"/>
    </row>
    <row r="66" spans="6:6" x14ac:dyDescent="0.25">
      <c r="F66" s="3"/>
    </row>
  </sheetData>
  <mergeCells count="38">
    <mergeCell ref="K5:O8"/>
    <mergeCell ref="B9:G9"/>
    <mergeCell ref="B4:G4"/>
    <mergeCell ref="B5:G5"/>
    <mergeCell ref="B6:G6"/>
    <mergeCell ref="B7:G7"/>
    <mergeCell ref="B8:G8"/>
    <mergeCell ref="B22:G22"/>
    <mergeCell ref="B10:G10"/>
    <mergeCell ref="B11:G11"/>
    <mergeCell ref="B12:G12"/>
    <mergeCell ref="B14:G14"/>
    <mergeCell ref="B15:G15"/>
    <mergeCell ref="B16:G16"/>
    <mergeCell ref="B17:G17"/>
    <mergeCell ref="B18:G18"/>
    <mergeCell ref="B19:G19"/>
    <mergeCell ref="B20:G20"/>
    <mergeCell ref="B21:G21"/>
    <mergeCell ref="B13:G13"/>
    <mergeCell ref="B37:G37"/>
    <mergeCell ref="B23:G23"/>
    <mergeCell ref="B24:G24"/>
    <mergeCell ref="B25:G25"/>
    <mergeCell ref="B28:G28"/>
    <mergeCell ref="B29:G29"/>
    <mergeCell ref="B30:G30"/>
    <mergeCell ref="B31:G31"/>
    <mergeCell ref="B32:G32"/>
    <mergeCell ref="B33:G33"/>
    <mergeCell ref="B36:G36"/>
    <mergeCell ref="A45:J48"/>
    <mergeCell ref="B38:G38"/>
    <mergeCell ref="B39:G39"/>
    <mergeCell ref="B40:G40"/>
    <mergeCell ref="B41:G41"/>
    <mergeCell ref="B42:G42"/>
    <mergeCell ref="B43:G43"/>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showGridLines="0" zoomScaleNormal="100" workbookViewId="0">
      <selection activeCell="A22" sqref="A22:I54"/>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c r="K1" s="135"/>
      <c r="L1" s="135"/>
      <c r="M1" s="135"/>
      <c r="N1" s="135"/>
    </row>
    <row r="3" spans="1:14" ht="15.6" x14ac:dyDescent="0.3">
      <c r="A3" s="92" t="s">
        <v>61</v>
      </c>
      <c r="B3" s="157"/>
      <c r="C3" s="157"/>
      <c r="D3" s="157"/>
      <c r="E3" s="157"/>
      <c r="F3" s="157"/>
      <c r="G3" s="157"/>
      <c r="H3" s="157"/>
      <c r="I3" s="175"/>
      <c r="J3" s="135"/>
      <c r="K3" s="128" t="s">
        <v>3</v>
      </c>
      <c r="L3" s="135"/>
      <c r="M3" s="135"/>
      <c r="N3" s="135"/>
    </row>
    <row r="4" spans="1:14" x14ac:dyDescent="0.25">
      <c r="A4" s="176"/>
      <c r="B4" s="177"/>
      <c r="C4" s="177"/>
      <c r="D4" s="177"/>
      <c r="E4" s="177"/>
      <c r="F4" s="177"/>
      <c r="G4" s="177"/>
      <c r="H4" s="177"/>
      <c r="I4" s="178"/>
      <c r="J4" s="135"/>
      <c r="K4" s="135"/>
      <c r="L4" s="135"/>
      <c r="M4" s="135"/>
      <c r="N4" s="135"/>
    </row>
    <row r="5" spans="1:14" ht="15.75" customHeight="1" x14ac:dyDescent="0.25">
      <c r="A5" s="205" t="s">
        <v>62</v>
      </c>
      <c r="B5" s="206"/>
      <c r="C5" s="206"/>
      <c r="D5" s="206"/>
      <c r="E5" s="206"/>
      <c r="F5" s="206"/>
      <c r="G5" s="206"/>
      <c r="H5" s="206"/>
      <c r="I5" s="207"/>
      <c r="J5" s="135"/>
      <c r="K5" s="222" t="s">
        <v>63</v>
      </c>
      <c r="L5" s="222"/>
      <c r="M5" s="222"/>
      <c r="N5" s="222"/>
    </row>
    <row r="6" spans="1:14" x14ac:dyDescent="0.25">
      <c r="A6" s="208"/>
      <c r="B6" s="209"/>
      <c r="C6" s="209"/>
      <c r="D6" s="209"/>
      <c r="E6" s="209"/>
      <c r="F6" s="209"/>
      <c r="G6" s="209"/>
      <c r="H6" s="209"/>
      <c r="I6" s="210"/>
      <c r="J6" s="135"/>
      <c r="K6" s="222"/>
      <c r="L6" s="222"/>
      <c r="M6" s="222"/>
      <c r="N6" s="222"/>
    </row>
    <row r="7" spans="1:14" x14ac:dyDescent="0.25">
      <c r="A7" s="208"/>
      <c r="B7" s="209"/>
      <c r="C7" s="209"/>
      <c r="D7" s="209"/>
      <c r="E7" s="209"/>
      <c r="F7" s="209"/>
      <c r="G7" s="209"/>
      <c r="H7" s="209"/>
      <c r="I7" s="210"/>
      <c r="J7" s="135"/>
      <c r="K7" s="222"/>
      <c r="L7" s="222"/>
      <c r="M7" s="222"/>
      <c r="N7" s="222"/>
    </row>
    <row r="8" spans="1:14" ht="15.75" customHeight="1" x14ac:dyDescent="0.25">
      <c r="A8" s="208"/>
      <c r="B8" s="209"/>
      <c r="C8" s="209"/>
      <c r="D8" s="209"/>
      <c r="E8" s="209"/>
      <c r="F8" s="209"/>
      <c r="G8" s="209"/>
      <c r="H8" s="209"/>
      <c r="I8" s="210"/>
      <c r="J8" s="135"/>
      <c r="K8" s="222"/>
      <c r="L8" s="222"/>
      <c r="M8" s="222"/>
      <c r="N8" s="222"/>
    </row>
    <row r="9" spans="1:14" x14ac:dyDescent="0.25">
      <c r="A9" s="208"/>
      <c r="B9" s="209"/>
      <c r="C9" s="209"/>
      <c r="D9" s="209"/>
      <c r="E9" s="209"/>
      <c r="F9" s="209"/>
      <c r="G9" s="209"/>
      <c r="H9" s="209"/>
      <c r="I9" s="210"/>
      <c r="J9" s="135"/>
      <c r="K9" s="222"/>
      <c r="L9" s="222"/>
      <c r="M9" s="222"/>
      <c r="N9" s="222"/>
    </row>
    <row r="10" spans="1:14" x14ac:dyDescent="0.25">
      <c r="A10" s="208"/>
      <c r="B10" s="209"/>
      <c r="C10" s="209"/>
      <c r="D10" s="209"/>
      <c r="E10" s="209"/>
      <c r="F10" s="209"/>
      <c r="G10" s="209"/>
      <c r="H10" s="209"/>
      <c r="I10" s="210"/>
      <c r="J10" s="135"/>
      <c r="K10" s="222"/>
      <c r="L10" s="222"/>
      <c r="M10" s="222"/>
      <c r="N10" s="222"/>
    </row>
    <row r="11" spans="1:14" x14ac:dyDescent="0.25">
      <c r="A11" s="208"/>
      <c r="B11" s="209"/>
      <c r="C11" s="209"/>
      <c r="D11" s="209"/>
      <c r="E11" s="209"/>
      <c r="F11" s="209"/>
      <c r="G11" s="209"/>
      <c r="H11" s="209"/>
      <c r="I11" s="210"/>
      <c r="J11" s="135"/>
      <c r="K11" s="222"/>
      <c r="L11" s="222"/>
      <c r="M11" s="222"/>
      <c r="N11" s="222"/>
    </row>
    <row r="12" spans="1:14" x14ac:dyDescent="0.25">
      <c r="A12" s="208"/>
      <c r="B12" s="209"/>
      <c r="C12" s="209"/>
      <c r="D12" s="209"/>
      <c r="E12" s="209"/>
      <c r="F12" s="209"/>
      <c r="G12" s="209"/>
      <c r="H12" s="209"/>
      <c r="I12" s="210"/>
      <c r="J12" s="135"/>
      <c r="K12" s="222"/>
      <c r="L12" s="222"/>
      <c r="M12" s="222"/>
      <c r="N12" s="222"/>
    </row>
    <row r="13" spans="1:14" x14ac:dyDescent="0.25">
      <c r="A13" s="208"/>
      <c r="B13" s="209"/>
      <c r="C13" s="209"/>
      <c r="D13" s="209"/>
      <c r="E13" s="209"/>
      <c r="F13" s="209"/>
      <c r="G13" s="209"/>
      <c r="H13" s="209"/>
      <c r="I13" s="210"/>
      <c r="J13" s="135"/>
      <c r="K13" s="222"/>
      <c r="L13" s="222"/>
      <c r="M13" s="222"/>
      <c r="N13" s="222"/>
    </row>
    <row r="14" spans="1:14" x14ac:dyDescent="0.25">
      <c r="A14" s="208"/>
      <c r="B14" s="209"/>
      <c r="C14" s="209"/>
      <c r="D14" s="209"/>
      <c r="E14" s="209"/>
      <c r="F14" s="209"/>
      <c r="G14" s="209"/>
      <c r="H14" s="209"/>
      <c r="I14" s="210"/>
      <c r="J14" s="135"/>
      <c r="K14" s="222"/>
      <c r="L14" s="222"/>
      <c r="M14" s="222"/>
      <c r="N14" s="222"/>
    </row>
    <row r="15" spans="1:14" x14ac:dyDescent="0.25">
      <c r="A15" s="208"/>
      <c r="B15" s="209"/>
      <c r="C15" s="209"/>
      <c r="D15" s="209"/>
      <c r="E15" s="209"/>
      <c r="F15" s="209"/>
      <c r="G15" s="209"/>
      <c r="H15" s="209"/>
      <c r="I15" s="210"/>
      <c r="J15" s="135"/>
      <c r="K15" s="135"/>
      <c r="L15" s="135"/>
      <c r="M15" s="135"/>
      <c r="N15" s="135"/>
    </row>
    <row r="16" spans="1:14" x14ac:dyDescent="0.25">
      <c r="A16" s="208"/>
      <c r="B16" s="209"/>
      <c r="C16" s="209"/>
      <c r="D16" s="209"/>
      <c r="E16" s="209"/>
      <c r="F16" s="209"/>
      <c r="G16" s="209"/>
      <c r="H16" s="209"/>
      <c r="I16" s="210"/>
      <c r="J16" s="135"/>
      <c r="K16" s="135"/>
      <c r="L16" s="135"/>
      <c r="M16" s="135"/>
      <c r="N16" s="135"/>
    </row>
    <row r="17" spans="1:14" x14ac:dyDescent="0.25">
      <c r="A17" s="208"/>
      <c r="B17" s="209"/>
      <c r="C17" s="209"/>
      <c r="D17" s="209"/>
      <c r="E17" s="209"/>
      <c r="F17" s="209"/>
      <c r="G17" s="209"/>
      <c r="H17" s="209"/>
      <c r="I17" s="210"/>
      <c r="J17" s="135"/>
      <c r="K17" s="135"/>
      <c r="L17" s="135"/>
      <c r="M17" s="135"/>
      <c r="N17" s="135"/>
    </row>
    <row r="18" spans="1:14" x14ac:dyDescent="0.25">
      <c r="A18" s="211"/>
      <c r="B18" s="212"/>
      <c r="C18" s="212"/>
      <c r="D18" s="212"/>
      <c r="E18" s="212"/>
      <c r="F18" s="212"/>
      <c r="G18" s="212"/>
      <c r="H18" s="212"/>
      <c r="I18" s="213"/>
      <c r="J18" s="135"/>
      <c r="K18" s="135"/>
      <c r="L18" s="135"/>
      <c r="M18" s="135"/>
      <c r="N18" s="135"/>
    </row>
    <row r="20" spans="1:14" x14ac:dyDescent="0.25">
      <c r="A20" s="92" t="s">
        <v>64</v>
      </c>
      <c r="B20" s="157"/>
      <c r="C20" s="157"/>
      <c r="D20" s="157"/>
      <c r="E20" s="157"/>
      <c r="F20" s="157"/>
      <c r="G20" s="157"/>
      <c r="H20" s="157"/>
      <c r="I20" s="175"/>
      <c r="J20" s="135"/>
      <c r="K20" s="135"/>
      <c r="L20" s="135"/>
      <c r="M20" s="135"/>
      <c r="N20" s="135"/>
    </row>
    <row r="21" spans="1:14" x14ac:dyDescent="0.25">
      <c r="A21" s="176"/>
      <c r="B21" s="177"/>
      <c r="C21" s="177"/>
      <c r="D21" s="177"/>
      <c r="E21" s="177"/>
      <c r="F21" s="177"/>
      <c r="G21" s="177"/>
      <c r="H21" s="177"/>
      <c r="I21" s="178"/>
      <c r="J21" s="135"/>
      <c r="K21" s="135"/>
      <c r="L21" s="135"/>
      <c r="M21" s="135"/>
      <c r="N21" s="135"/>
    </row>
    <row r="22" spans="1:14" x14ac:dyDescent="0.25">
      <c r="A22" s="205" t="s">
        <v>65</v>
      </c>
      <c r="B22" s="214"/>
      <c r="C22" s="214"/>
      <c r="D22" s="214"/>
      <c r="E22" s="214"/>
      <c r="F22" s="214"/>
      <c r="G22" s="214"/>
      <c r="H22" s="214"/>
      <c r="I22" s="215"/>
      <c r="J22" s="135"/>
      <c r="K22" s="222" t="s">
        <v>66</v>
      </c>
      <c r="L22" s="222"/>
      <c r="M22" s="222"/>
      <c r="N22" s="222"/>
    </row>
    <row r="23" spans="1:14" x14ac:dyDescent="0.25">
      <c r="A23" s="216"/>
      <c r="B23" s="217"/>
      <c r="C23" s="217"/>
      <c r="D23" s="217"/>
      <c r="E23" s="217"/>
      <c r="F23" s="217"/>
      <c r="G23" s="217"/>
      <c r="H23" s="217"/>
      <c r="I23" s="218"/>
      <c r="J23" s="135"/>
      <c r="K23" s="222"/>
      <c r="L23" s="222"/>
      <c r="M23" s="222"/>
      <c r="N23" s="222"/>
    </row>
    <row r="24" spans="1:14" x14ac:dyDescent="0.25">
      <c r="A24" s="216"/>
      <c r="B24" s="217"/>
      <c r="C24" s="217"/>
      <c r="D24" s="217"/>
      <c r="E24" s="217"/>
      <c r="F24" s="217"/>
      <c r="G24" s="217"/>
      <c r="H24" s="217"/>
      <c r="I24" s="218"/>
      <c r="J24" s="135"/>
      <c r="K24" s="222"/>
      <c r="L24" s="222"/>
      <c r="M24" s="222"/>
      <c r="N24" s="222"/>
    </row>
    <row r="25" spans="1:14" x14ac:dyDescent="0.25">
      <c r="A25" s="216"/>
      <c r="B25" s="217"/>
      <c r="C25" s="217"/>
      <c r="D25" s="217"/>
      <c r="E25" s="217"/>
      <c r="F25" s="217"/>
      <c r="G25" s="217"/>
      <c r="H25" s="217"/>
      <c r="I25" s="218"/>
      <c r="J25" s="135"/>
      <c r="K25" s="222"/>
      <c r="L25" s="222"/>
      <c r="M25" s="222"/>
      <c r="N25" s="222"/>
    </row>
    <row r="26" spans="1:14" x14ac:dyDescent="0.25">
      <c r="A26" s="216"/>
      <c r="B26" s="217"/>
      <c r="C26" s="217"/>
      <c r="D26" s="217"/>
      <c r="E26" s="217"/>
      <c r="F26" s="217"/>
      <c r="G26" s="217"/>
      <c r="H26" s="217"/>
      <c r="I26" s="218"/>
      <c r="J26" s="135"/>
      <c r="K26" s="222"/>
      <c r="L26" s="222"/>
      <c r="M26" s="222"/>
      <c r="N26" s="222"/>
    </row>
    <row r="27" spans="1:14" x14ac:dyDescent="0.25">
      <c r="A27" s="216"/>
      <c r="B27" s="217"/>
      <c r="C27" s="217"/>
      <c r="D27" s="217"/>
      <c r="E27" s="217"/>
      <c r="F27" s="217"/>
      <c r="G27" s="217"/>
      <c r="H27" s="217"/>
      <c r="I27" s="218"/>
      <c r="J27" s="135"/>
      <c r="K27" s="222"/>
      <c r="L27" s="222"/>
      <c r="M27" s="222"/>
      <c r="N27" s="222"/>
    </row>
    <row r="28" spans="1:14" x14ac:dyDescent="0.25">
      <c r="A28" s="216"/>
      <c r="B28" s="217"/>
      <c r="C28" s="217"/>
      <c r="D28" s="217"/>
      <c r="E28" s="217"/>
      <c r="F28" s="217"/>
      <c r="G28" s="217"/>
      <c r="H28" s="217"/>
      <c r="I28" s="218"/>
      <c r="J28" s="135"/>
      <c r="K28" s="222"/>
      <c r="L28" s="222"/>
      <c r="M28" s="222"/>
      <c r="N28" s="222"/>
    </row>
    <row r="29" spans="1:14" x14ac:dyDescent="0.25">
      <c r="A29" s="216"/>
      <c r="B29" s="217"/>
      <c r="C29" s="217"/>
      <c r="D29" s="217"/>
      <c r="E29" s="217"/>
      <c r="F29" s="217"/>
      <c r="G29" s="217"/>
      <c r="H29" s="217"/>
      <c r="I29" s="218"/>
      <c r="J29" s="135"/>
      <c r="K29" s="222"/>
      <c r="L29" s="222"/>
      <c r="M29" s="222"/>
      <c r="N29" s="222"/>
    </row>
    <row r="30" spans="1:14" x14ac:dyDescent="0.25">
      <c r="A30" s="216"/>
      <c r="B30" s="217"/>
      <c r="C30" s="217"/>
      <c r="D30" s="217"/>
      <c r="E30" s="217"/>
      <c r="F30" s="217"/>
      <c r="G30" s="217"/>
      <c r="H30" s="217"/>
      <c r="I30" s="218"/>
      <c r="J30" s="135"/>
      <c r="K30" s="222"/>
      <c r="L30" s="222"/>
      <c r="M30" s="222"/>
      <c r="N30" s="222"/>
    </row>
    <row r="31" spans="1:14" x14ac:dyDescent="0.25">
      <c r="A31" s="216"/>
      <c r="B31" s="217"/>
      <c r="C31" s="217"/>
      <c r="D31" s="217"/>
      <c r="E31" s="217"/>
      <c r="F31" s="217"/>
      <c r="G31" s="217"/>
      <c r="H31" s="217"/>
      <c r="I31" s="218"/>
      <c r="J31" s="135"/>
      <c r="K31" s="222"/>
      <c r="L31" s="222"/>
      <c r="M31" s="222"/>
      <c r="N31" s="222"/>
    </row>
    <row r="32" spans="1:14" x14ac:dyDescent="0.25">
      <c r="A32" s="216"/>
      <c r="B32" s="217"/>
      <c r="C32" s="217"/>
      <c r="D32" s="217"/>
      <c r="E32" s="217"/>
      <c r="F32" s="217"/>
      <c r="G32" s="217"/>
      <c r="H32" s="217"/>
      <c r="I32" s="218"/>
      <c r="J32" s="135"/>
      <c r="K32" s="135"/>
      <c r="L32" s="135"/>
      <c r="M32" s="135"/>
      <c r="N32" s="135"/>
    </row>
    <row r="33" spans="1:9" x14ac:dyDescent="0.25">
      <c r="A33" s="216"/>
      <c r="B33" s="217"/>
      <c r="C33" s="217"/>
      <c r="D33" s="217"/>
      <c r="E33" s="217"/>
      <c r="F33" s="217"/>
      <c r="G33" s="217"/>
      <c r="H33" s="217"/>
      <c r="I33" s="218"/>
    </row>
    <row r="34" spans="1:9" x14ac:dyDescent="0.25">
      <c r="A34" s="216"/>
      <c r="B34" s="217"/>
      <c r="C34" s="217"/>
      <c r="D34" s="217"/>
      <c r="E34" s="217"/>
      <c r="F34" s="217"/>
      <c r="G34" s="217"/>
      <c r="H34" s="217"/>
      <c r="I34" s="218"/>
    </row>
    <row r="35" spans="1:9" x14ac:dyDescent="0.25">
      <c r="A35" s="216"/>
      <c r="B35" s="217"/>
      <c r="C35" s="217"/>
      <c r="D35" s="217"/>
      <c r="E35" s="217"/>
      <c r="F35" s="217"/>
      <c r="G35" s="217"/>
      <c r="H35" s="217"/>
      <c r="I35" s="218"/>
    </row>
    <row r="36" spans="1:9" x14ac:dyDescent="0.25">
      <c r="A36" s="216"/>
      <c r="B36" s="217"/>
      <c r="C36" s="217"/>
      <c r="D36" s="217"/>
      <c r="E36" s="217"/>
      <c r="F36" s="217"/>
      <c r="G36" s="217"/>
      <c r="H36" s="217"/>
      <c r="I36" s="218"/>
    </row>
    <row r="37" spans="1:9" x14ac:dyDescent="0.25">
      <c r="A37" s="216"/>
      <c r="B37" s="217"/>
      <c r="C37" s="217"/>
      <c r="D37" s="217"/>
      <c r="E37" s="217"/>
      <c r="F37" s="217"/>
      <c r="G37" s="217"/>
      <c r="H37" s="217"/>
      <c r="I37" s="218"/>
    </row>
    <row r="38" spans="1:9" x14ac:dyDescent="0.25">
      <c r="A38" s="216"/>
      <c r="B38" s="217"/>
      <c r="C38" s="217"/>
      <c r="D38" s="217"/>
      <c r="E38" s="217"/>
      <c r="F38" s="217"/>
      <c r="G38" s="217"/>
      <c r="H38" s="217"/>
      <c r="I38" s="218"/>
    </row>
    <row r="39" spans="1:9" x14ac:dyDescent="0.25">
      <c r="A39" s="216"/>
      <c r="B39" s="217"/>
      <c r="C39" s="217"/>
      <c r="D39" s="217"/>
      <c r="E39" s="217"/>
      <c r="F39" s="217"/>
      <c r="G39" s="217"/>
      <c r="H39" s="217"/>
      <c r="I39" s="218"/>
    </row>
    <row r="40" spans="1:9" ht="14.25" customHeight="1" x14ac:dyDescent="0.25">
      <c r="A40" s="216"/>
      <c r="B40" s="217"/>
      <c r="C40" s="217"/>
      <c r="D40" s="217"/>
      <c r="E40" s="217"/>
      <c r="F40" s="217"/>
      <c r="G40" s="217"/>
      <c r="H40" s="217"/>
      <c r="I40" s="218"/>
    </row>
    <row r="41" spans="1:9" x14ac:dyDescent="0.25">
      <c r="A41" s="216"/>
      <c r="B41" s="217"/>
      <c r="C41" s="217"/>
      <c r="D41" s="217"/>
      <c r="E41" s="217"/>
      <c r="F41" s="217"/>
      <c r="G41" s="217"/>
      <c r="H41" s="217"/>
      <c r="I41" s="218"/>
    </row>
    <row r="42" spans="1:9" x14ac:dyDescent="0.25">
      <c r="A42" s="216"/>
      <c r="B42" s="217"/>
      <c r="C42" s="217"/>
      <c r="D42" s="217"/>
      <c r="E42" s="217"/>
      <c r="F42" s="217"/>
      <c r="G42" s="217"/>
      <c r="H42" s="217"/>
      <c r="I42" s="218"/>
    </row>
    <row r="43" spans="1:9" x14ac:dyDescent="0.25">
      <c r="A43" s="216"/>
      <c r="B43" s="217"/>
      <c r="C43" s="217"/>
      <c r="D43" s="217"/>
      <c r="E43" s="217"/>
      <c r="F43" s="217"/>
      <c r="G43" s="217"/>
      <c r="H43" s="217"/>
      <c r="I43" s="218"/>
    </row>
    <row r="44" spans="1:9" x14ac:dyDescent="0.25">
      <c r="A44" s="216"/>
      <c r="B44" s="217"/>
      <c r="C44" s="217"/>
      <c r="D44" s="217"/>
      <c r="E44" s="217"/>
      <c r="F44" s="217"/>
      <c r="G44" s="217"/>
      <c r="H44" s="217"/>
      <c r="I44" s="218"/>
    </row>
    <row r="45" spans="1:9" x14ac:dyDescent="0.25">
      <c r="A45" s="216"/>
      <c r="B45" s="217"/>
      <c r="C45" s="217"/>
      <c r="D45" s="217"/>
      <c r="E45" s="217"/>
      <c r="F45" s="217"/>
      <c r="G45" s="217"/>
      <c r="H45" s="217"/>
      <c r="I45" s="218"/>
    </row>
    <row r="46" spans="1:9" x14ac:dyDescent="0.25">
      <c r="A46" s="216"/>
      <c r="B46" s="217"/>
      <c r="C46" s="217"/>
      <c r="D46" s="217"/>
      <c r="E46" s="217"/>
      <c r="F46" s="217"/>
      <c r="G46" s="217"/>
      <c r="H46" s="217"/>
      <c r="I46" s="218"/>
    </row>
    <row r="47" spans="1:9" x14ac:dyDescent="0.25">
      <c r="A47" s="216"/>
      <c r="B47" s="217"/>
      <c r="C47" s="217"/>
      <c r="D47" s="217"/>
      <c r="E47" s="217"/>
      <c r="F47" s="217"/>
      <c r="G47" s="217"/>
      <c r="H47" s="217"/>
      <c r="I47" s="218"/>
    </row>
    <row r="48" spans="1:9" x14ac:dyDescent="0.25">
      <c r="A48" s="216"/>
      <c r="B48" s="217"/>
      <c r="C48" s="217"/>
      <c r="D48" s="217"/>
      <c r="E48" s="217"/>
      <c r="F48" s="217"/>
      <c r="G48" s="217"/>
      <c r="H48" s="217"/>
      <c r="I48" s="218"/>
    </row>
    <row r="49" spans="1:9" x14ac:dyDescent="0.25">
      <c r="A49" s="216"/>
      <c r="B49" s="217"/>
      <c r="C49" s="217"/>
      <c r="D49" s="217"/>
      <c r="E49" s="217"/>
      <c r="F49" s="217"/>
      <c r="G49" s="217"/>
      <c r="H49" s="217"/>
      <c r="I49" s="218"/>
    </row>
    <row r="50" spans="1:9" x14ac:dyDescent="0.25">
      <c r="A50" s="216"/>
      <c r="B50" s="217"/>
      <c r="C50" s="217"/>
      <c r="D50" s="217"/>
      <c r="E50" s="217"/>
      <c r="F50" s="217"/>
      <c r="G50" s="217"/>
      <c r="H50" s="217"/>
      <c r="I50" s="218"/>
    </row>
    <row r="51" spans="1:9" x14ac:dyDescent="0.25">
      <c r="A51" s="216"/>
      <c r="B51" s="217"/>
      <c r="C51" s="217"/>
      <c r="D51" s="217"/>
      <c r="E51" s="217"/>
      <c r="F51" s="217"/>
      <c r="G51" s="217"/>
      <c r="H51" s="217"/>
      <c r="I51" s="218"/>
    </row>
    <row r="52" spans="1:9" x14ac:dyDescent="0.25">
      <c r="A52" s="216"/>
      <c r="B52" s="217"/>
      <c r="C52" s="217"/>
      <c r="D52" s="217"/>
      <c r="E52" s="217"/>
      <c r="F52" s="217"/>
      <c r="G52" s="217"/>
      <c r="H52" s="217"/>
      <c r="I52" s="218"/>
    </row>
    <row r="53" spans="1:9" x14ac:dyDescent="0.25">
      <c r="A53" s="216"/>
      <c r="B53" s="217"/>
      <c r="C53" s="217"/>
      <c r="D53" s="217"/>
      <c r="E53" s="217"/>
      <c r="F53" s="217"/>
      <c r="G53" s="217"/>
      <c r="H53" s="217"/>
      <c r="I53" s="218"/>
    </row>
    <row r="54" spans="1:9" ht="43.5" customHeight="1" x14ac:dyDescent="0.25">
      <c r="A54" s="219"/>
      <c r="B54" s="220"/>
      <c r="C54" s="220"/>
      <c r="D54" s="220"/>
      <c r="E54" s="220"/>
      <c r="F54" s="220"/>
      <c r="G54" s="220"/>
      <c r="H54" s="220"/>
      <c r="I54" s="221"/>
    </row>
    <row r="66" spans="6:6" x14ac:dyDescent="0.25">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7"/>
  <sheetViews>
    <sheetView showGridLines="0" topLeftCell="A49" zoomScaleNormal="100" workbookViewId="0">
      <selection activeCell="D51" sqref="D51"/>
    </sheetView>
  </sheetViews>
  <sheetFormatPr defaultColWidth="9.33203125" defaultRowHeight="15" x14ac:dyDescent="0.25"/>
  <cols>
    <col min="1" max="1" width="28.33203125" style="2" customWidth="1"/>
    <col min="2" max="2" width="6.5546875" style="14" customWidth="1"/>
    <col min="3" max="3" width="10.44140625" style="14" customWidth="1"/>
    <col min="4" max="4" width="10.6640625" style="14" customWidth="1"/>
    <col min="5" max="5" width="11.5546875" style="14" customWidth="1"/>
    <col min="6" max="6" width="10.33203125" style="14" customWidth="1"/>
    <col min="7" max="7" width="10.33203125" style="18" customWidth="1"/>
    <col min="8" max="8" width="9" style="19" customWidth="1"/>
    <col min="9" max="16384" width="9.33203125" style="2"/>
  </cols>
  <sheetData>
    <row r="1" spans="1:11"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c r="K1" s="135"/>
    </row>
    <row r="3" spans="1:11" ht="15.6" x14ac:dyDescent="0.3">
      <c r="A3" s="1" t="s">
        <v>34</v>
      </c>
      <c r="I3" s="135"/>
      <c r="J3" s="135"/>
      <c r="K3" s="20"/>
    </row>
    <row r="4" spans="1:11" ht="27.6" x14ac:dyDescent="0.25">
      <c r="A4" s="21" t="s">
        <v>67</v>
      </c>
      <c r="B4" s="229">
        <v>756000</v>
      </c>
      <c r="C4" s="229"/>
      <c r="D4" s="23" t="s">
        <v>68</v>
      </c>
      <c r="E4" s="142" t="s">
        <v>69</v>
      </c>
      <c r="F4" s="23" t="s">
        <v>70</v>
      </c>
      <c r="G4" s="22">
        <v>29</v>
      </c>
      <c r="H4" s="115" t="s">
        <v>71</v>
      </c>
      <c r="I4" s="135"/>
      <c r="J4" s="135"/>
      <c r="K4" s="20"/>
    </row>
    <row r="5" spans="1:11" x14ac:dyDescent="0.25">
      <c r="A5" s="24" t="s">
        <v>72</v>
      </c>
      <c r="B5" s="25">
        <v>5</v>
      </c>
      <c r="C5" s="26"/>
      <c r="D5" s="26" t="s">
        <v>73</v>
      </c>
      <c r="E5" s="26"/>
      <c r="F5" s="27">
        <v>3</v>
      </c>
      <c r="G5" s="28"/>
      <c r="H5" s="29"/>
      <c r="I5" s="135"/>
      <c r="J5" s="135"/>
      <c r="K5" s="20"/>
    </row>
    <row r="6" spans="1:11" x14ac:dyDescent="0.25">
      <c r="A6" s="3"/>
      <c r="I6" s="135"/>
      <c r="J6" s="135"/>
      <c r="K6" s="135"/>
    </row>
    <row r="7" spans="1:11" x14ac:dyDescent="0.25">
      <c r="A7" s="9" t="s">
        <v>74</v>
      </c>
      <c r="B7" s="30" t="s">
        <v>75</v>
      </c>
      <c r="C7" s="31" t="s">
        <v>76</v>
      </c>
      <c r="D7" s="31" t="s">
        <v>77</v>
      </c>
      <c r="E7" s="31" t="s">
        <v>78</v>
      </c>
      <c r="F7" s="31" t="s">
        <v>79</v>
      </c>
      <c r="G7" s="32" t="s">
        <v>80</v>
      </c>
      <c r="H7" s="33" t="s">
        <v>81</v>
      </c>
      <c r="I7" s="135"/>
      <c r="J7" s="135"/>
      <c r="K7" s="135"/>
    </row>
    <row r="8" spans="1:11" ht="15.75" customHeight="1" x14ac:dyDescent="0.25">
      <c r="A8" s="34" t="s">
        <v>82</v>
      </c>
      <c r="B8" s="223" t="s">
        <v>83</v>
      </c>
      <c r="C8" s="35">
        <v>171955</v>
      </c>
      <c r="D8" s="35">
        <v>166158</v>
      </c>
      <c r="E8" s="35">
        <v>164535</v>
      </c>
      <c r="F8" s="35">
        <v>159413</v>
      </c>
      <c r="G8" s="156">
        <f>SUM(C8:F8)</f>
        <v>662061</v>
      </c>
      <c r="H8" s="57">
        <f t="shared" ref="H8:H15" si="0">IF(G8&gt;0,G8/$G$18,"-")</f>
        <v>0.97445887191020497</v>
      </c>
      <c r="I8" s="135"/>
      <c r="J8" s="135"/>
      <c r="K8" s="135"/>
    </row>
    <row r="9" spans="1:11" x14ac:dyDescent="0.25">
      <c r="A9" s="38" t="s">
        <v>84</v>
      </c>
      <c r="B9" s="224"/>
      <c r="C9" s="39">
        <v>4921</v>
      </c>
      <c r="D9" s="39">
        <v>2979</v>
      </c>
      <c r="E9" s="39">
        <v>1853</v>
      </c>
      <c r="F9" s="39">
        <v>3528</v>
      </c>
      <c r="G9" s="156">
        <f t="shared" ref="G9:G18" si="1">SUM(C9:F9)</f>
        <v>13281</v>
      </c>
      <c r="H9" s="37">
        <f t="shared" si="0"/>
        <v>1.9547727894921211E-2</v>
      </c>
      <c r="I9" s="135"/>
      <c r="J9" s="135"/>
      <c r="K9" s="135"/>
    </row>
    <row r="10" spans="1:11" x14ac:dyDescent="0.25">
      <c r="A10" s="38" t="s">
        <v>85</v>
      </c>
      <c r="B10" s="224"/>
      <c r="C10" s="39" t="s">
        <v>86</v>
      </c>
      <c r="D10" s="39" t="s">
        <v>86</v>
      </c>
      <c r="E10" s="39" t="s">
        <v>86</v>
      </c>
      <c r="F10" s="39" t="s">
        <v>86</v>
      </c>
      <c r="G10" s="156">
        <f t="shared" si="1"/>
        <v>0</v>
      </c>
      <c r="H10" s="37" t="str">
        <f t="shared" si="0"/>
        <v>-</v>
      </c>
      <c r="I10" s="135"/>
      <c r="J10" s="135"/>
      <c r="K10" s="135"/>
    </row>
    <row r="11" spans="1:11" x14ac:dyDescent="0.25">
      <c r="A11" s="38" t="s">
        <v>87</v>
      </c>
      <c r="B11" s="224"/>
      <c r="C11" s="39">
        <v>985</v>
      </c>
      <c r="D11" s="39">
        <v>970</v>
      </c>
      <c r="E11" s="39">
        <v>1027</v>
      </c>
      <c r="F11" s="39">
        <v>1090</v>
      </c>
      <c r="G11" s="156">
        <f t="shared" si="1"/>
        <v>4072</v>
      </c>
      <c r="H11" s="37">
        <f t="shared" si="0"/>
        <v>5.9934001948738179E-3</v>
      </c>
      <c r="I11" s="135"/>
      <c r="J11" s="135"/>
      <c r="K11" s="135"/>
    </row>
    <row r="12" spans="1:11" x14ac:dyDescent="0.25">
      <c r="A12" s="38" t="s">
        <v>88</v>
      </c>
      <c r="B12" s="224"/>
      <c r="C12" s="39" t="s">
        <v>86</v>
      </c>
      <c r="D12" s="39" t="s">
        <v>86</v>
      </c>
      <c r="E12" s="39" t="s">
        <v>86</v>
      </c>
      <c r="F12" s="39" t="s">
        <v>86</v>
      </c>
      <c r="G12" s="156">
        <f t="shared" si="1"/>
        <v>0</v>
      </c>
      <c r="H12" s="37" t="str">
        <f t="shared" si="0"/>
        <v>-</v>
      </c>
      <c r="I12" s="135"/>
      <c r="J12" s="135"/>
      <c r="K12" s="135"/>
    </row>
    <row r="13" spans="1:11" x14ac:dyDescent="0.25">
      <c r="A13" s="38" t="s">
        <v>89</v>
      </c>
      <c r="B13" s="224"/>
      <c r="C13" s="39" t="s">
        <v>86</v>
      </c>
      <c r="D13" s="39" t="s">
        <v>86</v>
      </c>
      <c r="E13" s="39" t="s">
        <v>86</v>
      </c>
      <c r="F13" s="39" t="s">
        <v>86</v>
      </c>
      <c r="G13" s="156">
        <f t="shared" si="1"/>
        <v>0</v>
      </c>
      <c r="H13" s="37" t="str">
        <f t="shared" si="0"/>
        <v>-</v>
      </c>
      <c r="I13" s="135"/>
      <c r="J13" s="135"/>
      <c r="K13" s="135"/>
    </row>
    <row r="14" spans="1:11" x14ac:dyDescent="0.25">
      <c r="A14" s="38" t="s">
        <v>90</v>
      </c>
      <c r="B14" s="224"/>
      <c r="C14" s="39" t="s">
        <v>86</v>
      </c>
      <c r="D14" s="39" t="s">
        <v>86</v>
      </c>
      <c r="E14" s="39" t="s">
        <v>86</v>
      </c>
      <c r="F14" s="39" t="s">
        <v>86</v>
      </c>
      <c r="G14" s="156">
        <f t="shared" si="1"/>
        <v>0</v>
      </c>
      <c r="H14" s="37" t="str">
        <f t="shared" si="0"/>
        <v>-</v>
      </c>
      <c r="I14" s="135"/>
      <c r="J14" s="135"/>
      <c r="K14" s="135"/>
    </row>
    <row r="15" spans="1:11" x14ac:dyDescent="0.25">
      <c r="A15" s="117" t="s">
        <v>91</v>
      </c>
      <c r="B15" s="224"/>
      <c r="C15" s="39" t="s">
        <v>86</v>
      </c>
      <c r="D15" s="39" t="s">
        <v>86</v>
      </c>
      <c r="E15" s="39" t="s">
        <v>86</v>
      </c>
      <c r="F15" s="39" t="s">
        <v>86</v>
      </c>
      <c r="G15" s="156">
        <f t="shared" si="1"/>
        <v>0</v>
      </c>
      <c r="H15" s="37" t="str">
        <f t="shared" si="0"/>
        <v>-</v>
      </c>
      <c r="I15" s="135"/>
      <c r="J15" s="135"/>
      <c r="K15" s="135"/>
    </row>
    <row r="16" spans="1:11" x14ac:dyDescent="0.25">
      <c r="A16" s="117" t="s">
        <v>91</v>
      </c>
      <c r="B16" s="224"/>
      <c r="C16" s="39" t="s">
        <v>86</v>
      </c>
      <c r="D16" s="39" t="s">
        <v>86</v>
      </c>
      <c r="E16" s="39" t="s">
        <v>86</v>
      </c>
      <c r="F16" s="39" t="s">
        <v>86</v>
      </c>
      <c r="G16" s="156">
        <f t="shared" si="1"/>
        <v>0</v>
      </c>
      <c r="H16" s="37"/>
      <c r="I16" s="135"/>
      <c r="J16" s="135"/>
      <c r="K16" s="135"/>
    </row>
    <row r="17" spans="1:12" x14ac:dyDescent="0.25">
      <c r="A17" s="117" t="s">
        <v>91</v>
      </c>
      <c r="B17" s="224"/>
      <c r="C17" s="39" t="s">
        <v>86</v>
      </c>
      <c r="D17" s="39" t="s">
        <v>86</v>
      </c>
      <c r="E17" s="39" t="s">
        <v>86</v>
      </c>
      <c r="F17" s="39" t="s">
        <v>86</v>
      </c>
      <c r="G17" s="156">
        <f t="shared" si="1"/>
        <v>0</v>
      </c>
      <c r="H17" s="37"/>
      <c r="I17" s="135"/>
      <c r="J17" s="135"/>
      <c r="K17" s="135"/>
      <c r="L17" s="135"/>
    </row>
    <row r="18" spans="1:12" x14ac:dyDescent="0.25">
      <c r="A18" s="41" t="s">
        <v>92</v>
      </c>
      <c r="B18" s="224"/>
      <c r="C18" s="40">
        <f>SUM(C8:C17)</f>
        <v>177861</v>
      </c>
      <c r="D18" s="40">
        <f t="shared" ref="D18:F18" si="2">SUM(D8:D17)</f>
        <v>170107</v>
      </c>
      <c r="E18" s="40">
        <f t="shared" si="2"/>
        <v>167415</v>
      </c>
      <c r="F18" s="40">
        <f t="shared" si="2"/>
        <v>164031</v>
      </c>
      <c r="G18" s="156">
        <f t="shared" si="1"/>
        <v>679414</v>
      </c>
      <c r="H18" s="153">
        <v>1</v>
      </c>
      <c r="I18" s="135"/>
      <c r="J18" s="135"/>
      <c r="K18" s="135"/>
      <c r="L18" s="135"/>
    </row>
    <row r="19" spans="1:12" x14ac:dyDescent="0.25">
      <c r="A19" s="38" t="s">
        <v>93</v>
      </c>
      <c r="B19" s="224"/>
      <c r="C19" s="39"/>
      <c r="D19" s="39"/>
      <c r="E19" s="39"/>
      <c r="F19" s="39"/>
      <c r="G19" s="40">
        <f t="shared" ref="G19" si="3">SUM(C19:F19)</f>
        <v>0</v>
      </c>
      <c r="H19" s="37" t="str">
        <f t="shared" ref="H19" si="4">IF(G19&gt;0,G19/$G$18,"-")</f>
        <v>-</v>
      </c>
      <c r="I19" s="135"/>
      <c r="J19" s="135"/>
      <c r="K19" s="135"/>
      <c r="L19" s="135"/>
    </row>
    <row r="20" spans="1:12" x14ac:dyDescent="0.25">
      <c r="A20" s="42" t="s">
        <v>94</v>
      </c>
      <c r="B20" s="225"/>
      <c r="C20" s="43"/>
      <c r="D20" s="43"/>
      <c r="E20" s="43">
        <v>4473</v>
      </c>
      <c r="F20" s="43"/>
      <c r="G20" s="44">
        <f t="shared" ref="G20" si="5">SUM(C20:F20)</f>
        <v>4473</v>
      </c>
      <c r="H20" s="37">
        <f>IF(G20&gt;0,G20/$G$18,"-")</f>
        <v>6.5836147032589847E-3</v>
      </c>
      <c r="I20" s="135"/>
      <c r="J20" s="135"/>
      <c r="K20" s="135"/>
      <c r="L20" s="135"/>
    </row>
    <row r="21" spans="1:12" x14ac:dyDescent="0.25">
      <c r="A21" s="151" t="s">
        <v>95</v>
      </c>
      <c r="B21" s="146"/>
      <c r="C21" s="152">
        <f>C18-SUM(C19:C20)</f>
        <v>177861</v>
      </c>
      <c r="D21" s="152">
        <f t="shared" ref="D21:F21" si="6">D18-SUM(D19:D20)</f>
        <v>170107</v>
      </c>
      <c r="E21" s="152">
        <f t="shared" si="6"/>
        <v>162942</v>
      </c>
      <c r="F21" s="152">
        <f t="shared" si="6"/>
        <v>164031</v>
      </c>
      <c r="G21" s="44">
        <f>SUM(C21:F21)</f>
        <v>674941</v>
      </c>
      <c r="H21" s="60">
        <f>IF(G21&gt;0,G21/$G$18,"-")</f>
        <v>0.99341638529674103</v>
      </c>
      <c r="I21" s="135"/>
      <c r="J21" s="135"/>
      <c r="K21" s="135"/>
      <c r="L21" s="135"/>
    </row>
    <row r="22" spans="1:12" x14ac:dyDescent="0.25">
      <c r="A22" s="9" t="s">
        <v>96</v>
      </c>
      <c r="B22" s="30" t="s">
        <v>75</v>
      </c>
      <c r="C22" s="46" t="s">
        <v>76</v>
      </c>
      <c r="D22" s="46" t="s">
        <v>77</v>
      </c>
      <c r="E22" s="46" t="s">
        <v>78</v>
      </c>
      <c r="F22" s="46" t="s">
        <v>79</v>
      </c>
      <c r="G22" s="47" t="s">
        <v>80</v>
      </c>
      <c r="H22" s="48" t="s">
        <v>97</v>
      </c>
      <c r="I22" s="135"/>
      <c r="J22" s="135"/>
      <c r="K22" s="135"/>
      <c r="L22" s="135"/>
    </row>
    <row r="23" spans="1:12" ht="15" customHeight="1" x14ac:dyDescent="0.25">
      <c r="A23" s="49" t="s">
        <v>98</v>
      </c>
      <c r="B23" s="223" t="s">
        <v>99</v>
      </c>
      <c r="C23" s="35">
        <v>119426</v>
      </c>
      <c r="D23" s="35">
        <v>107406</v>
      </c>
      <c r="E23" s="35">
        <v>101934</v>
      </c>
      <c r="F23" s="35">
        <v>102894</v>
      </c>
      <c r="G23" s="36">
        <f t="shared" ref="G23:G26" si="7">SUM(C23:F23)</f>
        <v>431660</v>
      </c>
      <c r="H23" s="154">
        <f>IF(G23&gt;0,G23*1000/$G$21,"-")</f>
        <v>639.55219789581611</v>
      </c>
      <c r="I23" s="135"/>
      <c r="J23" s="135"/>
      <c r="K23" s="135"/>
      <c r="L23" s="135"/>
    </row>
    <row r="24" spans="1:12" x14ac:dyDescent="0.25">
      <c r="A24" s="50" t="s">
        <v>100</v>
      </c>
      <c r="B24" s="224"/>
      <c r="C24" s="39">
        <v>105818</v>
      </c>
      <c r="D24" s="39">
        <v>94723</v>
      </c>
      <c r="E24" s="39">
        <v>91305</v>
      </c>
      <c r="F24" s="39">
        <v>90433</v>
      </c>
      <c r="G24" s="40">
        <f>SUM(C24:F24)</f>
        <v>382279</v>
      </c>
      <c r="H24" s="51">
        <f>IF(G24&gt;0,G24*1000/$G$21,"-")</f>
        <v>566.38876583286537</v>
      </c>
      <c r="I24" s="135"/>
      <c r="J24" s="135"/>
      <c r="K24" s="135"/>
      <c r="L24" s="135"/>
    </row>
    <row r="25" spans="1:12" x14ac:dyDescent="0.25">
      <c r="A25" s="50" t="s">
        <v>101</v>
      </c>
      <c r="B25" s="224"/>
      <c r="C25" s="39">
        <v>13508</v>
      </c>
      <c r="D25" s="39">
        <v>12683</v>
      </c>
      <c r="E25" s="39">
        <v>10629</v>
      </c>
      <c r="F25" s="39">
        <v>12461</v>
      </c>
      <c r="G25" s="40">
        <f>SUM(C25:F25)</f>
        <v>49281</v>
      </c>
      <c r="H25" s="51">
        <f>IF(G25&gt;0,G25*1000/$G$21,"-")</f>
        <v>73.015270964425042</v>
      </c>
      <c r="I25" s="135"/>
      <c r="J25" s="135"/>
      <c r="K25" s="135"/>
      <c r="L25" s="135"/>
    </row>
    <row r="26" spans="1:12" x14ac:dyDescent="0.25">
      <c r="A26" s="50" t="s">
        <v>102</v>
      </c>
      <c r="B26" s="224"/>
      <c r="C26" s="39">
        <v>38</v>
      </c>
      <c r="D26" s="39">
        <v>422</v>
      </c>
      <c r="E26" s="39">
        <v>620</v>
      </c>
      <c r="F26" s="39">
        <v>311</v>
      </c>
      <c r="G26" s="40">
        <f t="shared" si="7"/>
        <v>1391</v>
      </c>
      <c r="H26" s="51">
        <f>IF(G26&gt;0,G26*1000/$G$21,"-")</f>
        <v>2.0609208804917762</v>
      </c>
      <c r="I26" s="135"/>
      <c r="J26" s="135"/>
      <c r="K26" s="135"/>
      <c r="L26" s="135"/>
    </row>
    <row r="27" spans="1:12" x14ac:dyDescent="0.25">
      <c r="A27" s="50" t="s">
        <v>103</v>
      </c>
      <c r="B27" s="52" t="s">
        <v>81</v>
      </c>
      <c r="C27" s="53">
        <v>0.114</v>
      </c>
      <c r="D27" s="53">
        <v>0.122</v>
      </c>
      <c r="E27" s="53">
        <v>0.11</v>
      </c>
      <c r="F27" s="53">
        <v>0.124</v>
      </c>
      <c r="G27" s="53">
        <v>0.11700000000000001</v>
      </c>
      <c r="H27" s="51"/>
      <c r="I27" s="135"/>
      <c r="J27" s="135"/>
      <c r="K27" s="135"/>
      <c r="L27" s="135"/>
    </row>
    <row r="28" spans="1:12" x14ac:dyDescent="0.25">
      <c r="A28" s="50" t="s">
        <v>104</v>
      </c>
      <c r="B28" s="230" t="s">
        <v>105</v>
      </c>
      <c r="C28" s="39"/>
      <c r="D28" s="39"/>
      <c r="E28" s="39"/>
      <c r="F28" s="39"/>
      <c r="G28" s="40">
        <f t="shared" ref="G28:G29" si="8">SUM(C28:F28)</f>
        <v>0</v>
      </c>
      <c r="H28" s="51" t="str">
        <f>IF(G28&gt;0,G28*1000/$G$21,"-")</f>
        <v>-</v>
      </c>
      <c r="I28" s="135"/>
      <c r="J28" s="135"/>
      <c r="K28" s="135"/>
      <c r="L28" s="135"/>
    </row>
    <row r="29" spans="1:12" x14ac:dyDescent="0.25">
      <c r="A29" s="50" t="s">
        <v>106</v>
      </c>
      <c r="B29" s="230"/>
      <c r="C29" s="39"/>
      <c r="D29" s="39"/>
      <c r="E29" s="39"/>
      <c r="F29" s="39"/>
      <c r="G29" s="40">
        <f t="shared" si="8"/>
        <v>0</v>
      </c>
      <c r="H29" s="51" t="str">
        <f>IF(G29&gt;0,G29*1000/$G$21,"-")</f>
        <v>-</v>
      </c>
      <c r="I29" s="135"/>
      <c r="J29" s="135"/>
      <c r="K29" s="20"/>
      <c r="L29" s="20"/>
    </row>
    <row r="30" spans="1:12" x14ac:dyDescent="0.25">
      <c r="A30" s="54" t="s">
        <v>107</v>
      </c>
      <c r="B30" s="55"/>
      <c r="C30" s="226" t="s">
        <v>108</v>
      </c>
      <c r="D30" s="226"/>
      <c r="E30" s="226"/>
      <c r="F30" s="226"/>
      <c r="G30" s="227"/>
      <c r="H30" s="228"/>
      <c r="I30" s="135"/>
      <c r="J30" s="135"/>
      <c r="K30" s="135"/>
      <c r="L30" s="20"/>
    </row>
    <row r="31" spans="1:12" x14ac:dyDescent="0.25">
      <c r="A31" s="3"/>
      <c r="C31" s="19"/>
      <c r="D31" s="19"/>
      <c r="E31" s="19"/>
      <c r="F31" s="19"/>
      <c r="G31" s="45"/>
      <c r="I31" s="135"/>
      <c r="J31" s="135"/>
      <c r="K31" s="135"/>
      <c r="L31" s="20"/>
    </row>
    <row r="32" spans="1:12" x14ac:dyDescent="0.25">
      <c r="A32" s="9" t="s">
        <v>109</v>
      </c>
      <c r="B32" s="56" t="s">
        <v>75</v>
      </c>
      <c r="C32" s="46" t="s">
        <v>76</v>
      </c>
      <c r="D32" s="46" t="s">
        <v>77</v>
      </c>
      <c r="E32" s="46" t="s">
        <v>78</v>
      </c>
      <c r="F32" s="46" t="s">
        <v>79</v>
      </c>
      <c r="G32" s="47" t="s">
        <v>80</v>
      </c>
      <c r="H32" s="155" t="s">
        <v>110</v>
      </c>
      <c r="I32" s="135"/>
      <c r="J32" s="135"/>
      <c r="K32" s="135"/>
      <c r="L32" s="20"/>
    </row>
    <row r="33" spans="1:12" ht="15" customHeight="1" x14ac:dyDescent="0.25">
      <c r="A33" s="49" t="s">
        <v>111</v>
      </c>
      <c r="B33" s="223" t="s">
        <v>83</v>
      </c>
      <c r="C33" s="35">
        <v>5827</v>
      </c>
      <c r="D33" s="35">
        <v>5615</v>
      </c>
      <c r="E33" s="35">
        <v>5550</v>
      </c>
      <c r="F33" s="35">
        <v>5509</v>
      </c>
      <c r="G33" s="36">
        <f t="shared" ref="G33:G34" si="9">SUM(C33:F33)</f>
        <v>22501</v>
      </c>
      <c r="H33" s="57">
        <f>IF(G33&gt;0,G33/$G$21,"-")</f>
        <v>3.3337728779256261E-2</v>
      </c>
      <c r="I33" s="135"/>
      <c r="J33" s="135"/>
      <c r="K33" s="20"/>
      <c r="L33" s="20"/>
    </row>
    <row r="34" spans="1:12" ht="15" customHeight="1" x14ac:dyDescent="0.25">
      <c r="A34" s="50" t="s">
        <v>112</v>
      </c>
      <c r="B34" s="224"/>
      <c r="C34" s="39">
        <v>43042</v>
      </c>
      <c r="D34" s="39">
        <v>42337</v>
      </c>
      <c r="E34" s="39">
        <v>38686</v>
      </c>
      <c r="F34" s="39">
        <v>41299</v>
      </c>
      <c r="G34" s="40">
        <f t="shared" si="9"/>
        <v>165364</v>
      </c>
      <c r="H34" s="37">
        <f t="shared" ref="H34:H38" si="10">IF(G34&gt;0,G34/$G$21,"-")</f>
        <v>0.24500511896595406</v>
      </c>
      <c r="I34" s="135"/>
      <c r="J34" s="135"/>
      <c r="K34" s="20"/>
      <c r="L34" s="20"/>
    </row>
    <row r="35" spans="1:12" ht="15" customHeight="1" x14ac:dyDescent="0.25">
      <c r="A35" s="50" t="s">
        <v>113</v>
      </c>
      <c r="B35" s="224"/>
      <c r="C35" s="39">
        <v>5747</v>
      </c>
      <c r="D35" s="39">
        <v>6471</v>
      </c>
      <c r="E35" s="39">
        <v>5875</v>
      </c>
      <c r="F35" s="39">
        <v>5418</v>
      </c>
      <c r="G35" s="40">
        <f t="shared" ref="G35:G38" si="11">SUM(C35:F35)</f>
        <v>23511</v>
      </c>
      <c r="H35" s="37">
        <f t="shared" si="10"/>
        <v>3.4834155874365315E-2</v>
      </c>
      <c r="I35" s="135"/>
      <c r="J35" s="135"/>
      <c r="K35" s="135"/>
      <c r="L35" s="135"/>
    </row>
    <row r="36" spans="1:12" x14ac:dyDescent="0.25">
      <c r="A36" s="58" t="s">
        <v>114</v>
      </c>
      <c r="B36" s="224"/>
      <c r="C36" s="39">
        <v>0</v>
      </c>
      <c r="D36" s="39">
        <v>0</v>
      </c>
      <c r="E36" s="39">
        <v>0</v>
      </c>
      <c r="F36" s="39">
        <v>0</v>
      </c>
      <c r="G36" s="40">
        <f t="shared" ref="G36" si="12">SUM(C36:F36)</f>
        <v>0</v>
      </c>
      <c r="H36" s="37" t="str">
        <f t="shared" si="10"/>
        <v>-</v>
      </c>
      <c r="I36" s="135"/>
      <c r="J36" s="135"/>
      <c r="K36" s="135"/>
      <c r="L36" s="135"/>
    </row>
    <row r="37" spans="1:12" x14ac:dyDescent="0.25">
      <c r="A37" s="58" t="s">
        <v>114</v>
      </c>
      <c r="B37" s="224"/>
      <c r="C37" s="39">
        <v>0</v>
      </c>
      <c r="D37" s="39">
        <v>0</v>
      </c>
      <c r="E37" s="39">
        <v>0</v>
      </c>
      <c r="F37" s="39">
        <v>0</v>
      </c>
      <c r="G37" s="40">
        <f t="shared" si="11"/>
        <v>0</v>
      </c>
      <c r="H37" s="37" t="str">
        <f t="shared" si="10"/>
        <v>-</v>
      </c>
      <c r="I37" s="135"/>
      <c r="J37" s="135"/>
      <c r="K37" s="135"/>
      <c r="L37" s="135"/>
    </row>
    <row r="38" spans="1:12" x14ac:dyDescent="0.25">
      <c r="A38" s="59" t="s">
        <v>114</v>
      </c>
      <c r="B38" s="225"/>
      <c r="C38" s="43">
        <v>0</v>
      </c>
      <c r="D38" s="43">
        <v>0</v>
      </c>
      <c r="E38" s="43">
        <v>0</v>
      </c>
      <c r="F38" s="43">
        <v>0</v>
      </c>
      <c r="G38" s="44">
        <f t="shared" si="11"/>
        <v>0</v>
      </c>
      <c r="H38" s="60" t="str">
        <f t="shared" si="10"/>
        <v>-</v>
      </c>
      <c r="I38" s="135"/>
      <c r="J38" s="135"/>
      <c r="K38" s="135"/>
      <c r="L38" s="135"/>
    </row>
    <row r="39" spans="1:12" x14ac:dyDescent="0.25">
      <c r="A39" s="14"/>
      <c r="C39" s="19">
        <v>2021</v>
      </c>
      <c r="D39" s="19"/>
      <c r="E39" s="19"/>
      <c r="F39" s="19"/>
      <c r="G39" s="45"/>
      <c r="I39" s="135"/>
      <c r="J39" s="135"/>
      <c r="K39" s="135"/>
      <c r="L39" s="135"/>
    </row>
    <row r="40" spans="1:12" x14ac:dyDescent="0.25">
      <c r="A40" s="9" t="s">
        <v>115</v>
      </c>
      <c r="B40" s="61" t="s">
        <v>75</v>
      </c>
      <c r="C40" s="31" t="s">
        <v>76</v>
      </c>
      <c r="D40" s="31" t="s">
        <v>77</v>
      </c>
      <c r="E40" s="31" t="s">
        <v>78</v>
      </c>
      <c r="F40" s="31" t="s">
        <v>79</v>
      </c>
      <c r="G40" s="32" t="s">
        <v>80</v>
      </c>
      <c r="H40" s="33" t="s">
        <v>116</v>
      </c>
      <c r="I40" s="135"/>
      <c r="J40" s="135"/>
      <c r="K40" s="135"/>
      <c r="L40" s="135"/>
    </row>
    <row r="41" spans="1:12" ht="15.6" customHeight="1" x14ac:dyDescent="0.25">
      <c r="A41" s="49" t="s">
        <v>117</v>
      </c>
      <c r="B41" s="122" t="s">
        <v>118</v>
      </c>
      <c r="C41" s="35">
        <v>49165</v>
      </c>
      <c r="D41" s="35">
        <v>34526</v>
      </c>
      <c r="E41" s="35">
        <v>41829</v>
      </c>
      <c r="F41" s="35">
        <v>13439</v>
      </c>
      <c r="G41" s="36">
        <f>SUM(C41:F41)</f>
        <v>138959</v>
      </c>
      <c r="H41" s="62">
        <f>IF(G41&gt;0,G41/$G$21,"-")</f>
        <v>0.20588318090025648</v>
      </c>
      <c r="I41" s="135"/>
      <c r="J41" s="135"/>
      <c r="K41" s="135"/>
      <c r="L41" s="135"/>
    </row>
    <row r="42" spans="1:12" ht="15.6" x14ac:dyDescent="0.25">
      <c r="A42" s="50" t="s">
        <v>119</v>
      </c>
      <c r="B42" s="52" t="s">
        <v>118</v>
      </c>
      <c r="C42" s="39" t="s">
        <v>86</v>
      </c>
      <c r="D42" s="39" t="s">
        <v>86</v>
      </c>
      <c r="E42" s="39" t="s">
        <v>86</v>
      </c>
      <c r="F42" s="39" t="s">
        <v>86</v>
      </c>
      <c r="G42" s="156">
        <f t="shared" ref="G42:G46" si="13">SUM(C42:F42)</f>
        <v>0</v>
      </c>
      <c r="H42" s="62" t="str">
        <f t="shared" ref="H42:H48" si="14">IF(G42&gt;0,G42/$G$21,"-")</f>
        <v>-</v>
      </c>
      <c r="I42" s="135"/>
      <c r="J42" s="135"/>
      <c r="K42" s="135"/>
      <c r="L42" s="135"/>
    </row>
    <row r="43" spans="1:12" ht="15.6" customHeight="1" x14ac:dyDescent="0.25">
      <c r="A43" s="50" t="s">
        <v>120</v>
      </c>
      <c r="B43" s="52" t="s">
        <v>121</v>
      </c>
      <c r="C43" s="39">
        <v>359700</v>
      </c>
      <c r="D43" s="39">
        <v>321100</v>
      </c>
      <c r="E43" s="39">
        <v>251660</v>
      </c>
      <c r="F43" s="39">
        <v>207320</v>
      </c>
      <c r="G43" s="156">
        <f t="shared" si="13"/>
        <v>1139780</v>
      </c>
      <c r="H43" s="62">
        <f t="shared" si="14"/>
        <v>1.6887105687756412</v>
      </c>
      <c r="I43" s="135"/>
      <c r="J43" s="135"/>
      <c r="K43" s="135"/>
      <c r="L43" s="135"/>
    </row>
    <row r="44" spans="1:12" x14ac:dyDescent="0.25">
      <c r="A44" s="50" t="s">
        <v>122</v>
      </c>
      <c r="B44" s="52" t="s">
        <v>121</v>
      </c>
      <c r="C44" s="39">
        <v>69740</v>
      </c>
      <c r="D44" s="39">
        <v>59810</v>
      </c>
      <c r="E44" s="39">
        <v>60690</v>
      </c>
      <c r="F44" s="39">
        <v>60190</v>
      </c>
      <c r="G44" s="156">
        <f t="shared" si="13"/>
        <v>250430</v>
      </c>
      <c r="H44" s="62">
        <f t="shared" si="14"/>
        <v>0.37103983903778254</v>
      </c>
      <c r="I44" s="135"/>
      <c r="J44" s="135"/>
      <c r="K44" s="135"/>
      <c r="L44" s="135"/>
    </row>
    <row r="45" spans="1:12" x14ac:dyDescent="0.25">
      <c r="A45" s="50" t="s">
        <v>123</v>
      </c>
      <c r="B45" s="52" t="s">
        <v>121</v>
      </c>
      <c r="C45" s="39">
        <v>1674630</v>
      </c>
      <c r="D45" s="39">
        <v>1525840</v>
      </c>
      <c r="E45" s="39">
        <v>1625230</v>
      </c>
      <c r="F45" s="39">
        <v>1598620</v>
      </c>
      <c r="G45" s="156">
        <f t="shared" si="13"/>
        <v>6424320</v>
      </c>
      <c r="H45" s="62">
        <f t="shared" si="14"/>
        <v>9.518343084802968</v>
      </c>
      <c r="I45" s="135"/>
      <c r="J45" s="135"/>
      <c r="K45" s="135"/>
      <c r="L45" s="135"/>
    </row>
    <row r="46" spans="1:12" x14ac:dyDescent="0.25">
      <c r="A46" s="50" t="s">
        <v>124</v>
      </c>
      <c r="B46" s="52" t="s">
        <v>125</v>
      </c>
      <c r="C46" s="39">
        <v>161067</v>
      </c>
      <c r="D46" s="39">
        <v>252952</v>
      </c>
      <c r="E46" s="39">
        <v>225433</v>
      </c>
      <c r="F46" s="39">
        <v>401836</v>
      </c>
      <c r="G46" s="156">
        <f t="shared" si="13"/>
        <v>1041288</v>
      </c>
      <c r="H46" s="62">
        <f t="shared" si="14"/>
        <v>1.5427837396157591</v>
      </c>
      <c r="I46" s="135"/>
      <c r="J46" s="135"/>
      <c r="K46" s="135"/>
      <c r="L46" s="135"/>
    </row>
    <row r="47" spans="1:12" x14ac:dyDescent="0.25">
      <c r="A47" s="50" t="s">
        <v>126</v>
      </c>
      <c r="B47" s="52" t="s">
        <v>127</v>
      </c>
      <c r="C47" s="39"/>
      <c r="D47" s="39"/>
      <c r="E47" s="39"/>
      <c r="F47" s="39"/>
      <c r="G47" s="40">
        <f t="shared" ref="G47:G48" si="15">SUM(C47:F47)</f>
        <v>0</v>
      </c>
      <c r="H47" s="62" t="str">
        <f t="shared" si="14"/>
        <v>-</v>
      </c>
      <c r="I47" s="135"/>
      <c r="J47" s="135"/>
      <c r="K47" s="135"/>
      <c r="L47" s="135"/>
    </row>
    <row r="48" spans="1:12" x14ac:dyDescent="0.25">
      <c r="A48" s="54" t="s">
        <v>114</v>
      </c>
      <c r="B48" s="63"/>
      <c r="C48" s="43">
        <v>0</v>
      </c>
      <c r="D48" s="43">
        <v>0</v>
      </c>
      <c r="E48" s="43">
        <v>0</v>
      </c>
      <c r="F48" s="43">
        <v>0</v>
      </c>
      <c r="G48" s="44">
        <f t="shared" si="15"/>
        <v>0</v>
      </c>
      <c r="H48" s="62" t="str">
        <f t="shared" si="14"/>
        <v>-</v>
      </c>
      <c r="I48" s="135"/>
      <c r="J48" s="135"/>
      <c r="K48" s="135"/>
      <c r="L48" s="135"/>
    </row>
    <row r="49" spans="1:8" x14ac:dyDescent="0.25">
      <c r="A49" s="14"/>
      <c r="C49" s="19"/>
      <c r="D49" s="19"/>
      <c r="E49" s="19"/>
      <c r="F49" s="19"/>
      <c r="G49" s="45"/>
    </row>
    <row r="50" spans="1:8" x14ac:dyDescent="0.25">
      <c r="A50" s="9" t="s">
        <v>128</v>
      </c>
      <c r="B50" s="64" t="s">
        <v>129</v>
      </c>
      <c r="C50" s="46" t="s">
        <v>76</v>
      </c>
      <c r="D50" s="46" t="s">
        <v>77</v>
      </c>
      <c r="E50" s="46" t="s">
        <v>78</v>
      </c>
      <c r="F50" s="46" t="s">
        <v>79</v>
      </c>
      <c r="G50" s="47" t="s">
        <v>80</v>
      </c>
      <c r="H50" s="48"/>
    </row>
    <row r="51" spans="1:8" ht="14.25" customHeight="1" x14ac:dyDescent="0.25">
      <c r="A51" s="49" t="s">
        <v>130</v>
      </c>
      <c r="B51" s="46">
        <v>1</v>
      </c>
      <c r="C51" s="139">
        <v>2154.8000000000002</v>
      </c>
      <c r="D51" s="139">
        <v>2136</v>
      </c>
      <c r="E51" s="139">
        <v>1424.3</v>
      </c>
      <c r="F51" s="139">
        <v>2174.8000000000002</v>
      </c>
      <c r="G51" s="36">
        <f t="shared" ref="G51:G64" si="16">SUM(C51:F51)</f>
        <v>7889.9000000000005</v>
      </c>
      <c r="H51" s="57" t="s">
        <v>131</v>
      </c>
    </row>
    <row r="52" spans="1:8" ht="14.25" customHeight="1" x14ac:dyDescent="0.25">
      <c r="A52" s="50" t="s">
        <v>130</v>
      </c>
      <c r="B52" s="19">
        <v>2</v>
      </c>
      <c r="C52" s="140">
        <v>2120.8000000000002</v>
      </c>
      <c r="D52" s="140">
        <v>2089.25</v>
      </c>
      <c r="E52" s="140">
        <v>1494.8</v>
      </c>
      <c r="F52" s="140">
        <v>2163.3000000000002</v>
      </c>
      <c r="G52" s="40">
        <f t="shared" si="16"/>
        <v>7868.1500000000005</v>
      </c>
      <c r="H52" s="37" t="s">
        <v>132</v>
      </c>
    </row>
    <row r="53" spans="1:8" ht="14.25" customHeight="1" x14ac:dyDescent="0.25">
      <c r="A53" s="50" t="s">
        <v>130</v>
      </c>
      <c r="B53" s="19">
        <v>3</v>
      </c>
      <c r="C53" s="140">
        <v>2160</v>
      </c>
      <c r="D53" s="140">
        <v>1383.5</v>
      </c>
      <c r="E53" s="140">
        <v>2144.89</v>
      </c>
      <c r="F53" s="140">
        <v>2209</v>
      </c>
      <c r="G53" s="40">
        <f t="shared" si="16"/>
        <v>7897.3899999999994</v>
      </c>
      <c r="H53" s="37" t="s">
        <v>132</v>
      </c>
    </row>
    <row r="54" spans="1:8" ht="14.25" customHeight="1" x14ac:dyDescent="0.25">
      <c r="A54" s="50" t="s">
        <v>130</v>
      </c>
      <c r="B54" s="19">
        <v>4</v>
      </c>
      <c r="C54" s="141">
        <v>2142</v>
      </c>
      <c r="D54" s="141">
        <v>2184</v>
      </c>
      <c r="E54" s="141">
        <v>2178.6999999999998</v>
      </c>
      <c r="F54" s="141">
        <v>1586.3</v>
      </c>
      <c r="G54" s="40">
        <f t="shared" si="16"/>
        <v>8091</v>
      </c>
      <c r="H54" s="37" t="s">
        <v>132</v>
      </c>
    </row>
    <row r="55" spans="1:8" ht="14.25" customHeight="1" x14ac:dyDescent="0.25">
      <c r="A55" s="50" t="s">
        <v>130</v>
      </c>
      <c r="B55" s="19">
        <v>5</v>
      </c>
      <c r="C55" s="141">
        <v>2159</v>
      </c>
      <c r="D55" s="141">
        <v>2184</v>
      </c>
      <c r="E55" s="141">
        <v>2110</v>
      </c>
      <c r="F55" s="141">
        <v>1659.8</v>
      </c>
      <c r="G55" s="40">
        <f t="shared" ref="G55" si="17">SUM(C55:F55)</f>
        <v>8112.8</v>
      </c>
      <c r="H55" s="37" t="s">
        <v>132</v>
      </c>
    </row>
    <row r="56" spans="1:8" s="135" customFormat="1" ht="14.25" customHeight="1" x14ac:dyDescent="0.25">
      <c r="A56" s="50" t="s">
        <v>133</v>
      </c>
      <c r="B56" s="19"/>
      <c r="C56" s="143"/>
      <c r="D56" s="143"/>
      <c r="E56" s="143"/>
      <c r="F56" s="143"/>
      <c r="G56" s="40">
        <f>AVERAGE(G51:G55)</f>
        <v>7971.8480000000009</v>
      </c>
      <c r="H56" s="144" t="s">
        <v>132</v>
      </c>
    </row>
    <row r="57" spans="1:8" ht="14.25" customHeight="1" x14ac:dyDescent="0.25">
      <c r="A57" s="50" t="s">
        <v>134</v>
      </c>
      <c r="B57" s="19" t="s">
        <v>135</v>
      </c>
      <c r="C57" s="140">
        <v>2154.96</v>
      </c>
      <c r="D57" s="140">
        <v>2175.6</v>
      </c>
      <c r="E57" s="140">
        <v>1422.48</v>
      </c>
      <c r="F57" s="140">
        <v>2206.8000000000002</v>
      </c>
      <c r="G57" s="40">
        <f t="shared" si="16"/>
        <v>7959.8399999999992</v>
      </c>
      <c r="H57" s="37" t="s">
        <v>132</v>
      </c>
    </row>
    <row r="58" spans="1:8" ht="14.25" customHeight="1" x14ac:dyDescent="0.25">
      <c r="A58" s="50" t="s">
        <v>134</v>
      </c>
      <c r="B58" s="19">
        <v>3</v>
      </c>
      <c r="C58" s="140">
        <v>2158.77</v>
      </c>
      <c r="D58" s="140">
        <v>1149.1400000000001</v>
      </c>
      <c r="E58" s="140">
        <v>2097.5</v>
      </c>
      <c r="F58" s="140">
        <v>2208</v>
      </c>
      <c r="G58" s="40">
        <f t="shared" si="16"/>
        <v>7613.41</v>
      </c>
      <c r="H58" s="37" t="s">
        <v>132</v>
      </c>
    </row>
    <row r="59" spans="1:8" x14ac:dyDescent="0.25">
      <c r="A59" s="50" t="s">
        <v>134</v>
      </c>
      <c r="B59" s="19" t="s">
        <v>136</v>
      </c>
      <c r="C59" s="141">
        <v>2144</v>
      </c>
      <c r="D59" s="141">
        <v>2184</v>
      </c>
      <c r="E59" s="141">
        <v>2206</v>
      </c>
      <c r="F59" s="141">
        <v>1940</v>
      </c>
      <c r="G59" s="40">
        <f t="shared" si="16"/>
        <v>8474</v>
      </c>
      <c r="H59" s="37" t="s">
        <v>132</v>
      </c>
    </row>
    <row r="60" spans="1:8" x14ac:dyDescent="0.25">
      <c r="A60" s="50" t="s">
        <v>137</v>
      </c>
      <c r="B60" s="19"/>
      <c r="C60" s="39"/>
      <c r="D60" s="39"/>
      <c r="E60" s="39"/>
      <c r="F60" s="39"/>
      <c r="G60" s="40">
        <f t="shared" si="16"/>
        <v>0</v>
      </c>
      <c r="H60" s="37" t="str">
        <f>IF(B60&gt;0,G59/8760,"n/a")</f>
        <v>n/a</v>
      </c>
    </row>
    <row r="61" spans="1:8" s="135" customFormat="1" ht="26.4" x14ac:dyDescent="0.25">
      <c r="A61" s="147" t="s">
        <v>138</v>
      </c>
      <c r="B61" s="19" t="s">
        <v>139</v>
      </c>
      <c r="C61" s="148">
        <v>9.57</v>
      </c>
      <c r="D61" s="148">
        <v>9.4600000000000009</v>
      </c>
      <c r="E61" s="39">
        <v>9.5500000000000007</v>
      </c>
      <c r="F61" s="39">
        <v>9.33</v>
      </c>
      <c r="G61" s="40">
        <f t="shared" si="16"/>
        <v>37.910000000000004</v>
      </c>
      <c r="H61" s="145" t="s">
        <v>140</v>
      </c>
    </row>
    <row r="62" spans="1:8" x14ac:dyDescent="0.25">
      <c r="A62" s="50" t="s">
        <v>141</v>
      </c>
      <c r="B62" s="19" t="s">
        <v>142</v>
      </c>
      <c r="C62" s="39">
        <v>2</v>
      </c>
      <c r="D62" s="39">
        <v>2</v>
      </c>
      <c r="E62" s="39"/>
      <c r="F62" s="39"/>
      <c r="G62" s="40">
        <f t="shared" si="16"/>
        <v>4</v>
      </c>
      <c r="H62" s="51" t="str">
        <f>IF(G62&gt;0,"yes","no")</f>
        <v>yes</v>
      </c>
    </row>
    <row r="63" spans="1:8" x14ac:dyDescent="0.25">
      <c r="A63" s="50" t="s">
        <v>143</v>
      </c>
      <c r="B63" s="19" t="s">
        <v>144</v>
      </c>
      <c r="C63" s="39">
        <v>1.2</v>
      </c>
      <c r="D63" s="39">
        <v>2</v>
      </c>
      <c r="E63" s="39"/>
      <c r="F63" s="39"/>
      <c r="G63" s="40">
        <f t="shared" si="16"/>
        <v>3.2</v>
      </c>
      <c r="H63" s="65">
        <f>+(G63)/8760</f>
        <v>3.6529680365296805E-4</v>
      </c>
    </row>
    <row r="64" spans="1:8" x14ac:dyDescent="0.25">
      <c r="A64" s="54" t="s">
        <v>145</v>
      </c>
      <c r="B64" s="66" t="s">
        <v>142</v>
      </c>
      <c r="C64" s="43">
        <v>1</v>
      </c>
      <c r="D64" s="43">
        <v>4</v>
      </c>
      <c r="E64" s="43">
        <v>1</v>
      </c>
      <c r="F64" s="43"/>
      <c r="G64" s="44">
        <f t="shared" si="16"/>
        <v>6</v>
      </c>
      <c r="H64" s="67" t="str">
        <f>IF(G64&gt;0,"yes","no")</f>
        <v>yes</v>
      </c>
    </row>
    <row r="77" spans="6:6" x14ac:dyDescent="0.25">
      <c r="F77" s="3"/>
    </row>
  </sheetData>
  <mergeCells count="7">
    <mergeCell ref="B33:B38"/>
    <mergeCell ref="C30:F30"/>
    <mergeCell ref="G30:H30"/>
    <mergeCell ref="B4:C4"/>
    <mergeCell ref="B8:B20"/>
    <mergeCell ref="B23:B26"/>
    <mergeCell ref="B28:B29"/>
  </mergeCells>
  <phoneticPr fontId="24" type="noConversion"/>
  <pageMargins left="0.7" right="0.7" top="0.75" bottom="0.75" header="0.3" footer="0.3"/>
  <pageSetup paperSize="9" scale="87" orientation="portrait" r:id="rId1"/>
  <headerFooter scaleWithDoc="0">
    <oddFooter>&amp;C&amp;"Arial,Regular"Page &amp;P</oddFooter>
  </headerFooter>
  <ignoredErrors>
    <ignoredError sqref="G59 G52:G54 G57"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showGridLines="0" zoomScaleNormal="100" workbookViewId="0">
      <selection activeCell="A5" sqref="A5:I27"/>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4"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c r="K1" s="135"/>
      <c r="L1" s="135"/>
      <c r="M1" s="135"/>
      <c r="N1" s="135"/>
    </row>
    <row r="3" spans="1:14" ht="15.6" x14ac:dyDescent="0.3">
      <c r="A3" s="92" t="s">
        <v>146</v>
      </c>
      <c r="B3" s="157"/>
      <c r="C3" s="157"/>
      <c r="D3" s="157"/>
      <c r="E3" s="157"/>
      <c r="F3" s="157"/>
      <c r="G3" s="157"/>
      <c r="H3" s="157"/>
      <c r="I3" s="175"/>
      <c r="J3" s="135"/>
      <c r="K3" s="128" t="s">
        <v>3</v>
      </c>
      <c r="L3" s="135"/>
      <c r="M3" s="135"/>
      <c r="N3" s="135"/>
    </row>
    <row r="4" spans="1:14" x14ac:dyDescent="0.25">
      <c r="A4" s="176"/>
      <c r="B4" s="177"/>
      <c r="C4" s="177"/>
      <c r="D4" s="177"/>
      <c r="E4" s="177"/>
      <c r="F4" s="177"/>
      <c r="G4" s="177"/>
      <c r="H4" s="177"/>
      <c r="I4" s="178"/>
      <c r="J4" s="135"/>
      <c r="K4" s="135"/>
      <c r="L4" s="135"/>
      <c r="M4" s="135"/>
      <c r="N4" s="135"/>
    </row>
    <row r="5" spans="1:14" ht="15.75" customHeight="1" x14ac:dyDescent="0.25">
      <c r="A5" s="186" t="s">
        <v>147</v>
      </c>
      <c r="B5" s="187"/>
      <c r="C5" s="187"/>
      <c r="D5" s="187"/>
      <c r="E5" s="187"/>
      <c r="F5" s="187"/>
      <c r="G5" s="187"/>
      <c r="H5" s="187"/>
      <c r="I5" s="188"/>
      <c r="J5" s="135"/>
      <c r="K5" s="222" t="s">
        <v>148</v>
      </c>
      <c r="L5" s="222"/>
      <c r="M5" s="222"/>
      <c r="N5" s="222"/>
    </row>
    <row r="6" spans="1:14" x14ac:dyDescent="0.25">
      <c r="A6" s="189"/>
      <c r="B6" s="190"/>
      <c r="C6" s="190"/>
      <c r="D6" s="190"/>
      <c r="E6" s="190"/>
      <c r="F6" s="190"/>
      <c r="G6" s="190"/>
      <c r="H6" s="190"/>
      <c r="I6" s="191"/>
      <c r="J6" s="135"/>
      <c r="K6" s="222"/>
      <c r="L6" s="222"/>
      <c r="M6" s="222"/>
      <c r="N6" s="222"/>
    </row>
    <row r="7" spans="1:14" x14ac:dyDescent="0.25">
      <c r="A7" s="189"/>
      <c r="B7" s="190"/>
      <c r="C7" s="190"/>
      <c r="D7" s="190"/>
      <c r="E7" s="190"/>
      <c r="F7" s="190"/>
      <c r="G7" s="190"/>
      <c r="H7" s="190"/>
      <c r="I7" s="191"/>
      <c r="J7" s="135"/>
      <c r="K7" s="222"/>
      <c r="L7" s="222"/>
      <c r="M7" s="222"/>
      <c r="N7" s="222"/>
    </row>
    <row r="8" spans="1:14" ht="15.75" customHeight="1" x14ac:dyDescent="0.25">
      <c r="A8" s="189"/>
      <c r="B8" s="190"/>
      <c r="C8" s="190"/>
      <c r="D8" s="190"/>
      <c r="E8" s="190"/>
      <c r="F8" s="190"/>
      <c r="G8" s="190"/>
      <c r="H8" s="190"/>
      <c r="I8" s="191"/>
      <c r="J8" s="135"/>
      <c r="K8" s="222"/>
      <c r="L8" s="222"/>
      <c r="M8" s="222"/>
      <c r="N8" s="222"/>
    </row>
    <row r="9" spans="1:14" ht="15.75" customHeight="1" x14ac:dyDescent="0.25">
      <c r="A9" s="189"/>
      <c r="B9" s="190"/>
      <c r="C9" s="190"/>
      <c r="D9" s="190"/>
      <c r="E9" s="190"/>
      <c r="F9" s="190"/>
      <c r="G9" s="190"/>
      <c r="H9" s="190"/>
      <c r="I9" s="191"/>
      <c r="J9" s="135"/>
      <c r="K9" s="222"/>
      <c r="L9" s="222"/>
      <c r="M9" s="222"/>
      <c r="N9" s="222"/>
    </row>
    <row r="10" spans="1:14" ht="15.75" customHeight="1" x14ac:dyDescent="0.25">
      <c r="A10" s="189"/>
      <c r="B10" s="190"/>
      <c r="C10" s="190"/>
      <c r="D10" s="190"/>
      <c r="E10" s="190"/>
      <c r="F10" s="190"/>
      <c r="G10" s="190"/>
      <c r="H10" s="190"/>
      <c r="I10" s="191"/>
      <c r="J10" s="135"/>
      <c r="K10" s="222"/>
      <c r="L10" s="222"/>
      <c r="M10" s="222"/>
      <c r="N10" s="222"/>
    </row>
    <row r="11" spans="1:14" ht="15.75" customHeight="1" x14ac:dyDescent="0.25">
      <c r="A11" s="189"/>
      <c r="B11" s="190"/>
      <c r="C11" s="190"/>
      <c r="D11" s="190"/>
      <c r="E11" s="190"/>
      <c r="F11" s="190"/>
      <c r="G11" s="190"/>
      <c r="H11" s="190"/>
      <c r="I11" s="191"/>
      <c r="J11" s="135"/>
      <c r="K11" s="222"/>
      <c r="L11" s="222"/>
      <c r="M11" s="222"/>
      <c r="N11" s="222"/>
    </row>
    <row r="12" spans="1:14" ht="15.75" customHeight="1" x14ac:dyDescent="0.25">
      <c r="A12" s="189"/>
      <c r="B12" s="190"/>
      <c r="C12" s="190"/>
      <c r="D12" s="190"/>
      <c r="E12" s="190"/>
      <c r="F12" s="190"/>
      <c r="G12" s="190"/>
      <c r="H12" s="190"/>
      <c r="I12" s="191"/>
      <c r="J12" s="135"/>
      <c r="K12" s="222"/>
      <c r="L12" s="222"/>
      <c r="M12" s="222"/>
      <c r="N12" s="222"/>
    </row>
    <row r="13" spans="1:14" ht="15.75" customHeight="1" x14ac:dyDescent="0.25">
      <c r="A13" s="189"/>
      <c r="B13" s="190"/>
      <c r="C13" s="190"/>
      <c r="D13" s="190"/>
      <c r="E13" s="190"/>
      <c r="F13" s="190"/>
      <c r="G13" s="190"/>
      <c r="H13" s="190"/>
      <c r="I13" s="191"/>
      <c r="J13" s="135"/>
      <c r="K13" s="222"/>
      <c r="L13" s="222"/>
      <c r="M13" s="222"/>
      <c r="N13" s="222"/>
    </row>
    <row r="14" spans="1:14" ht="15.75" customHeight="1" x14ac:dyDescent="0.25">
      <c r="A14" s="189"/>
      <c r="B14" s="190"/>
      <c r="C14" s="190"/>
      <c r="D14" s="190"/>
      <c r="E14" s="190"/>
      <c r="F14" s="190"/>
      <c r="G14" s="190"/>
      <c r="H14" s="190"/>
      <c r="I14" s="191"/>
      <c r="J14" s="135"/>
      <c r="K14" s="222"/>
      <c r="L14" s="222"/>
      <c r="M14" s="222"/>
      <c r="N14" s="222"/>
    </row>
    <row r="15" spans="1:14" ht="15.75" customHeight="1" x14ac:dyDescent="0.25">
      <c r="A15" s="189"/>
      <c r="B15" s="190"/>
      <c r="C15" s="190"/>
      <c r="D15" s="190"/>
      <c r="E15" s="190"/>
      <c r="F15" s="190"/>
      <c r="G15" s="190"/>
      <c r="H15" s="190"/>
      <c r="I15" s="191"/>
      <c r="J15" s="135"/>
      <c r="K15" s="135"/>
      <c r="L15" s="135"/>
      <c r="M15" s="135"/>
      <c r="N15" s="135"/>
    </row>
    <row r="16" spans="1:14" ht="15.75" customHeight="1" x14ac:dyDescent="0.25">
      <c r="A16" s="189"/>
      <c r="B16" s="190"/>
      <c r="C16" s="190"/>
      <c r="D16" s="190"/>
      <c r="E16" s="190"/>
      <c r="F16" s="190"/>
      <c r="G16" s="190"/>
      <c r="H16" s="190"/>
      <c r="I16" s="191"/>
      <c r="J16" s="135"/>
      <c r="K16" s="135"/>
      <c r="L16" s="135"/>
      <c r="M16" s="135"/>
      <c r="N16" s="135"/>
    </row>
    <row r="17" spans="1:14" ht="15.75" customHeight="1" x14ac:dyDescent="0.25">
      <c r="A17" s="189"/>
      <c r="B17" s="190"/>
      <c r="C17" s="190"/>
      <c r="D17" s="190"/>
      <c r="E17" s="190"/>
      <c r="F17" s="190"/>
      <c r="G17" s="190"/>
      <c r="H17" s="190"/>
      <c r="I17" s="191"/>
      <c r="J17" s="135"/>
      <c r="K17" s="135"/>
      <c r="L17" s="135"/>
      <c r="M17" s="135"/>
      <c r="N17" s="135"/>
    </row>
    <row r="18" spans="1:14" x14ac:dyDescent="0.25">
      <c r="A18" s="189"/>
      <c r="B18" s="190"/>
      <c r="C18" s="190"/>
      <c r="D18" s="190"/>
      <c r="E18" s="190"/>
      <c r="F18" s="190"/>
      <c r="G18" s="190"/>
      <c r="H18" s="190"/>
      <c r="I18" s="191"/>
      <c r="J18" s="135"/>
      <c r="K18" s="135"/>
      <c r="L18" s="135"/>
      <c r="M18" s="135"/>
      <c r="N18" s="135"/>
    </row>
    <row r="19" spans="1:14" x14ac:dyDescent="0.25">
      <c r="A19" s="189"/>
      <c r="B19" s="190"/>
      <c r="C19" s="190"/>
      <c r="D19" s="190"/>
      <c r="E19" s="190"/>
      <c r="F19" s="190"/>
      <c r="G19" s="190"/>
      <c r="H19" s="190"/>
      <c r="I19" s="191"/>
      <c r="J19" s="135"/>
      <c r="K19" s="135"/>
      <c r="L19" s="135"/>
      <c r="M19" s="135"/>
      <c r="N19" s="135"/>
    </row>
    <row r="20" spans="1:14" x14ac:dyDescent="0.25">
      <c r="A20" s="189"/>
      <c r="B20" s="190"/>
      <c r="C20" s="190"/>
      <c r="D20" s="190"/>
      <c r="E20" s="190"/>
      <c r="F20" s="190"/>
      <c r="G20" s="190"/>
      <c r="H20" s="190"/>
      <c r="I20" s="191"/>
      <c r="J20" s="135"/>
      <c r="K20" s="135"/>
      <c r="L20" s="135"/>
      <c r="M20" s="135"/>
      <c r="N20" s="135"/>
    </row>
    <row r="21" spans="1:14" x14ac:dyDescent="0.25">
      <c r="A21" s="189"/>
      <c r="B21" s="190"/>
      <c r="C21" s="190"/>
      <c r="D21" s="190"/>
      <c r="E21" s="190"/>
      <c r="F21" s="190"/>
      <c r="G21" s="190"/>
      <c r="H21" s="190"/>
      <c r="I21" s="191"/>
      <c r="J21" s="135"/>
      <c r="K21" s="135"/>
      <c r="L21" s="135"/>
      <c r="M21" s="135"/>
      <c r="N21" s="135"/>
    </row>
    <row r="22" spans="1:14" ht="15.45" customHeight="1" x14ac:dyDescent="0.25">
      <c r="A22" s="189"/>
      <c r="B22" s="190"/>
      <c r="C22" s="190"/>
      <c r="D22" s="190"/>
      <c r="E22" s="190"/>
      <c r="F22" s="190"/>
      <c r="G22" s="190"/>
      <c r="H22" s="190"/>
      <c r="I22" s="191"/>
      <c r="J22" s="135"/>
      <c r="K22" s="163"/>
      <c r="L22" s="163"/>
      <c r="M22" s="163"/>
      <c r="N22" s="163"/>
    </row>
    <row r="23" spans="1:14" x14ac:dyDescent="0.25">
      <c r="A23" s="189"/>
      <c r="B23" s="190"/>
      <c r="C23" s="190"/>
      <c r="D23" s="190"/>
      <c r="E23" s="190"/>
      <c r="F23" s="190"/>
      <c r="G23" s="190"/>
      <c r="H23" s="190"/>
      <c r="I23" s="191"/>
      <c r="J23" s="135"/>
      <c r="K23" s="163"/>
      <c r="L23" s="163"/>
      <c r="M23" s="163"/>
      <c r="N23" s="163"/>
    </row>
    <row r="24" spans="1:14" x14ac:dyDescent="0.25">
      <c r="A24" s="189"/>
      <c r="B24" s="190"/>
      <c r="C24" s="190"/>
      <c r="D24" s="190"/>
      <c r="E24" s="190"/>
      <c r="F24" s="190"/>
      <c r="G24" s="190"/>
      <c r="H24" s="190"/>
      <c r="I24" s="191"/>
      <c r="J24" s="135"/>
      <c r="K24" s="163"/>
      <c r="L24" s="163"/>
      <c r="M24" s="163"/>
      <c r="N24" s="163"/>
    </row>
    <row r="25" spans="1:14" x14ac:dyDescent="0.25">
      <c r="A25" s="189"/>
      <c r="B25" s="190"/>
      <c r="C25" s="190"/>
      <c r="D25" s="190"/>
      <c r="E25" s="190"/>
      <c r="F25" s="190"/>
      <c r="G25" s="190"/>
      <c r="H25" s="190"/>
      <c r="I25" s="191"/>
      <c r="J25" s="135"/>
      <c r="K25" s="163"/>
      <c r="L25" s="163"/>
      <c r="M25" s="163"/>
      <c r="N25" s="163"/>
    </row>
    <row r="26" spans="1:14" x14ac:dyDescent="0.25">
      <c r="A26" s="189"/>
      <c r="B26" s="190"/>
      <c r="C26" s="190"/>
      <c r="D26" s="190"/>
      <c r="E26" s="190"/>
      <c r="F26" s="190"/>
      <c r="G26" s="190"/>
      <c r="H26" s="190"/>
      <c r="I26" s="191"/>
      <c r="J26" s="135"/>
      <c r="K26" s="163"/>
      <c r="L26" s="163"/>
      <c r="M26" s="163"/>
      <c r="N26" s="163"/>
    </row>
    <row r="27" spans="1:14" x14ac:dyDescent="0.25">
      <c r="A27" s="192"/>
      <c r="B27" s="193"/>
      <c r="C27" s="193"/>
      <c r="D27" s="193"/>
      <c r="E27" s="193"/>
      <c r="F27" s="193"/>
      <c r="G27" s="193"/>
      <c r="H27" s="193"/>
      <c r="I27" s="194"/>
      <c r="J27" s="135"/>
      <c r="K27" s="163"/>
      <c r="L27" s="163"/>
      <c r="M27" s="163"/>
      <c r="N27" s="163"/>
    </row>
    <row r="28" spans="1:14" x14ac:dyDescent="0.25">
      <c r="A28" s="135"/>
      <c r="B28" s="135"/>
      <c r="C28" s="135"/>
      <c r="D28" s="135"/>
      <c r="E28" s="135"/>
      <c r="F28" s="135"/>
      <c r="G28" s="135"/>
      <c r="H28" s="135"/>
      <c r="I28" s="135"/>
      <c r="J28" s="135"/>
      <c r="K28" s="163"/>
      <c r="L28" s="163"/>
      <c r="M28" s="163"/>
      <c r="N28" s="163"/>
    </row>
    <row r="29" spans="1:14" x14ac:dyDescent="0.25">
      <c r="A29" s="92" t="s">
        <v>149</v>
      </c>
      <c r="B29" s="157" t="s">
        <v>5</v>
      </c>
      <c r="C29" s="157"/>
      <c r="D29" s="157"/>
      <c r="E29" s="157"/>
      <c r="F29" s="157"/>
      <c r="G29" s="157"/>
      <c r="H29" s="157"/>
      <c r="I29" s="175"/>
      <c r="J29" s="135"/>
      <c r="K29" s="163"/>
      <c r="L29" s="163"/>
      <c r="M29" s="163"/>
      <c r="N29" s="163"/>
    </row>
    <row r="30" spans="1:14" x14ac:dyDescent="0.25">
      <c r="A30" s="176"/>
      <c r="B30" s="177"/>
      <c r="C30" s="177"/>
      <c r="D30" s="177"/>
      <c r="E30" s="177"/>
      <c r="F30" s="177"/>
      <c r="G30" s="177"/>
      <c r="H30" s="177"/>
      <c r="I30" s="178"/>
      <c r="J30" s="135"/>
      <c r="K30" s="163"/>
      <c r="L30" s="163"/>
      <c r="M30" s="163"/>
      <c r="N30" s="163"/>
    </row>
    <row r="31" spans="1:14" ht="15" customHeight="1" x14ac:dyDescent="0.25">
      <c r="A31" s="186" t="s">
        <v>150</v>
      </c>
      <c r="B31" s="231"/>
      <c r="C31" s="231"/>
      <c r="D31" s="231"/>
      <c r="E31" s="231"/>
      <c r="F31" s="231"/>
      <c r="G31" s="231"/>
      <c r="H31" s="231"/>
      <c r="I31" s="232"/>
      <c r="J31" s="135"/>
      <c r="K31" s="222" t="s">
        <v>151</v>
      </c>
      <c r="L31" s="222"/>
      <c r="M31" s="222"/>
      <c r="N31" s="222"/>
    </row>
    <row r="32" spans="1:14" x14ac:dyDescent="0.25">
      <c r="A32" s="233"/>
      <c r="B32" s="234"/>
      <c r="C32" s="234"/>
      <c r="D32" s="234"/>
      <c r="E32" s="234"/>
      <c r="F32" s="234"/>
      <c r="G32" s="234"/>
      <c r="H32" s="234"/>
      <c r="I32" s="235"/>
      <c r="J32" s="135"/>
      <c r="K32" s="222"/>
      <c r="L32" s="222"/>
      <c r="M32" s="222"/>
      <c r="N32" s="222"/>
    </row>
    <row r="33" spans="1:14" x14ac:dyDescent="0.25">
      <c r="A33" s="233"/>
      <c r="B33" s="234"/>
      <c r="C33" s="234"/>
      <c r="D33" s="234"/>
      <c r="E33" s="234"/>
      <c r="F33" s="234"/>
      <c r="G33" s="234"/>
      <c r="H33" s="234"/>
      <c r="I33" s="235"/>
      <c r="J33" s="135"/>
      <c r="K33" s="222"/>
      <c r="L33" s="222"/>
      <c r="M33" s="222"/>
      <c r="N33" s="222"/>
    </row>
    <row r="34" spans="1:14" x14ac:dyDescent="0.25">
      <c r="A34" s="233"/>
      <c r="B34" s="234"/>
      <c r="C34" s="234"/>
      <c r="D34" s="234"/>
      <c r="E34" s="234"/>
      <c r="F34" s="234"/>
      <c r="G34" s="234"/>
      <c r="H34" s="234"/>
      <c r="I34" s="235"/>
      <c r="J34" s="135"/>
      <c r="K34" s="222"/>
      <c r="L34" s="222"/>
      <c r="M34" s="222"/>
      <c r="N34" s="222"/>
    </row>
    <row r="35" spans="1:14" x14ac:dyDescent="0.25">
      <c r="A35" s="233"/>
      <c r="B35" s="234"/>
      <c r="C35" s="234"/>
      <c r="D35" s="234"/>
      <c r="E35" s="234"/>
      <c r="F35" s="234"/>
      <c r="G35" s="234"/>
      <c r="H35" s="234"/>
      <c r="I35" s="235"/>
      <c r="J35" s="135"/>
      <c r="K35" s="222"/>
      <c r="L35" s="222"/>
      <c r="M35" s="222"/>
      <c r="N35" s="222"/>
    </row>
    <row r="36" spans="1:14" x14ac:dyDescent="0.25">
      <c r="A36" s="233"/>
      <c r="B36" s="234"/>
      <c r="C36" s="234"/>
      <c r="D36" s="234"/>
      <c r="E36" s="234"/>
      <c r="F36" s="234"/>
      <c r="G36" s="234"/>
      <c r="H36" s="234"/>
      <c r="I36" s="235"/>
      <c r="J36" s="135"/>
      <c r="K36" s="222"/>
      <c r="L36" s="222"/>
      <c r="M36" s="222"/>
      <c r="N36" s="222"/>
    </row>
    <row r="37" spans="1:14" x14ac:dyDescent="0.25">
      <c r="A37" s="233"/>
      <c r="B37" s="234"/>
      <c r="C37" s="234"/>
      <c r="D37" s="234"/>
      <c r="E37" s="234"/>
      <c r="F37" s="234"/>
      <c r="G37" s="234"/>
      <c r="H37" s="234"/>
      <c r="I37" s="235"/>
      <c r="J37" s="135"/>
      <c r="K37" s="222"/>
      <c r="L37" s="222"/>
      <c r="M37" s="222"/>
      <c r="N37" s="222"/>
    </row>
    <row r="38" spans="1:14" ht="14.25" customHeight="1" x14ac:dyDescent="0.25">
      <c r="A38" s="233"/>
      <c r="B38" s="234"/>
      <c r="C38" s="234"/>
      <c r="D38" s="234"/>
      <c r="E38" s="234"/>
      <c r="F38" s="234"/>
      <c r="G38" s="234"/>
      <c r="H38" s="234"/>
      <c r="I38" s="235"/>
      <c r="J38" s="135"/>
      <c r="K38" s="222"/>
      <c r="L38" s="222"/>
      <c r="M38" s="222"/>
      <c r="N38" s="222"/>
    </row>
    <row r="39" spans="1:14" x14ac:dyDescent="0.25">
      <c r="A39" s="233"/>
      <c r="B39" s="234"/>
      <c r="C39" s="234"/>
      <c r="D39" s="234"/>
      <c r="E39" s="234"/>
      <c r="F39" s="234"/>
      <c r="G39" s="234"/>
      <c r="H39" s="234"/>
      <c r="I39" s="235"/>
      <c r="J39" s="135"/>
      <c r="K39" s="222"/>
      <c r="L39" s="222"/>
      <c r="M39" s="222"/>
      <c r="N39" s="222"/>
    </row>
    <row r="40" spans="1:14" x14ac:dyDescent="0.25">
      <c r="A40" s="233"/>
      <c r="B40" s="234"/>
      <c r="C40" s="234"/>
      <c r="D40" s="234"/>
      <c r="E40" s="234"/>
      <c r="F40" s="234"/>
      <c r="G40" s="234"/>
      <c r="H40" s="234"/>
      <c r="I40" s="235"/>
      <c r="J40" s="135"/>
      <c r="K40" s="222"/>
      <c r="L40" s="222"/>
      <c r="M40" s="222"/>
      <c r="N40" s="222"/>
    </row>
    <row r="41" spans="1:14" x14ac:dyDescent="0.25">
      <c r="A41" s="233"/>
      <c r="B41" s="234"/>
      <c r="C41" s="234"/>
      <c r="D41" s="234"/>
      <c r="E41" s="234"/>
      <c r="F41" s="234"/>
      <c r="G41" s="234"/>
      <c r="H41" s="234"/>
      <c r="I41" s="235"/>
      <c r="J41" s="135"/>
      <c r="K41" s="135"/>
      <c r="L41" s="135"/>
      <c r="M41" s="135"/>
      <c r="N41" s="135"/>
    </row>
    <row r="42" spans="1:14" x14ac:dyDescent="0.25">
      <c r="A42" s="233"/>
      <c r="B42" s="234"/>
      <c r="C42" s="234"/>
      <c r="D42" s="234"/>
      <c r="E42" s="234"/>
      <c r="F42" s="234"/>
      <c r="G42" s="234"/>
      <c r="H42" s="234"/>
      <c r="I42" s="235"/>
      <c r="J42" s="135"/>
      <c r="K42" s="135"/>
      <c r="L42" s="135"/>
      <c r="M42" s="135"/>
      <c r="N42" s="135"/>
    </row>
    <row r="43" spans="1:14" x14ac:dyDescent="0.25">
      <c r="A43" s="233"/>
      <c r="B43" s="234"/>
      <c r="C43" s="234"/>
      <c r="D43" s="234"/>
      <c r="E43" s="234"/>
      <c r="F43" s="234"/>
      <c r="G43" s="234"/>
      <c r="H43" s="234"/>
      <c r="I43" s="235"/>
      <c r="J43" s="135"/>
      <c r="K43" s="135"/>
      <c r="L43" s="135"/>
      <c r="M43" s="135"/>
      <c r="N43" s="135"/>
    </row>
    <row r="44" spans="1:14" x14ac:dyDescent="0.25">
      <c r="A44" s="233"/>
      <c r="B44" s="234"/>
      <c r="C44" s="234"/>
      <c r="D44" s="234"/>
      <c r="E44" s="234"/>
      <c r="F44" s="234"/>
      <c r="G44" s="234"/>
      <c r="H44" s="234"/>
      <c r="I44" s="235"/>
      <c r="J44" s="135"/>
      <c r="K44" s="135"/>
      <c r="L44" s="135"/>
      <c r="M44" s="135"/>
      <c r="N44" s="135"/>
    </row>
    <row r="45" spans="1:14" x14ac:dyDescent="0.25">
      <c r="A45" s="233"/>
      <c r="B45" s="234"/>
      <c r="C45" s="234"/>
      <c r="D45" s="234"/>
      <c r="E45" s="234"/>
      <c r="F45" s="234"/>
      <c r="G45" s="234"/>
      <c r="H45" s="234"/>
      <c r="I45" s="235"/>
      <c r="J45" s="135"/>
      <c r="K45" s="135"/>
      <c r="L45" s="135"/>
      <c r="M45" s="135"/>
      <c r="N45" s="135"/>
    </row>
    <row r="46" spans="1:14" x14ac:dyDescent="0.25">
      <c r="A46" s="233"/>
      <c r="B46" s="234"/>
      <c r="C46" s="234"/>
      <c r="D46" s="234"/>
      <c r="E46" s="234"/>
      <c r="F46" s="234"/>
      <c r="G46" s="234"/>
      <c r="H46" s="234"/>
      <c r="I46" s="235"/>
      <c r="J46" s="135"/>
      <c r="K46" s="135"/>
      <c r="L46" s="135"/>
      <c r="M46" s="135"/>
      <c r="N46" s="135"/>
    </row>
    <row r="47" spans="1:14" x14ac:dyDescent="0.25">
      <c r="A47" s="233"/>
      <c r="B47" s="234"/>
      <c r="C47" s="234"/>
      <c r="D47" s="234"/>
      <c r="E47" s="234"/>
      <c r="F47" s="234"/>
      <c r="G47" s="234"/>
      <c r="H47" s="234"/>
      <c r="I47" s="235"/>
      <c r="J47" s="135"/>
      <c r="K47" s="135"/>
      <c r="L47" s="135"/>
      <c r="M47" s="135"/>
      <c r="N47" s="135"/>
    </row>
    <row r="48" spans="1:14" x14ac:dyDescent="0.25">
      <c r="A48" s="233"/>
      <c r="B48" s="234"/>
      <c r="C48" s="234"/>
      <c r="D48" s="234"/>
      <c r="E48" s="234"/>
      <c r="F48" s="234"/>
      <c r="G48" s="234"/>
      <c r="H48" s="234"/>
      <c r="I48" s="235"/>
      <c r="J48" s="135"/>
      <c r="K48" s="135"/>
      <c r="L48" s="135"/>
      <c r="M48" s="135"/>
      <c r="N48" s="135"/>
    </row>
    <row r="49" spans="1:9" x14ac:dyDescent="0.25">
      <c r="A49" s="233"/>
      <c r="B49" s="234"/>
      <c r="C49" s="234"/>
      <c r="D49" s="234"/>
      <c r="E49" s="234"/>
      <c r="F49" s="234"/>
      <c r="G49" s="234"/>
      <c r="H49" s="234"/>
      <c r="I49" s="235"/>
    </row>
    <row r="50" spans="1:9" x14ac:dyDescent="0.25">
      <c r="A50" s="233"/>
      <c r="B50" s="234"/>
      <c r="C50" s="234"/>
      <c r="D50" s="234"/>
      <c r="E50" s="234"/>
      <c r="F50" s="234"/>
      <c r="G50" s="234"/>
      <c r="H50" s="234"/>
      <c r="I50" s="235"/>
    </row>
    <row r="51" spans="1:9" x14ac:dyDescent="0.25">
      <c r="A51" s="233"/>
      <c r="B51" s="234"/>
      <c r="C51" s="234"/>
      <c r="D51" s="234"/>
      <c r="E51" s="234"/>
      <c r="F51" s="234"/>
      <c r="G51" s="234"/>
      <c r="H51" s="234"/>
      <c r="I51" s="235"/>
    </row>
    <row r="52" spans="1:9" x14ac:dyDescent="0.25">
      <c r="A52" s="236"/>
      <c r="B52" s="237"/>
      <c r="C52" s="237"/>
      <c r="D52" s="237"/>
      <c r="E52" s="237"/>
      <c r="F52" s="237"/>
      <c r="G52" s="237"/>
      <c r="H52" s="237"/>
      <c r="I52" s="238"/>
    </row>
    <row r="66" spans="6:6" x14ac:dyDescent="0.25">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showGridLines="0" topLeftCell="A31" zoomScaleNormal="100" workbookViewId="0">
      <selection activeCell="F47" sqref="F47"/>
    </sheetView>
  </sheetViews>
  <sheetFormatPr defaultColWidth="9.33203125" defaultRowHeight="15" x14ac:dyDescent="0.25"/>
  <cols>
    <col min="1" max="16384" width="9.33203125" style="2"/>
  </cols>
  <sheetData>
    <row r="1" spans="1:10" ht="15.6" x14ac:dyDescent="0.3">
      <c r="A1" s="68">
        <f>+'Cover Page'!C39</f>
        <v>2022</v>
      </c>
      <c r="B1" s="69" t="s">
        <v>152</v>
      </c>
      <c r="C1" s="69"/>
      <c r="D1" s="69"/>
      <c r="E1" s="69"/>
      <c r="F1" s="69"/>
      <c r="G1" s="69"/>
      <c r="H1" s="69"/>
      <c r="I1" s="69"/>
      <c r="J1" s="69"/>
    </row>
    <row r="2" spans="1:10" ht="8.25" customHeight="1" x14ac:dyDescent="0.25">
      <c r="A2" s="135"/>
      <c r="B2" s="135"/>
      <c r="C2" s="135"/>
      <c r="D2" s="135"/>
      <c r="E2" s="135"/>
      <c r="F2" s="135"/>
      <c r="G2" s="135"/>
      <c r="H2" s="135"/>
      <c r="I2" s="135"/>
      <c r="J2" s="135"/>
    </row>
    <row r="3" spans="1:10" s="3" customFormat="1" ht="13.8" x14ac:dyDescent="0.25">
      <c r="A3" s="276" t="str">
        <f>+'Cover Page'!B31</f>
        <v>Permit EPR/DP3104SC/T001</v>
      </c>
      <c r="B3" s="276"/>
      <c r="C3" s="276"/>
      <c r="D3" s="276"/>
      <c r="E3" s="276"/>
      <c r="F3" s="3" t="s">
        <v>153</v>
      </c>
      <c r="G3" s="277">
        <f>+'Cover Page'!B37:I37</f>
        <v>0</v>
      </c>
      <c r="H3" s="277"/>
      <c r="I3" s="277"/>
    </row>
    <row r="4" spans="1:10" s="3" customFormat="1" ht="13.8" x14ac:dyDescent="0.25">
      <c r="A4" s="3" t="s">
        <v>154</v>
      </c>
      <c r="B4" s="276" t="str">
        <f>+'Cover Page'!B33:I33</f>
        <v>SUEZ R&amp;R UK LTD 
SUEZ R&amp;R  Tees Valley – Energy from Waste Facility
 Tees Valley – Energy from Waste Facility</v>
      </c>
      <c r="C4" s="276"/>
      <c r="D4" s="276"/>
      <c r="E4" s="276"/>
      <c r="F4" s="3" t="s">
        <v>155</v>
      </c>
      <c r="G4" s="3" t="s">
        <v>156</v>
      </c>
    </row>
    <row r="5" spans="1:10" s="3" customFormat="1" ht="6.75" customHeight="1" x14ac:dyDescent="0.25"/>
    <row r="6" spans="1:10" s="3" customFormat="1" ht="15.75" customHeight="1" x14ac:dyDescent="0.25">
      <c r="A6" s="3" t="s">
        <v>157</v>
      </c>
      <c r="D6" s="278" t="s">
        <v>158</v>
      </c>
      <c r="E6" s="278"/>
      <c r="F6" s="70" t="s">
        <v>159</v>
      </c>
      <c r="G6" s="278" t="s">
        <v>160</v>
      </c>
      <c r="H6" s="278"/>
    </row>
    <row r="7" spans="1:10" s="3" customFormat="1" ht="7.5" customHeight="1" x14ac:dyDescent="0.25"/>
    <row r="8" spans="1:10" s="3" customFormat="1" ht="15.6" x14ac:dyDescent="0.3">
      <c r="A8" s="9">
        <f>+A1</f>
        <v>2022</v>
      </c>
      <c r="B8" s="69" t="s">
        <v>161</v>
      </c>
      <c r="C8"/>
      <c r="D8"/>
      <c r="E8"/>
      <c r="F8"/>
      <c r="G8"/>
    </row>
    <row r="9" spans="1:10" s="3" customFormat="1" ht="28.5" customHeight="1" x14ac:dyDescent="0.25">
      <c r="A9" s="279" t="s">
        <v>162</v>
      </c>
      <c r="B9" s="279"/>
      <c r="C9" s="279" t="s">
        <v>163</v>
      </c>
      <c r="D9" s="279"/>
      <c r="E9" s="279" t="s">
        <v>164</v>
      </c>
      <c r="F9" s="279"/>
      <c r="G9" s="279" t="s">
        <v>165</v>
      </c>
      <c r="H9" s="279"/>
      <c r="I9" s="279" t="s">
        <v>166</v>
      </c>
      <c r="J9" s="279"/>
    </row>
    <row r="10" spans="1:10" s="3" customFormat="1" ht="14.25" customHeight="1" x14ac:dyDescent="0.25">
      <c r="A10" s="239" t="s">
        <v>167</v>
      </c>
      <c r="B10" s="239"/>
      <c r="C10" s="239"/>
      <c r="D10" s="239"/>
      <c r="E10" s="239"/>
      <c r="F10" s="239"/>
      <c r="G10" s="239"/>
      <c r="H10" s="239"/>
      <c r="I10" s="239"/>
      <c r="J10" s="239"/>
    </row>
    <row r="11" spans="1:10" s="3" customFormat="1" ht="14.25" customHeight="1" x14ac:dyDescent="0.25">
      <c r="A11" s="239" t="s">
        <v>168</v>
      </c>
      <c r="B11" s="239"/>
      <c r="C11" s="266" t="s">
        <v>169</v>
      </c>
      <c r="D11" s="266"/>
      <c r="E11" s="267">
        <v>22501</v>
      </c>
      <c r="F11" s="267"/>
      <c r="G11" s="267"/>
      <c r="H11" s="267"/>
      <c r="I11" s="268">
        <f>IF((E11+G11)&gt;0,(E11+G11)/'Operational Data'!$G$21, "-")</f>
        <v>3.3337728779256261E-2</v>
      </c>
      <c r="J11" s="268"/>
    </row>
    <row r="12" spans="1:10" s="3" customFormat="1" ht="14.25" customHeight="1" x14ac:dyDescent="0.25">
      <c r="A12" s="239" t="s">
        <v>170</v>
      </c>
      <c r="B12" s="239"/>
      <c r="C12" s="266"/>
      <c r="D12" s="266"/>
      <c r="E12" s="267"/>
      <c r="F12" s="267"/>
      <c r="G12" s="267"/>
      <c r="H12" s="267"/>
      <c r="I12" s="268" t="str">
        <f>IF((E12+G12)&gt;0,(E12+G12)/'Operational Data'!$G$18, "-")</f>
        <v>-</v>
      </c>
      <c r="J12" s="268"/>
    </row>
    <row r="13" spans="1:10" s="3" customFormat="1" ht="14.25" customHeight="1" x14ac:dyDescent="0.25">
      <c r="A13" s="274"/>
      <c r="B13" s="274"/>
      <c r="C13" s="266"/>
      <c r="D13" s="266"/>
      <c r="E13" s="267"/>
      <c r="F13" s="267"/>
      <c r="G13" s="267"/>
      <c r="H13" s="267"/>
      <c r="I13" s="268" t="str">
        <f>IF((E13+G13)&gt;0,(E13+G13)/'Operational Data'!$G$18, "-")</f>
        <v>-</v>
      </c>
      <c r="J13" s="268"/>
    </row>
    <row r="14" spans="1:10" s="3" customFormat="1" ht="14.25" customHeight="1" x14ac:dyDescent="0.25">
      <c r="A14" s="274"/>
      <c r="B14" s="274"/>
      <c r="C14" s="266"/>
      <c r="D14" s="266"/>
      <c r="E14" s="267"/>
      <c r="F14" s="267"/>
      <c r="G14" s="267"/>
      <c r="H14" s="267"/>
      <c r="I14" s="268" t="str">
        <f>IF((E14+G14)&gt;0,(E14+G14)/'Operational Data'!$G$18, "-")</f>
        <v>-</v>
      </c>
      <c r="J14" s="268"/>
    </row>
    <row r="15" spans="1:10" s="3" customFormat="1" ht="14.25" customHeight="1" x14ac:dyDescent="0.25">
      <c r="A15" s="275" t="s">
        <v>171</v>
      </c>
      <c r="B15" s="275"/>
      <c r="C15" s="275"/>
      <c r="D15" s="275"/>
      <c r="E15" s="270">
        <f>SUM(E11:F14)</f>
        <v>22501</v>
      </c>
      <c r="F15" s="270"/>
      <c r="G15" s="270">
        <f>SUM(G11:H14)</f>
        <v>0</v>
      </c>
      <c r="H15" s="270"/>
      <c r="I15" s="268">
        <f>IF((E15+G15)&gt;0,(E15+G15)/'Operational Data'!$G$21, "-")</f>
        <v>3.3337728779256261E-2</v>
      </c>
      <c r="J15" s="268"/>
    </row>
    <row r="16" spans="1:10" s="3" customFormat="1" ht="14.25" customHeight="1" x14ac:dyDescent="0.25">
      <c r="A16" s="243"/>
      <c r="B16" s="244"/>
      <c r="C16" s="244"/>
      <c r="D16" s="244"/>
      <c r="E16" s="271"/>
      <c r="F16" s="271"/>
      <c r="G16" s="271"/>
      <c r="H16" s="271"/>
      <c r="I16" s="272"/>
      <c r="J16" s="247"/>
    </row>
    <row r="17" spans="1:10" s="3" customFormat="1" ht="14.25" customHeight="1" x14ac:dyDescent="0.25">
      <c r="A17" s="273" t="s">
        <v>172</v>
      </c>
      <c r="B17" s="273"/>
      <c r="C17" s="273"/>
      <c r="D17" s="273"/>
      <c r="E17" s="273"/>
      <c r="F17" s="273"/>
      <c r="G17" s="273"/>
      <c r="H17" s="273"/>
      <c r="I17" s="273"/>
      <c r="J17" s="273"/>
    </row>
    <row r="18" spans="1:10" ht="14.25" customHeight="1" x14ac:dyDescent="0.25">
      <c r="A18" s="239" t="s">
        <v>170</v>
      </c>
      <c r="B18" s="239"/>
      <c r="C18" s="266" t="s">
        <v>173</v>
      </c>
      <c r="D18" s="266"/>
      <c r="E18" s="267">
        <v>165364</v>
      </c>
      <c r="F18" s="267"/>
      <c r="G18" s="267"/>
      <c r="H18" s="267"/>
      <c r="I18" s="268">
        <f>IF((E18+G18)&gt;0,(E18+G18)/'Operational Data'!$G$21, "-")</f>
        <v>0.24500511896595406</v>
      </c>
      <c r="J18" s="268"/>
    </row>
    <row r="19" spans="1:10" s="3" customFormat="1" ht="14.25" customHeight="1" x14ac:dyDescent="0.25">
      <c r="A19" s="239" t="s">
        <v>174</v>
      </c>
      <c r="B19" s="239"/>
      <c r="C19" s="266"/>
      <c r="D19" s="266"/>
      <c r="E19" s="267"/>
      <c r="F19" s="267"/>
      <c r="G19" s="267"/>
      <c r="H19" s="267"/>
      <c r="I19" s="268" t="str">
        <f>IF((E19+G19)&gt;0,(E19+G19)/'Operational Data'!$G$18, "-")</f>
        <v>-</v>
      </c>
      <c r="J19" s="268"/>
    </row>
    <row r="20" spans="1:10" s="3" customFormat="1" ht="14.25" customHeight="1" x14ac:dyDescent="0.25">
      <c r="A20" s="239" t="s">
        <v>175</v>
      </c>
      <c r="B20" s="239"/>
      <c r="C20" s="266"/>
      <c r="D20" s="266"/>
      <c r="E20" s="267"/>
      <c r="F20" s="267"/>
      <c r="G20" s="267"/>
      <c r="H20" s="267"/>
      <c r="I20" s="268" t="str">
        <f>IF((E20+G20)&gt;0,(E20+G20)/'Operational Data'!$G$21, "-")</f>
        <v>-</v>
      </c>
      <c r="J20" s="268"/>
    </row>
    <row r="21" spans="1:10" s="3" customFormat="1" ht="14.25" customHeight="1" x14ac:dyDescent="0.25">
      <c r="A21" s="265"/>
      <c r="B21" s="265"/>
      <c r="C21" s="266"/>
      <c r="D21" s="266"/>
      <c r="E21" s="267"/>
      <c r="F21" s="267"/>
      <c r="G21" s="267"/>
      <c r="H21" s="267"/>
      <c r="I21" s="268" t="str">
        <f>IF((E21+G21)&gt;0,(E21+G21)/'Operational Data'!$G$18, "-")</f>
        <v>-</v>
      </c>
      <c r="J21" s="268"/>
    </row>
    <row r="22" spans="1:10" s="3" customFormat="1" ht="14.25" customHeight="1" x14ac:dyDescent="0.25">
      <c r="A22" s="265"/>
      <c r="B22" s="265"/>
      <c r="C22" s="266"/>
      <c r="D22" s="266"/>
      <c r="E22" s="267"/>
      <c r="F22" s="267"/>
      <c r="G22" s="267"/>
      <c r="H22" s="267"/>
      <c r="I22" s="268" t="str">
        <f>IF((E22+G22)&gt;0,(E22+G22)/'Operational Data'!$G$18, "-")</f>
        <v>-</v>
      </c>
      <c r="J22" s="268"/>
    </row>
    <row r="23" spans="1:10" s="3" customFormat="1" ht="14.25" customHeight="1" x14ac:dyDescent="0.25">
      <c r="A23" s="269" t="s">
        <v>176</v>
      </c>
      <c r="B23" s="269"/>
      <c r="C23" s="269"/>
      <c r="D23" s="269"/>
      <c r="E23" s="270">
        <f>SUM(E18:F22)</f>
        <v>165364</v>
      </c>
      <c r="F23" s="270"/>
      <c r="G23" s="270">
        <f>SUM(G18:H22)</f>
        <v>0</v>
      </c>
      <c r="H23" s="270"/>
      <c r="I23" s="268">
        <f>IF((E23+G23)&gt;0,(E23+G23)/'Operational Data'!$G$21, "-")</f>
        <v>0.24500511896595406</v>
      </c>
      <c r="J23" s="268"/>
    </row>
    <row r="24" spans="1:10" s="3" customFormat="1" ht="14.25" customHeight="1" x14ac:dyDescent="0.25">
      <c r="A24" s="262" t="s">
        <v>177</v>
      </c>
      <c r="B24" s="262"/>
      <c r="C24" s="262"/>
      <c r="D24" s="262"/>
      <c r="E24" s="263">
        <f>+E23+E15</f>
        <v>187865</v>
      </c>
      <c r="F24" s="263"/>
      <c r="G24" s="263">
        <f>+G23+G15</f>
        <v>0</v>
      </c>
      <c r="H24" s="263"/>
      <c r="I24" s="264">
        <f>IF((E24+G24)&gt;0,(E24+G24)/'Operational Data'!$G$21, "-")</f>
        <v>0.27834284774521034</v>
      </c>
      <c r="J24" s="264"/>
    </row>
    <row r="25" spans="1:10" s="3" customFormat="1" ht="8.25" customHeight="1" x14ac:dyDescent="0.3">
      <c r="A25" s="76"/>
      <c r="B25"/>
      <c r="C25"/>
      <c r="D25"/>
      <c r="E25"/>
      <c r="F25"/>
      <c r="G25"/>
    </row>
    <row r="26" spans="1:10" s="3" customFormat="1" ht="14.25" customHeight="1" x14ac:dyDescent="0.25">
      <c r="A26" s="240" t="s">
        <v>178</v>
      </c>
      <c r="B26" s="240"/>
      <c r="C26" s="240"/>
      <c r="D26" s="240"/>
      <c r="E26" s="240"/>
      <c r="F26" s="240"/>
      <c r="G26" s="240"/>
      <c r="H26" s="240"/>
      <c r="I26" s="240"/>
      <c r="J26" s="240"/>
    </row>
    <row r="27" spans="1:10" s="3" customFormat="1" ht="14.25" customHeight="1" x14ac:dyDescent="0.25">
      <c r="A27" s="241"/>
      <c r="B27" s="241"/>
      <c r="C27" s="241"/>
      <c r="D27" s="241"/>
      <c r="E27" s="241"/>
      <c r="F27" s="241"/>
      <c r="G27" s="241"/>
      <c r="H27" s="241"/>
      <c r="I27" s="241"/>
      <c r="J27" s="241"/>
    </row>
    <row r="28" spans="1:10" s="3" customFormat="1" ht="14.25" customHeight="1" x14ac:dyDescent="0.25">
      <c r="A28" s="241"/>
      <c r="B28" s="241"/>
      <c r="C28" s="241"/>
      <c r="D28" s="241"/>
      <c r="E28" s="241"/>
      <c r="F28" s="241"/>
      <c r="G28" s="241"/>
      <c r="H28" s="241"/>
      <c r="I28" s="241"/>
      <c r="J28" s="241"/>
    </row>
    <row r="29" spans="1:10" s="3" customFormat="1" ht="14.25" customHeight="1" x14ac:dyDescent="0.25">
      <c r="A29" s="241"/>
      <c r="B29" s="241"/>
      <c r="C29" s="241"/>
      <c r="D29" s="241"/>
      <c r="E29" s="241"/>
      <c r="F29" s="241"/>
      <c r="G29" s="241"/>
      <c r="H29" s="241"/>
      <c r="I29" s="241"/>
      <c r="J29" s="241"/>
    </row>
    <row r="30" spans="1:10" s="3" customFormat="1" ht="14.25" customHeight="1" x14ac:dyDescent="0.3">
      <c r="A30" s="76"/>
      <c r="B30"/>
      <c r="C30"/>
      <c r="D30"/>
      <c r="E30"/>
      <c r="F30"/>
      <c r="G30"/>
    </row>
    <row r="31" spans="1:10" s="3" customFormat="1" ht="14.25" customHeight="1" x14ac:dyDescent="0.3">
      <c r="A31" s="1">
        <f>+A1</f>
        <v>2022</v>
      </c>
      <c r="B31" s="69" t="s">
        <v>179</v>
      </c>
      <c r="C31" s="69"/>
      <c r="D31" s="69"/>
      <c r="E31" s="69"/>
      <c r="F31" s="69"/>
    </row>
    <row r="32" spans="1:10" s="3" customFormat="1" ht="24.75" customHeight="1" x14ac:dyDescent="0.25">
      <c r="A32" s="257" t="s">
        <v>180</v>
      </c>
      <c r="B32" s="258"/>
      <c r="C32" s="258"/>
      <c r="D32" s="259"/>
      <c r="E32" s="77" t="s">
        <v>181</v>
      </c>
      <c r="F32" s="78"/>
      <c r="G32" s="79" t="s">
        <v>75</v>
      </c>
      <c r="H32" s="260" t="s">
        <v>182</v>
      </c>
      <c r="I32" s="261"/>
      <c r="J32" s="80" t="s">
        <v>75</v>
      </c>
    </row>
    <row r="33" spans="1:10" s="3" customFormat="1" ht="14.25" customHeight="1" x14ac:dyDescent="0.25">
      <c r="A33" s="243" t="s">
        <v>117</v>
      </c>
      <c r="B33" s="244"/>
      <c r="C33" s="244"/>
      <c r="D33" s="245"/>
      <c r="E33" s="246">
        <f>+'Operational Data'!G41</f>
        <v>138959</v>
      </c>
      <c r="F33" s="247"/>
      <c r="G33" s="81" t="s">
        <v>118</v>
      </c>
      <c r="H33" s="248">
        <f>IF(E33&gt;0,E33/'Operational Data'!$G$21,"-")</f>
        <v>0.20588318090025648</v>
      </c>
      <c r="I33" s="249"/>
      <c r="J33" s="81" t="s">
        <v>183</v>
      </c>
    </row>
    <row r="34" spans="1:10" s="3" customFormat="1" ht="14.25" customHeight="1" x14ac:dyDescent="0.25">
      <c r="A34" s="243" t="s">
        <v>184</v>
      </c>
      <c r="B34" s="244"/>
      <c r="C34" s="244"/>
      <c r="D34" s="245"/>
      <c r="E34" s="246">
        <f>+'Operational Data'!G42</f>
        <v>0</v>
      </c>
      <c r="F34" s="247"/>
      <c r="G34" s="81" t="s">
        <v>118</v>
      </c>
      <c r="H34" s="248" t="str">
        <f>IF(E34&gt;0,E34/'Operational Data'!$G$21,"-")</f>
        <v>-</v>
      </c>
      <c r="I34" s="249"/>
      <c r="J34" s="81" t="s">
        <v>183</v>
      </c>
    </row>
    <row r="35" spans="1:10" s="3" customFormat="1" ht="14.25" customHeight="1" x14ac:dyDescent="0.25">
      <c r="A35" s="243" t="s">
        <v>185</v>
      </c>
      <c r="B35" s="244"/>
      <c r="C35" s="244"/>
      <c r="D35" s="245"/>
      <c r="E35" s="246">
        <f>+'Operational Data'!G43</f>
        <v>1139780</v>
      </c>
      <c r="F35" s="247"/>
      <c r="G35" s="81" t="s">
        <v>186</v>
      </c>
      <c r="H35" s="248">
        <f>IF(E35&gt;0,E35/'Operational Data'!$G$21,"-")</f>
        <v>1.6887105687756412</v>
      </c>
      <c r="I35" s="249"/>
      <c r="J35" s="81" t="s">
        <v>187</v>
      </c>
    </row>
    <row r="36" spans="1:10" s="3" customFormat="1" ht="14.25" customHeight="1" x14ac:dyDescent="0.25">
      <c r="A36" s="243" t="s">
        <v>122</v>
      </c>
      <c r="B36" s="244"/>
      <c r="C36" s="244"/>
      <c r="D36" s="245"/>
      <c r="E36" s="246">
        <f>+'Operational Data'!G44</f>
        <v>250430</v>
      </c>
      <c r="F36" s="247"/>
      <c r="G36" s="81" t="s">
        <v>186</v>
      </c>
      <c r="H36" s="248">
        <f>IF(E36&gt;0,E36/'Operational Data'!$G$21,"-")</f>
        <v>0.37103983903778254</v>
      </c>
      <c r="I36" s="249"/>
      <c r="J36" s="81" t="s">
        <v>187</v>
      </c>
    </row>
    <row r="37" spans="1:10" s="3" customFormat="1" ht="14.25" customHeight="1" x14ac:dyDescent="0.25">
      <c r="A37" s="243" t="s">
        <v>188</v>
      </c>
      <c r="B37" s="244"/>
      <c r="C37" s="244"/>
      <c r="D37" s="245"/>
      <c r="E37" s="246">
        <f>+'Operational Data'!G45</f>
        <v>6424320</v>
      </c>
      <c r="F37" s="247"/>
      <c r="G37" s="81" t="s">
        <v>186</v>
      </c>
      <c r="H37" s="248">
        <f>IF(E37&gt;0,E37/'Operational Data'!$G$21,"-")</f>
        <v>9.518343084802968</v>
      </c>
      <c r="I37" s="249"/>
      <c r="J37" s="81" t="s">
        <v>187</v>
      </c>
    </row>
    <row r="38" spans="1:10" s="3" customFormat="1" ht="14.25" customHeight="1" x14ac:dyDescent="0.25">
      <c r="A38" s="250"/>
      <c r="B38" s="251"/>
      <c r="C38" s="251"/>
      <c r="D38" s="252"/>
      <c r="E38" s="253"/>
      <c r="F38" s="254"/>
      <c r="G38" s="82"/>
      <c r="H38" s="255"/>
      <c r="I38" s="256"/>
      <c r="J38" s="82"/>
    </row>
    <row r="39" spans="1:10" s="3" customFormat="1" ht="14.25" customHeight="1" x14ac:dyDescent="0.25">
      <c r="A39" s="240" t="s">
        <v>178</v>
      </c>
      <c r="B39" s="240"/>
      <c r="C39" s="240"/>
      <c r="D39" s="240"/>
      <c r="E39" s="240"/>
      <c r="F39" s="240"/>
      <c r="G39" s="240"/>
      <c r="H39" s="240"/>
      <c r="I39" s="240"/>
      <c r="J39" s="240"/>
    </row>
    <row r="40" spans="1:10" s="3" customFormat="1" ht="14.25" customHeight="1" x14ac:dyDescent="0.25">
      <c r="A40" s="241"/>
      <c r="B40" s="241"/>
      <c r="C40" s="241"/>
      <c r="D40" s="241"/>
      <c r="E40" s="241"/>
      <c r="F40" s="241"/>
      <c r="G40" s="241"/>
      <c r="H40" s="241"/>
      <c r="I40" s="241"/>
      <c r="J40" s="241"/>
    </row>
    <row r="41" spans="1:10" s="3" customFormat="1" ht="14.25" customHeight="1" x14ac:dyDescent="0.25">
      <c r="A41" s="241"/>
      <c r="B41" s="241"/>
      <c r="C41" s="241"/>
      <c r="D41" s="241"/>
      <c r="E41" s="241"/>
      <c r="F41" s="241"/>
      <c r="G41" s="241"/>
      <c r="H41" s="241"/>
      <c r="I41" s="241"/>
      <c r="J41" s="241"/>
    </row>
    <row r="42" spans="1:10" s="3" customFormat="1" ht="14.25" customHeight="1" x14ac:dyDescent="0.25">
      <c r="A42" s="83"/>
      <c r="B42" s="83"/>
      <c r="C42" s="83"/>
      <c r="D42" s="83"/>
      <c r="E42" s="83"/>
      <c r="F42" s="83"/>
      <c r="G42" s="83"/>
      <c r="H42" s="83"/>
      <c r="I42" s="83"/>
      <c r="J42" s="83"/>
    </row>
    <row r="43" spans="1:10" s="3" customFormat="1" ht="14.25" customHeight="1" x14ac:dyDescent="0.25">
      <c r="A43" s="69">
        <f>+A31</f>
        <v>2022</v>
      </c>
      <c r="B43" s="69" t="s">
        <v>189</v>
      </c>
      <c r="C43" s="69"/>
      <c r="D43" s="69"/>
      <c r="E43" s="69"/>
      <c r="F43" s="69"/>
      <c r="G43" s="135"/>
    </row>
    <row r="44" spans="1:10" ht="14.25" customHeight="1" x14ac:dyDescent="0.25">
      <c r="A44" s="242" t="s">
        <v>190</v>
      </c>
      <c r="B44" s="242"/>
      <c r="C44" s="242" t="s">
        <v>191</v>
      </c>
      <c r="D44" s="242"/>
      <c r="E44" s="242"/>
      <c r="F44" s="242"/>
      <c r="G44" s="242"/>
      <c r="H44" s="242"/>
      <c r="I44" s="242"/>
      <c r="J44" s="242"/>
    </row>
    <row r="45" spans="1:10" ht="14.25" customHeight="1" x14ac:dyDescent="0.25">
      <c r="A45" s="84"/>
      <c r="B45" s="84"/>
      <c r="C45" s="71" t="s">
        <v>192</v>
      </c>
      <c r="D45" s="71" t="s">
        <v>193</v>
      </c>
      <c r="E45" s="71" t="s">
        <v>194</v>
      </c>
      <c r="F45" s="71" t="s">
        <v>195</v>
      </c>
      <c r="G45" s="71" t="s">
        <v>196</v>
      </c>
      <c r="H45" s="71"/>
      <c r="I45" s="71" t="s">
        <v>197</v>
      </c>
      <c r="J45" s="71" t="s">
        <v>198</v>
      </c>
    </row>
    <row r="46" spans="1:10" ht="31.5" customHeight="1" x14ac:dyDescent="0.25">
      <c r="A46" s="239" t="s">
        <v>199</v>
      </c>
      <c r="B46" s="239"/>
      <c r="C46" s="149">
        <f>'Operational Data'!G51</f>
        <v>7889.9000000000005</v>
      </c>
      <c r="D46" s="149">
        <f>'Operational Data'!G52</f>
        <v>7868.1500000000005</v>
      </c>
      <c r="E46" s="149">
        <f>'Operational Data'!G53</f>
        <v>7897.3899999999994</v>
      </c>
      <c r="F46" s="150">
        <f>'Operational Data'!G54</f>
        <v>8091</v>
      </c>
      <c r="G46" s="150">
        <f>'Operational Data'!G55</f>
        <v>8112.8</v>
      </c>
      <c r="H46" s="179"/>
      <c r="I46" s="179"/>
      <c r="J46" s="179"/>
    </row>
    <row r="47" spans="1:10" ht="43.5" customHeight="1" x14ac:dyDescent="0.25">
      <c r="A47" s="239" t="s">
        <v>200</v>
      </c>
      <c r="B47" s="239"/>
      <c r="C47" s="74"/>
      <c r="D47" s="74"/>
      <c r="E47" s="74"/>
      <c r="F47" s="136">
        <v>3</v>
      </c>
      <c r="G47" s="136">
        <v>1</v>
      </c>
      <c r="H47" s="179"/>
      <c r="I47" s="179"/>
      <c r="J47" s="179"/>
    </row>
    <row r="48" spans="1:10" ht="42.75" customHeight="1" x14ac:dyDescent="0.25">
      <c r="A48" s="239" t="s">
        <v>201</v>
      </c>
      <c r="B48" s="239"/>
      <c r="C48" s="74"/>
      <c r="D48" s="74"/>
      <c r="E48" s="74"/>
      <c r="F48" s="136">
        <v>1.8</v>
      </c>
      <c r="G48" s="136">
        <v>1.2</v>
      </c>
      <c r="H48" s="179"/>
      <c r="I48" s="179"/>
      <c r="J48" s="179"/>
    </row>
    <row r="49" spans="1:10" ht="8.25" customHeight="1" x14ac:dyDescent="0.25">
      <c r="A49" s="135"/>
      <c r="B49" s="135"/>
      <c r="C49" s="135"/>
      <c r="D49" s="135"/>
      <c r="E49" s="135"/>
      <c r="F49" s="135"/>
      <c r="G49" s="135"/>
      <c r="H49" s="135"/>
      <c r="I49" s="135"/>
      <c r="J49" s="135"/>
    </row>
    <row r="50" spans="1:10" x14ac:dyDescent="0.25">
      <c r="A50" s="240" t="s">
        <v>178</v>
      </c>
      <c r="B50" s="240"/>
      <c r="C50" s="240"/>
      <c r="D50" s="240"/>
      <c r="E50" s="240"/>
      <c r="F50" s="240"/>
      <c r="G50" s="240"/>
      <c r="H50" s="240"/>
      <c r="I50" s="240"/>
      <c r="J50" s="240"/>
    </row>
    <row r="51" spans="1:10" x14ac:dyDescent="0.25">
      <c r="A51" s="241"/>
      <c r="B51" s="241"/>
      <c r="C51" s="241"/>
      <c r="D51" s="241"/>
      <c r="E51" s="241"/>
      <c r="F51" s="241"/>
      <c r="G51" s="241"/>
      <c r="H51" s="241"/>
      <c r="I51" s="241"/>
      <c r="J51" s="241"/>
    </row>
    <row r="52" spans="1:10" x14ac:dyDescent="0.25">
      <c r="A52" s="241"/>
      <c r="B52" s="241"/>
      <c r="C52" s="241"/>
      <c r="D52" s="241"/>
      <c r="E52" s="241"/>
      <c r="F52" s="241"/>
      <c r="G52" s="241"/>
      <c r="H52" s="241"/>
      <c r="I52" s="241"/>
      <c r="J52" s="241"/>
    </row>
    <row r="54" spans="1:10" x14ac:dyDescent="0.25">
      <c r="A54" s="3" t="s">
        <v>202</v>
      </c>
      <c r="B54" s="85"/>
      <c r="C54" s="85"/>
      <c r="D54" s="85"/>
      <c r="E54" s="85"/>
      <c r="F54" s="3"/>
      <c r="G54" s="3" t="s">
        <v>203</v>
      </c>
      <c r="H54" s="85"/>
      <c r="I54" s="85"/>
      <c r="J54" s="135"/>
    </row>
    <row r="62" spans="1:10" x14ac:dyDescent="0.25">
      <c r="A62" s="135"/>
      <c r="B62" s="135"/>
      <c r="C62" s="135"/>
      <c r="D62" s="135"/>
      <c r="E62" s="135"/>
      <c r="F62" s="3"/>
      <c r="G62" s="135"/>
      <c r="H62" s="135"/>
      <c r="I62" s="135"/>
      <c r="J62" s="135"/>
    </row>
  </sheetData>
  <mergeCells count="105">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 ref="A12:B12"/>
    <mergeCell ref="C12:D12"/>
    <mergeCell ref="E12:F12"/>
    <mergeCell ref="G12:H12"/>
    <mergeCell ref="I12:J12"/>
    <mergeCell ref="A13:B13"/>
    <mergeCell ref="C13:D13"/>
    <mergeCell ref="E13:F13"/>
    <mergeCell ref="G13:H13"/>
    <mergeCell ref="I13:J13"/>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8:B18"/>
    <mergeCell ref="C18:D18"/>
    <mergeCell ref="E18:F18"/>
    <mergeCell ref="G18:H18"/>
    <mergeCell ref="I18:J18"/>
    <mergeCell ref="A19:B19"/>
    <mergeCell ref="C19:D19"/>
    <mergeCell ref="E19:F19"/>
    <mergeCell ref="G19:H19"/>
    <mergeCell ref="I19:J19"/>
    <mergeCell ref="A20:B20"/>
    <mergeCell ref="C20:D20"/>
    <mergeCell ref="E20:F20"/>
    <mergeCell ref="G20:H20"/>
    <mergeCell ref="I20:J20"/>
    <mergeCell ref="A21:B21"/>
    <mergeCell ref="C21:D21"/>
    <mergeCell ref="E21:F21"/>
    <mergeCell ref="G21:H21"/>
    <mergeCell ref="I21:J21"/>
    <mergeCell ref="A22:B22"/>
    <mergeCell ref="C22:D22"/>
    <mergeCell ref="E22:F22"/>
    <mergeCell ref="G22:H22"/>
    <mergeCell ref="I22:J22"/>
    <mergeCell ref="A23:D23"/>
    <mergeCell ref="E23:F23"/>
    <mergeCell ref="G23:H23"/>
    <mergeCell ref="I23:J23"/>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37:D37"/>
    <mergeCell ref="E37:F37"/>
    <mergeCell ref="H37:I37"/>
    <mergeCell ref="A38:D38"/>
    <mergeCell ref="E38:F38"/>
    <mergeCell ref="H38:I38"/>
    <mergeCell ref="A35:D35"/>
    <mergeCell ref="E35:F35"/>
    <mergeCell ref="H35:I35"/>
    <mergeCell ref="A36:D36"/>
    <mergeCell ref="E36:F36"/>
    <mergeCell ref="H36:I36"/>
    <mergeCell ref="A48:B48"/>
    <mergeCell ref="A50:J50"/>
    <mergeCell ref="A51:J52"/>
    <mergeCell ref="A39:J39"/>
    <mergeCell ref="A40:J41"/>
    <mergeCell ref="A44:B44"/>
    <mergeCell ref="C44:J44"/>
    <mergeCell ref="A46:B46"/>
    <mergeCell ref="A47:B47"/>
  </mergeCells>
  <pageMargins left="0.7" right="0.7"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showGridLines="0" topLeftCell="A4" zoomScaleNormal="100" workbookViewId="0">
      <selection activeCell="B30" sqref="B30"/>
    </sheetView>
  </sheetViews>
  <sheetFormatPr defaultColWidth="9.33203125" defaultRowHeight="15" x14ac:dyDescent="0.25"/>
  <cols>
    <col min="1" max="1" width="9.44140625" style="2" bestFit="1" customWidth="1"/>
    <col min="2" max="16384" width="9.33203125" style="2"/>
  </cols>
  <sheetData>
    <row r="1" spans="1:10" ht="15.6" x14ac:dyDescent="0.3">
      <c r="A1" s="68">
        <f>+'Cover Page'!C39</f>
        <v>2022</v>
      </c>
      <c r="B1" s="69" t="s">
        <v>204</v>
      </c>
      <c r="C1" s="69"/>
      <c r="D1" s="69"/>
      <c r="E1" s="69"/>
      <c r="F1" s="69"/>
      <c r="G1" s="69"/>
      <c r="H1" s="69"/>
      <c r="I1" s="69"/>
      <c r="J1" s="69"/>
    </row>
    <row r="3" spans="1:10" s="3" customFormat="1" ht="15" customHeight="1" x14ac:dyDescent="0.25">
      <c r="A3" s="3" t="str">
        <f>+'Cover Page'!B31</f>
        <v>Permit EPR/DP3104SC/T001</v>
      </c>
      <c r="F3" s="3" t="s">
        <v>153</v>
      </c>
      <c r="G3" s="285">
        <f>+'Cover Page'!B37:I37</f>
        <v>0</v>
      </c>
      <c r="H3" s="285"/>
      <c r="I3" s="285"/>
    </row>
    <row r="4" spans="1:10" s="3" customFormat="1" ht="13.8" x14ac:dyDescent="0.25"/>
    <row r="5" spans="1:10" s="3" customFormat="1" ht="13.8" x14ac:dyDescent="0.25">
      <c r="A5" s="3" t="s">
        <v>154</v>
      </c>
      <c r="B5" s="276" t="str">
        <f>+'Cover Page'!B33:I33</f>
        <v>SUEZ R&amp;R UK LTD 
SUEZ R&amp;R  Tees Valley – Energy from Waste Facility
 Tees Valley – Energy from Waste Facility</v>
      </c>
      <c r="C5" s="276"/>
      <c r="D5" s="276"/>
      <c r="E5" s="276"/>
      <c r="F5" s="3" t="s">
        <v>155</v>
      </c>
      <c r="G5" s="3" t="s">
        <v>205</v>
      </c>
    </row>
    <row r="6" spans="1:10" s="3" customFormat="1" ht="13.8" x14ac:dyDescent="0.25"/>
    <row r="7" spans="1:10" s="3" customFormat="1" ht="15.75" customHeight="1" x14ac:dyDescent="0.25">
      <c r="A7" s="3" t="s">
        <v>157</v>
      </c>
      <c r="D7" s="286" t="str">
        <f>+'Perf. Form 1'!D6:E6</f>
        <v>January</v>
      </c>
      <c r="E7" s="286"/>
      <c r="F7" s="70" t="s">
        <v>159</v>
      </c>
      <c r="G7" s="286" t="str">
        <f>+'Perf. Form 1'!G6:H6</f>
        <v>December</v>
      </c>
      <c r="H7" s="286"/>
    </row>
    <row r="8" spans="1:10" s="3" customFormat="1" ht="14.4" x14ac:dyDescent="0.3">
      <c r="B8"/>
      <c r="C8"/>
      <c r="D8"/>
    </row>
    <row r="9" spans="1:10" s="3" customFormat="1" ht="37.5" customHeight="1" x14ac:dyDescent="0.25">
      <c r="A9" s="242" t="s">
        <v>206</v>
      </c>
      <c r="B9" s="242"/>
      <c r="C9" s="242"/>
      <c r="D9" s="279" t="s">
        <v>207</v>
      </c>
      <c r="E9" s="279"/>
      <c r="F9" s="71" t="s">
        <v>75</v>
      </c>
      <c r="G9" s="242" t="s">
        <v>208</v>
      </c>
      <c r="H9" s="242"/>
      <c r="I9" s="242"/>
    </row>
    <row r="10" spans="1:10" s="3" customFormat="1" ht="24.75" customHeight="1" x14ac:dyDescent="0.25">
      <c r="A10" s="239" t="s">
        <v>209</v>
      </c>
      <c r="B10" s="239"/>
      <c r="C10" s="239"/>
      <c r="D10" s="281">
        <f>+'Operational Data'!G23</f>
        <v>431660</v>
      </c>
      <c r="E10" s="281"/>
      <c r="F10" s="97" t="s">
        <v>99</v>
      </c>
      <c r="G10" s="282">
        <f>+'Operational Data'!H23</f>
        <v>639.55219789581611</v>
      </c>
      <c r="H10" s="282"/>
      <c r="I10" s="282"/>
    </row>
    <row r="11" spans="1:10" s="3" customFormat="1" ht="24.75" customHeight="1" x14ac:dyDescent="0.25">
      <c r="A11" s="239" t="s">
        <v>210</v>
      </c>
      <c r="B11" s="239"/>
      <c r="C11" s="239"/>
      <c r="D11" s="281">
        <f>+'Operational Data'!G26</f>
        <v>1391</v>
      </c>
      <c r="E11" s="281"/>
      <c r="F11" s="97" t="s">
        <v>99</v>
      </c>
      <c r="G11" s="282">
        <f>+'Operational Data'!H26</f>
        <v>2.0609208804917762</v>
      </c>
      <c r="H11" s="282"/>
      <c r="I11" s="282"/>
    </row>
    <row r="12" spans="1:10" s="3" customFormat="1" ht="24.75" customHeight="1" x14ac:dyDescent="0.25">
      <c r="A12" s="239" t="s">
        <v>211</v>
      </c>
      <c r="B12" s="239"/>
      <c r="C12" s="239"/>
      <c r="D12" s="281">
        <f>+'Operational Data'!G24</f>
        <v>382279</v>
      </c>
      <c r="E12" s="281"/>
      <c r="F12" s="97" t="s">
        <v>99</v>
      </c>
      <c r="G12" s="282">
        <f>+'Operational Data'!H24</f>
        <v>566.38876583286537</v>
      </c>
      <c r="H12" s="282"/>
      <c r="I12" s="282"/>
    </row>
    <row r="13" spans="1:10" s="3" customFormat="1" ht="24.75" customHeight="1" x14ac:dyDescent="0.25">
      <c r="A13" s="239" t="s">
        <v>212</v>
      </c>
      <c r="B13" s="239"/>
      <c r="C13" s="239"/>
      <c r="D13" s="283"/>
      <c r="E13" s="283"/>
      <c r="F13" s="97" t="s">
        <v>83</v>
      </c>
      <c r="G13" s="284"/>
      <c r="H13" s="284"/>
      <c r="I13" s="284"/>
    </row>
    <row r="14" spans="1:10" s="3" customFormat="1" ht="24.75" customHeight="1" x14ac:dyDescent="0.25">
      <c r="A14" s="239" t="s">
        <v>213</v>
      </c>
      <c r="B14" s="239"/>
      <c r="C14" s="239"/>
      <c r="D14" s="281"/>
      <c r="E14" s="281"/>
      <c r="F14" s="97" t="s">
        <v>105</v>
      </c>
      <c r="G14" s="282" t="str">
        <f>+'Operational Data'!H29</f>
        <v>-</v>
      </c>
      <c r="H14" s="282"/>
      <c r="I14" s="282"/>
    </row>
    <row r="15" spans="1:10" s="3" customFormat="1" ht="24.75" customHeight="1" x14ac:dyDescent="0.25">
      <c r="A15" s="274"/>
      <c r="B15" s="274"/>
      <c r="C15" s="274"/>
      <c r="D15" s="274"/>
      <c r="E15" s="274"/>
      <c r="F15" s="73"/>
      <c r="G15" s="201"/>
      <c r="H15" s="201"/>
      <c r="I15" s="201"/>
    </row>
    <row r="16" spans="1:10" s="3" customFormat="1" ht="24.75" customHeight="1" x14ac:dyDescent="0.25">
      <c r="A16" s="274"/>
      <c r="B16" s="274"/>
      <c r="C16" s="274"/>
      <c r="D16" s="274"/>
      <c r="E16" s="274"/>
      <c r="F16" s="73"/>
      <c r="G16" s="201"/>
      <c r="H16" s="201"/>
      <c r="I16" s="201"/>
    </row>
    <row r="17" spans="1:9" s="3" customFormat="1" ht="14.4" x14ac:dyDescent="0.3">
      <c r="A17" s="86"/>
      <c r="B17"/>
      <c r="C17"/>
      <c r="D17"/>
    </row>
    <row r="18" spans="1:9" s="3" customFormat="1" ht="24" customHeight="1" x14ac:dyDescent="0.25">
      <c r="A18" s="240" t="s">
        <v>178</v>
      </c>
      <c r="B18" s="240"/>
      <c r="C18" s="240"/>
      <c r="D18" s="240"/>
      <c r="E18" s="240"/>
      <c r="F18" s="240"/>
      <c r="G18" s="240"/>
      <c r="H18" s="240"/>
      <c r="I18" s="240"/>
    </row>
    <row r="19" spans="1:9" s="3" customFormat="1" ht="13.8" x14ac:dyDescent="0.25">
      <c r="A19" s="280"/>
      <c r="B19" s="280"/>
      <c r="C19" s="280"/>
      <c r="D19" s="280"/>
      <c r="E19" s="280"/>
      <c r="F19" s="280"/>
      <c r="G19" s="280"/>
      <c r="H19" s="280"/>
      <c r="I19" s="280"/>
    </row>
    <row r="20" spans="1:9" s="3" customFormat="1" ht="13.8" x14ac:dyDescent="0.25">
      <c r="A20" s="280"/>
      <c r="B20" s="280"/>
      <c r="C20" s="280"/>
      <c r="D20" s="280"/>
      <c r="E20" s="280"/>
      <c r="F20" s="280"/>
      <c r="G20" s="280"/>
      <c r="H20" s="280"/>
      <c r="I20" s="280"/>
    </row>
    <row r="21" spans="1:9" s="3" customFormat="1" ht="13.8" x14ac:dyDescent="0.25">
      <c r="A21" s="280"/>
      <c r="B21" s="280"/>
      <c r="C21" s="280"/>
      <c r="D21" s="280"/>
      <c r="E21" s="280"/>
      <c r="F21" s="280"/>
      <c r="G21" s="280"/>
      <c r="H21" s="280"/>
      <c r="I21" s="280"/>
    </row>
    <row r="22" spans="1:9" s="3" customFormat="1" ht="13.8" x14ac:dyDescent="0.25">
      <c r="A22" s="280"/>
      <c r="B22" s="280"/>
      <c r="C22" s="280"/>
      <c r="D22" s="280"/>
      <c r="E22" s="280"/>
      <c r="F22" s="280"/>
      <c r="G22" s="280"/>
      <c r="H22" s="280"/>
      <c r="I22" s="280"/>
    </row>
    <row r="23" spans="1:9" s="3" customFormat="1" ht="13.8" x14ac:dyDescent="0.25">
      <c r="A23" s="280"/>
      <c r="B23" s="280"/>
      <c r="C23" s="280"/>
      <c r="D23" s="280"/>
      <c r="E23" s="280"/>
      <c r="F23" s="280"/>
      <c r="G23" s="280"/>
      <c r="H23" s="280"/>
      <c r="I23" s="280"/>
    </row>
    <row r="24" spans="1:9" s="3" customFormat="1" ht="13.8" x14ac:dyDescent="0.25">
      <c r="A24" s="280"/>
      <c r="B24" s="280"/>
      <c r="C24" s="280"/>
      <c r="D24" s="280"/>
      <c r="E24" s="280"/>
      <c r="F24" s="280"/>
      <c r="G24" s="280"/>
      <c r="H24" s="280"/>
      <c r="I24" s="280"/>
    </row>
    <row r="25" spans="1:9" s="3" customFormat="1" ht="13.8" x14ac:dyDescent="0.25">
      <c r="A25" s="280"/>
      <c r="B25" s="280"/>
      <c r="C25" s="280"/>
      <c r="D25" s="280"/>
      <c r="E25" s="280"/>
      <c r="F25" s="280"/>
      <c r="G25" s="280"/>
      <c r="H25" s="280"/>
      <c r="I25" s="280"/>
    </row>
    <row r="26" spans="1:9" s="3" customFormat="1" ht="13.8" x14ac:dyDescent="0.25">
      <c r="A26" s="83"/>
      <c r="B26" s="83"/>
      <c r="C26" s="83"/>
      <c r="D26" s="83"/>
      <c r="E26" s="83"/>
      <c r="F26" s="83"/>
      <c r="G26" s="83"/>
      <c r="H26" s="83"/>
      <c r="I26" s="83"/>
    </row>
    <row r="27" spans="1:9" s="3" customFormat="1" ht="13.8" x14ac:dyDescent="0.25"/>
    <row r="28" spans="1:9" s="3" customFormat="1" ht="13.8" x14ac:dyDescent="0.25"/>
    <row r="29" spans="1:9" s="3" customFormat="1" ht="13.8" x14ac:dyDescent="0.25">
      <c r="A29" s="3" t="s">
        <v>202</v>
      </c>
      <c r="B29" s="85" t="s">
        <v>5</v>
      </c>
      <c r="C29" s="85"/>
      <c r="D29" s="85"/>
      <c r="E29" s="85"/>
      <c r="G29" s="3" t="s">
        <v>203</v>
      </c>
      <c r="H29" s="85"/>
      <c r="I29" s="85"/>
    </row>
    <row r="30" spans="1:9" s="3" customFormat="1" ht="13.8" x14ac:dyDescent="0.25"/>
    <row r="31" spans="1:9" ht="14.25" customHeight="1" x14ac:dyDescent="0.25">
      <c r="A31" s="3"/>
      <c r="B31" s="3"/>
      <c r="C31" s="3"/>
      <c r="D31" s="3"/>
      <c r="E31" s="3"/>
      <c r="F31" s="3"/>
      <c r="G31" s="3"/>
      <c r="H31" s="3"/>
      <c r="I31" s="3"/>
    </row>
    <row r="32" spans="1:9" s="3" customFormat="1" ht="13.8" x14ac:dyDescent="0.25"/>
    <row r="33" spans="1:9" s="3" customFormat="1" ht="13.8" x14ac:dyDescent="0.25"/>
    <row r="34" spans="1:9" s="3" customFormat="1" x14ac:dyDescent="0.25">
      <c r="A34" s="135"/>
      <c r="B34" s="135"/>
      <c r="C34" s="135"/>
      <c r="D34" s="135"/>
      <c r="E34" s="135"/>
      <c r="F34" s="135"/>
      <c r="G34" s="135"/>
      <c r="H34" s="135"/>
      <c r="I34" s="135"/>
    </row>
    <row r="35" spans="1:9" s="3" customFormat="1" ht="13.8" x14ac:dyDescent="0.25"/>
    <row r="36" spans="1:9" s="3" customFormat="1" ht="13.8" x14ac:dyDescent="0.25"/>
    <row r="37" spans="1:9" s="3" customFormat="1" ht="13.8" x14ac:dyDescent="0.25"/>
    <row r="38" spans="1:9" s="3" customFormat="1" ht="13.8" x14ac:dyDescent="0.25"/>
    <row r="39" spans="1:9" s="3" customFormat="1" ht="13.8" x14ac:dyDescent="0.25">
      <c r="C39" s="3">
        <v>2021</v>
      </c>
    </row>
    <row r="40" spans="1:9" s="3" customFormat="1" ht="13.8" x14ac:dyDescent="0.25"/>
    <row r="41" spans="1:9" s="3" customFormat="1" ht="13.8" x14ac:dyDescent="0.25"/>
    <row r="42" spans="1:9" s="3" customFormat="1" ht="13.8" x14ac:dyDescent="0.25"/>
    <row r="43" spans="1:9" x14ac:dyDescent="0.25">
      <c r="A43" s="3"/>
      <c r="B43" s="3"/>
      <c r="C43" s="3"/>
      <c r="D43" s="3"/>
      <c r="E43" s="3"/>
      <c r="F43" s="3"/>
      <c r="G43" s="3"/>
      <c r="H43" s="3"/>
      <c r="I43" s="3"/>
    </row>
    <row r="44" spans="1:9" x14ac:dyDescent="0.25">
      <c r="A44" s="3"/>
      <c r="B44" s="3"/>
      <c r="C44" s="3"/>
      <c r="D44" s="3"/>
      <c r="E44" s="3"/>
      <c r="F44" s="3"/>
      <c r="G44" s="3"/>
      <c r="H44" s="3"/>
      <c r="I44" s="3"/>
    </row>
    <row r="45" spans="1:9" x14ac:dyDescent="0.25">
      <c r="A45" s="3"/>
      <c r="B45" s="3"/>
      <c r="C45" s="3"/>
      <c r="D45" s="3"/>
      <c r="E45" s="3"/>
      <c r="F45" s="3"/>
      <c r="G45" s="3"/>
      <c r="H45" s="3"/>
      <c r="I45" s="3"/>
    </row>
    <row r="64" spans="6:6" x14ac:dyDescent="0.25">
      <c r="F64" s="3"/>
    </row>
  </sheetData>
  <mergeCells count="30">
    <mergeCell ref="G3:I3"/>
    <mergeCell ref="B5:E5"/>
    <mergeCell ref="D7:E7"/>
    <mergeCell ref="G7:H7"/>
    <mergeCell ref="A9:C9"/>
    <mergeCell ref="D9:E9"/>
    <mergeCell ref="G9:I9"/>
    <mergeCell ref="A10:C10"/>
    <mergeCell ref="D10:E10"/>
    <mergeCell ref="G10:I10"/>
    <mergeCell ref="A11:C11"/>
    <mergeCell ref="D11:E11"/>
    <mergeCell ref="G11:I11"/>
    <mergeCell ref="A12:C12"/>
    <mergeCell ref="D12:E12"/>
    <mergeCell ref="G12:I12"/>
    <mergeCell ref="A13:C13"/>
    <mergeCell ref="D13:E13"/>
    <mergeCell ref="G13:I13"/>
    <mergeCell ref="A14:C14"/>
    <mergeCell ref="D14:E14"/>
    <mergeCell ref="G14:I14"/>
    <mergeCell ref="A15:C15"/>
    <mergeCell ref="D15:E15"/>
    <mergeCell ref="G15:I15"/>
    <mergeCell ref="A16:C16"/>
    <mergeCell ref="D16:E16"/>
    <mergeCell ref="G16:I16"/>
    <mergeCell ref="A18:I18"/>
    <mergeCell ref="A19:I25"/>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K70"/>
  <sheetViews>
    <sheetView showGridLines="0" zoomScale="90" zoomScaleNormal="90" workbookViewId="0">
      <selection activeCell="B32" sqref="B32:D32"/>
    </sheetView>
  </sheetViews>
  <sheetFormatPr defaultColWidth="9.33203125" defaultRowHeight="15" x14ac:dyDescent="0.25"/>
  <cols>
    <col min="1" max="1" width="12.33203125" style="2" customWidth="1"/>
    <col min="2" max="2" width="11.6640625" style="2" customWidth="1"/>
    <col min="3" max="3" width="18.33203125" style="2" bestFit="1" customWidth="1"/>
    <col min="4" max="4" width="12.5546875" style="2" bestFit="1" customWidth="1"/>
    <col min="5" max="5" width="3.33203125" style="2" customWidth="1"/>
    <col min="6" max="6" width="9.33203125" style="2"/>
    <col min="7" max="7" width="44" style="2" customWidth="1"/>
    <col min="8" max="8" width="9.33203125" style="2"/>
    <col min="9" max="9" width="8.6640625" style="2" customWidth="1"/>
    <col min="10" max="10" width="43.5546875" style="2" customWidth="1"/>
    <col min="11" max="11" width="10.6640625" style="2" bestFit="1" customWidth="1"/>
    <col min="12" max="16384" width="9.33203125" style="2"/>
  </cols>
  <sheetData>
    <row r="1" spans="1:9"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row>
    <row r="3" spans="1:9" ht="15.6" x14ac:dyDescent="0.3">
      <c r="A3" s="1" t="s">
        <v>214</v>
      </c>
      <c r="B3" s="135"/>
      <c r="C3" s="135"/>
      <c r="D3" s="135"/>
      <c r="E3" s="135"/>
      <c r="F3" s="135"/>
      <c r="G3" s="135"/>
      <c r="H3" s="135"/>
      <c r="I3" s="135"/>
    </row>
    <row r="4" spans="1:9" ht="15.6" x14ac:dyDescent="0.3">
      <c r="A4" s="1"/>
      <c r="B4" s="135"/>
      <c r="C4" s="135"/>
      <c r="D4" s="135"/>
      <c r="E4" s="135"/>
      <c r="F4" s="135"/>
      <c r="G4" s="135"/>
      <c r="H4" s="135"/>
      <c r="I4" s="135"/>
    </row>
    <row r="5" spans="1:9" x14ac:dyDescent="0.25">
      <c r="A5" s="9" t="s">
        <v>215</v>
      </c>
      <c r="B5" s="135"/>
      <c r="C5" s="135"/>
      <c r="D5" s="135"/>
      <c r="E5" s="135"/>
      <c r="F5" s="135"/>
      <c r="G5" s="135"/>
      <c r="H5" s="135"/>
      <c r="I5" s="135"/>
    </row>
    <row r="6" spans="1:9" x14ac:dyDescent="0.25">
      <c r="A6" s="9"/>
      <c r="B6" s="135"/>
      <c r="C6" s="135"/>
      <c r="D6" s="135"/>
      <c r="E6" s="135"/>
      <c r="F6" s="135"/>
      <c r="G6" s="135"/>
      <c r="H6" s="135"/>
      <c r="I6" s="135"/>
    </row>
    <row r="7" spans="1:9" x14ac:dyDescent="0.25">
      <c r="A7" s="14" t="s">
        <v>216</v>
      </c>
      <c r="B7" s="135"/>
      <c r="C7" s="135"/>
      <c r="D7" s="135"/>
      <c r="E7" s="135"/>
      <c r="F7" s="135"/>
      <c r="G7" s="135"/>
      <c r="H7" s="135"/>
      <c r="I7" s="135"/>
    </row>
    <row r="8" spans="1:9" s="3" customFormat="1" ht="25.5" customHeight="1" x14ac:dyDescent="0.25">
      <c r="A8" s="303" t="s">
        <v>217</v>
      </c>
      <c r="B8" s="304"/>
      <c r="C8" s="303" t="s">
        <v>218</v>
      </c>
      <c r="D8" s="305"/>
      <c r="E8" s="305"/>
      <c r="F8" s="305"/>
      <c r="G8" s="305"/>
      <c r="H8" s="305"/>
      <c r="I8" s="304"/>
    </row>
    <row r="9" spans="1:9" s="3" customFormat="1" ht="22.5" customHeight="1" x14ac:dyDescent="0.25">
      <c r="A9" s="306"/>
      <c r="B9" s="307"/>
      <c r="C9" s="308" t="s">
        <v>219</v>
      </c>
      <c r="D9" s="308"/>
      <c r="E9" s="308"/>
      <c r="F9" s="308" t="s">
        <v>220</v>
      </c>
      <c r="G9" s="308"/>
      <c r="H9" s="308"/>
      <c r="I9" s="308"/>
    </row>
    <row r="10" spans="1:9" s="3" customFormat="1" ht="22.5" customHeight="1" x14ac:dyDescent="0.25">
      <c r="A10" s="295" t="s">
        <v>221</v>
      </c>
      <c r="B10" s="295"/>
      <c r="C10" s="296">
        <v>1</v>
      </c>
      <c r="D10" s="297"/>
      <c r="E10" s="297"/>
      <c r="F10" s="296">
        <v>1</v>
      </c>
      <c r="G10" s="297"/>
      <c r="H10" s="297"/>
      <c r="I10" s="297"/>
    </row>
    <row r="11" spans="1:9" s="3" customFormat="1" ht="22.5" customHeight="1" x14ac:dyDescent="0.25">
      <c r="A11" s="295" t="s">
        <v>222</v>
      </c>
      <c r="B11" s="295"/>
      <c r="C11" s="296">
        <v>1</v>
      </c>
      <c r="D11" s="297"/>
      <c r="E11" s="297"/>
      <c r="F11" s="296">
        <v>1</v>
      </c>
      <c r="G11" s="297"/>
      <c r="H11" s="297"/>
      <c r="I11" s="297"/>
    </row>
    <row r="12" spans="1:9" s="3" customFormat="1" ht="22.5" customHeight="1" x14ac:dyDescent="0.25">
      <c r="A12" s="295" t="s">
        <v>223</v>
      </c>
      <c r="B12" s="295"/>
      <c r="C12" s="301">
        <v>0.99980000000000002</v>
      </c>
      <c r="D12" s="301"/>
      <c r="E12" s="301"/>
      <c r="F12" s="296">
        <v>1</v>
      </c>
      <c r="G12" s="297"/>
      <c r="H12" s="297"/>
      <c r="I12" s="297"/>
    </row>
    <row r="13" spans="1:9" s="3" customFormat="1" ht="22.5" customHeight="1" x14ac:dyDescent="0.25">
      <c r="A13" s="295" t="s">
        <v>224</v>
      </c>
      <c r="B13" s="295"/>
      <c r="C13" s="300">
        <v>1</v>
      </c>
      <c r="D13" s="297"/>
      <c r="E13" s="297"/>
      <c r="F13" s="296">
        <v>1</v>
      </c>
      <c r="G13" s="297"/>
      <c r="H13" s="297"/>
      <c r="I13" s="297"/>
    </row>
    <row r="14" spans="1:9" s="3" customFormat="1" ht="22.5" customHeight="1" x14ac:dyDescent="0.25">
      <c r="A14" s="295" t="s">
        <v>225</v>
      </c>
      <c r="B14" s="295"/>
      <c r="C14" s="301">
        <v>0.99985000000000002</v>
      </c>
      <c r="D14" s="301"/>
      <c r="E14" s="301"/>
      <c r="F14" s="296">
        <v>1</v>
      </c>
      <c r="G14" s="297"/>
      <c r="H14" s="297"/>
      <c r="I14" s="297"/>
    </row>
    <row r="15" spans="1:9" s="3" customFormat="1" ht="22.5" customHeight="1" x14ac:dyDescent="0.25">
      <c r="A15" s="295" t="s">
        <v>226</v>
      </c>
      <c r="B15" s="295"/>
      <c r="C15" s="296">
        <v>0.99990000000000001</v>
      </c>
      <c r="D15" s="297"/>
      <c r="E15" s="297"/>
      <c r="F15" s="296">
        <v>1</v>
      </c>
      <c r="G15" s="297"/>
      <c r="H15" s="297"/>
      <c r="I15" s="297"/>
    </row>
    <row r="16" spans="1:9" s="3" customFormat="1" ht="22.5" customHeight="1" x14ac:dyDescent="0.25">
      <c r="A16" s="295" t="s">
        <v>227</v>
      </c>
      <c r="B16" s="295"/>
      <c r="C16" s="297" t="s">
        <v>228</v>
      </c>
      <c r="D16" s="297"/>
      <c r="E16" s="297"/>
      <c r="F16" s="296" t="s">
        <v>228</v>
      </c>
      <c r="G16" s="297"/>
      <c r="H16" s="297"/>
      <c r="I16" s="297"/>
    </row>
    <row r="17" spans="1:11" s="3" customFormat="1" ht="22.5" customHeight="1" x14ac:dyDescent="0.25">
      <c r="A17" s="298"/>
      <c r="B17" s="299"/>
      <c r="C17" s="297"/>
      <c r="D17" s="297"/>
      <c r="E17" s="297"/>
      <c r="F17" s="297"/>
      <c r="G17" s="297"/>
      <c r="H17" s="297"/>
      <c r="I17" s="297"/>
    </row>
    <row r="18" spans="1:11" s="3" customFormat="1" ht="13.8" x14ac:dyDescent="0.25"/>
    <row r="19" spans="1:11" s="86" customFormat="1" ht="21.75" customHeight="1" x14ac:dyDescent="0.3">
      <c r="A19" s="287" t="s">
        <v>229</v>
      </c>
      <c r="B19" s="288"/>
      <c r="C19" s="288"/>
      <c r="D19" s="288"/>
      <c r="E19" s="288"/>
      <c r="F19" s="288"/>
      <c r="G19" s="288"/>
      <c r="H19" s="288"/>
      <c r="I19" s="288"/>
      <c r="J19" s="288"/>
      <c r="K19" s="289"/>
    </row>
    <row r="20" spans="1:11" s="3" customFormat="1" ht="38.25" customHeight="1" x14ac:dyDescent="0.25">
      <c r="A20" s="87" t="s">
        <v>54</v>
      </c>
      <c r="B20" s="291" t="s">
        <v>230</v>
      </c>
      <c r="C20" s="291"/>
      <c r="D20" s="291"/>
      <c r="E20" s="291" t="s">
        <v>231</v>
      </c>
      <c r="F20" s="291"/>
      <c r="G20" s="291"/>
      <c r="H20" s="291" t="s">
        <v>232</v>
      </c>
      <c r="I20" s="291"/>
      <c r="J20" s="292"/>
      <c r="K20" s="118"/>
    </row>
    <row r="21" spans="1:11" s="3" customFormat="1" ht="227.25" customHeight="1" x14ac:dyDescent="0.25">
      <c r="A21" s="137" t="s">
        <v>233</v>
      </c>
      <c r="B21" s="280" t="s">
        <v>234</v>
      </c>
      <c r="C21" s="280"/>
      <c r="D21" s="280"/>
      <c r="E21" s="280" t="s">
        <v>235</v>
      </c>
      <c r="F21" s="195"/>
      <c r="G21" s="195"/>
      <c r="H21" s="280" t="s">
        <v>236</v>
      </c>
      <c r="I21" s="195"/>
      <c r="J21" s="293"/>
      <c r="K21" s="118"/>
    </row>
    <row r="22" spans="1:11" s="3" customFormat="1" ht="78" customHeight="1" x14ac:dyDescent="0.25">
      <c r="A22" s="137" t="s">
        <v>237</v>
      </c>
      <c r="B22" s="280" t="s">
        <v>238</v>
      </c>
      <c r="C22" s="280"/>
      <c r="D22" s="280"/>
      <c r="E22" s="280" t="s">
        <v>239</v>
      </c>
      <c r="F22" s="280"/>
      <c r="G22" s="280"/>
      <c r="H22" s="280" t="s">
        <v>240</v>
      </c>
      <c r="I22" s="195"/>
      <c r="J22" s="293"/>
      <c r="K22" s="118"/>
    </row>
    <row r="23" spans="1:11" s="3" customFormat="1" ht="183" customHeight="1" x14ac:dyDescent="0.25">
      <c r="A23" s="138" t="s">
        <v>241</v>
      </c>
      <c r="B23" s="280" t="s">
        <v>242</v>
      </c>
      <c r="C23" s="280"/>
      <c r="D23" s="280"/>
      <c r="E23" s="280" t="s">
        <v>243</v>
      </c>
      <c r="F23" s="280"/>
      <c r="G23" s="280"/>
      <c r="H23" s="280" t="s">
        <v>244</v>
      </c>
      <c r="I23" s="280"/>
      <c r="J23" s="294"/>
      <c r="K23" s="118"/>
    </row>
    <row r="24" spans="1:11" s="3" customFormat="1" ht="121.5" customHeight="1" x14ac:dyDescent="0.25">
      <c r="A24" s="138" t="s">
        <v>245</v>
      </c>
      <c r="B24" s="280" t="s">
        <v>246</v>
      </c>
      <c r="C24" s="280"/>
      <c r="D24" s="280"/>
      <c r="E24" s="280" t="s">
        <v>247</v>
      </c>
      <c r="F24" s="280"/>
      <c r="G24" s="280"/>
      <c r="H24" s="280" t="s">
        <v>248</v>
      </c>
      <c r="I24" s="195"/>
      <c r="J24" s="293"/>
      <c r="K24" s="118"/>
    </row>
    <row r="25" spans="1:11" s="3" customFormat="1" ht="152.25" customHeight="1" x14ac:dyDescent="0.25">
      <c r="A25" s="137" t="s">
        <v>249</v>
      </c>
      <c r="B25" s="280" t="s">
        <v>250</v>
      </c>
      <c r="C25" s="195"/>
      <c r="D25" s="195"/>
      <c r="E25" s="280" t="s">
        <v>251</v>
      </c>
      <c r="F25" s="195"/>
      <c r="G25" s="195"/>
      <c r="H25" s="280" t="s">
        <v>252</v>
      </c>
      <c r="I25" s="195"/>
      <c r="J25" s="293"/>
      <c r="K25" s="118"/>
    </row>
    <row r="26" spans="1:11" s="3" customFormat="1" ht="168.75" customHeight="1" x14ac:dyDescent="0.25">
      <c r="A26" s="137" t="s">
        <v>253</v>
      </c>
      <c r="B26" s="294" t="s">
        <v>254</v>
      </c>
      <c r="C26" s="314"/>
      <c r="D26" s="315"/>
      <c r="E26" s="294" t="s">
        <v>255</v>
      </c>
      <c r="F26" s="314"/>
      <c r="G26" s="315"/>
      <c r="H26" s="280" t="s">
        <v>256</v>
      </c>
      <c r="I26" s="280"/>
      <c r="J26" s="280"/>
    </row>
    <row r="27" spans="1:11" s="3" customFormat="1" ht="84.75" customHeight="1" x14ac:dyDescent="0.25">
      <c r="A27" s="137" t="s">
        <v>257</v>
      </c>
      <c r="B27" s="294" t="s">
        <v>258</v>
      </c>
      <c r="C27" s="314"/>
      <c r="D27" s="315"/>
      <c r="E27" s="294" t="s">
        <v>259</v>
      </c>
      <c r="F27" s="314"/>
      <c r="G27" s="315"/>
      <c r="H27" s="280" t="s">
        <v>244</v>
      </c>
      <c r="I27" s="280"/>
      <c r="J27" s="280"/>
    </row>
    <row r="28" spans="1:11" s="3" customFormat="1" ht="153" customHeight="1" x14ac:dyDescent="0.25">
      <c r="A28" s="137" t="s">
        <v>260</v>
      </c>
      <c r="B28" s="294" t="s">
        <v>261</v>
      </c>
      <c r="C28" s="314"/>
      <c r="D28" s="315"/>
      <c r="E28" s="294" t="s">
        <v>262</v>
      </c>
      <c r="F28" s="314"/>
      <c r="G28" s="315"/>
      <c r="H28" s="280" t="s">
        <v>244</v>
      </c>
      <c r="I28" s="280"/>
      <c r="J28" s="280"/>
    </row>
    <row r="29" spans="1:11" s="3" customFormat="1" ht="13.8" x14ac:dyDescent="0.25">
      <c r="A29" s="107"/>
      <c r="B29" s="311"/>
      <c r="C29" s="312"/>
      <c r="D29" s="313"/>
      <c r="E29" s="311"/>
      <c r="F29" s="312"/>
      <c r="G29" s="313"/>
      <c r="H29" s="309"/>
      <c r="I29" s="310"/>
      <c r="J29" s="310"/>
    </row>
    <row r="30" spans="1:11" s="86" customFormat="1" ht="22.5" customHeight="1" x14ac:dyDescent="0.3">
      <c r="A30" s="287" t="s">
        <v>263</v>
      </c>
      <c r="B30" s="288"/>
      <c r="C30" s="288"/>
      <c r="D30" s="288"/>
      <c r="E30" s="288"/>
      <c r="F30" s="288"/>
      <c r="G30" s="288"/>
      <c r="H30" s="288"/>
      <c r="I30" s="288"/>
      <c r="J30" s="288"/>
      <c r="K30" s="289"/>
    </row>
    <row r="31" spans="1:11" s="3" customFormat="1" ht="39" customHeight="1" x14ac:dyDescent="0.25">
      <c r="A31" s="87" t="s">
        <v>54</v>
      </c>
      <c r="B31" s="291" t="s">
        <v>264</v>
      </c>
      <c r="C31" s="291"/>
      <c r="D31" s="291"/>
      <c r="E31" s="291" t="s">
        <v>265</v>
      </c>
      <c r="F31" s="291"/>
      <c r="G31" s="291"/>
      <c r="H31" s="291" t="s">
        <v>232</v>
      </c>
      <c r="I31" s="291"/>
      <c r="J31" s="292"/>
      <c r="K31" s="118"/>
    </row>
    <row r="32" spans="1:11" s="3" customFormat="1" ht="13.8" x14ac:dyDescent="0.25">
      <c r="A32" s="13"/>
      <c r="B32" s="201"/>
      <c r="C32" s="201"/>
      <c r="D32" s="201"/>
      <c r="E32" s="201"/>
      <c r="F32" s="201"/>
      <c r="G32" s="201"/>
      <c r="H32" s="201"/>
      <c r="I32" s="201"/>
      <c r="J32" s="290"/>
      <c r="K32" s="118"/>
    </row>
    <row r="33" spans="1:11" s="3" customFormat="1" ht="13.8" x14ac:dyDescent="0.25">
      <c r="A33" s="13"/>
      <c r="B33" s="201"/>
      <c r="C33" s="201"/>
      <c r="D33" s="201"/>
      <c r="E33" s="201"/>
      <c r="F33" s="201"/>
      <c r="G33" s="201"/>
      <c r="H33" s="201"/>
      <c r="I33" s="201"/>
      <c r="J33" s="290"/>
      <c r="K33" s="118"/>
    </row>
    <row r="34" spans="1:11" ht="14.25" customHeight="1" x14ac:dyDescent="0.25">
      <c r="A34" s="13"/>
      <c r="B34" s="201"/>
      <c r="C34" s="201"/>
      <c r="D34" s="201"/>
      <c r="E34" s="201"/>
      <c r="F34" s="201"/>
      <c r="G34" s="201"/>
      <c r="H34" s="201"/>
      <c r="I34" s="201"/>
      <c r="J34" s="290"/>
      <c r="K34" s="118"/>
    </row>
    <row r="35" spans="1:11" s="3" customFormat="1" ht="13.8" x14ac:dyDescent="0.25">
      <c r="A35" s="13"/>
      <c r="B35" s="201"/>
      <c r="C35" s="201"/>
      <c r="D35" s="201"/>
      <c r="E35" s="201"/>
      <c r="F35" s="201"/>
      <c r="G35" s="201"/>
      <c r="H35" s="201"/>
      <c r="I35" s="201"/>
      <c r="J35" s="290"/>
      <c r="K35" s="118"/>
    </row>
    <row r="36" spans="1:11" s="3" customFormat="1" ht="13.8" x14ac:dyDescent="0.25">
      <c r="A36" s="13"/>
      <c r="B36" s="201"/>
      <c r="C36" s="201"/>
      <c r="D36" s="201"/>
      <c r="E36" s="201"/>
      <c r="F36" s="201"/>
      <c r="G36" s="201"/>
      <c r="H36" s="201"/>
      <c r="I36" s="201"/>
      <c r="J36" s="290"/>
      <c r="K36" s="118"/>
    </row>
    <row r="37" spans="1:11" s="3" customFormat="1" ht="29.25" customHeight="1" x14ac:dyDescent="0.25">
      <c r="A37" s="14"/>
      <c r="E37" s="302" t="s">
        <v>266</v>
      </c>
      <c r="F37" s="302"/>
      <c r="G37" s="302"/>
      <c r="H37" s="302"/>
      <c r="I37" s="302"/>
      <c r="J37" s="14"/>
    </row>
    <row r="70" spans="6:6" x14ac:dyDescent="0.25">
      <c r="F70" s="3"/>
    </row>
  </sheetData>
  <mergeCells count="80">
    <mergeCell ref="H26:J26"/>
    <mergeCell ref="H27:J27"/>
    <mergeCell ref="H28:J28"/>
    <mergeCell ref="H29:J29"/>
    <mergeCell ref="B29:D29"/>
    <mergeCell ref="E29:G29"/>
    <mergeCell ref="B28:D28"/>
    <mergeCell ref="B27:D27"/>
    <mergeCell ref="B26:D26"/>
    <mergeCell ref="E26:G26"/>
    <mergeCell ref="E27:G27"/>
    <mergeCell ref="E28:G28"/>
    <mergeCell ref="E37:I37"/>
    <mergeCell ref="A10:B10"/>
    <mergeCell ref="C10:E10"/>
    <mergeCell ref="F10:I10"/>
    <mergeCell ref="A8:B8"/>
    <mergeCell ref="C8:I8"/>
    <mergeCell ref="A9:B9"/>
    <mergeCell ref="C9:E9"/>
    <mergeCell ref="F9:I9"/>
    <mergeCell ref="A11:B11"/>
    <mergeCell ref="C11:E11"/>
    <mergeCell ref="F11:I11"/>
    <mergeCell ref="A12:B12"/>
    <mergeCell ref="C12:E12"/>
    <mergeCell ref="F12:I12"/>
    <mergeCell ref="A13:B13"/>
    <mergeCell ref="C13:E13"/>
    <mergeCell ref="F13:I13"/>
    <mergeCell ref="A14:B14"/>
    <mergeCell ref="C14:E14"/>
    <mergeCell ref="F14:I14"/>
    <mergeCell ref="A15:B15"/>
    <mergeCell ref="C15:E15"/>
    <mergeCell ref="F15:I15"/>
    <mergeCell ref="A16:B16"/>
    <mergeCell ref="C17:E17"/>
    <mergeCell ref="F17:I17"/>
    <mergeCell ref="C16:E16"/>
    <mergeCell ref="F16:I16"/>
    <mergeCell ref="A17:B17"/>
    <mergeCell ref="B20:D20"/>
    <mergeCell ref="E20:G20"/>
    <mergeCell ref="H20:J20"/>
    <mergeCell ref="B21:D21"/>
    <mergeCell ref="E21:G21"/>
    <mergeCell ref="H21:J21"/>
    <mergeCell ref="H25:J25"/>
    <mergeCell ref="B22:D22"/>
    <mergeCell ref="E22:G22"/>
    <mergeCell ref="H22:J22"/>
    <mergeCell ref="B23:D23"/>
    <mergeCell ref="E23:G23"/>
    <mergeCell ref="H23:J23"/>
    <mergeCell ref="B36:D36"/>
    <mergeCell ref="E36:G36"/>
    <mergeCell ref="H36:J36"/>
    <mergeCell ref="B33:D33"/>
    <mergeCell ref="E33:G33"/>
    <mergeCell ref="H33:J33"/>
    <mergeCell ref="B34:D34"/>
    <mergeCell ref="E34:G34"/>
    <mergeCell ref="H34:J34"/>
    <mergeCell ref="A30:K30"/>
    <mergeCell ref="A19:K19"/>
    <mergeCell ref="B35:D35"/>
    <mergeCell ref="E35:G35"/>
    <mergeCell ref="H35:J35"/>
    <mergeCell ref="B31:D31"/>
    <mergeCell ref="E31:G31"/>
    <mergeCell ref="H31:J31"/>
    <mergeCell ref="B32:D32"/>
    <mergeCell ref="E32:G32"/>
    <mergeCell ref="H32:J32"/>
    <mergeCell ref="B24:D24"/>
    <mergeCell ref="E24:G24"/>
    <mergeCell ref="H24:J24"/>
    <mergeCell ref="B25:D25"/>
    <mergeCell ref="E25:G25"/>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J66"/>
  <sheetViews>
    <sheetView showGridLines="0" topLeftCell="A28" zoomScale="90" zoomScaleNormal="90" workbookViewId="0">
      <selection activeCell="A39" sqref="A39:J48"/>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row>
    <row r="3" spans="1:10" ht="15.6" x14ac:dyDescent="0.3">
      <c r="A3" s="1" t="s">
        <v>267</v>
      </c>
      <c r="B3" s="135"/>
      <c r="C3" s="135"/>
      <c r="D3" s="135"/>
      <c r="E3" s="135"/>
      <c r="F3" s="135"/>
      <c r="G3" s="135"/>
      <c r="H3" s="135"/>
      <c r="I3" s="135"/>
      <c r="J3" s="135"/>
    </row>
    <row r="4" spans="1:10" ht="15.6" x14ac:dyDescent="0.3">
      <c r="A4" s="1"/>
      <c r="B4" s="135"/>
      <c r="C4" s="135"/>
      <c r="D4" s="135"/>
      <c r="E4" s="135"/>
      <c r="F4" s="135"/>
      <c r="G4" s="135"/>
      <c r="H4" s="135"/>
      <c r="I4" s="135"/>
      <c r="J4" s="135"/>
    </row>
    <row r="5" spans="1:10" s="3" customFormat="1" ht="13.8" x14ac:dyDescent="0.25">
      <c r="A5" s="328" t="s">
        <v>268</v>
      </c>
      <c r="B5" s="329"/>
      <c r="C5" s="329"/>
      <c r="D5" s="329"/>
      <c r="E5" s="329"/>
      <c r="F5" s="329"/>
      <c r="G5" s="329"/>
      <c r="H5" s="329"/>
      <c r="I5" s="329"/>
      <c r="J5" s="330"/>
    </row>
    <row r="6" spans="1:10" s="3" customFormat="1" ht="15.75" customHeight="1" x14ac:dyDescent="0.25">
      <c r="A6" s="331" t="s">
        <v>269</v>
      </c>
      <c r="B6" s="332"/>
      <c r="C6" s="332"/>
      <c r="D6" s="332"/>
      <c r="E6" s="332"/>
      <c r="F6" s="332"/>
      <c r="G6" s="332"/>
      <c r="H6" s="332"/>
      <c r="I6" s="332"/>
      <c r="J6" s="333"/>
    </row>
    <row r="7" spans="1:10" s="3" customFormat="1" ht="15.75" customHeight="1" x14ac:dyDescent="0.25">
      <c r="A7" s="334"/>
      <c r="B7" s="335"/>
      <c r="C7" s="335"/>
      <c r="D7" s="335"/>
      <c r="E7" s="335"/>
      <c r="F7" s="335"/>
      <c r="G7" s="335"/>
      <c r="H7" s="335"/>
      <c r="I7" s="335"/>
      <c r="J7" s="336"/>
    </row>
    <row r="8" spans="1:10" s="3" customFormat="1" ht="15.75" customHeight="1" x14ac:dyDescent="0.25">
      <c r="A8" s="334"/>
      <c r="B8" s="335"/>
      <c r="C8" s="335"/>
      <c r="D8" s="335"/>
      <c r="E8" s="335"/>
      <c r="F8" s="335"/>
      <c r="G8" s="335"/>
      <c r="H8" s="335"/>
      <c r="I8" s="335"/>
      <c r="J8" s="336"/>
    </row>
    <row r="9" spans="1:10" s="3" customFormat="1" ht="15.75" customHeight="1" x14ac:dyDescent="0.25">
      <c r="A9" s="334"/>
      <c r="B9" s="335"/>
      <c r="C9" s="335"/>
      <c r="D9" s="335"/>
      <c r="E9" s="335"/>
      <c r="F9" s="335"/>
      <c r="G9" s="335"/>
      <c r="H9" s="335"/>
      <c r="I9" s="335"/>
      <c r="J9" s="336"/>
    </row>
    <row r="10" spans="1:10" s="3" customFormat="1" ht="15.75" customHeight="1" x14ac:dyDescent="0.25">
      <c r="A10" s="334"/>
      <c r="B10" s="335"/>
      <c r="C10" s="335"/>
      <c r="D10" s="335"/>
      <c r="E10" s="335"/>
      <c r="F10" s="335"/>
      <c r="G10" s="335"/>
      <c r="H10" s="335"/>
      <c r="I10" s="335"/>
      <c r="J10" s="336"/>
    </row>
    <row r="11" spans="1:10" s="3" customFormat="1" ht="15.75" customHeight="1" x14ac:dyDescent="0.25">
      <c r="A11" s="334"/>
      <c r="B11" s="335"/>
      <c r="C11" s="335"/>
      <c r="D11" s="335"/>
      <c r="E11" s="335"/>
      <c r="F11" s="335"/>
      <c r="G11" s="335"/>
      <c r="H11" s="335"/>
      <c r="I11" s="335"/>
      <c r="J11" s="336"/>
    </row>
    <row r="12" spans="1:10" s="3" customFormat="1" ht="15.75" customHeight="1" x14ac:dyDescent="0.25">
      <c r="A12" s="334"/>
      <c r="B12" s="335"/>
      <c r="C12" s="335"/>
      <c r="D12" s="335"/>
      <c r="E12" s="335"/>
      <c r="F12" s="335"/>
      <c r="G12" s="335"/>
      <c r="H12" s="335"/>
      <c r="I12" s="335"/>
      <c r="J12" s="336"/>
    </row>
    <row r="13" spans="1:10" s="3" customFormat="1" ht="15.75" customHeight="1" x14ac:dyDescent="0.25">
      <c r="A13" s="334"/>
      <c r="B13" s="335"/>
      <c r="C13" s="335"/>
      <c r="D13" s="335"/>
      <c r="E13" s="335"/>
      <c r="F13" s="335"/>
      <c r="G13" s="335"/>
      <c r="H13" s="335"/>
      <c r="I13" s="335"/>
      <c r="J13" s="336"/>
    </row>
    <row r="14" spans="1:10" s="3" customFormat="1" ht="15.75" customHeight="1" x14ac:dyDescent="0.25">
      <c r="A14" s="337"/>
      <c r="B14" s="338"/>
      <c r="C14" s="338"/>
      <c r="D14" s="338"/>
      <c r="E14" s="338"/>
      <c r="F14" s="338"/>
      <c r="G14" s="338"/>
      <c r="H14" s="338"/>
      <c r="I14" s="338"/>
      <c r="J14" s="339"/>
    </row>
    <row r="15" spans="1:10" s="3" customFormat="1" ht="13.8" x14ac:dyDescent="0.25"/>
    <row r="16" spans="1:10" s="88" customFormat="1" ht="33.75" customHeight="1" x14ac:dyDescent="0.3">
      <c r="A16" s="316" t="s">
        <v>270</v>
      </c>
      <c r="B16" s="317"/>
      <c r="C16" s="317"/>
      <c r="D16" s="317"/>
      <c r="E16" s="317"/>
      <c r="F16" s="317"/>
      <c r="G16" s="317"/>
      <c r="H16" s="317"/>
      <c r="I16" s="317"/>
      <c r="J16" s="318"/>
    </row>
    <row r="17" spans="1:10" ht="15.75" customHeight="1" x14ac:dyDescent="0.25">
      <c r="A17" s="340" t="s">
        <v>271</v>
      </c>
      <c r="B17" s="341"/>
      <c r="C17" s="341"/>
      <c r="D17" s="341"/>
      <c r="E17" s="341"/>
      <c r="F17" s="341"/>
      <c r="G17" s="341"/>
      <c r="H17" s="341"/>
      <c r="I17" s="341"/>
      <c r="J17" s="342"/>
    </row>
    <row r="18" spans="1:10" ht="15.75" customHeight="1" x14ac:dyDescent="0.25">
      <c r="A18" s="343"/>
      <c r="B18" s="344"/>
      <c r="C18" s="344"/>
      <c r="D18" s="344"/>
      <c r="E18" s="344"/>
      <c r="F18" s="344"/>
      <c r="G18" s="344"/>
      <c r="H18" s="344"/>
      <c r="I18" s="344"/>
      <c r="J18" s="345"/>
    </row>
    <row r="19" spans="1:10" ht="15.75" customHeight="1" x14ac:dyDescent="0.25">
      <c r="A19" s="343"/>
      <c r="B19" s="344"/>
      <c r="C19" s="344"/>
      <c r="D19" s="344"/>
      <c r="E19" s="344"/>
      <c r="F19" s="344"/>
      <c r="G19" s="344"/>
      <c r="H19" s="344"/>
      <c r="I19" s="344"/>
      <c r="J19" s="345"/>
    </row>
    <row r="20" spans="1:10" ht="15.75" customHeight="1" x14ac:dyDescent="0.25">
      <c r="A20" s="343"/>
      <c r="B20" s="344"/>
      <c r="C20" s="344"/>
      <c r="D20" s="344"/>
      <c r="E20" s="344"/>
      <c r="F20" s="344"/>
      <c r="G20" s="344"/>
      <c r="H20" s="344"/>
      <c r="I20" s="344"/>
      <c r="J20" s="345"/>
    </row>
    <row r="21" spans="1:10" ht="15.75" customHeight="1" x14ac:dyDescent="0.25">
      <c r="A21" s="343"/>
      <c r="B21" s="344"/>
      <c r="C21" s="344"/>
      <c r="D21" s="344"/>
      <c r="E21" s="344"/>
      <c r="F21" s="344"/>
      <c r="G21" s="344"/>
      <c r="H21" s="344"/>
      <c r="I21" s="344"/>
      <c r="J21" s="345"/>
    </row>
    <row r="22" spans="1:10" ht="15.75" customHeight="1" x14ac:dyDescent="0.25">
      <c r="A22" s="343"/>
      <c r="B22" s="344"/>
      <c r="C22" s="344"/>
      <c r="D22" s="344"/>
      <c r="E22" s="344"/>
      <c r="F22" s="344"/>
      <c r="G22" s="344"/>
      <c r="H22" s="344"/>
      <c r="I22" s="344"/>
      <c r="J22" s="345"/>
    </row>
    <row r="23" spans="1:10" ht="15.75" customHeight="1" x14ac:dyDescent="0.25">
      <c r="A23" s="343"/>
      <c r="B23" s="344"/>
      <c r="C23" s="344"/>
      <c r="D23" s="344"/>
      <c r="E23" s="344"/>
      <c r="F23" s="344"/>
      <c r="G23" s="344"/>
      <c r="H23" s="344"/>
      <c r="I23" s="344"/>
      <c r="J23" s="345"/>
    </row>
    <row r="24" spans="1:10" ht="15.75" customHeight="1" x14ac:dyDescent="0.25">
      <c r="A24" s="343"/>
      <c r="B24" s="344"/>
      <c r="C24" s="344"/>
      <c r="D24" s="344"/>
      <c r="E24" s="344"/>
      <c r="F24" s="344"/>
      <c r="G24" s="344"/>
      <c r="H24" s="344"/>
      <c r="I24" s="344"/>
      <c r="J24" s="345"/>
    </row>
    <row r="25" spans="1:10" ht="15.75" customHeight="1" x14ac:dyDescent="0.25">
      <c r="A25" s="346"/>
      <c r="B25" s="347"/>
      <c r="C25" s="347"/>
      <c r="D25" s="347"/>
      <c r="E25" s="347"/>
      <c r="F25" s="347"/>
      <c r="G25" s="347"/>
      <c r="H25" s="347"/>
      <c r="I25" s="347"/>
      <c r="J25" s="348"/>
    </row>
    <row r="26" spans="1:10" ht="15.6" x14ac:dyDescent="0.3">
      <c r="A26" s="1"/>
      <c r="B26" s="135"/>
      <c r="C26" s="135"/>
      <c r="D26" s="135"/>
      <c r="E26" s="135"/>
      <c r="F26" s="135"/>
      <c r="G26" s="135"/>
      <c r="H26" s="135"/>
      <c r="I26" s="135"/>
      <c r="J26" s="135"/>
    </row>
    <row r="27" spans="1:10" ht="36.75" customHeight="1" x14ac:dyDescent="0.25">
      <c r="A27" s="316" t="s">
        <v>272</v>
      </c>
      <c r="B27" s="317"/>
      <c r="C27" s="317"/>
      <c r="D27" s="317"/>
      <c r="E27" s="317"/>
      <c r="F27" s="317"/>
      <c r="G27" s="317"/>
      <c r="H27" s="317"/>
      <c r="I27" s="317"/>
      <c r="J27" s="318"/>
    </row>
    <row r="28" spans="1:10" ht="15.75" customHeight="1" x14ac:dyDescent="0.25">
      <c r="A28" s="340" t="s">
        <v>271</v>
      </c>
      <c r="B28" s="341"/>
      <c r="C28" s="341"/>
      <c r="D28" s="341"/>
      <c r="E28" s="341"/>
      <c r="F28" s="341"/>
      <c r="G28" s="341"/>
      <c r="H28" s="341"/>
      <c r="I28" s="341"/>
      <c r="J28" s="342"/>
    </row>
    <row r="29" spans="1:10" ht="15.75" customHeight="1" x14ac:dyDescent="0.25">
      <c r="A29" s="343"/>
      <c r="B29" s="344"/>
      <c r="C29" s="344"/>
      <c r="D29" s="344"/>
      <c r="E29" s="344"/>
      <c r="F29" s="344"/>
      <c r="G29" s="344"/>
      <c r="H29" s="344"/>
      <c r="I29" s="344"/>
      <c r="J29" s="345"/>
    </row>
    <row r="30" spans="1:10" ht="15.75" customHeight="1" x14ac:dyDescent="0.25">
      <c r="A30" s="343"/>
      <c r="B30" s="344"/>
      <c r="C30" s="344"/>
      <c r="D30" s="344"/>
      <c r="E30" s="344"/>
      <c r="F30" s="344"/>
      <c r="G30" s="344"/>
      <c r="H30" s="344"/>
      <c r="I30" s="344"/>
      <c r="J30" s="345"/>
    </row>
    <row r="31" spans="1:10" ht="15.75" customHeight="1" x14ac:dyDescent="0.25">
      <c r="A31" s="343"/>
      <c r="B31" s="344"/>
      <c r="C31" s="344"/>
      <c r="D31" s="344"/>
      <c r="E31" s="344"/>
      <c r="F31" s="344"/>
      <c r="G31" s="344"/>
      <c r="H31" s="344"/>
      <c r="I31" s="344"/>
      <c r="J31" s="345"/>
    </row>
    <row r="32" spans="1:10" ht="15.75" customHeight="1" x14ac:dyDescent="0.25">
      <c r="A32" s="343"/>
      <c r="B32" s="344"/>
      <c r="C32" s="344"/>
      <c r="D32" s="344"/>
      <c r="E32" s="344"/>
      <c r="F32" s="344"/>
      <c r="G32" s="344"/>
      <c r="H32" s="344"/>
      <c r="I32" s="344"/>
      <c r="J32" s="345"/>
    </row>
    <row r="33" spans="1:10" ht="15.75" customHeight="1" x14ac:dyDescent="0.25">
      <c r="A33" s="343"/>
      <c r="B33" s="344"/>
      <c r="C33" s="344"/>
      <c r="D33" s="344"/>
      <c r="E33" s="344"/>
      <c r="F33" s="344"/>
      <c r="G33" s="344"/>
      <c r="H33" s="344"/>
      <c r="I33" s="344"/>
      <c r="J33" s="345"/>
    </row>
    <row r="34" spans="1:10" ht="15.75" customHeight="1" x14ac:dyDescent="0.25">
      <c r="A34" s="343"/>
      <c r="B34" s="344"/>
      <c r="C34" s="344"/>
      <c r="D34" s="344"/>
      <c r="E34" s="344"/>
      <c r="F34" s="344"/>
      <c r="G34" s="344"/>
      <c r="H34" s="344"/>
      <c r="I34" s="344"/>
      <c r="J34" s="345"/>
    </row>
    <row r="35" spans="1:10" ht="15.75" customHeight="1" x14ac:dyDescent="0.25">
      <c r="A35" s="343"/>
      <c r="B35" s="344"/>
      <c r="C35" s="344"/>
      <c r="D35" s="344"/>
      <c r="E35" s="344"/>
      <c r="F35" s="344"/>
      <c r="G35" s="344"/>
      <c r="H35" s="344"/>
      <c r="I35" s="344"/>
      <c r="J35" s="345"/>
    </row>
    <row r="36" spans="1:10" ht="15.75" customHeight="1" x14ac:dyDescent="0.25">
      <c r="A36" s="346"/>
      <c r="B36" s="347"/>
      <c r="C36" s="347"/>
      <c r="D36" s="347"/>
      <c r="E36" s="347"/>
      <c r="F36" s="347"/>
      <c r="G36" s="347"/>
      <c r="H36" s="347"/>
      <c r="I36" s="347"/>
      <c r="J36" s="348"/>
    </row>
    <row r="38" spans="1:10" ht="33" customHeight="1" x14ac:dyDescent="0.25">
      <c r="A38" s="316" t="s">
        <v>273</v>
      </c>
      <c r="B38" s="317"/>
      <c r="C38" s="317"/>
      <c r="D38" s="317"/>
      <c r="E38" s="317"/>
      <c r="F38" s="317"/>
      <c r="G38" s="317"/>
      <c r="H38" s="317"/>
      <c r="I38" s="317"/>
      <c r="J38" s="318"/>
    </row>
    <row r="39" spans="1:10" ht="15.75" customHeight="1" x14ac:dyDescent="0.25">
      <c r="A39" s="319" t="s">
        <v>274</v>
      </c>
      <c r="B39" s="320"/>
      <c r="C39" s="320"/>
      <c r="D39" s="320"/>
      <c r="E39" s="320"/>
      <c r="F39" s="320"/>
      <c r="G39" s="320"/>
      <c r="H39" s="320"/>
      <c r="I39" s="320"/>
      <c r="J39" s="321"/>
    </row>
    <row r="40" spans="1:10" ht="15.75" customHeight="1" x14ac:dyDescent="0.25">
      <c r="A40" s="322"/>
      <c r="B40" s="323"/>
      <c r="C40" s="323"/>
      <c r="D40" s="323"/>
      <c r="E40" s="323"/>
      <c r="F40" s="323"/>
      <c r="G40" s="323"/>
      <c r="H40" s="323"/>
      <c r="I40" s="323"/>
      <c r="J40" s="324"/>
    </row>
    <row r="41" spans="1:10" ht="15.75" customHeight="1" x14ac:dyDescent="0.25">
      <c r="A41" s="322"/>
      <c r="B41" s="323"/>
      <c r="C41" s="323"/>
      <c r="D41" s="323"/>
      <c r="E41" s="323"/>
      <c r="F41" s="323"/>
      <c r="G41" s="323"/>
      <c r="H41" s="323"/>
      <c r="I41" s="323"/>
      <c r="J41" s="324"/>
    </row>
    <row r="42" spans="1:10" ht="15.75" customHeight="1" x14ac:dyDescent="0.25">
      <c r="A42" s="322"/>
      <c r="B42" s="323"/>
      <c r="C42" s="323"/>
      <c r="D42" s="323"/>
      <c r="E42" s="323"/>
      <c r="F42" s="323"/>
      <c r="G42" s="323"/>
      <c r="H42" s="323"/>
      <c r="I42" s="323"/>
      <c r="J42" s="324"/>
    </row>
    <row r="43" spans="1:10" ht="15.75" customHeight="1" x14ac:dyDescent="0.25">
      <c r="A43" s="322"/>
      <c r="B43" s="323"/>
      <c r="C43" s="323"/>
      <c r="D43" s="323"/>
      <c r="E43" s="323"/>
      <c r="F43" s="323"/>
      <c r="G43" s="323"/>
      <c r="H43" s="323"/>
      <c r="I43" s="323"/>
      <c r="J43" s="324"/>
    </row>
    <row r="44" spans="1:10" ht="15.75" customHeight="1" x14ac:dyDescent="0.25">
      <c r="A44" s="322"/>
      <c r="B44" s="323"/>
      <c r="C44" s="323"/>
      <c r="D44" s="323"/>
      <c r="E44" s="323"/>
      <c r="F44" s="323"/>
      <c r="G44" s="323"/>
      <c r="H44" s="323"/>
      <c r="I44" s="323"/>
      <c r="J44" s="324"/>
    </row>
    <row r="45" spans="1:10" ht="15.75" customHeight="1" x14ac:dyDescent="0.25">
      <c r="A45" s="322"/>
      <c r="B45" s="323"/>
      <c r="C45" s="323"/>
      <c r="D45" s="323"/>
      <c r="E45" s="323"/>
      <c r="F45" s="323"/>
      <c r="G45" s="323"/>
      <c r="H45" s="323"/>
      <c r="I45" s="323"/>
      <c r="J45" s="324"/>
    </row>
    <row r="46" spans="1:10" ht="15.75" customHeight="1" x14ac:dyDescent="0.25">
      <c r="A46" s="322"/>
      <c r="B46" s="323"/>
      <c r="C46" s="323"/>
      <c r="D46" s="323"/>
      <c r="E46" s="323"/>
      <c r="F46" s="323"/>
      <c r="G46" s="323"/>
      <c r="H46" s="323"/>
      <c r="I46" s="323"/>
      <c r="J46" s="324"/>
    </row>
    <row r="47" spans="1:10" ht="15.75" customHeight="1" x14ac:dyDescent="0.25">
      <c r="A47" s="322"/>
      <c r="B47" s="323"/>
      <c r="C47" s="323"/>
      <c r="D47" s="323"/>
      <c r="E47" s="323"/>
      <c r="F47" s="323"/>
      <c r="G47" s="323"/>
      <c r="H47" s="323"/>
      <c r="I47" s="323"/>
      <c r="J47" s="324"/>
    </row>
    <row r="48" spans="1:10" ht="15.75" customHeight="1" x14ac:dyDescent="0.25">
      <c r="A48" s="325"/>
      <c r="B48" s="326"/>
      <c r="C48" s="326"/>
      <c r="D48" s="326"/>
      <c r="E48" s="326"/>
      <c r="F48" s="326"/>
      <c r="G48" s="326"/>
      <c r="H48" s="326"/>
      <c r="I48" s="326"/>
      <c r="J48" s="327"/>
    </row>
    <row r="66" spans="6:6" x14ac:dyDescent="0.25">
      <c r="F66" s="3"/>
    </row>
  </sheetData>
  <mergeCells count="8">
    <mergeCell ref="A38:J38"/>
    <mergeCell ref="A39:J48"/>
    <mergeCell ref="A5:J5"/>
    <mergeCell ref="A6:J14"/>
    <mergeCell ref="A16:J16"/>
    <mergeCell ref="A17:J25"/>
    <mergeCell ref="A27:J27"/>
    <mergeCell ref="A28:J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J66"/>
  <sheetViews>
    <sheetView showGridLines="0" topLeftCell="A7" zoomScaleNormal="100" workbookViewId="0">
      <selection activeCell="C20" sqref="C20:J21"/>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row>
    <row r="3" spans="1:10" ht="15.6" x14ac:dyDescent="0.3">
      <c r="A3" s="1" t="s">
        <v>275</v>
      </c>
      <c r="B3" s="135"/>
      <c r="C3" s="135"/>
      <c r="D3" s="135"/>
      <c r="E3" s="135"/>
      <c r="F3" s="135"/>
      <c r="G3" s="135"/>
      <c r="H3" s="135"/>
      <c r="I3" s="135"/>
      <c r="J3" s="135"/>
    </row>
    <row r="4" spans="1:10" ht="15.6" x14ac:dyDescent="0.3">
      <c r="A4" s="1"/>
      <c r="B4" s="135"/>
      <c r="C4" s="135"/>
      <c r="D4" s="135"/>
      <c r="E4" s="135"/>
      <c r="F4" s="135"/>
      <c r="G4" s="135"/>
      <c r="H4" s="135"/>
      <c r="I4" s="135"/>
      <c r="J4" s="135"/>
    </row>
    <row r="5" spans="1:10" s="3" customFormat="1" ht="28.5" customHeight="1" x14ac:dyDescent="0.25">
      <c r="A5" s="89" t="s">
        <v>276</v>
      </c>
      <c r="B5" s="90"/>
      <c r="C5" s="90"/>
      <c r="D5" s="90"/>
      <c r="E5" s="90"/>
      <c r="F5" s="90"/>
      <c r="G5" s="90"/>
      <c r="H5" s="90"/>
      <c r="I5" s="90"/>
      <c r="J5" s="91"/>
    </row>
    <row r="6" spans="1:10" s="3" customFormat="1" ht="15.75" customHeight="1" x14ac:dyDescent="0.25">
      <c r="A6" s="328" t="s">
        <v>54</v>
      </c>
      <c r="B6" s="330"/>
      <c r="C6" s="328" t="s">
        <v>277</v>
      </c>
      <c r="D6" s="329"/>
      <c r="E6" s="329"/>
      <c r="F6" s="329"/>
      <c r="G6" s="329"/>
      <c r="H6" s="329"/>
      <c r="I6" s="329"/>
      <c r="J6" s="330"/>
    </row>
    <row r="7" spans="1:10" s="3" customFormat="1" ht="15.75" customHeight="1" x14ac:dyDescent="0.25">
      <c r="A7" s="349" t="s">
        <v>278</v>
      </c>
      <c r="B7" s="351"/>
      <c r="C7" s="349" t="s">
        <v>279</v>
      </c>
      <c r="D7" s="350"/>
      <c r="E7" s="350"/>
      <c r="F7" s="350"/>
      <c r="G7" s="350"/>
      <c r="H7" s="350"/>
      <c r="I7" s="350"/>
      <c r="J7" s="351"/>
    </row>
    <row r="8" spans="1:10" s="3" customFormat="1" ht="15.75" customHeight="1" x14ac:dyDescent="0.25">
      <c r="A8" s="352"/>
      <c r="B8" s="354"/>
      <c r="C8" s="352"/>
      <c r="D8" s="353"/>
      <c r="E8" s="353"/>
      <c r="F8" s="353"/>
      <c r="G8" s="353"/>
      <c r="H8" s="353"/>
      <c r="I8" s="353"/>
      <c r="J8" s="354"/>
    </row>
    <row r="9" spans="1:10" s="3" customFormat="1" ht="15.75" customHeight="1" x14ac:dyDescent="0.25">
      <c r="A9" s="349"/>
      <c r="B9" s="351"/>
      <c r="C9" s="349"/>
      <c r="D9" s="350"/>
      <c r="E9" s="350"/>
      <c r="F9" s="350"/>
      <c r="G9" s="350"/>
      <c r="H9" s="350"/>
      <c r="I9" s="350"/>
      <c r="J9" s="351"/>
    </row>
    <row r="10" spans="1:10" s="3" customFormat="1" ht="15.75" customHeight="1" x14ac:dyDescent="0.25">
      <c r="A10" s="352"/>
      <c r="B10" s="354"/>
      <c r="C10" s="352"/>
      <c r="D10" s="353"/>
      <c r="E10" s="353"/>
      <c r="F10" s="353"/>
      <c r="G10" s="353"/>
      <c r="H10" s="353"/>
      <c r="I10" s="353"/>
      <c r="J10" s="354"/>
    </row>
    <row r="11" spans="1:10" s="3" customFormat="1" ht="15.75" customHeight="1" x14ac:dyDescent="0.25">
      <c r="A11" s="349" t="s">
        <v>278</v>
      </c>
      <c r="B11" s="351"/>
      <c r="C11" s="349" t="s">
        <v>280</v>
      </c>
      <c r="D11" s="350"/>
      <c r="E11" s="350"/>
      <c r="F11" s="350"/>
      <c r="G11" s="350"/>
      <c r="H11" s="350"/>
      <c r="I11" s="350"/>
      <c r="J11" s="351"/>
    </row>
    <row r="12" spans="1:10" s="3" customFormat="1" ht="15.75" customHeight="1" x14ac:dyDescent="0.25">
      <c r="A12" s="352"/>
      <c r="B12" s="354"/>
      <c r="C12" s="352"/>
      <c r="D12" s="353"/>
      <c r="E12" s="353"/>
      <c r="F12" s="353"/>
      <c r="G12" s="353"/>
      <c r="H12" s="353"/>
      <c r="I12" s="353"/>
      <c r="J12" s="354"/>
    </row>
    <row r="13" spans="1:10" s="3" customFormat="1" ht="15.75" customHeight="1" x14ac:dyDescent="0.25">
      <c r="A13" s="331"/>
      <c r="B13" s="333"/>
      <c r="C13" s="331" t="s">
        <v>281</v>
      </c>
      <c r="D13" s="332"/>
      <c r="E13" s="332"/>
      <c r="F13" s="332"/>
      <c r="G13" s="332"/>
      <c r="H13" s="332"/>
      <c r="I13" s="332"/>
      <c r="J13" s="333"/>
    </row>
    <row r="14" spans="1:10" s="3" customFormat="1" ht="15.75" customHeight="1" x14ac:dyDescent="0.25">
      <c r="A14" s="337"/>
      <c r="B14" s="339"/>
      <c r="C14" s="337"/>
      <c r="D14" s="338"/>
      <c r="E14" s="338"/>
      <c r="F14" s="338"/>
      <c r="G14" s="338"/>
      <c r="H14" s="338"/>
      <c r="I14" s="338"/>
      <c r="J14" s="339"/>
    </row>
    <row r="15" spans="1:10" s="3" customFormat="1" ht="13.8" x14ac:dyDescent="0.25"/>
    <row r="16" spans="1:10" s="88" customFormat="1" ht="33.75" customHeight="1" x14ac:dyDescent="0.3">
      <c r="A16" s="316" t="s">
        <v>282</v>
      </c>
      <c r="B16" s="317"/>
      <c r="C16" s="317"/>
      <c r="D16" s="317"/>
      <c r="E16" s="317"/>
      <c r="F16" s="317"/>
      <c r="G16" s="317"/>
      <c r="H16" s="317"/>
      <c r="I16" s="317"/>
      <c r="J16" s="318"/>
    </row>
    <row r="17" spans="1:10" ht="15.75" customHeight="1" x14ac:dyDescent="0.25">
      <c r="A17" s="328" t="s">
        <v>54</v>
      </c>
      <c r="B17" s="330"/>
      <c r="C17" s="328" t="s">
        <v>277</v>
      </c>
      <c r="D17" s="329"/>
      <c r="E17" s="329"/>
      <c r="F17" s="329"/>
      <c r="G17" s="329"/>
      <c r="H17" s="329"/>
      <c r="I17" s="329"/>
      <c r="J17" s="329"/>
    </row>
    <row r="18" spans="1:10" ht="15.75" customHeight="1" x14ac:dyDescent="0.25">
      <c r="A18" s="319" t="s">
        <v>278</v>
      </c>
      <c r="B18" s="321"/>
      <c r="C18" s="319" t="s">
        <v>279</v>
      </c>
      <c r="D18" s="320"/>
      <c r="E18" s="320"/>
      <c r="F18" s="320"/>
      <c r="G18" s="320"/>
      <c r="H18" s="320"/>
      <c r="I18" s="320"/>
      <c r="J18" s="321"/>
    </row>
    <row r="19" spans="1:10" ht="15.75" customHeight="1" x14ac:dyDescent="0.25">
      <c r="A19" s="325"/>
      <c r="B19" s="327"/>
      <c r="C19" s="325"/>
      <c r="D19" s="326"/>
      <c r="E19" s="326"/>
      <c r="F19" s="326"/>
      <c r="G19" s="326"/>
      <c r="H19" s="326"/>
      <c r="I19" s="326"/>
      <c r="J19" s="327"/>
    </row>
    <row r="20" spans="1:10" ht="15.75" customHeight="1" x14ac:dyDescent="0.25">
      <c r="A20" s="319" t="s">
        <v>283</v>
      </c>
      <c r="B20" s="321"/>
      <c r="C20" s="319" t="s">
        <v>284</v>
      </c>
      <c r="D20" s="320"/>
      <c r="E20" s="320"/>
      <c r="F20" s="320"/>
      <c r="G20" s="320"/>
      <c r="H20" s="320"/>
      <c r="I20" s="320"/>
      <c r="J20" s="321"/>
    </row>
    <row r="21" spans="1:10" ht="15.75" customHeight="1" x14ac:dyDescent="0.25">
      <c r="A21" s="325"/>
      <c r="B21" s="327"/>
      <c r="C21" s="325"/>
      <c r="D21" s="326"/>
      <c r="E21" s="326"/>
      <c r="F21" s="326"/>
      <c r="G21" s="326"/>
      <c r="H21" s="326"/>
      <c r="I21" s="326"/>
      <c r="J21" s="327"/>
    </row>
    <row r="22" spans="1:10" ht="15.75" customHeight="1" x14ac:dyDescent="0.25">
      <c r="A22" s="319" t="s">
        <v>278</v>
      </c>
      <c r="B22" s="321"/>
      <c r="C22" s="319" t="s">
        <v>280</v>
      </c>
      <c r="D22" s="320"/>
      <c r="E22" s="320"/>
      <c r="F22" s="320"/>
      <c r="G22" s="320"/>
      <c r="H22" s="320"/>
      <c r="I22" s="320"/>
      <c r="J22" s="321"/>
    </row>
    <row r="23" spans="1:10" ht="15.75" customHeight="1" x14ac:dyDescent="0.25">
      <c r="A23" s="325"/>
      <c r="B23" s="327"/>
      <c r="C23" s="325"/>
      <c r="D23" s="326"/>
      <c r="E23" s="326"/>
      <c r="F23" s="326"/>
      <c r="G23" s="326"/>
      <c r="H23" s="326"/>
      <c r="I23" s="326"/>
      <c r="J23" s="327"/>
    </row>
    <row r="24" spans="1:10" ht="15.75" customHeight="1" x14ac:dyDescent="0.25">
      <c r="A24" s="331" t="s">
        <v>285</v>
      </c>
      <c r="B24" s="333"/>
      <c r="C24" s="349" t="s">
        <v>281</v>
      </c>
      <c r="D24" s="350"/>
      <c r="E24" s="350"/>
      <c r="F24" s="350"/>
      <c r="G24" s="350"/>
      <c r="H24" s="350"/>
      <c r="I24" s="350"/>
      <c r="J24" s="351"/>
    </row>
    <row r="25" spans="1:10" ht="15.75" customHeight="1" x14ac:dyDescent="0.25">
      <c r="A25" s="337"/>
      <c r="B25" s="339"/>
      <c r="C25" s="352"/>
      <c r="D25" s="353"/>
      <c r="E25" s="353"/>
      <c r="F25" s="353"/>
      <c r="G25" s="353"/>
      <c r="H25" s="353"/>
      <c r="I25" s="353"/>
      <c r="J25" s="354"/>
    </row>
    <row r="26" spans="1:10" ht="15.75" customHeight="1" x14ac:dyDescent="0.25">
      <c r="A26" s="349"/>
      <c r="B26" s="351"/>
      <c r="C26" s="349"/>
      <c r="D26" s="350"/>
      <c r="E26" s="350"/>
      <c r="F26" s="350"/>
      <c r="G26" s="350"/>
      <c r="H26" s="350"/>
      <c r="I26" s="350"/>
      <c r="J26" s="351"/>
    </row>
    <row r="27" spans="1:10" ht="15.75" customHeight="1" x14ac:dyDescent="0.25">
      <c r="A27" s="352"/>
      <c r="B27" s="354"/>
      <c r="C27" s="352"/>
      <c r="D27" s="353"/>
      <c r="E27" s="353"/>
      <c r="F27" s="353"/>
      <c r="G27" s="353"/>
      <c r="H27" s="353"/>
      <c r="I27" s="353"/>
      <c r="J27" s="354"/>
    </row>
    <row r="28" spans="1:10" ht="15.6" x14ac:dyDescent="0.3">
      <c r="A28" s="1"/>
      <c r="B28" s="135"/>
      <c r="C28" s="135"/>
      <c r="D28" s="135"/>
      <c r="E28" s="135"/>
      <c r="F28" s="135"/>
      <c r="G28" s="135"/>
      <c r="H28" s="135"/>
      <c r="I28" s="135"/>
      <c r="J28" s="135"/>
    </row>
    <row r="29" spans="1:10" ht="36.75" customHeight="1" x14ac:dyDescent="0.25">
      <c r="A29" s="316" t="s">
        <v>286</v>
      </c>
      <c r="B29" s="317"/>
      <c r="C29" s="317"/>
      <c r="D29" s="317"/>
      <c r="E29" s="317"/>
      <c r="F29" s="317"/>
      <c r="G29" s="317"/>
      <c r="H29" s="317"/>
      <c r="I29" s="317"/>
      <c r="J29" s="318"/>
    </row>
    <row r="39" spans="3:3" x14ac:dyDescent="0.25">
      <c r="C39" s="135">
        <v>2021</v>
      </c>
    </row>
    <row r="66" spans="6:6" x14ac:dyDescent="0.25">
      <c r="F66" s="3"/>
    </row>
  </sheetData>
  <mergeCells count="24">
    <mergeCell ref="A17:B17"/>
    <mergeCell ref="C17:J17"/>
    <mergeCell ref="A6:B6"/>
    <mergeCell ref="C6:J6"/>
    <mergeCell ref="A7:B8"/>
    <mergeCell ref="C7:J8"/>
    <mergeCell ref="A9:B10"/>
    <mergeCell ref="C9:J10"/>
    <mergeCell ref="A11:B12"/>
    <mergeCell ref="C11:J12"/>
    <mergeCell ref="A16:J16"/>
    <mergeCell ref="A13:B14"/>
    <mergeCell ref="C13:J14"/>
    <mergeCell ref="A18:B19"/>
    <mergeCell ref="C18:J19"/>
    <mergeCell ref="A20:B21"/>
    <mergeCell ref="C20:J21"/>
    <mergeCell ref="A22:B23"/>
    <mergeCell ref="C22:J23"/>
    <mergeCell ref="A24:B25"/>
    <mergeCell ref="C24:J25"/>
    <mergeCell ref="A26:B27"/>
    <mergeCell ref="C26:J27"/>
    <mergeCell ref="A29:J29"/>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BC2DDE-F139-4E7A-8A89-053DB2D3E952}">
  <sheetPr>
    <tabColor rgb="FF00B0F0"/>
  </sheetPr>
  <dimension ref="A1:O24"/>
  <sheetViews>
    <sheetView topLeftCell="A10" zoomScale="80" zoomScaleNormal="80" workbookViewId="0">
      <selection activeCell="C19" sqref="C19"/>
    </sheetView>
  </sheetViews>
  <sheetFormatPr defaultColWidth="8.88671875" defaultRowHeight="15" x14ac:dyDescent="0.25"/>
  <cols>
    <col min="1" max="1" width="36.6640625" style="135" customWidth="1"/>
    <col min="2" max="2" width="17.6640625" style="135" customWidth="1"/>
    <col min="3" max="3" width="37.33203125" style="135" customWidth="1"/>
    <col min="4" max="14" width="8.88671875" style="135"/>
    <col min="15" max="15" width="9" style="135" customWidth="1"/>
    <col min="16" max="16384" width="8.88671875" style="135"/>
  </cols>
  <sheetData>
    <row r="1" spans="1:15" x14ac:dyDescent="0.25">
      <c r="A1" s="135" t="str">
        <f>+'Cover Page'!$B$29</f>
        <v>Annual Performance Report 2022</v>
      </c>
      <c r="C1" s="135" t="str">
        <f>+'[1]Cover Page'!$B$33</f>
        <v>Name of Facility as per Permit</v>
      </c>
    </row>
    <row r="2" spans="1:15" ht="10.199999999999999" customHeight="1" x14ac:dyDescent="0.25"/>
    <row r="3" spans="1:15" ht="15.6" x14ac:dyDescent="0.3">
      <c r="A3" s="1" t="s">
        <v>287</v>
      </c>
      <c r="E3" s="128" t="s">
        <v>3</v>
      </c>
    </row>
    <row r="4" spans="1:15" ht="9.4499999999999993" customHeight="1" x14ac:dyDescent="0.25"/>
    <row r="5" spans="1:15" x14ac:dyDescent="0.25">
      <c r="A5" s="355" t="s">
        <v>288</v>
      </c>
      <c r="B5" s="356"/>
      <c r="C5" s="356"/>
    </row>
    <row r="6" spans="1:15" ht="30" x14ac:dyDescent="0.25">
      <c r="A6" s="160" t="s">
        <v>289</v>
      </c>
      <c r="B6" s="161" t="s">
        <v>290</v>
      </c>
      <c r="C6" s="162"/>
    </row>
    <row r="7" spans="1:15" ht="30" x14ac:dyDescent="0.25">
      <c r="A7" s="160" t="s">
        <v>291</v>
      </c>
      <c r="B7" s="161" t="s">
        <v>292</v>
      </c>
      <c r="C7" s="162"/>
    </row>
    <row r="8" spans="1:15" ht="45" x14ac:dyDescent="0.25">
      <c r="A8" s="160" t="s">
        <v>293</v>
      </c>
      <c r="B8" s="161" t="s">
        <v>294</v>
      </c>
      <c r="C8" s="162"/>
    </row>
    <row r="9" spans="1:15" ht="78" customHeight="1" x14ac:dyDescent="0.3">
      <c r="A9" s="160" t="s">
        <v>295</v>
      </c>
      <c r="B9" s="357" t="s">
        <v>296</v>
      </c>
      <c r="C9" s="358"/>
      <c r="E9" s="359" t="s">
        <v>297</v>
      </c>
      <c r="F9" s="360"/>
      <c r="G9" s="360"/>
      <c r="H9" s="360"/>
      <c r="I9" s="360"/>
      <c r="J9" s="360"/>
      <c r="K9" s="360"/>
      <c r="L9" s="360"/>
      <c r="M9" s="360"/>
      <c r="N9" s="360"/>
      <c r="O9" s="360"/>
    </row>
    <row r="10" spans="1:15" ht="8.6999999999999993" customHeight="1" x14ac:dyDescent="0.25">
      <c r="A10" s="163"/>
      <c r="B10" s="164"/>
      <c r="C10" s="164"/>
    </row>
    <row r="11" spans="1:15" x14ac:dyDescent="0.25">
      <c r="A11" s="361" t="s">
        <v>298</v>
      </c>
      <c r="B11" s="356"/>
      <c r="C11" s="356"/>
    </row>
    <row r="12" spans="1:15" ht="30" x14ac:dyDescent="0.25">
      <c r="A12" s="160" t="s">
        <v>299</v>
      </c>
      <c r="B12" s="161" t="s">
        <v>300</v>
      </c>
      <c r="C12" s="162" t="s">
        <v>301</v>
      </c>
    </row>
    <row r="13" spans="1:15" ht="45" x14ac:dyDescent="0.3">
      <c r="A13" s="160" t="s">
        <v>302</v>
      </c>
      <c r="B13" s="362" t="s">
        <v>303</v>
      </c>
      <c r="C13" s="363"/>
      <c r="E13" s="222" t="s">
        <v>304</v>
      </c>
      <c r="F13" s="360"/>
      <c r="G13" s="360"/>
      <c r="H13" s="360"/>
      <c r="I13" s="360"/>
      <c r="J13" s="360"/>
      <c r="K13" s="360"/>
      <c r="L13" s="360"/>
      <c r="M13" s="360"/>
      <c r="N13" s="360"/>
      <c r="O13" s="360"/>
    </row>
    <row r="14" spans="1:15" ht="58.2" x14ac:dyDescent="0.25">
      <c r="A14" s="160" t="s">
        <v>305</v>
      </c>
      <c r="B14" s="165" t="s">
        <v>306</v>
      </c>
      <c r="C14" s="169"/>
    </row>
    <row r="15" spans="1:15" ht="6.45" customHeight="1" x14ac:dyDescent="0.25">
      <c r="A15" s="163"/>
      <c r="B15" s="164"/>
      <c r="C15" s="164"/>
    </row>
    <row r="16" spans="1:15" ht="39" customHeight="1" x14ac:dyDescent="0.25">
      <c r="A16" s="355" t="s">
        <v>307</v>
      </c>
      <c r="B16" s="356"/>
      <c r="C16" s="356"/>
    </row>
    <row r="17" spans="1:15" ht="45" x14ac:dyDescent="0.25">
      <c r="A17" s="160" t="s">
        <v>308</v>
      </c>
      <c r="B17" s="170" t="s">
        <v>81</v>
      </c>
      <c r="C17" s="169" t="s">
        <v>309</v>
      </c>
    </row>
    <row r="18" spans="1:15" ht="45" x14ac:dyDescent="0.3">
      <c r="A18" s="160" t="s">
        <v>310</v>
      </c>
      <c r="B18" s="362" t="s">
        <v>311</v>
      </c>
      <c r="C18" s="364"/>
      <c r="E18" s="222" t="s">
        <v>312</v>
      </c>
      <c r="F18" s="360"/>
      <c r="G18" s="360"/>
      <c r="H18" s="360"/>
      <c r="I18" s="360"/>
      <c r="J18" s="360"/>
      <c r="K18" s="360"/>
      <c r="L18" s="360"/>
      <c r="M18" s="360"/>
      <c r="N18" s="360"/>
      <c r="O18" s="360"/>
    </row>
    <row r="19" spans="1:15" ht="45" x14ac:dyDescent="0.25">
      <c r="A19" s="160" t="s">
        <v>313</v>
      </c>
      <c r="B19" s="170" t="s">
        <v>81</v>
      </c>
      <c r="C19" s="169" t="s">
        <v>309</v>
      </c>
    </row>
    <row r="20" spans="1:15" ht="45" x14ac:dyDescent="0.3">
      <c r="A20" s="160" t="s">
        <v>314</v>
      </c>
      <c r="B20" s="362" t="s">
        <v>311</v>
      </c>
      <c r="C20" s="364"/>
      <c r="E20" s="222" t="s">
        <v>315</v>
      </c>
      <c r="F20" s="360"/>
      <c r="G20" s="360"/>
      <c r="H20" s="360"/>
      <c r="I20" s="360"/>
      <c r="J20" s="360"/>
      <c r="K20" s="360"/>
      <c r="L20" s="360"/>
      <c r="M20" s="360"/>
      <c r="N20" s="360"/>
      <c r="O20" s="360"/>
    </row>
    <row r="21" spans="1:15" ht="10.199999999999999" customHeight="1" x14ac:dyDescent="0.25"/>
    <row r="22" spans="1:15" x14ac:dyDescent="0.25">
      <c r="A22" s="135" t="s">
        <v>316</v>
      </c>
    </row>
    <row r="23" spans="1:15" x14ac:dyDescent="0.25">
      <c r="A23" s="280"/>
      <c r="B23" s="280"/>
      <c r="C23" s="280"/>
    </row>
    <row r="24" spans="1:15" ht="64.95" customHeight="1" x14ac:dyDescent="0.25">
      <c r="A24" s="280"/>
      <c r="B24" s="280"/>
      <c r="C24" s="280"/>
    </row>
  </sheetData>
  <mergeCells count="12">
    <mergeCell ref="A23:C24"/>
    <mergeCell ref="A5:C5"/>
    <mergeCell ref="B9:C9"/>
    <mergeCell ref="E9:O9"/>
    <mergeCell ref="A11:C11"/>
    <mergeCell ref="B13:C13"/>
    <mergeCell ref="E13:O13"/>
    <mergeCell ref="A16:C16"/>
    <mergeCell ref="B18:C18"/>
    <mergeCell ref="E18:O18"/>
    <mergeCell ref="B20:C20"/>
    <mergeCell ref="E20:O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0721" r:id="rId4">
          <objectPr defaultSize="0" autoPict="0" r:id="rId5">
            <anchor moveWithCells="1">
              <from>
                <xdr:col>6</xdr:col>
                <xdr:colOff>60960</xdr:colOff>
                <xdr:row>1</xdr:row>
                <xdr:rowOff>38100</xdr:rowOff>
              </from>
              <to>
                <xdr:col>8</xdr:col>
                <xdr:colOff>144780</xdr:colOff>
                <xdr:row>7</xdr:row>
                <xdr:rowOff>220980</xdr:rowOff>
              </to>
            </anchor>
          </objectPr>
        </oleObject>
      </mc:Choice>
      <mc:Fallback>
        <oleObject progId="Acrobat Document" dvAspect="DVASPECT_ICON" shapeId="30721"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showGridLines="0" topLeftCell="A25" zoomScaleNormal="100" workbookViewId="0">
      <selection activeCell="A36" sqref="A36:G41"/>
    </sheetView>
  </sheetViews>
  <sheetFormatPr defaultColWidth="9.33203125" defaultRowHeight="15" x14ac:dyDescent="0.25"/>
  <cols>
    <col min="1" max="1" width="9.33203125" style="2" customWidth="1"/>
    <col min="2" max="2" width="14.5546875" style="2" bestFit="1" customWidth="1"/>
    <col min="3" max="3" width="9.33203125" style="2"/>
    <col min="4" max="4" width="17.5546875" style="2" customWidth="1"/>
    <col min="5" max="5" width="9.33203125" style="2" customWidth="1"/>
    <col min="6" max="6" width="21.5546875" style="2" customWidth="1"/>
    <col min="7" max="7" width="10.44140625" style="2" customWidth="1"/>
    <col min="8" max="16384" width="9.33203125" style="2"/>
  </cols>
  <sheetData>
    <row r="1" spans="1:7"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row>
    <row r="3" spans="1:7" ht="15.6" x14ac:dyDescent="0.3">
      <c r="A3" s="1" t="s">
        <v>317</v>
      </c>
      <c r="B3" s="135"/>
      <c r="C3" s="135"/>
      <c r="D3" s="135"/>
      <c r="E3" s="135"/>
      <c r="F3" s="135"/>
      <c r="G3" s="135"/>
    </row>
    <row r="4" spans="1:7" ht="15.6" x14ac:dyDescent="0.3">
      <c r="A4" s="1"/>
      <c r="B4" s="135"/>
      <c r="C4" s="135"/>
      <c r="D4" s="135"/>
      <c r="E4" s="135"/>
      <c r="F4" s="135"/>
      <c r="G4" s="135"/>
    </row>
    <row r="5" spans="1:7" s="3" customFormat="1" ht="21.75" customHeight="1" x14ac:dyDescent="0.25">
      <c r="A5" s="89" t="s">
        <v>318</v>
      </c>
      <c r="B5" s="90"/>
      <c r="C5" s="90"/>
      <c r="D5" s="90"/>
      <c r="E5" s="90"/>
      <c r="F5" s="90"/>
      <c r="G5" s="91"/>
    </row>
    <row r="6" spans="1:7" s="3" customFormat="1" ht="15.75" customHeight="1" x14ac:dyDescent="0.25">
      <c r="A6" s="372" t="s">
        <v>319</v>
      </c>
      <c r="B6" s="214"/>
      <c r="C6" s="214"/>
      <c r="D6" s="214"/>
      <c r="E6" s="214"/>
      <c r="F6" s="214"/>
      <c r="G6" s="215"/>
    </row>
    <row r="7" spans="1:7" s="3" customFormat="1" ht="15.75" customHeight="1" x14ac:dyDescent="0.25">
      <c r="A7" s="219"/>
      <c r="B7" s="220"/>
      <c r="C7" s="220"/>
      <c r="D7" s="220"/>
      <c r="E7" s="220"/>
      <c r="F7" s="220"/>
      <c r="G7" s="221"/>
    </row>
    <row r="8" spans="1:7" s="3" customFormat="1" ht="15.75" customHeight="1" x14ac:dyDescent="0.25">
      <c r="A8" s="205" t="s">
        <v>320</v>
      </c>
      <c r="B8" s="206"/>
      <c r="C8" s="206"/>
      <c r="D8" s="206"/>
      <c r="E8" s="206"/>
      <c r="F8" s="206"/>
      <c r="G8" s="207"/>
    </row>
    <row r="9" spans="1:7" s="3" customFormat="1" ht="15.75" customHeight="1" x14ac:dyDescent="0.25">
      <c r="A9" s="211"/>
      <c r="B9" s="212"/>
      <c r="C9" s="212"/>
      <c r="D9" s="212"/>
      <c r="E9" s="212"/>
      <c r="F9" s="212"/>
      <c r="G9" s="213"/>
    </row>
    <row r="10" spans="1:7" s="3" customFormat="1" ht="15.75" customHeight="1" x14ac:dyDescent="0.25">
      <c r="A10" s="205"/>
      <c r="B10" s="206"/>
      <c r="C10" s="206"/>
      <c r="D10" s="206"/>
      <c r="E10" s="206"/>
      <c r="F10" s="206"/>
      <c r="G10" s="207"/>
    </row>
    <row r="11" spans="1:7" s="3" customFormat="1" ht="15.75" customHeight="1" x14ac:dyDescent="0.25">
      <c r="A11" s="211"/>
      <c r="B11" s="212"/>
      <c r="C11" s="212"/>
      <c r="D11" s="212"/>
      <c r="E11" s="212"/>
      <c r="F11" s="212"/>
      <c r="G11" s="213"/>
    </row>
    <row r="12" spans="1:7" s="3" customFormat="1" ht="13.8" x14ac:dyDescent="0.25"/>
    <row r="13" spans="1:7" s="88" customFormat="1" ht="33.75" customHeight="1" x14ac:dyDescent="0.3">
      <c r="A13" s="316" t="s">
        <v>321</v>
      </c>
      <c r="B13" s="317"/>
      <c r="C13" s="317"/>
      <c r="D13" s="317"/>
      <c r="E13" s="317"/>
      <c r="F13" s="317"/>
      <c r="G13" s="318"/>
    </row>
    <row r="14" spans="1:7" ht="15.75" customHeight="1" x14ac:dyDescent="0.25">
      <c r="A14" s="328" t="s">
        <v>322</v>
      </c>
      <c r="B14" s="330"/>
      <c r="C14" s="328" t="s">
        <v>277</v>
      </c>
      <c r="D14" s="329"/>
      <c r="E14" s="329"/>
      <c r="F14" s="329"/>
      <c r="G14" s="329"/>
    </row>
    <row r="15" spans="1:7" ht="15.75" customHeight="1" x14ac:dyDescent="0.25">
      <c r="A15" s="205"/>
      <c r="B15" s="207"/>
      <c r="C15" s="372"/>
      <c r="D15" s="214"/>
      <c r="E15" s="214"/>
      <c r="F15" s="214"/>
      <c r="G15" s="215"/>
    </row>
    <row r="16" spans="1:7" ht="15.75" customHeight="1" x14ac:dyDescent="0.25">
      <c r="A16" s="211"/>
      <c r="B16" s="213"/>
      <c r="C16" s="219"/>
      <c r="D16" s="220"/>
      <c r="E16" s="220"/>
      <c r="F16" s="220"/>
      <c r="G16" s="221"/>
    </row>
    <row r="17" spans="1:11" ht="15.75" customHeight="1" x14ac:dyDescent="0.25">
      <c r="A17" s="372"/>
      <c r="B17" s="215"/>
      <c r="C17" s="372"/>
      <c r="D17" s="214"/>
      <c r="E17" s="214"/>
      <c r="F17" s="214"/>
      <c r="G17" s="215"/>
      <c r="H17" s="135"/>
      <c r="I17" s="135"/>
      <c r="J17" s="135"/>
      <c r="K17" s="135"/>
    </row>
    <row r="18" spans="1:11" ht="15.75" customHeight="1" x14ac:dyDescent="0.25">
      <c r="A18" s="219"/>
      <c r="B18" s="221"/>
      <c r="C18" s="219"/>
      <c r="D18" s="220"/>
      <c r="E18" s="220"/>
      <c r="F18" s="220"/>
      <c r="G18" s="221"/>
      <c r="H18" s="135"/>
      <c r="I18" s="135"/>
      <c r="J18" s="135"/>
      <c r="K18" s="135"/>
    </row>
    <row r="19" spans="1:11" ht="15.75" customHeight="1" x14ac:dyDescent="0.25">
      <c r="A19" s="372"/>
      <c r="B19" s="215"/>
      <c r="C19" s="372"/>
      <c r="D19" s="214"/>
      <c r="E19" s="214"/>
      <c r="F19" s="214"/>
      <c r="G19" s="215"/>
      <c r="H19" s="135"/>
      <c r="I19" s="135"/>
      <c r="J19" s="135"/>
      <c r="K19" s="135"/>
    </row>
    <row r="20" spans="1:11" ht="15.75" customHeight="1" x14ac:dyDescent="0.25">
      <c r="A20" s="219"/>
      <c r="B20" s="221"/>
      <c r="C20" s="219"/>
      <c r="D20" s="220"/>
      <c r="E20" s="220"/>
      <c r="F20" s="220"/>
      <c r="G20" s="221"/>
      <c r="H20" s="135"/>
      <c r="I20" s="135"/>
      <c r="J20" s="135"/>
      <c r="K20" s="135"/>
    </row>
    <row r="21" spans="1:11" ht="15.75" customHeight="1" x14ac:dyDescent="0.25">
      <c r="A21" s="372"/>
      <c r="B21" s="215"/>
      <c r="C21" s="372"/>
      <c r="D21" s="214"/>
      <c r="E21" s="214"/>
      <c r="F21" s="214"/>
      <c r="G21" s="215"/>
      <c r="H21" s="135"/>
      <c r="I21" s="135"/>
      <c r="J21" s="135"/>
      <c r="K21" s="135"/>
    </row>
    <row r="22" spans="1:11" ht="15.75" customHeight="1" x14ac:dyDescent="0.25">
      <c r="A22" s="219"/>
      <c r="B22" s="221"/>
      <c r="C22" s="219"/>
      <c r="D22" s="220"/>
      <c r="E22" s="220"/>
      <c r="F22" s="220"/>
      <c r="G22" s="221"/>
      <c r="H22" s="135"/>
      <c r="I22" s="135"/>
      <c r="J22" s="135"/>
      <c r="K22" s="135"/>
    </row>
    <row r="23" spans="1:11" ht="15.75" customHeight="1" x14ac:dyDescent="0.25">
      <c r="A23" s="372"/>
      <c r="B23" s="215"/>
      <c r="C23" s="372"/>
      <c r="D23" s="214"/>
      <c r="E23" s="214"/>
      <c r="F23" s="214"/>
      <c r="G23" s="215"/>
      <c r="H23" s="135"/>
      <c r="I23" s="135"/>
      <c r="J23" s="135"/>
      <c r="K23" s="135"/>
    </row>
    <row r="24" spans="1:11" ht="15.75" customHeight="1" x14ac:dyDescent="0.25">
      <c r="A24" s="219"/>
      <c r="B24" s="221"/>
      <c r="C24" s="219"/>
      <c r="D24" s="220"/>
      <c r="E24" s="220"/>
      <c r="F24" s="220"/>
      <c r="G24" s="221"/>
      <c r="H24" s="135"/>
      <c r="I24" s="135"/>
      <c r="J24" s="135"/>
      <c r="K24" s="135"/>
    </row>
    <row r="26" spans="1:11" x14ac:dyDescent="0.25">
      <c r="A26" s="14"/>
      <c r="B26" s="14"/>
      <c r="C26" s="14"/>
      <c r="D26" s="14"/>
      <c r="E26" s="14"/>
      <c r="F26" s="14"/>
      <c r="G26" s="14"/>
      <c r="H26" s="135"/>
      <c r="I26" s="135"/>
      <c r="J26" s="135"/>
      <c r="K26" s="135"/>
    </row>
    <row r="27" spans="1:11" s="100" customFormat="1" ht="16.5" customHeight="1" x14ac:dyDescent="0.25">
      <c r="A27" s="373" t="s">
        <v>323</v>
      </c>
      <c r="B27" s="373"/>
      <c r="C27" s="373"/>
      <c r="D27" s="373"/>
      <c r="E27" s="373"/>
      <c r="F27" s="373"/>
      <c r="G27" s="373"/>
    </row>
    <row r="28" spans="1:11" s="14" customFormat="1" ht="17.25" customHeight="1" x14ac:dyDescent="0.25">
      <c r="A28" s="366" t="s">
        <v>324</v>
      </c>
      <c r="B28" s="366"/>
      <c r="C28" s="291" t="s">
        <v>325</v>
      </c>
      <c r="D28" s="291" t="s">
        <v>326</v>
      </c>
      <c r="E28" s="291"/>
      <c r="F28" s="291"/>
      <c r="G28" s="291"/>
    </row>
    <row r="29" spans="1:11" s="14" customFormat="1" ht="17.25" customHeight="1" x14ac:dyDescent="0.25">
      <c r="A29" s="366"/>
      <c r="B29" s="366"/>
      <c r="C29" s="291"/>
      <c r="D29" s="291" t="s">
        <v>327</v>
      </c>
      <c r="E29" s="291"/>
      <c r="F29" s="291" t="s">
        <v>168</v>
      </c>
      <c r="G29" s="291"/>
    </row>
    <row r="30" spans="1:11" s="76" customFormat="1" ht="38.1" customHeight="1" x14ac:dyDescent="0.25">
      <c r="A30" s="239" t="s">
        <v>328</v>
      </c>
      <c r="B30" s="239"/>
      <c r="C30" s="101" t="s">
        <v>329</v>
      </c>
      <c r="D30" s="283" t="s">
        <v>140</v>
      </c>
      <c r="E30" s="283"/>
      <c r="F30" s="368"/>
      <c r="G30" s="369"/>
      <c r="J30" s="14"/>
      <c r="K30" s="14"/>
    </row>
    <row r="31" spans="1:11" s="76" customFormat="1" ht="38.1" customHeight="1" x14ac:dyDescent="0.25">
      <c r="A31" s="239" t="s">
        <v>330</v>
      </c>
      <c r="B31" s="239"/>
      <c r="C31" s="97" t="s">
        <v>331</v>
      </c>
      <c r="D31" s="367" t="s">
        <v>332</v>
      </c>
      <c r="E31" s="367"/>
      <c r="F31" s="368"/>
      <c r="G31" s="369"/>
      <c r="J31" s="14"/>
      <c r="K31" s="14"/>
    </row>
    <row r="32" spans="1:11" s="76" customFormat="1" ht="38.1" customHeight="1" x14ac:dyDescent="0.25">
      <c r="A32" s="239" t="s">
        <v>333</v>
      </c>
      <c r="B32" s="239"/>
      <c r="C32" s="97" t="s">
        <v>334</v>
      </c>
      <c r="D32" s="283" t="s">
        <v>335</v>
      </c>
      <c r="E32" s="283"/>
      <c r="F32" s="370"/>
      <c r="G32" s="371"/>
      <c r="J32" s="14"/>
      <c r="K32" s="14"/>
    </row>
    <row r="33" spans="1:7" s="76" customFormat="1" ht="38.1" customHeight="1" x14ac:dyDescent="0.3">
      <c r="A33" s="239" t="s">
        <v>336</v>
      </c>
      <c r="B33" s="239"/>
      <c r="C33" s="97" t="s">
        <v>334</v>
      </c>
      <c r="D33" s="283" t="s">
        <v>337</v>
      </c>
      <c r="E33" s="283"/>
      <c r="F33" s="368"/>
      <c r="G33" s="369"/>
    </row>
    <row r="35" spans="1:7" x14ac:dyDescent="0.25">
      <c r="A35" s="240" t="s">
        <v>338</v>
      </c>
      <c r="B35" s="240"/>
      <c r="C35" s="240"/>
      <c r="D35" s="240"/>
      <c r="E35" s="240"/>
      <c r="F35" s="240"/>
      <c r="G35" s="240"/>
    </row>
    <row r="36" spans="1:7" x14ac:dyDescent="0.25">
      <c r="A36" s="365" t="s">
        <v>339</v>
      </c>
      <c r="B36" s="365"/>
      <c r="C36" s="365"/>
      <c r="D36" s="365"/>
      <c r="E36" s="365"/>
      <c r="F36" s="365"/>
      <c r="G36" s="365"/>
    </row>
    <row r="37" spans="1:7" x14ac:dyDescent="0.25">
      <c r="A37" s="365"/>
      <c r="B37" s="365"/>
      <c r="C37" s="365"/>
      <c r="D37" s="365"/>
      <c r="E37" s="365"/>
      <c r="F37" s="365"/>
      <c r="G37" s="365"/>
    </row>
    <row r="38" spans="1:7" x14ac:dyDescent="0.25">
      <c r="A38" s="365"/>
      <c r="B38" s="365"/>
      <c r="C38" s="365"/>
      <c r="D38" s="365"/>
      <c r="E38" s="365"/>
      <c r="F38" s="365"/>
      <c r="G38" s="365"/>
    </row>
    <row r="39" spans="1:7" x14ac:dyDescent="0.25">
      <c r="A39" s="365"/>
      <c r="B39" s="365"/>
      <c r="C39" s="365"/>
      <c r="D39" s="365"/>
      <c r="E39" s="365"/>
      <c r="F39" s="365"/>
      <c r="G39" s="365"/>
    </row>
    <row r="40" spans="1:7" x14ac:dyDescent="0.25">
      <c r="A40" s="365"/>
      <c r="B40" s="365"/>
      <c r="C40" s="365"/>
      <c r="D40" s="365"/>
      <c r="E40" s="365"/>
      <c r="F40" s="365"/>
      <c r="G40" s="365"/>
    </row>
    <row r="41" spans="1:7" x14ac:dyDescent="0.25">
      <c r="A41" s="365"/>
      <c r="B41" s="365"/>
      <c r="C41" s="365"/>
      <c r="D41" s="365"/>
      <c r="E41" s="365"/>
      <c r="F41" s="365"/>
      <c r="G41" s="365"/>
    </row>
    <row r="56" spans="6:6" x14ac:dyDescent="0.25">
      <c r="F56" s="3"/>
    </row>
  </sheetData>
  <mergeCells count="36">
    <mergeCell ref="A17:B18"/>
    <mergeCell ref="C17:G18"/>
    <mergeCell ref="A19:B20"/>
    <mergeCell ref="C19:G20"/>
    <mergeCell ref="A13:G13"/>
    <mergeCell ref="A14:B14"/>
    <mergeCell ref="C14:G14"/>
    <mergeCell ref="A6:G7"/>
    <mergeCell ref="A8:G9"/>
    <mergeCell ref="A10:G11"/>
    <mergeCell ref="A15:B16"/>
    <mergeCell ref="C15:G16"/>
    <mergeCell ref="A21:B22"/>
    <mergeCell ref="C21:G22"/>
    <mergeCell ref="A23:B24"/>
    <mergeCell ref="C23:G24"/>
    <mergeCell ref="D32:E32"/>
    <mergeCell ref="C28:C29"/>
    <mergeCell ref="D29:E29"/>
    <mergeCell ref="F29:G29"/>
    <mergeCell ref="D28:G28"/>
    <mergeCell ref="A27:G27"/>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J66"/>
  <sheetViews>
    <sheetView showGridLines="0" topLeftCell="A10" zoomScaleNormal="100" workbookViewId="0">
      <selection activeCell="L25" sqref="L25"/>
    </sheetView>
  </sheetViews>
  <sheetFormatPr defaultColWidth="9.33203125" defaultRowHeight="15" x14ac:dyDescent="0.25"/>
  <cols>
    <col min="1" max="1" width="9.33203125" style="2" customWidth="1"/>
    <col min="2" max="2" width="14.5546875" style="2" bestFit="1" customWidth="1"/>
    <col min="3" max="9" width="9.33203125" style="2"/>
    <col min="10" max="10" width="11.5546875" style="2" customWidth="1"/>
    <col min="11" max="16384" width="9.33203125" style="2"/>
  </cols>
  <sheetData>
    <row r="1" spans="1:10"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row>
    <row r="3" spans="1:10" ht="15.6" x14ac:dyDescent="0.3">
      <c r="A3" s="1" t="s">
        <v>42</v>
      </c>
      <c r="B3" s="135"/>
      <c r="C3" s="135"/>
      <c r="D3" s="135"/>
      <c r="E3" s="135"/>
      <c r="F3" s="135"/>
      <c r="G3" s="135"/>
      <c r="H3" s="135"/>
      <c r="I3" s="135"/>
      <c r="J3" s="135"/>
    </row>
    <row r="4" spans="1:10" ht="15.6" x14ac:dyDescent="0.3">
      <c r="A4" s="1"/>
      <c r="B4" s="135"/>
      <c r="C4" s="135"/>
      <c r="D4" s="135"/>
      <c r="E4" s="135"/>
      <c r="F4" s="135"/>
      <c r="G4" s="135"/>
      <c r="H4" s="135"/>
      <c r="I4" s="135"/>
      <c r="J4" s="135"/>
    </row>
    <row r="5" spans="1:10" s="3" customFormat="1" ht="21.75" customHeight="1" x14ac:dyDescent="0.25">
      <c r="A5" s="89" t="s">
        <v>318</v>
      </c>
      <c r="B5" s="90"/>
      <c r="C5" s="90"/>
      <c r="D5" s="90"/>
      <c r="E5" s="90"/>
      <c r="F5" s="90"/>
      <c r="G5" s="90"/>
      <c r="H5" s="90"/>
      <c r="I5" s="90"/>
      <c r="J5" s="91"/>
    </row>
    <row r="6" spans="1:10" s="3" customFormat="1" ht="15.75" customHeight="1" x14ac:dyDescent="0.25">
      <c r="A6" s="372" t="s">
        <v>340</v>
      </c>
      <c r="B6" s="214"/>
      <c r="C6" s="214"/>
      <c r="D6" s="214"/>
      <c r="E6" s="214"/>
      <c r="F6" s="214"/>
      <c r="G6" s="214"/>
      <c r="H6" s="214"/>
      <c r="I6" s="214"/>
      <c r="J6" s="215"/>
    </row>
    <row r="7" spans="1:10" s="3" customFormat="1" ht="15.75" customHeight="1" x14ac:dyDescent="0.25">
      <c r="A7" s="219"/>
      <c r="B7" s="220"/>
      <c r="C7" s="220"/>
      <c r="D7" s="220"/>
      <c r="E7" s="220"/>
      <c r="F7" s="220"/>
      <c r="G7" s="220"/>
      <c r="H7" s="220"/>
      <c r="I7" s="220"/>
      <c r="J7" s="221"/>
    </row>
    <row r="8" spans="1:10" s="3" customFormat="1" ht="15.75" customHeight="1" x14ac:dyDescent="0.25">
      <c r="A8" s="205"/>
      <c r="B8" s="206"/>
      <c r="C8" s="206"/>
      <c r="D8" s="206"/>
      <c r="E8" s="206"/>
      <c r="F8" s="206"/>
      <c r="G8" s="206"/>
      <c r="H8" s="206"/>
      <c r="I8" s="206"/>
      <c r="J8" s="207"/>
    </row>
    <row r="9" spans="1:10" s="3" customFormat="1" ht="15.75" customHeight="1" x14ac:dyDescent="0.25">
      <c r="A9" s="211"/>
      <c r="B9" s="212"/>
      <c r="C9" s="212"/>
      <c r="D9" s="212"/>
      <c r="E9" s="212"/>
      <c r="F9" s="212"/>
      <c r="G9" s="212"/>
      <c r="H9" s="212"/>
      <c r="I9" s="212"/>
      <c r="J9" s="213"/>
    </row>
    <row r="10" spans="1:10" s="3" customFormat="1" ht="15.75" customHeight="1" x14ac:dyDescent="0.25">
      <c r="A10" s="205"/>
      <c r="B10" s="206"/>
      <c r="C10" s="206"/>
      <c r="D10" s="206"/>
      <c r="E10" s="206"/>
      <c r="F10" s="206"/>
      <c r="G10" s="206"/>
      <c r="H10" s="206"/>
      <c r="I10" s="206"/>
      <c r="J10" s="207"/>
    </row>
    <row r="11" spans="1:10" s="3" customFormat="1" ht="15.75" customHeight="1" x14ac:dyDescent="0.25">
      <c r="A11" s="211"/>
      <c r="B11" s="212"/>
      <c r="C11" s="212"/>
      <c r="D11" s="212"/>
      <c r="E11" s="212"/>
      <c r="F11" s="212"/>
      <c r="G11" s="212"/>
      <c r="H11" s="212"/>
      <c r="I11" s="212"/>
      <c r="J11" s="213"/>
    </row>
    <row r="12" spans="1:10" s="3" customFormat="1" ht="13.8" x14ac:dyDescent="0.25"/>
    <row r="13" spans="1:10" s="88" customFormat="1" ht="33.75" customHeight="1" x14ac:dyDescent="0.3">
      <c r="A13" s="316" t="s">
        <v>321</v>
      </c>
      <c r="B13" s="317"/>
      <c r="C13" s="317"/>
      <c r="D13" s="317"/>
      <c r="E13" s="317"/>
      <c r="F13" s="317"/>
      <c r="G13" s="317"/>
      <c r="H13" s="317"/>
      <c r="I13" s="317"/>
      <c r="J13" s="318"/>
    </row>
    <row r="14" spans="1:10" ht="15.75" customHeight="1" x14ac:dyDescent="0.25">
      <c r="A14" s="328" t="s">
        <v>322</v>
      </c>
      <c r="B14" s="330"/>
      <c r="C14" s="328" t="s">
        <v>277</v>
      </c>
      <c r="D14" s="329"/>
      <c r="E14" s="329"/>
      <c r="F14" s="329"/>
      <c r="G14" s="329"/>
      <c r="H14" s="329"/>
      <c r="I14" s="329"/>
      <c r="J14" s="329"/>
    </row>
    <row r="15" spans="1:10" ht="15.75" customHeight="1" x14ac:dyDescent="0.25">
      <c r="A15" s="205"/>
      <c r="B15" s="207"/>
      <c r="C15" s="372"/>
      <c r="D15" s="214"/>
      <c r="E15" s="214"/>
      <c r="F15" s="214"/>
      <c r="G15" s="214"/>
      <c r="H15" s="214"/>
      <c r="I15" s="214"/>
      <c r="J15" s="215"/>
    </row>
    <row r="16" spans="1:10" ht="15.75" customHeight="1" x14ac:dyDescent="0.25">
      <c r="A16" s="211"/>
      <c r="B16" s="213"/>
      <c r="C16" s="219"/>
      <c r="D16" s="220"/>
      <c r="E16" s="220"/>
      <c r="F16" s="220"/>
      <c r="G16" s="220"/>
      <c r="H16" s="220"/>
      <c r="I16" s="220"/>
      <c r="J16" s="221"/>
    </row>
    <row r="17" spans="1:10" ht="15.75" customHeight="1" x14ac:dyDescent="0.25">
      <c r="A17" s="372"/>
      <c r="B17" s="215"/>
      <c r="C17" s="372"/>
      <c r="D17" s="214"/>
      <c r="E17" s="214"/>
      <c r="F17" s="214"/>
      <c r="G17" s="214"/>
      <c r="H17" s="214"/>
      <c r="I17" s="214"/>
      <c r="J17" s="215"/>
    </row>
    <row r="18" spans="1:10" ht="15.75" customHeight="1" x14ac:dyDescent="0.25">
      <c r="A18" s="219"/>
      <c r="B18" s="221"/>
      <c r="C18" s="219"/>
      <c r="D18" s="220"/>
      <c r="E18" s="220"/>
      <c r="F18" s="220"/>
      <c r="G18" s="220"/>
      <c r="H18" s="220"/>
      <c r="I18" s="220"/>
      <c r="J18" s="221"/>
    </row>
    <row r="19" spans="1:10" ht="15.75" customHeight="1" x14ac:dyDescent="0.25">
      <c r="A19" s="372"/>
      <c r="B19" s="215"/>
      <c r="C19" s="372"/>
      <c r="D19" s="214"/>
      <c r="E19" s="214"/>
      <c r="F19" s="214"/>
      <c r="G19" s="214"/>
      <c r="H19" s="214"/>
      <c r="I19" s="214"/>
      <c r="J19" s="215"/>
    </row>
    <row r="20" spans="1:10" ht="15.75" customHeight="1" x14ac:dyDescent="0.25">
      <c r="A20" s="219"/>
      <c r="B20" s="221"/>
      <c r="C20" s="219"/>
      <c r="D20" s="220"/>
      <c r="E20" s="220"/>
      <c r="F20" s="220"/>
      <c r="G20" s="220"/>
      <c r="H20" s="220"/>
      <c r="I20" s="220"/>
      <c r="J20" s="221"/>
    </row>
    <row r="22" spans="1:10" ht="22.5" customHeight="1" x14ac:dyDescent="0.25">
      <c r="A22" s="381" t="s">
        <v>341</v>
      </c>
      <c r="B22" s="382"/>
      <c r="C22" s="382"/>
      <c r="D22" s="382"/>
      <c r="E22" s="382"/>
      <c r="F22" s="382"/>
      <c r="G22" s="382"/>
      <c r="H22" s="382"/>
      <c r="I22" s="382"/>
      <c r="J22" s="382"/>
    </row>
    <row r="23" spans="1:10" ht="19.5" customHeight="1" x14ac:dyDescent="0.25">
      <c r="A23" s="383" t="s">
        <v>190</v>
      </c>
      <c r="B23" s="384"/>
      <c r="C23" s="385"/>
      <c r="D23" s="386" t="s">
        <v>342</v>
      </c>
      <c r="E23" s="387"/>
      <c r="F23" s="388"/>
      <c r="G23" s="96" t="s">
        <v>325</v>
      </c>
      <c r="H23" s="96" t="s">
        <v>343</v>
      </c>
      <c r="I23" s="96" t="s">
        <v>344</v>
      </c>
      <c r="J23" s="96" t="s">
        <v>345</v>
      </c>
    </row>
    <row r="24" spans="1:10" x14ac:dyDescent="0.25">
      <c r="A24" s="378" t="s">
        <v>346</v>
      </c>
      <c r="B24" s="379"/>
      <c r="C24" s="380"/>
      <c r="D24" s="375" t="s">
        <v>347</v>
      </c>
      <c r="E24" s="376"/>
      <c r="F24" s="377"/>
      <c r="G24" s="98" t="s">
        <v>348</v>
      </c>
      <c r="H24" s="98" t="s">
        <v>348</v>
      </c>
      <c r="I24" s="98">
        <v>18</v>
      </c>
      <c r="J24" s="98">
        <v>6.4</v>
      </c>
    </row>
    <row r="25" spans="1:10" x14ac:dyDescent="0.25">
      <c r="A25" s="378"/>
      <c r="B25" s="379"/>
      <c r="C25" s="380"/>
      <c r="D25" s="375"/>
      <c r="E25" s="376"/>
      <c r="F25" s="377"/>
      <c r="G25" s="98"/>
      <c r="H25" s="98"/>
      <c r="I25" s="98"/>
      <c r="J25" s="98"/>
    </row>
    <row r="26" spans="1:10" x14ac:dyDescent="0.25">
      <c r="A26" s="378"/>
      <c r="B26" s="379"/>
      <c r="C26" s="380"/>
      <c r="D26" s="375"/>
      <c r="E26" s="376"/>
      <c r="F26" s="377"/>
      <c r="G26" s="98"/>
      <c r="H26" s="98"/>
      <c r="I26" s="98"/>
      <c r="J26" s="98"/>
    </row>
    <row r="27" spans="1:10" x14ac:dyDescent="0.25">
      <c r="A27" s="378"/>
      <c r="B27" s="379"/>
      <c r="C27" s="380"/>
      <c r="D27" s="375"/>
      <c r="E27" s="376"/>
      <c r="F27" s="377"/>
      <c r="G27" s="98"/>
      <c r="H27" s="98"/>
      <c r="I27" s="98"/>
      <c r="J27" s="98"/>
    </row>
    <row r="28" spans="1:10" x14ac:dyDescent="0.25">
      <c r="A28" s="378"/>
      <c r="B28" s="379"/>
      <c r="C28" s="380"/>
      <c r="D28" s="375"/>
      <c r="E28" s="376"/>
      <c r="F28" s="377"/>
      <c r="G28" s="98"/>
      <c r="H28" s="98"/>
      <c r="I28" s="98"/>
      <c r="J28" s="98"/>
    </row>
    <row r="29" spans="1:10" x14ac:dyDescent="0.25">
      <c r="A29" s="378"/>
      <c r="B29" s="379"/>
      <c r="C29" s="380"/>
      <c r="D29" s="375"/>
      <c r="E29" s="376"/>
      <c r="F29" s="377"/>
      <c r="G29" s="98"/>
      <c r="H29" s="98"/>
      <c r="I29" s="98"/>
      <c r="J29" s="98"/>
    </row>
    <row r="30" spans="1:10" x14ac:dyDescent="0.25">
      <c r="A30" s="374"/>
      <c r="B30" s="374"/>
      <c r="C30" s="374"/>
      <c r="D30" s="375"/>
      <c r="E30" s="376"/>
      <c r="F30" s="377"/>
      <c r="G30" s="98"/>
      <c r="H30" s="98"/>
      <c r="I30" s="98"/>
      <c r="J30" s="98"/>
    </row>
    <row r="31" spans="1:10" x14ac:dyDescent="0.25">
      <c r="A31" s="14"/>
      <c r="B31" s="14"/>
      <c r="C31" s="14"/>
      <c r="D31" s="14"/>
      <c r="E31" s="14"/>
      <c r="F31" s="14"/>
      <c r="G31" s="14"/>
      <c r="H31" s="14"/>
      <c r="I31" s="14"/>
      <c r="J31" s="14"/>
    </row>
    <row r="32" spans="1:10" x14ac:dyDescent="0.25">
      <c r="A32" s="14"/>
      <c r="B32" s="14"/>
      <c r="C32" s="14"/>
      <c r="D32" s="14"/>
      <c r="E32" s="14"/>
      <c r="F32" s="14"/>
      <c r="G32" s="14"/>
      <c r="H32" s="14"/>
      <c r="I32" s="14"/>
      <c r="J32" s="14"/>
    </row>
    <row r="33" spans="1:10" x14ac:dyDescent="0.25">
      <c r="A33" s="14"/>
      <c r="B33" s="14"/>
      <c r="C33" s="14"/>
      <c r="D33" s="14"/>
      <c r="E33" s="14"/>
      <c r="F33" s="14"/>
      <c r="G33" s="14"/>
      <c r="H33" s="14"/>
      <c r="I33" s="14"/>
      <c r="J33" s="14"/>
    </row>
    <row r="39" spans="1:10" x14ac:dyDescent="0.25">
      <c r="A39" s="135"/>
      <c r="B39" s="135"/>
      <c r="C39" s="135">
        <v>2021</v>
      </c>
      <c r="D39" s="135"/>
      <c r="E39" s="135"/>
      <c r="F39" s="135"/>
      <c r="G39" s="135"/>
      <c r="H39" s="135"/>
      <c r="I39" s="135"/>
      <c r="J39" s="135"/>
    </row>
    <row r="66" spans="6:6" x14ac:dyDescent="0.25">
      <c r="F66" s="3"/>
    </row>
  </sheetData>
  <mergeCells count="29">
    <mergeCell ref="A6:J7"/>
    <mergeCell ref="A8:J9"/>
    <mergeCell ref="A10:J11"/>
    <mergeCell ref="A13:J13"/>
    <mergeCell ref="A14:B14"/>
    <mergeCell ref="C14:J14"/>
    <mergeCell ref="A22:J22"/>
    <mergeCell ref="A23:C23"/>
    <mergeCell ref="D23:F23"/>
    <mergeCell ref="A15:B16"/>
    <mergeCell ref="C15:J16"/>
    <mergeCell ref="A17:B18"/>
    <mergeCell ref="C17:J18"/>
    <mergeCell ref="A19:B20"/>
    <mergeCell ref="C19:J20"/>
    <mergeCell ref="A24:C24"/>
    <mergeCell ref="D24:F24"/>
    <mergeCell ref="A25:C25"/>
    <mergeCell ref="D25:F25"/>
    <mergeCell ref="A26:C26"/>
    <mergeCell ref="D26:F26"/>
    <mergeCell ref="A30:C30"/>
    <mergeCell ref="D30:F30"/>
    <mergeCell ref="A27:C27"/>
    <mergeCell ref="D27:F27"/>
    <mergeCell ref="A28:C28"/>
    <mergeCell ref="D28:F28"/>
    <mergeCell ref="A29:C29"/>
    <mergeCell ref="D29:F29"/>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pageSetUpPr fitToPage="1"/>
  </sheetPr>
  <dimension ref="A1:P64"/>
  <sheetViews>
    <sheetView showGridLines="0" topLeftCell="A24" zoomScaleNormal="100" workbookViewId="0">
      <selection activeCell="J38" sqref="J38"/>
    </sheetView>
  </sheetViews>
  <sheetFormatPr defaultColWidth="9.33203125" defaultRowHeight="15" x14ac:dyDescent="0.25"/>
  <cols>
    <col min="1" max="1" width="9.33203125" style="2" customWidth="1"/>
    <col min="2" max="2" width="14.5546875" style="2" bestFit="1" customWidth="1"/>
    <col min="3" max="5" width="9.33203125" style="2"/>
    <col min="6" max="7" width="10.5546875" style="2" bestFit="1" customWidth="1"/>
    <col min="8" max="8" width="9.5546875" style="2" bestFit="1" customWidth="1"/>
    <col min="9" max="9" width="10.5546875" style="2" bestFit="1" customWidth="1"/>
    <col min="10" max="10" width="10.44140625" style="2" customWidth="1"/>
    <col min="11" max="16384" width="9.33203125" style="2"/>
  </cols>
  <sheetData>
    <row r="1" spans="1:16"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c r="H1" s="135"/>
      <c r="I1" s="135"/>
      <c r="J1" s="135"/>
      <c r="K1" s="135"/>
      <c r="L1" s="135"/>
      <c r="M1" s="135"/>
      <c r="N1" s="135"/>
      <c r="O1" s="135"/>
      <c r="P1" s="135"/>
    </row>
    <row r="2" spans="1:16" ht="7.5" customHeight="1" x14ac:dyDescent="0.25">
      <c r="A2" s="135"/>
      <c r="B2" s="135"/>
      <c r="C2" s="135"/>
      <c r="D2" s="135"/>
      <c r="E2" s="135"/>
      <c r="F2" s="135"/>
      <c r="G2" s="135"/>
      <c r="H2" s="135"/>
      <c r="I2" s="135"/>
      <c r="J2" s="135"/>
      <c r="K2" s="135"/>
      <c r="L2" s="135"/>
      <c r="M2" s="135"/>
      <c r="N2" s="135"/>
      <c r="O2" s="135"/>
      <c r="P2" s="135"/>
    </row>
    <row r="3" spans="1:16" ht="15.6" x14ac:dyDescent="0.3">
      <c r="A3" s="1" t="s">
        <v>43</v>
      </c>
      <c r="B3" s="135"/>
      <c r="C3" s="135"/>
      <c r="D3" s="135"/>
      <c r="E3" s="135"/>
      <c r="F3" s="135"/>
      <c r="G3" s="135"/>
      <c r="H3" s="135"/>
      <c r="I3" s="135"/>
      <c r="J3" s="135"/>
      <c r="K3" s="135"/>
      <c r="L3" s="135"/>
      <c r="M3" s="135"/>
      <c r="N3" s="135"/>
      <c r="O3" s="135"/>
      <c r="P3" s="135"/>
    </row>
    <row r="4" spans="1:16" ht="9.75" customHeight="1" x14ac:dyDescent="0.3">
      <c r="A4" s="1"/>
      <c r="B4" s="135"/>
      <c r="C4" s="135"/>
      <c r="D4" s="135"/>
      <c r="E4" s="135"/>
      <c r="F4" s="135"/>
      <c r="G4" s="135"/>
      <c r="H4" s="135"/>
      <c r="I4" s="135"/>
      <c r="J4" s="135"/>
      <c r="K4" s="135"/>
      <c r="L4" s="135"/>
      <c r="M4" s="135"/>
      <c r="N4" s="135"/>
      <c r="O4" s="135"/>
      <c r="P4" s="135"/>
    </row>
    <row r="5" spans="1:16" s="3" customFormat="1" ht="21.75" customHeight="1" x14ac:dyDescent="0.3">
      <c r="A5" s="89" t="s">
        <v>349</v>
      </c>
      <c r="B5" s="90"/>
      <c r="C5" s="90"/>
      <c r="D5" s="90"/>
      <c r="E5" s="90"/>
      <c r="F5" s="90"/>
      <c r="G5" s="90"/>
      <c r="H5" s="90"/>
      <c r="I5" s="90"/>
      <c r="J5" s="91"/>
      <c r="M5" s="129" t="s">
        <v>3</v>
      </c>
    </row>
    <row r="6" spans="1:16" s="3" customFormat="1" ht="15.75" customHeight="1" x14ac:dyDescent="0.25">
      <c r="A6" s="372" t="s">
        <v>350</v>
      </c>
      <c r="B6" s="214"/>
      <c r="C6" s="214"/>
      <c r="D6" s="214"/>
      <c r="E6" s="214"/>
      <c r="F6" s="214"/>
      <c r="G6" s="214"/>
      <c r="H6" s="214"/>
      <c r="I6" s="214"/>
      <c r="J6" s="215"/>
      <c r="M6" s="403" t="s">
        <v>351</v>
      </c>
      <c r="N6" s="403"/>
      <c r="O6" s="403"/>
      <c r="P6" s="403"/>
    </row>
    <row r="7" spans="1:16" s="3" customFormat="1" ht="15.75" customHeight="1" x14ac:dyDescent="0.25">
      <c r="A7" s="219"/>
      <c r="B7" s="220"/>
      <c r="C7" s="220"/>
      <c r="D7" s="220"/>
      <c r="E7" s="220"/>
      <c r="F7" s="220"/>
      <c r="G7" s="220"/>
      <c r="H7" s="220"/>
      <c r="I7" s="220"/>
      <c r="J7" s="221"/>
      <c r="M7" s="403"/>
      <c r="N7" s="403"/>
      <c r="O7" s="403"/>
      <c r="P7" s="403"/>
    </row>
    <row r="8" spans="1:16" s="3" customFormat="1" ht="13.8" x14ac:dyDescent="0.25">
      <c r="M8" s="403"/>
      <c r="N8" s="403"/>
      <c r="O8" s="403"/>
      <c r="P8" s="403"/>
    </row>
    <row r="9" spans="1:16" s="100" customFormat="1" ht="16.5" customHeight="1" x14ac:dyDescent="0.25">
      <c r="A9" s="373" t="s">
        <v>352</v>
      </c>
      <c r="B9" s="373"/>
      <c r="C9" s="373"/>
      <c r="D9" s="373"/>
      <c r="E9" s="373"/>
      <c r="F9" s="373"/>
      <c r="G9" s="373"/>
      <c r="H9" s="373"/>
      <c r="I9" s="373"/>
      <c r="J9" s="373"/>
      <c r="M9" s="403"/>
      <c r="N9" s="403"/>
      <c r="O9" s="403"/>
      <c r="P9" s="403"/>
    </row>
    <row r="10" spans="1:16" s="100" customFormat="1" ht="16.5" customHeight="1" x14ac:dyDescent="0.25">
      <c r="A10" s="390" t="s">
        <v>217</v>
      </c>
      <c r="B10" s="391"/>
      <c r="C10" s="401" t="s">
        <v>353</v>
      </c>
      <c r="D10" s="397" t="s">
        <v>354</v>
      </c>
      <c r="E10" s="398"/>
      <c r="F10" s="394" t="s">
        <v>345</v>
      </c>
      <c r="G10" s="395"/>
      <c r="H10" s="395"/>
      <c r="I10" s="395"/>
      <c r="J10" s="396"/>
      <c r="M10" s="403" t="s">
        <v>355</v>
      </c>
      <c r="N10" s="403"/>
      <c r="O10" s="403"/>
      <c r="P10" s="403"/>
    </row>
    <row r="11" spans="1:16" s="14" customFormat="1" ht="17.25" customHeight="1" x14ac:dyDescent="0.25">
      <c r="A11" s="392"/>
      <c r="B11" s="393"/>
      <c r="C11" s="402"/>
      <c r="D11" s="399"/>
      <c r="E11" s="400"/>
      <c r="F11" s="87" t="s">
        <v>192</v>
      </c>
      <c r="G11" s="87" t="s">
        <v>193</v>
      </c>
      <c r="H11" s="87" t="s">
        <v>194</v>
      </c>
      <c r="I11" s="87" t="s">
        <v>195</v>
      </c>
      <c r="J11" s="87" t="s">
        <v>196</v>
      </c>
      <c r="M11" s="403"/>
      <c r="N11" s="403"/>
      <c r="O11" s="403"/>
      <c r="P11" s="403"/>
    </row>
    <row r="12" spans="1:16" s="14" customFormat="1" ht="23.25" customHeight="1" x14ac:dyDescent="0.25">
      <c r="A12" s="239" t="s">
        <v>227</v>
      </c>
      <c r="B12" s="239"/>
      <c r="C12" s="95" t="s">
        <v>356</v>
      </c>
      <c r="D12" s="389" t="s">
        <v>357</v>
      </c>
      <c r="E12" s="389"/>
      <c r="F12" s="95">
        <v>3.5000000000000003E-2</v>
      </c>
      <c r="G12" s="98">
        <v>3.4500000000000003E-2</v>
      </c>
      <c r="H12" s="98">
        <v>3.2500000000000001E-2</v>
      </c>
      <c r="I12" s="98">
        <v>0.19900000000000001</v>
      </c>
      <c r="J12" s="98">
        <v>0.111</v>
      </c>
      <c r="M12" s="403"/>
      <c r="N12" s="403"/>
      <c r="O12" s="403"/>
      <c r="P12" s="403"/>
    </row>
    <row r="13" spans="1:16" s="14" customFormat="1" ht="23.25" customHeight="1" x14ac:dyDescent="0.25">
      <c r="A13" s="239" t="s">
        <v>358</v>
      </c>
      <c r="B13" s="239"/>
      <c r="C13" s="95" t="s">
        <v>359</v>
      </c>
      <c r="D13" s="389" t="s">
        <v>360</v>
      </c>
      <c r="E13" s="389"/>
      <c r="F13" s="95">
        <v>1.3500000000000001E-3</v>
      </c>
      <c r="G13" s="98">
        <v>1.315E-3</v>
      </c>
      <c r="H13" s="98">
        <v>5.4400000000000004E-3</v>
      </c>
      <c r="I13" s="98">
        <v>8.3000000000000001E-4</v>
      </c>
      <c r="J13" s="98">
        <v>7.6999999999999996E-4</v>
      </c>
    </row>
    <row r="14" spans="1:16" s="14" customFormat="1" ht="23.25" customHeight="1" x14ac:dyDescent="0.25">
      <c r="A14" s="239" t="s">
        <v>361</v>
      </c>
      <c r="B14" s="239"/>
      <c r="C14" s="95" t="s">
        <v>359</v>
      </c>
      <c r="D14" s="389" t="s">
        <v>360</v>
      </c>
      <c r="E14" s="389"/>
      <c r="F14" s="98">
        <v>2.4000000000000001E-4</v>
      </c>
      <c r="G14" s="98">
        <v>3.2499999999999999E-4</v>
      </c>
      <c r="H14" s="98">
        <v>4.95E-4</v>
      </c>
      <c r="I14" s="98">
        <v>4.4999999999999999E-4</v>
      </c>
      <c r="J14" s="98">
        <v>5.0000000000000001E-4</v>
      </c>
    </row>
    <row r="15" spans="1:16" s="14" customFormat="1" ht="23.25" customHeight="1" x14ac:dyDescent="0.25">
      <c r="A15" s="239" t="s">
        <v>362</v>
      </c>
      <c r="B15" s="239"/>
      <c r="C15" s="95" t="s">
        <v>359</v>
      </c>
      <c r="D15" s="389" t="s">
        <v>363</v>
      </c>
      <c r="E15" s="389"/>
      <c r="F15" s="95">
        <v>2.8054999999999999</v>
      </c>
      <c r="G15" s="98">
        <v>0.1</v>
      </c>
      <c r="H15" s="98">
        <v>0.1215</v>
      </c>
      <c r="I15" s="98">
        <v>1.4999999999999999E-2</v>
      </c>
      <c r="J15" s="98">
        <v>1.6500000000000001E-2</v>
      </c>
    </row>
    <row r="16" spans="1:16" s="14" customFormat="1" ht="23.25" customHeight="1" x14ac:dyDescent="0.25">
      <c r="A16" s="239" t="s">
        <v>364</v>
      </c>
      <c r="B16" s="239"/>
      <c r="C16" s="95" t="s">
        <v>359</v>
      </c>
      <c r="D16" s="389" t="s">
        <v>365</v>
      </c>
      <c r="E16" s="389"/>
      <c r="F16" s="98">
        <v>2.3500000000000001E-3</v>
      </c>
      <c r="G16" s="98">
        <v>2.15E-3</v>
      </c>
      <c r="H16" s="98">
        <v>2.8500000000000001E-3</v>
      </c>
      <c r="I16" s="98">
        <v>2.0999999999999999E-3</v>
      </c>
      <c r="J16" s="98">
        <v>3.2499999999999999E-3</v>
      </c>
    </row>
    <row r="17" spans="1:10" s="14" customFormat="1" ht="23.25" customHeight="1" x14ac:dyDescent="0.25">
      <c r="A17" s="239" t="s">
        <v>366</v>
      </c>
      <c r="B17" s="239"/>
      <c r="C17" s="95" t="s">
        <v>359</v>
      </c>
      <c r="D17" s="389" t="s">
        <v>367</v>
      </c>
      <c r="E17" s="389"/>
      <c r="F17" s="98">
        <v>2.5000000000000001E-4</v>
      </c>
      <c r="G17" s="98">
        <v>3.8499999999999998E-4</v>
      </c>
      <c r="H17" s="98">
        <v>2.3000000000000001E-4</v>
      </c>
      <c r="I17" s="98">
        <v>1.3999999999999999E-4</v>
      </c>
      <c r="J17" s="98">
        <v>1.6000000000000001E-4</v>
      </c>
    </row>
    <row r="18" spans="1:10" s="14" customFormat="1" ht="23.25" customHeight="1" x14ac:dyDescent="0.25">
      <c r="A18" s="239" t="s">
        <v>368</v>
      </c>
      <c r="B18" s="239"/>
      <c r="C18" s="95" t="s">
        <v>359</v>
      </c>
      <c r="D18" s="389" t="s">
        <v>367</v>
      </c>
      <c r="E18" s="389"/>
      <c r="F18" s="98">
        <v>1.3499999999999999E-5</v>
      </c>
      <c r="G18" s="98">
        <v>2.05E-5</v>
      </c>
      <c r="H18" s="98">
        <v>1.11E-5</v>
      </c>
      <c r="I18" s="98">
        <v>1.7100000000000001E-4</v>
      </c>
      <c r="J18" s="98">
        <v>1.9000000000000001E-5</v>
      </c>
    </row>
    <row r="19" spans="1:10" s="14" customFormat="1" ht="23.25" customHeight="1" x14ac:dyDescent="0.25">
      <c r="A19" s="239" t="s">
        <v>369</v>
      </c>
      <c r="B19" s="239"/>
      <c r="C19" s="95" t="s">
        <v>359</v>
      </c>
      <c r="D19" s="389" t="s">
        <v>367</v>
      </c>
      <c r="E19" s="389"/>
      <c r="F19" s="98">
        <v>1.39E-3</v>
      </c>
      <c r="G19" s="98">
        <v>1.2999999999999999E-3</v>
      </c>
      <c r="H19" s="98">
        <v>1.16E-3</v>
      </c>
      <c r="I19" s="98">
        <v>5.2399999999999999E-3</v>
      </c>
      <c r="J19" s="98">
        <v>5.4999999999999997E-3</v>
      </c>
    </row>
    <row r="20" spans="1:10" s="14" customFormat="1" ht="23.25" customHeight="1" x14ac:dyDescent="0.25">
      <c r="A20" s="239" t="s">
        <v>370</v>
      </c>
      <c r="B20" s="239"/>
      <c r="C20" s="95" t="s">
        <v>359</v>
      </c>
      <c r="D20" s="389" t="s">
        <v>367</v>
      </c>
      <c r="E20" s="389"/>
      <c r="F20" s="98">
        <v>2.5000000000000001E-3</v>
      </c>
      <c r="G20" s="98">
        <v>2.3E-3</v>
      </c>
      <c r="H20" s="98">
        <v>3.0500000000000002E-3</v>
      </c>
      <c r="I20" s="98">
        <v>2.15E-3</v>
      </c>
      <c r="J20" s="98">
        <v>3.3999999999999998E-3</v>
      </c>
    </row>
    <row r="21" spans="1:10" s="14" customFormat="1" ht="23.25" customHeight="1" x14ac:dyDescent="0.25">
      <c r="A21" s="239" t="s">
        <v>371</v>
      </c>
      <c r="B21" s="239"/>
      <c r="C21" s="95" t="s">
        <v>359</v>
      </c>
      <c r="D21" s="389" t="s">
        <v>367</v>
      </c>
      <c r="E21" s="389"/>
      <c r="F21" s="98">
        <v>2.4499999999999999E-3</v>
      </c>
      <c r="G21" s="98">
        <v>2.3999999999999998E-3</v>
      </c>
      <c r="H21" s="98">
        <v>3.3500000000000001E-3</v>
      </c>
      <c r="I21" s="98">
        <v>2.2499999999999998E-3</v>
      </c>
      <c r="J21" s="98">
        <v>3.3500000000000001E-3</v>
      </c>
    </row>
    <row r="22" spans="1:10" s="14" customFormat="1" ht="23.25" customHeight="1" x14ac:dyDescent="0.25">
      <c r="A22" s="239" t="s">
        <v>372</v>
      </c>
      <c r="B22" s="239"/>
      <c r="C22" s="95" t="s">
        <v>359</v>
      </c>
      <c r="D22" s="389" t="s">
        <v>367</v>
      </c>
      <c r="E22" s="389"/>
      <c r="F22" s="98">
        <v>3.3500000000000001E-3</v>
      </c>
      <c r="G22" s="98">
        <v>3.3500000000000001E-3</v>
      </c>
      <c r="H22" s="98">
        <v>5.4999999999999997E-3</v>
      </c>
      <c r="I22" s="98">
        <v>4.1000000000000003E-3</v>
      </c>
      <c r="J22" s="98">
        <v>7.1500000000000001E-3</v>
      </c>
    </row>
    <row r="23" spans="1:10" s="14" customFormat="1" ht="23.25" customHeight="1" x14ac:dyDescent="0.25">
      <c r="A23" s="239" t="s">
        <v>373</v>
      </c>
      <c r="B23" s="239"/>
      <c r="C23" s="95" t="s">
        <v>359</v>
      </c>
      <c r="D23" s="389" t="s">
        <v>374</v>
      </c>
      <c r="E23" s="389"/>
      <c r="F23" s="95">
        <v>1.3500000000000001E-3</v>
      </c>
      <c r="G23" s="98">
        <v>1.4499999999999999E-3</v>
      </c>
      <c r="H23" s="98">
        <v>1.65E-3</v>
      </c>
      <c r="I23" s="98">
        <v>1.15E-3</v>
      </c>
      <c r="J23" s="98">
        <v>1.1999999999999999E-3</v>
      </c>
    </row>
    <row r="24" spans="1:10" s="14" customFormat="1" ht="23.25" customHeight="1" x14ac:dyDescent="0.25">
      <c r="A24" s="239" t="s">
        <v>375</v>
      </c>
      <c r="B24" s="239"/>
      <c r="C24" s="95" t="s">
        <v>359</v>
      </c>
      <c r="D24" s="389" t="s">
        <v>374</v>
      </c>
      <c r="E24" s="389"/>
      <c r="F24" s="95">
        <v>1.3500000000000001E-3</v>
      </c>
      <c r="G24" s="98">
        <v>1.65E-3</v>
      </c>
      <c r="H24" s="98">
        <v>2.2499999999999998E-3</v>
      </c>
      <c r="I24" s="98">
        <v>1.15E-3</v>
      </c>
      <c r="J24" s="98">
        <v>1.2999999999999999E-3</v>
      </c>
    </row>
    <row r="25" spans="1:10" s="14" customFormat="1" ht="23.25" customHeight="1" x14ac:dyDescent="0.25">
      <c r="A25" s="239" t="s">
        <v>376</v>
      </c>
      <c r="B25" s="239"/>
      <c r="C25" s="95" t="s">
        <v>359</v>
      </c>
      <c r="D25" s="389" t="s">
        <v>374</v>
      </c>
      <c r="E25" s="389"/>
      <c r="F25" s="95">
        <v>1.3500000000000001E-3</v>
      </c>
      <c r="G25" s="98">
        <v>1.4499999999999999E-3</v>
      </c>
      <c r="H25" s="98">
        <v>2.0500000000000002E-3</v>
      </c>
      <c r="I25" s="98">
        <v>1.15E-3</v>
      </c>
      <c r="J25" s="98">
        <v>1.1999999999999999E-3</v>
      </c>
    </row>
    <row r="26" spans="1:10" s="14" customFormat="1" ht="23.25" customHeight="1" x14ac:dyDescent="0.25">
      <c r="A26" s="239" t="s">
        <v>377</v>
      </c>
      <c r="B26" s="239"/>
      <c r="C26" s="95" t="s">
        <v>359</v>
      </c>
      <c r="D26" s="389" t="s">
        <v>374</v>
      </c>
      <c r="E26" s="389"/>
      <c r="F26" s="95">
        <v>1.3500000000000001E-3</v>
      </c>
      <c r="G26" s="98">
        <v>1.5E-3</v>
      </c>
      <c r="H26" s="98">
        <v>2.3999999999999998E-3</v>
      </c>
      <c r="I26" s="98">
        <v>1.4E-3</v>
      </c>
      <c r="J26" s="98">
        <v>1.6000000000000001E-3</v>
      </c>
    </row>
    <row r="27" spans="1:10" s="14" customFormat="1" ht="23.25" customHeight="1" x14ac:dyDescent="0.25">
      <c r="A27" s="239" t="s">
        <v>378</v>
      </c>
      <c r="B27" s="239"/>
      <c r="C27" s="95" t="s">
        <v>359</v>
      </c>
      <c r="D27" s="389" t="s">
        <v>374</v>
      </c>
      <c r="E27" s="389"/>
      <c r="F27" s="95">
        <v>1.3500000000000001E-3</v>
      </c>
      <c r="G27" s="98">
        <v>1.4499999999999999E-3</v>
      </c>
      <c r="H27" s="98">
        <v>1.65E-3</v>
      </c>
      <c r="I27" s="98">
        <v>1.15E-3</v>
      </c>
      <c r="J27" s="98">
        <v>1.1999999999999999E-3</v>
      </c>
    </row>
    <row r="28" spans="1:10" s="14" customFormat="1" ht="23.25" customHeight="1" x14ac:dyDescent="0.25">
      <c r="A28" s="239" t="s">
        <v>379</v>
      </c>
      <c r="B28" s="239"/>
      <c r="C28" s="95" t="s">
        <v>359</v>
      </c>
      <c r="D28" s="389" t="s">
        <v>374</v>
      </c>
      <c r="E28" s="389"/>
      <c r="F28" s="95">
        <v>1.3500000000000001E-3</v>
      </c>
      <c r="G28" s="98">
        <v>1.4499999999999999E-3</v>
      </c>
      <c r="H28" s="98">
        <v>1.65E-3</v>
      </c>
      <c r="I28" s="98">
        <v>1.15E-3</v>
      </c>
      <c r="J28" s="98">
        <v>1.1999999999999999E-3</v>
      </c>
    </row>
    <row r="29" spans="1:10" s="14" customFormat="1" ht="23.25" customHeight="1" x14ac:dyDescent="0.25">
      <c r="A29" s="239" t="s">
        <v>380</v>
      </c>
      <c r="B29" s="239"/>
      <c r="C29" s="95" t="s">
        <v>359</v>
      </c>
      <c r="D29" s="389" t="s">
        <v>374</v>
      </c>
      <c r="E29" s="389"/>
      <c r="F29" s="95">
        <v>1.3500000000000001E-3</v>
      </c>
      <c r="G29" s="98">
        <v>1.5E-3</v>
      </c>
      <c r="H29" s="98">
        <v>3.8500000000000001E-3</v>
      </c>
      <c r="I29" s="98">
        <v>1.25E-3</v>
      </c>
      <c r="J29" s="98">
        <v>2.4499999999999999E-3</v>
      </c>
    </row>
    <row r="30" spans="1:10" s="14" customFormat="1" ht="23.25" customHeight="1" x14ac:dyDescent="0.25">
      <c r="A30" s="239" t="s">
        <v>381</v>
      </c>
      <c r="B30" s="239"/>
      <c r="C30" s="95" t="s">
        <v>359</v>
      </c>
      <c r="D30" s="389" t="s">
        <v>374</v>
      </c>
      <c r="E30" s="389"/>
      <c r="F30" s="95">
        <v>1.3500000000000001E-3</v>
      </c>
      <c r="G30" s="98">
        <v>1.4499999999999999E-3</v>
      </c>
      <c r="H30" s="98">
        <v>1.8E-3</v>
      </c>
      <c r="I30" s="98">
        <v>1.15E-3</v>
      </c>
      <c r="J30" s="98">
        <v>1.1999999999999999E-3</v>
      </c>
    </row>
    <row r="31" spans="1:10" s="14" customFormat="1" ht="23.25" customHeight="1" x14ac:dyDescent="0.25">
      <c r="A31" s="239" t="s">
        <v>382</v>
      </c>
      <c r="B31" s="239"/>
      <c r="C31" s="95" t="s">
        <v>359</v>
      </c>
      <c r="D31" s="389" t="s">
        <v>374</v>
      </c>
      <c r="E31" s="389"/>
      <c r="F31" s="95">
        <v>1.3500000000000001E-3</v>
      </c>
      <c r="G31" s="98">
        <v>1.4499999999999999E-3</v>
      </c>
      <c r="H31" s="98">
        <v>1.65E-3</v>
      </c>
      <c r="I31" s="98">
        <v>1.15E-3</v>
      </c>
      <c r="J31" s="98">
        <v>1.1999999999999999E-3</v>
      </c>
    </row>
    <row r="32" spans="1:10" s="14" customFormat="1" ht="23.25" customHeight="1" x14ac:dyDescent="0.25">
      <c r="A32" s="239" t="s">
        <v>383</v>
      </c>
      <c r="B32" s="239"/>
      <c r="C32" s="95" t="s">
        <v>359</v>
      </c>
      <c r="D32" s="389" t="s">
        <v>374</v>
      </c>
      <c r="E32" s="389"/>
      <c r="F32" s="98">
        <v>1.5499999999999999E-3</v>
      </c>
      <c r="G32" s="98">
        <v>2.5000000000000001E-3</v>
      </c>
      <c r="H32" s="98">
        <v>2.65E-3</v>
      </c>
      <c r="I32" s="98">
        <v>2.5000000000000001E-3</v>
      </c>
      <c r="J32" s="98">
        <v>2.3500000000000001E-3</v>
      </c>
    </row>
    <row r="33" spans="1:10" s="14" customFormat="1" ht="23.25" customHeight="1" x14ac:dyDescent="0.25">
      <c r="A33" s="239" t="s">
        <v>384</v>
      </c>
      <c r="B33" s="239"/>
      <c r="C33" s="95" t="s">
        <v>359</v>
      </c>
      <c r="D33" s="389" t="s">
        <v>374</v>
      </c>
      <c r="E33" s="389"/>
      <c r="F33" s="95">
        <v>1.3500000000000001E-3</v>
      </c>
      <c r="G33" s="98">
        <v>1.4499999999999999E-3</v>
      </c>
      <c r="H33" s="98">
        <v>1.65E-3</v>
      </c>
      <c r="I33" s="98">
        <v>1.15E-3</v>
      </c>
      <c r="J33" s="98">
        <v>2.7499999999999998E-3</v>
      </c>
    </row>
    <row r="34" spans="1:10" s="14" customFormat="1" ht="23.25" customHeight="1" x14ac:dyDescent="0.25">
      <c r="A34" s="239" t="s">
        <v>385</v>
      </c>
      <c r="B34" s="239"/>
      <c r="C34" s="95" t="s">
        <v>359</v>
      </c>
      <c r="D34" s="389" t="s">
        <v>374</v>
      </c>
      <c r="E34" s="389"/>
      <c r="F34" s="95">
        <v>1.3500000000000001E-3</v>
      </c>
      <c r="G34" s="98">
        <v>1.4499999999999999E-3</v>
      </c>
      <c r="H34" s="98">
        <v>1.65E-3</v>
      </c>
      <c r="I34" s="98">
        <v>1.15E-3</v>
      </c>
      <c r="J34" s="98">
        <v>1.1999999999999999E-3</v>
      </c>
    </row>
    <row r="35" spans="1:10" s="14" customFormat="1" ht="23.25" customHeight="1" x14ac:dyDescent="0.25">
      <c r="A35" s="239" t="s">
        <v>386</v>
      </c>
      <c r="B35" s="239"/>
      <c r="C35" s="95" t="s">
        <v>359</v>
      </c>
      <c r="D35" s="389" t="s">
        <v>374</v>
      </c>
      <c r="E35" s="389"/>
      <c r="F35" s="95">
        <v>1.3500000000000001E-3</v>
      </c>
      <c r="G35" s="98">
        <v>1.4499999999999999E-3</v>
      </c>
      <c r="H35" s="98">
        <v>1.65E-3</v>
      </c>
      <c r="I35" s="98">
        <v>1.15E-3</v>
      </c>
      <c r="J35" s="98">
        <v>1.1999999999999999E-3</v>
      </c>
    </row>
    <row r="36" spans="1:10" s="14" customFormat="1" ht="23.25" customHeight="1" x14ac:dyDescent="0.25">
      <c r="A36" s="239" t="s">
        <v>387</v>
      </c>
      <c r="B36" s="239"/>
      <c r="C36" s="95" t="s">
        <v>359</v>
      </c>
      <c r="D36" s="389" t="s">
        <v>374</v>
      </c>
      <c r="E36" s="389"/>
      <c r="F36" s="98">
        <v>1.2650000000000001E-3</v>
      </c>
      <c r="G36" s="98">
        <v>2.4199999999999999E-2</v>
      </c>
      <c r="H36" s="98">
        <v>2.5499999999999998E-2</v>
      </c>
      <c r="I36" s="98">
        <v>2.8500000000000001E-2</v>
      </c>
      <c r="J36" s="98">
        <v>5.3999999999999999E-2</v>
      </c>
    </row>
    <row r="37" spans="1:10" s="14" customFormat="1" ht="23.25" customHeight="1" x14ac:dyDescent="0.25">
      <c r="A37" s="239" t="s">
        <v>388</v>
      </c>
      <c r="B37" s="239"/>
      <c r="C37" s="95" t="s">
        <v>359</v>
      </c>
      <c r="D37" s="389" t="s">
        <v>374</v>
      </c>
      <c r="E37" s="389"/>
      <c r="F37" s="95">
        <v>1.3500000000000001E-3</v>
      </c>
      <c r="G37" s="98">
        <v>1.4499999999999999E-3</v>
      </c>
      <c r="H37" s="98">
        <v>2.3500000000000001E-3</v>
      </c>
      <c r="I37" s="98">
        <v>1.15E-3</v>
      </c>
      <c r="J37" s="98">
        <v>1.25E-3</v>
      </c>
    </row>
    <row r="38" spans="1:10" s="14" customFormat="1" ht="23.25" customHeight="1" x14ac:dyDescent="0.25">
      <c r="A38" s="239" t="s">
        <v>389</v>
      </c>
      <c r="B38" s="239"/>
      <c r="C38" s="95" t="s">
        <v>359</v>
      </c>
      <c r="D38" s="389" t="s">
        <v>374</v>
      </c>
      <c r="E38" s="389"/>
      <c r="F38" s="98">
        <v>8.0500000000000002E-2</v>
      </c>
      <c r="G38" s="98">
        <v>0.1135</v>
      </c>
      <c r="H38" s="98">
        <v>0.215</v>
      </c>
      <c r="I38" s="98">
        <v>0.218</v>
      </c>
      <c r="J38" s="98">
        <v>0.14949999999999999</v>
      </c>
    </row>
    <row r="39" spans="1:10" x14ac:dyDescent="0.25">
      <c r="A39" s="240" t="s">
        <v>338</v>
      </c>
      <c r="B39" s="240"/>
      <c r="C39" s="240"/>
      <c r="D39" s="240"/>
      <c r="E39" s="240"/>
      <c r="F39" s="240"/>
      <c r="G39" s="240"/>
      <c r="H39" s="240"/>
      <c r="I39" s="240"/>
      <c r="J39" s="240"/>
    </row>
    <row r="40" spans="1:10" x14ac:dyDescent="0.25">
      <c r="A40" s="365"/>
      <c r="B40" s="365"/>
      <c r="C40" s="365"/>
      <c r="D40" s="365"/>
      <c r="E40" s="365"/>
      <c r="F40" s="365"/>
      <c r="G40" s="365"/>
      <c r="H40" s="365"/>
      <c r="I40" s="365"/>
      <c r="J40" s="365"/>
    </row>
    <row r="41" spans="1:10" x14ac:dyDescent="0.25">
      <c r="A41" s="365"/>
      <c r="B41" s="365"/>
      <c r="C41" s="365"/>
      <c r="D41" s="365"/>
      <c r="E41" s="365"/>
      <c r="F41" s="365"/>
      <c r="G41" s="365"/>
      <c r="H41" s="365"/>
      <c r="I41" s="365"/>
      <c r="J41" s="365"/>
    </row>
    <row r="64" spans="6:6" x14ac:dyDescent="0.25">
      <c r="F64" s="3"/>
    </row>
  </sheetData>
  <mergeCells count="64">
    <mergeCell ref="M6:P9"/>
    <mergeCell ref="M10:P12"/>
    <mergeCell ref="A9:J9"/>
    <mergeCell ref="A6:J7"/>
    <mergeCell ref="A12:B12"/>
    <mergeCell ref="A13:B13"/>
    <mergeCell ref="D12:E12"/>
    <mergeCell ref="D13:E13"/>
    <mergeCell ref="A10:B11"/>
    <mergeCell ref="F10:J10"/>
    <mergeCell ref="D10:E11"/>
    <mergeCell ref="C10:C11"/>
    <mergeCell ref="A17:B17"/>
    <mergeCell ref="A18:B18"/>
    <mergeCell ref="A19:B19"/>
    <mergeCell ref="A14:B14"/>
    <mergeCell ref="A15:B15"/>
    <mergeCell ref="A16:B16"/>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39:J39"/>
    <mergeCell ref="A20:B20"/>
    <mergeCell ref="A21:B21"/>
    <mergeCell ref="A22:B22"/>
    <mergeCell ref="D35:E35"/>
    <mergeCell ref="D36:E36"/>
    <mergeCell ref="A34:B34"/>
    <mergeCell ref="A35:B35"/>
    <mergeCell ref="A36:B36"/>
    <mergeCell ref="A37:B37"/>
    <mergeCell ref="A25:B25"/>
    <mergeCell ref="D33:E33"/>
    <mergeCell ref="D14:E14"/>
    <mergeCell ref="D15:E15"/>
    <mergeCell ref="D16:E16"/>
    <mergeCell ref="D17:E17"/>
    <mergeCell ref="D18:E18"/>
    <mergeCell ref="D19:E19"/>
    <mergeCell ref="D28:E28"/>
    <mergeCell ref="D34:E34"/>
    <mergeCell ref="D20:E20"/>
    <mergeCell ref="D21:E21"/>
    <mergeCell ref="D22:E22"/>
    <mergeCell ref="D23:E23"/>
    <mergeCell ref="D24:E24"/>
    <mergeCell ref="D25:E25"/>
    <mergeCell ref="D32:E32"/>
    <mergeCell ref="D26:E26"/>
    <mergeCell ref="D27:E27"/>
    <mergeCell ref="D29:E29"/>
  </mergeCells>
  <pageMargins left="0.70866141732283472" right="0.70866141732283472" top="0.74803149606299213" bottom="0.74803149606299213" header="0.31496062992125984" footer="0.31496062992125984"/>
  <pageSetup paperSize="9" scale="84"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showGridLines="0" topLeftCell="A13" zoomScaleNormal="100" workbookViewId="0">
      <selection activeCell="C40" sqref="C40"/>
    </sheetView>
  </sheetViews>
  <sheetFormatPr defaultColWidth="9.33203125" defaultRowHeight="15" x14ac:dyDescent="0.25"/>
  <cols>
    <col min="1" max="1" width="21.33203125" style="2" customWidth="1"/>
    <col min="2" max="2" width="13.6640625" style="2" customWidth="1"/>
    <col min="3" max="3" width="16.33203125" style="2" customWidth="1"/>
    <col min="4" max="4" width="9.33203125" style="2"/>
    <col min="5" max="7" width="11.5546875" style="2" bestFit="1" customWidth="1"/>
    <col min="8" max="9" width="9.33203125" style="2"/>
    <col min="10" max="12" width="11.5546875" style="2" bestFit="1" customWidth="1"/>
    <col min="13" max="13" width="10.44140625" style="2" customWidth="1"/>
    <col min="14" max="16384" width="9.33203125" style="2"/>
  </cols>
  <sheetData>
    <row r="1" spans="1:16" x14ac:dyDescent="0.25">
      <c r="A1" s="135" t="str">
        <f>+'Cover Page'!$B$29</f>
        <v>Annual Performance Report 2022</v>
      </c>
      <c r="B1" s="135"/>
      <c r="C1" s="135"/>
      <c r="D1" s="135"/>
      <c r="E1" s="135"/>
      <c r="F1" s="135"/>
      <c r="G1" s="135"/>
      <c r="H1" s="135"/>
      <c r="I1" s="135" t="str">
        <f>+'Cover Page'!$B$33</f>
        <v>SUEZ R&amp;R UK LTD 
SUEZ R&amp;R  Tees Valley – Energy from Waste Facility
 Tees Valley – Energy from Waste Facility</v>
      </c>
      <c r="J1" s="135"/>
      <c r="K1" s="135"/>
      <c r="L1" s="135"/>
      <c r="M1" s="135"/>
      <c r="N1" s="135"/>
      <c r="O1" s="135"/>
      <c r="P1" s="135"/>
    </row>
    <row r="3" spans="1:16" ht="15.6" x14ac:dyDescent="0.3">
      <c r="A3" s="1" t="s">
        <v>390</v>
      </c>
      <c r="B3" s="135"/>
      <c r="C3" s="135"/>
      <c r="D3" s="135"/>
      <c r="E3" s="135"/>
      <c r="F3" s="135"/>
      <c r="G3" s="135"/>
      <c r="H3" s="135"/>
      <c r="I3" s="135"/>
      <c r="J3" s="135"/>
      <c r="K3" s="135"/>
      <c r="L3" s="135"/>
      <c r="M3" s="135"/>
      <c r="N3" s="135"/>
      <c r="O3" s="135"/>
      <c r="P3" s="135"/>
    </row>
    <row r="4" spans="1:16" ht="15.6" x14ac:dyDescent="0.3">
      <c r="A4" s="1"/>
      <c r="B4" s="135"/>
      <c r="C4" s="135"/>
      <c r="D4" s="135"/>
      <c r="E4" s="135"/>
      <c r="F4" s="135"/>
      <c r="G4" s="135"/>
      <c r="H4" s="135"/>
      <c r="I4" s="135"/>
      <c r="J4" s="135"/>
      <c r="K4" s="135"/>
      <c r="L4" s="135"/>
      <c r="M4" s="135"/>
      <c r="N4" s="135"/>
      <c r="O4" s="135"/>
      <c r="P4" s="119" t="s">
        <v>3</v>
      </c>
    </row>
    <row r="5" spans="1:16" s="3" customFormat="1" ht="21.75" customHeight="1" x14ac:dyDescent="0.3">
      <c r="A5" s="89" t="s">
        <v>349</v>
      </c>
      <c r="B5" s="90"/>
      <c r="C5" s="90"/>
      <c r="D5" s="90"/>
      <c r="E5" s="90"/>
      <c r="F5" s="90"/>
      <c r="G5" s="90"/>
      <c r="H5" s="90"/>
      <c r="I5" s="90"/>
      <c r="J5" s="90"/>
      <c r="K5" s="90"/>
      <c r="L5" s="90"/>
      <c r="M5" s="91"/>
      <c r="P5" s="120" t="s">
        <v>391</v>
      </c>
    </row>
    <row r="6" spans="1:16" s="3" customFormat="1" ht="15.75" customHeight="1" x14ac:dyDescent="0.25">
      <c r="A6" s="372" t="s">
        <v>392</v>
      </c>
      <c r="B6" s="214"/>
      <c r="C6" s="214"/>
      <c r="D6" s="214"/>
      <c r="E6" s="214"/>
      <c r="F6" s="214"/>
      <c r="G6" s="214"/>
      <c r="H6" s="214"/>
      <c r="I6" s="214"/>
      <c r="J6" s="214"/>
      <c r="K6" s="214"/>
      <c r="L6" s="214"/>
      <c r="M6" s="215"/>
    </row>
    <row r="7" spans="1:16" s="3" customFormat="1" ht="15.75" customHeight="1" x14ac:dyDescent="0.25">
      <c r="A7" s="219"/>
      <c r="B7" s="220"/>
      <c r="C7" s="220"/>
      <c r="D7" s="220"/>
      <c r="E7" s="220"/>
      <c r="F7" s="220"/>
      <c r="G7" s="220"/>
      <c r="H7" s="220"/>
      <c r="I7" s="220"/>
      <c r="J7" s="220"/>
      <c r="K7" s="220"/>
      <c r="L7" s="220"/>
      <c r="M7" s="221"/>
    </row>
    <row r="8" spans="1:16" s="3" customFormat="1" ht="15.75" customHeight="1" x14ac:dyDescent="0.25">
      <c r="A8" s="205"/>
      <c r="B8" s="206"/>
      <c r="C8" s="206"/>
      <c r="D8" s="206"/>
      <c r="E8" s="206"/>
      <c r="F8" s="206"/>
      <c r="G8" s="206"/>
      <c r="H8" s="206"/>
      <c r="I8" s="206"/>
      <c r="J8" s="206"/>
      <c r="K8" s="206"/>
      <c r="L8" s="206"/>
      <c r="M8" s="207"/>
    </row>
    <row r="9" spans="1:16" s="3" customFormat="1" ht="15.75" customHeight="1" x14ac:dyDescent="0.25">
      <c r="A9" s="211"/>
      <c r="B9" s="212"/>
      <c r="C9" s="212"/>
      <c r="D9" s="212"/>
      <c r="E9" s="212"/>
      <c r="F9" s="212"/>
      <c r="G9" s="212"/>
      <c r="H9" s="212"/>
      <c r="I9" s="212"/>
      <c r="J9" s="212"/>
      <c r="K9" s="212"/>
      <c r="L9" s="212"/>
      <c r="M9" s="213"/>
    </row>
    <row r="10" spans="1:16" s="3" customFormat="1" ht="13.8" x14ac:dyDescent="0.25"/>
    <row r="11" spans="1:16" s="100" customFormat="1" ht="16.5" customHeight="1" x14ac:dyDescent="0.25">
      <c r="A11" s="373" t="s">
        <v>393</v>
      </c>
      <c r="B11" s="373"/>
      <c r="C11" s="373"/>
      <c r="D11" s="373"/>
      <c r="E11" s="373"/>
      <c r="F11" s="373"/>
      <c r="G11" s="373"/>
      <c r="H11" s="373"/>
      <c r="I11" s="373"/>
      <c r="J11" s="373"/>
      <c r="K11" s="373"/>
      <c r="L11" s="373"/>
      <c r="M11" s="373"/>
    </row>
    <row r="12" spans="1:16" s="100" customFormat="1" ht="16.5" customHeight="1" x14ac:dyDescent="0.25">
      <c r="A12" s="408" t="s">
        <v>217</v>
      </c>
      <c r="B12" s="401" t="s">
        <v>394</v>
      </c>
      <c r="C12" s="291" t="s">
        <v>354</v>
      </c>
      <c r="D12" s="292" t="s">
        <v>192</v>
      </c>
      <c r="E12" s="410"/>
      <c r="F12" s="292" t="s">
        <v>193</v>
      </c>
      <c r="G12" s="410"/>
      <c r="H12" s="292" t="s">
        <v>194</v>
      </c>
      <c r="I12" s="410"/>
      <c r="J12" s="292" t="s">
        <v>195</v>
      </c>
      <c r="K12" s="410"/>
      <c r="L12" s="292" t="s">
        <v>196</v>
      </c>
      <c r="M12" s="410"/>
    </row>
    <row r="13" spans="1:16" s="14" customFormat="1" ht="17.25" customHeight="1" x14ac:dyDescent="0.25">
      <c r="A13" s="408"/>
      <c r="B13" s="409"/>
      <c r="C13" s="291"/>
      <c r="D13" s="87" t="s">
        <v>344</v>
      </c>
      <c r="E13" s="102" t="s">
        <v>395</v>
      </c>
      <c r="F13" s="87" t="s">
        <v>344</v>
      </c>
      <c r="G13" s="102" t="s">
        <v>395</v>
      </c>
      <c r="H13" s="87" t="s">
        <v>344</v>
      </c>
      <c r="I13" s="102" t="s">
        <v>395</v>
      </c>
      <c r="J13" s="87" t="s">
        <v>344</v>
      </c>
      <c r="K13" s="102" t="s">
        <v>395</v>
      </c>
      <c r="L13" s="87" t="s">
        <v>344</v>
      </c>
      <c r="M13" s="102" t="s">
        <v>395</v>
      </c>
    </row>
    <row r="14" spans="1:16" s="14" customFormat="1" ht="23.25" customHeight="1" x14ac:dyDescent="0.25">
      <c r="A14" s="239" t="s">
        <v>222</v>
      </c>
      <c r="B14" s="97" t="s">
        <v>396</v>
      </c>
      <c r="C14" s="97" t="s">
        <v>397</v>
      </c>
      <c r="D14" s="98">
        <f>NOx!$O$19</f>
        <v>239</v>
      </c>
      <c r="E14" s="98">
        <f>NOx!$N$19</f>
        <v>117.98333333333333</v>
      </c>
      <c r="F14" s="98">
        <f>NOx!$O$34</f>
        <v>183</v>
      </c>
      <c r="G14" s="98">
        <f>NOx!$N$34</f>
        <v>132.33333333333334</v>
      </c>
      <c r="H14" s="98">
        <f>NOx!$O$49</f>
        <v>188</v>
      </c>
      <c r="I14" s="98">
        <f>NOx!$N$49</f>
        <v>157.16666666666666</v>
      </c>
      <c r="J14" s="98">
        <f>NOx!$O$64</f>
        <v>196</v>
      </c>
      <c r="K14" s="98">
        <f>NOx!$N$64</f>
        <v>191.16666666666666</v>
      </c>
      <c r="L14" s="98">
        <f>NOx!$O$79</f>
        <v>197</v>
      </c>
      <c r="M14" s="98">
        <f>NOx!$N$79</f>
        <v>193.41666666666666</v>
      </c>
    </row>
    <row r="15" spans="1:16" s="14" customFormat="1" ht="23.25" customHeight="1" x14ac:dyDescent="0.25">
      <c r="A15" s="239"/>
      <c r="B15" s="97" t="s">
        <v>398</v>
      </c>
      <c r="C15" s="97" t="s">
        <v>399</v>
      </c>
      <c r="D15" s="98">
        <f>NOx!$M$19</f>
        <v>205</v>
      </c>
      <c r="E15" s="98">
        <f>NOx!$L$19</f>
        <v>116.64999999999999</v>
      </c>
      <c r="F15" s="98">
        <f>NOx!$M$34</f>
        <v>320</v>
      </c>
      <c r="G15" s="98">
        <f>NOx!$L$34</f>
        <v>132.33333333333334</v>
      </c>
      <c r="H15" s="98">
        <f>NOx!$M$49</f>
        <v>330</v>
      </c>
      <c r="I15" s="98">
        <f>NOx!$L$49</f>
        <v>157.16666666666666</v>
      </c>
      <c r="J15" s="98">
        <f>NOx!$M$64</f>
        <v>244</v>
      </c>
      <c r="K15" s="98">
        <f>NOx!$L$64</f>
        <v>191.16666666666666</v>
      </c>
      <c r="L15" s="98">
        <f>NOx!$M$79</f>
        <v>259</v>
      </c>
      <c r="M15" s="98">
        <f>NOx!$L$79</f>
        <v>193.41666666666666</v>
      </c>
    </row>
    <row r="16" spans="1:16" s="14" customFormat="1" ht="23.25" customHeight="1" x14ac:dyDescent="0.25">
      <c r="A16" s="72" t="s">
        <v>221</v>
      </c>
      <c r="B16" s="75" t="s">
        <v>396</v>
      </c>
      <c r="C16" s="97" t="s">
        <v>400</v>
      </c>
      <c r="D16" s="98">
        <f>Particulates!$O$19</f>
        <v>0.9</v>
      </c>
      <c r="E16" s="98">
        <f>Particulates!$N$19</f>
        <v>0.23333333333333336</v>
      </c>
      <c r="F16" s="98">
        <f>Particulates!$O$34</f>
        <v>5.9</v>
      </c>
      <c r="G16" s="98">
        <f>Particulates!$N$34</f>
        <v>1.9833333333333334</v>
      </c>
      <c r="H16" s="98">
        <f>Particulates!$O$49</f>
        <v>8.1</v>
      </c>
      <c r="I16" s="98">
        <f>Particulates!$N$49</f>
        <v>2.2749999999999999</v>
      </c>
      <c r="J16" s="98">
        <f>Particulates!$O$64</f>
        <v>6</v>
      </c>
      <c r="K16" s="98">
        <f>Particulates!$N$64</f>
        <v>1.1499999999999999</v>
      </c>
      <c r="L16" s="98">
        <f>Particulates!$O$79</f>
        <v>3.4</v>
      </c>
      <c r="M16" s="98">
        <f>Particulates!$N$79</f>
        <v>1.2583333333333333</v>
      </c>
    </row>
    <row r="17" spans="1:13" s="14" customFormat="1" ht="23.25" customHeight="1" x14ac:dyDescent="0.25">
      <c r="A17" s="72"/>
      <c r="B17" s="97" t="s">
        <v>398</v>
      </c>
      <c r="C17" s="97" t="s">
        <v>401</v>
      </c>
      <c r="D17" s="98">
        <f>Particulates!$M$19</f>
        <v>3.2</v>
      </c>
      <c r="E17" s="98">
        <f>Particulates!$L$19</f>
        <v>0.23333333333333336</v>
      </c>
      <c r="F17" s="98">
        <f>Particulates!$M$34</f>
        <v>11.2</v>
      </c>
      <c r="G17" s="98">
        <f>Particulates!$L$34</f>
        <v>1.9833333333333334</v>
      </c>
      <c r="H17" s="98">
        <f>Particulates!$M$49</f>
        <v>16.600000000000001</v>
      </c>
      <c r="I17" s="98">
        <f>Particulates!$L$49</f>
        <v>2.2749999999999999</v>
      </c>
      <c r="J17" s="98">
        <f>Particulates!$M$64</f>
        <v>76.5</v>
      </c>
      <c r="K17" s="98">
        <f>Particulates!$L$64</f>
        <v>1.1499999999999999</v>
      </c>
      <c r="L17" s="98">
        <f>Particulates!$M$79</f>
        <v>6.7</v>
      </c>
      <c r="M17" s="98">
        <f>Particulates!$L$79</f>
        <v>1.2583333333333333</v>
      </c>
    </row>
    <row r="18" spans="1:13" s="14" customFormat="1" ht="23.25" customHeight="1" x14ac:dyDescent="0.25">
      <c r="A18" s="72" t="s">
        <v>402</v>
      </c>
      <c r="B18" s="97" t="s">
        <v>396</v>
      </c>
      <c r="C18" s="97" t="s">
        <v>403</v>
      </c>
      <c r="D18" s="98">
        <f>TOC!$O$19</f>
        <v>3.8</v>
      </c>
      <c r="E18" s="98">
        <f>TOC!$N$19</f>
        <v>0.15833333333333335</v>
      </c>
      <c r="F18" s="98">
        <f>TOC!$O$34</f>
        <v>2.2999999999999998</v>
      </c>
      <c r="G18" s="98">
        <f>TOC!$N$34</f>
        <v>0.14166666666666664</v>
      </c>
      <c r="H18" s="98">
        <f>TOC!$O$49</f>
        <v>2.6</v>
      </c>
      <c r="I18" s="98">
        <f>TOC!$N$49</f>
        <v>0.25</v>
      </c>
      <c r="J18" s="98">
        <f>TOC!$O$64</f>
        <v>0.5</v>
      </c>
      <c r="K18" s="98">
        <f>TOC!$N$64</f>
        <v>0.17500000000000002</v>
      </c>
      <c r="L18" s="98">
        <f>TOC!$O$79</f>
        <v>0.7</v>
      </c>
      <c r="M18" s="98">
        <f>TOC!$N$79</f>
        <v>0.18333333333333335</v>
      </c>
    </row>
    <row r="19" spans="1:13" s="14" customFormat="1" ht="23.25" customHeight="1" x14ac:dyDescent="0.25">
      <c r="A19" s="72"/>
      <c r="B19" s="97" t="s">
        <v>398</v>
      </c>
      <c r="C19" s="97" t="s">
        <v>404</v>
      </c>
      <c r="D19" s="98">
        <f>TOC!$M$19</f>
        <v>70</v>
      </c>
      <c r="E19" s="98">
        <f>TOC!$L$19</f>
        <v>0.15833333333333335</v>
      </c>
      <c r="F19" s="98">
        <f>TOC!$M$34</f>
        <v>70</v>
      </c>
      <c r="G19" s="98">
        <f>TOC!$L$34</f>
        <v>0.14166666666666664</v>
      </c>
      <c r="H19" s="98">
        <f>TOC!$M$49</f>
        <v>15.4</v>
      </c>
      <c r="I19" s="98">
        <f>TOC!$L$49</f>
        <v>0.3</v>
      </c>
      <c r="J19" s="98">
        <f>TOC!$M$64</f>
        <v>21.3</v>
      </c>
      <c r="K19" s="98">
        <f>TOC!$L$64</f>
        <v>0.17500000000000002</v>
      </c>
      <c r="L19" s="98">
        <f>TOC!$M$79</f>
        <v>22.7</v>
      </c>
      <c r="M19" s="98">
        <f>TOC!$L$79</f>
        <v>0.18333333333333335</v>
      </c>
    </row>
    <row r="20" spans="1:13" s="14" customFormat="1" ht="23.25" customHeight="1" x14ac:dyDescent="0.25">
      <c r="A20" s="72" t="s">
        <v>405</v>
      </c>
      <c r="B20" s="97" t="s">
        <v>396</v>
      </c>
      <c r="C20" s="97" t="s">
        <v>403</v>
      </c>
      <c r="D20" s="98">
        <f>HCl!$O$19</f>
        <v>12</v>
      </c>
      <c r="E20" s="98">
        <f>HCl!$N$19</f>
        <v>2.2749999999999999</v>
      </c>
      <c r="F20" s="98">
        <f>HCl!$O$34</f>
        <v>4.8</v>
      </c>
      <c r="G20" s="98">
        <f>HCl!$N$34</f>
        <v>3.0250000000000008</v>
      </c>
      <c r="H20" s="98">
        <f>HCl!$O$49</f>
        <v>7.1</v>
      </c>
      <c r="I20" s="98">
        <f>HCl!$N$49</f>
        <v>3.8083333333333336</v>
      </c>
      <c r="J20" s="98">
        <f>HCl!$O$64</f>
        <v>3</v>
      </c>
      <c r="K20" s="98">
        <f>HCl!$N$64</f>
        <v>1.1583333333333334</v>
      </c>
      <c r="L20" s="98">
        <f>HCl!$O$79</f>
        <v>2.5</v>
      </c>
      <c r="M20" s="98">
        <f>HCl!$N$79</f>
        <v>1.3083333333333333</v>
      </c>
    </row>
    <row r="21" spans="1:13" s="14" customFormat="1" ht="23.25" customHeight="1" x14ac:dyDescent="0.25">
      <c r="A21" s="72"/>
      <c r="B21" s="97" t="s">
        <v>398</v>
      </c>
      <c r="C21" s="97" t="s">
        <v>406</v>
      </c>
      <c r="D21" s="98">
        <f>HCl!$M$19</f>
        <v>90.6</v>
      </c>
      <c r="E21" s="98">
        <f>HCl!$L$19</f>
        <v>2.2583333333333333</v>
      </c>
      <c r="F21" s="98">
        <f>HCl!$M$34</f>
        <v>15</v>
      </c>
      <c r="G21" s="98">
        <f>HCl!$L$34</f>
        <v>3.0250000000000008</v>
      </c>
      <c r="H21" s="98">
        <f>HCl!$M$49</f>
        <v>13.6</v>
      </c>
      <c r="I21" s="98">
        <f>HCl!$L$49</f>
        <v>4.8583333333333334</v>
      </c>
      <c r="J21" s="98">
        <f>HCl!$M$64</f>
        <v>11.3</v>
      </c>
      <c r="K21" s="98">
        <f>HCl!$L$64</f>
        <v>1.1583333333333334</v>
      </c>
      <c r="L21" s="98">
        <f>HCl!$M$79</f>
        <v>7.6</v>
      </c>
      <c r="M21" s="98">
        <f>HCl!$L$79</f>
        <v>1.3083333333333333</v>
      </c>
    </row>
    <row r="22" spans="1:13" s="14" customFormat="1" ht="23.25" customHeight="1" x14ac:dyDescent="0.25">
      <c r="A22" s="72" t="s">
        <v>223</v>
      </c>
      <c r="B22" s="97" t="s">
        <v>396</v>
      </c>
      <c r="C22" s="97" t="s">
        <v>407</v>
      </c>
      <c r="D22" s="98">
        <f>'SO2'!$O$19</f>
        <v>56</v>
      </c>
      <c r="E22" s="98">
        <f>'SO2'!$N$19</f>
        <v>26.433333333333337</v>
      </c>
      <c r="F22" s="98">
        <f>'SO2'!$O$34</f>
        <v>36</v>
      </c>
      <c r="G22" s="98">
        <f>'SO2'!$N$34</f>
        <v>20.441666666666666</v>
      </c>
      <c r="H22" s="98">
        <f>'SO2'!$O$49</f>
        <v>28.3</v>
      </c>
      <c r="I22" s="98">
        <f>'SO2'!$N$49</f>
        <v>4.8999999999999995</v>
      </c>
      <c r="J22" s="98">
        <f>'SO2'!$O$64</f>
        <v>41.5</v>
      </c>
      <c r="K22" s="98">
        <f>'SO2'!$N$64</f>
        <v>19.558333333333334</v>
      </c>
      <c r="L22" s="98">
        <f>'SO2'!$O$79</f>
        <v>44</v>
      </c>
      <c r="M22" s="98">
        <f>'SO2'!$N$79</f>
        <v>27.458333333333332</v>
      </c>
    </row>
    <row r="23" spans="1:13" s="14" customFormat="1" ht="23.25" customHeight="1" x14ac:dyDescent="0.25">
      <c r="A23" s="72"/>
      <c r="B23" s="97" t="s">
        <v>398</v>
      </c>
      <c r="C23" s="97" t="s">
        <v>397</v>
      </c>
      <c r="D23" s="98">
        <f>'SO2'!$M$19</f>
        <v>400</v>
      </c>
      <c r="E23" s="98">
        <f>'SO2'!$L$19</f>
        <v>26.433333333333337</v>
      </c>
      <c r="F23" s="98">
        <f>'SO2'!$M$34</f>
        <v>250</v>
      </c>
      <c r="G23" s="98">
        <f>'SO2'!$L$34</f>
        <v>20.441666666666666</v>
      </c>
      <c r="H23" s="98">
        <f>'SO2'!$M$49</f>
        <v>294</v>
      </c>
      <c r="I23" s="98">
        <f>'SO2'!$L$49</f>
        <v>4.8999999999999995</v>
      </c>
      <c r="J23" s="98">
        <f>'SO2'!$M$64</f>
        <v>83</v>
      </c>
      <c r="K23" s="98">
        <f>'SO2'!$L$64</f>
        <v>19.558333333333334</v>
      </c>
      <c r="L23" s="98">
        <f>'SO2'!$M$79</f>
        <v>174</v>
      </c>
      <c r="M23" s="98">
        <f>'SO2'!$L$79</f>
        <v>27.458333333333332</v>
      </c>
    </row>
    <row r="24" spans="1:13" s="14" customFormat="1" ht="23.25" customHeight="1" x14ac:dyDescent="0.25">
      <c r="A24" s="72" t="s">
        <v>408</v>
      </c>
      <c r="B24" s="97" t="s">
        <v>396</v>
      </c>
      <c r="C24" s="97" t="s">
        <v>407</v>
      </c>
      <c r="D24" s="98">
        <f>'CO 95% 10 min'!Q19</f>
        <v>30.2</v>
      </c>
      <c r="E24" s="98">
        <f>'CO 95% 10 min'!P19</f>
        <v>3.3249999999999997</v>
      </c>
      <c r="F24" s="98">
        <f>'CO 95% 10 min'!Q34</f>
        <v>27</v>
      </c>
      <c r="G24" s="98">
        <f>'CO 95% 10 min'!P34</f>
        <v>6.7166666666666677</v>
      </c>
      <c r="H24" s="98">
        <f>'CO 95% 10 min'!Q49</f>
        <v>25</v>
      </c>
      <c r="I24" s="98">
        <f>'CO 95% 10 min'!P49</f>
        <v>3.625</v>
      </c>
      <c r="J24" s="98">
        <f>'CO 95% 10 min'!Q64</f>
        <v>17</v>
      </c>
      <c r="K24" s="98">
        <f>'CO 95% 10 min'!P64</f>
        <v>6.9666666666666677</v>
      </c>
      <c r="L24" s="98">
        <f>'CO 95% 10 min'!Q79</f>
        <v>18.5</v>
      </c>
      <c r="M24" s="98">
        <f>'CO 95% 10 min'!P79</f>
        <v>7.2250000000000005</v>
      </c>
    </row>
    <row r="25" spans="1:13" s="14" customFormat="1" ht="23.25" customHeight="1" x14ac:dyDescent="0.25">
      <c r="A25" s="72"/>
      <c r="B25" s="98" t="s">
        <v>409</v>
      </c>
      <c r="C25" s="98" t="s">
        <v>410</v>
      </c>
      <c r="D25" s="98"/>
      <c r="E25" s="98"/>
      <c r="F25" s="98"/>
      <c r="G25" s="98"/>
      <c r="H25" s="98"/>
      <c r="I25" s="98"/>
      <c r="J25" s="98"/>
      <c r="K25" s="98"/>
      <c r="L25" s="98"/>
      <c r="M25" s="98"/>
    </row>
    <row r="26" spans="1:13" s="14" customFormat="1" ht="23.25" customHeight="1" x14ac:dyDescent="0.25">
      <c r="A26" s="72"/>
      <c r="B26" s="98" t="s">
        <v>411</v>
      </c>
      <c r="C26" s="98" t="s">
        <v>412</v>
      </c>
      <c r="D26" s="98">
        <f>'CO 95% 10 min'!M19</f>
        <v>6.8250000000000002</v>
      </c>
      <c r="E26" s="98"/>
      <c r="F26" s="98">
        <f>'CO 95% 10 min'!M34</f>
        <v>13.250000000000002</v>
      </c>
      <c r="G26" s="98"/>
      <c r="H26" s="98">
        <f>'CO 95% 10 min'!M49</f>
        <v>18.391666666666666</v>
      </c>
      <c r="I26" s="98"/>
      <c r="J26" s="98">
        <f>'CO 95% 10 min'!M64</f>
        <v>8.0666666666666664</v>
      </c>
      <c r="K26" s="98"/>
      <c r="L26" s="98">
        <f>'CO 95% 10 min'!M79</f>
        <v>7.3250000000000002</v>
      </c>
      <c r="M26" s="98"/>
    </row>
    <row r="27" spans="1:13" s="14" customFormat="1" ht="23.25" customHeight="1" x14ac:dyDescent="0.25">
      <c r="A27" s="130" t="s">
        <v>413</v>
      </c>
      <c r="B27" s="131" t="s">
        <v>396</v>
      </c>
      <c r="C27" s="131" t="s">
        <v>414</v>
      </c>
      <c r="D27" s="98">
        <f>'NH3'!$O$19</f>
        <v>8.5</v>
      </c>
      <c r="E27" s="98">
        <f>'NH3'!$N$19</f>
        <v>2.1666666666666665</v>
      </c>
      <c r="F27" s="98">
        <f>'NH3'!$O$34</f>
        <v>9.1</v>
      </c>
      <c r="G27" s="98">
        <f>'NH3'!$N$34</f>
        <v>1.675</v>
      </c>
      <c r="H27" s="98">
        <f>'NH3'!$O$49</f>
        <v>40.799999999999997</v>
      </c>
      <c r="I27" s="98">
        <f>'NH3'!$N$49</f>
        <v>2.1666666666666665</v>
      </c>
      <c r="J27" s="98">
        <f>'NH3'!$O$64</f>
        <v>4.2</v>
      </c>
      <c r="K27" s="98">
        <f>'NH3'!$N$64</f>
        <v>1.3658333333333335</v>
      </c>
      <c r="L27" s="98">
        <f>'NH3'!$O$79</f>
        <v>3.9</v>
      </c>
      <c r="M27" s="98">
        <f>'NH3'!$N$79</f>
        <v>1.7475000000000003</v>
      </c>
    </row>
    <row r="28" spans="1:13" x14ac:dyDescent="0.25">
      <c r="A28" s="404" t="s">
        <v>415</v>
      </c>
      <c r="B28" s="405"/>
      <c r="C28" s="405"/>
      <c r="D28" s="405"/>
      <c r="E28" s="405"/>
      <c r="F28" s="405"/>
      <c r="G28" s="405"/>
      <c r="H28" s="405"/>
      <c r="I28" s="405"/>
      <c r="J28" s="405"/>
      <c r="K28" s="405"/>
      <c r="L28" s="405"/>
      <c r="M28" s="406"/>
    </row>
    <row r="29" spans="1:13" ht="41.4" x14ac:dyDescent="0.25">
      <c r="A29" s="132" t="s">
        <v>338</v>
      </c>
      <c r="B29" s="133" t="s">
        <v>55</v>
      </c>
      <c r="C29" s="133"/>
      <c r="D29" s="133"/>
      <c r="E29" s="133"/>
      <c r="F29" s="133"/>
      <c r="G29" s="133"/>
      <c r="H29" s="133"/>
      <c r="I29" s="133"/>
      <c r="J29" s="133"/>
      <c r="K29" s="133"/>
      <c r="L29" s="133"/>
      <c r="M29" s="134"/>
    </row>
    <row r="30" spans="1:13" x14ac:dyDescent="0.25">
      <c r="A30" s="407"/>
      <c r="B30" s="407"/>
      <c r="C30" s="407"/>
      <c r="D30" s="407"/>
      <c r="E30" s="407"/>
      <c r="F30" s="407"/>
      <c r="G30" s="407"/>
      <c r="H30" s="407"/>
      <c r="I30" s="407"/>
      <c r="J30" s="407"/>
      <c r="K30" s="407"/>
      <c r="L30" s="407"/>
      <c r="M30" s="407"/>
    </row>
    <row r="31" spans="1:13" x14ac:dyDescent="0.25">
      <c r="A31" s="365"/>
      <c r="B31" s="365"/>
      <c r="C31" s="365"/>
      <c r="D31" s="365"/>
      <c r="E31" s="365"/>
      <c r="F31" s="365"/>
      <c r="G31" s="365"/>
      <c r="H31" s="365"/>
      <c r="I31" s="365"/>
      <c r="J31" s="365"/>
      <c r="K31" s="365"/>
      <c r="L31" s="365"/>
      <c r="M31" s="365"/>
    </row>
    <row r="39" spans="3:3" x14ac:dyDescent="0.25">
      <c r="C39" s="135">
        <v>2021</v>
      </c>
    </row>
    <row r="68" spans="6:6" x14ac:dyDescent="0.25">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showGridLines="0" topLeftCell="E61" zoomScaleNormal="100" workbookViewId="0">
      <selection activeCell="L78" sqref="L78:O78"/>
    </sheetView>
  </sheetViews>
  <sheetFormatPr defaultRowHeight="13.8" x14ac:dyDescent="0.25"/>
  <cols>
    <col min="1" max="1" width="14" style="3" customWidth="1"/>
    <col min="2" max="7" width="17" style="70"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row>
    <row r="3" spans="1:19" ht="14.4" x14ac:dyDescent="0.3">
      <c r="A3" s="105" t="s">
        <v>416</v>
      </c>
      <c r="D3" s="123" t="s">
        <v>417</v>
      </c>
      <c r="G3" s="127" t="s">
        <v>418</v>
      </c>
      <c r="J3" s="9" t="str">
        <f>+A3</f>
        <v>Monitoring of Hydrogen Chloride emissions</v>
      </c>
      <c r="L3" s="9"/>
      <c r="N3" s="9" t="s">
        <v>419</v>
      </c>
      <c r="Q3" s="126" t="s">
        <v>3</v>
      </c>
      <c r="R3" s="120"/>
      <c r="S3" s="120"/>
    </row>
    <row r="4" spans="1:19" ht="13.95" customHeight="1" x14ac:dyDescent="0.25">
      <c r="Q4" s="403" t="s">
        <v>420</v>
      </c>
      <c r="R4" s="403"/>
      <c r="S4" s="403"/>
    </row>
    <row r="5" spans="1:19" ht="16.2" x14ac:dyDescent="0.25">
      <c r="A5" s="113" t="s">
        <v>421</v>
      </c>
      <c r="B5" s="414" t="s">
        <v>422</v>
      </c>
      <c r="C5" s="414"/>
      <c r="D5" s="414"/>
      <c r="E5" s="414" t="s">
        <v>423</v>
      </c>
      <c r="F5" s="414"/>
      <c r="G5" s="414"/>
      <c r="J5" s="413"/>
      <c r="K5" s="413"/>
      <c r="L5" s="413"/>
      <c r="M5" s="413"/>
      <c r="N5" s="413"/>
      <c r="O5" s="413"/>
      <c r="Q5" s="403"/>
      <c r="R5" s="403"/>
      <c r="S5" s="403"/>
    </row>
    <row r="6" spans="1:19" s="103" customFormat="1" ht="37.5" customHeight="1" x14ac:dyDescent="0.3">
      <c r="A6" s="110">
        <f>+'Cover Page'!C39</f>
        <v>2022</v>
      </c>
      <c r="B6" s="99" t="s">
        <v>424</v>
      </c>
      <c r="C6" s="99" t="s">
        <v>425</v>
      </c>
      <c r="D6" s="99" t="s">
        <v>426</v>
      </c>
      <c r="E6" s="99" t="s">
        <v>427</v>
      </c>
      <c r="F6" s="99" t="s">
        <v>428</v>
      </c>
      <c r="G6" s="99" t="s">
        <v>429</v>
      </c>
      <c r="H6" s="104"/>
      <c r="J6" s="106">
        <f>+A6</f>
        <v>2022</v>
      </c>
      <c r="K6" s="106" t="s">
        <v>430</v>
      </c>
      <c r="L6" s="112" t="s">
        <v>425</v>
      </c>
      <c r="M6" s="112" t="s">
        <v>431</v>
      </c>
      <c r="N6" s="112" t="s">
        <v>428</v>
      </c>
      <c r="O6" s="112" t="s">
        <v>432</v>
      </c>
      <c r="Q6" s="403"/>
      <c r="R6" s="403"/>
      <c r="S6" s="403"/>
    </row>
    <row r="7" spans="1:19" ht="13.95" customHeight="1" x14ac:dyDescent="0.25">
      <c r="A7" s="111" t="s">
        <v>433</v>
      </c>
      <c r="B7" s="108">
        <v>60</v>
      </c>
      <c r="C7" s="109">
        <f>AVERAGE(L7,L22,L37,L52,L67)</f>
        <v>1.8599999999999999</v>
      </c>
      <c r="D7" s="109">
        <f>MAX(M7,M22,M37,M52,M67)</f>
        <v>10.199999999999999</v>
      </c>
      <c r="E7" s="108">
        <v>10</v>
      </c>
      <c r="F7" s="109">
        <f>AVERAGE(N7,N22,N37,N52,N67)</f>
        <v>1.8599999999999999</v>
      </c>
      <c r="G7" s="109">
        <f>MAX(O7,O22,O37,O52,O67)</f>
        <v>4.0999999999999996</v>
      </c>
      <c r="J7" s="412" t="s">
        <v>192</v>
      </c>
      <c r="K7" s="111" t="s">
        <v>433</v>
      </c>
      <c r="L7" s="109">
        <v>1.7</v>
      </c>
      <c r="M7" s="109">
        <v>7.3</v>
      </c>
      <c r="N7" s="109">
        <v>1.7</v>
      </c>
      <c r="O7" s="109">
        <v>2.8</v>
      </c>
      <c r="Q7" s="403"/>
      <c r="R7" s="403"/>
      <c r="S7" s="403"/>
    </row>
    <row r="8" spans="1:19" x14ac:dyDescent="0.25">
      <c r="A8" s="111" t="s">
        <v>434</v>
      </c>
      <c r="B8" s="108">
        <v>60</v>
      </c>
      <c r="C8" s="109">
        <f>AVERAGE(L8,L23,L38,L53,L68)</f>
        <v>1.8399999999999999</v>
      </c>
      <c r="D8" s="109">
        <f t="shared" ref="D8:D18" si="0">MAX(M8,M23,M38,M53,M68)</f>
        <v>8.6999999999999993</v>
      </c>
      <c r="E8" s="108">
        <v>10</v>
      </c>
      <c r="F8" s="109">
        <f t="shared" ref="F8:F18" si="1">AVERAGE(N8,N23,N38,N53,N68)</f>
        <v>1.8399999999999999</v>
      </c>
      <c r="G8" s="109">
        <f t="shared" ref="G8:G18" si="2">MAX(O8,O23,O38,O53,O68)</f>
        <v>5.5</v>
      </c>
      <c r="J8" s="412"/>
      <c r="K8" s="111" t="s">
        <v>434</v>
      </c>
      <c r="L8" s="109">
        <v>1.8</v>
      </c>
      <c r="M8" s="109">
        <v>4.5999999999999996</v>
      </c>
      <c r="N8" s="109">
        <v>1.8</v>
      </c>
      <c r="O8" s="109">
        <v>2.8</v>
      </c>
      <c r="Q8" s="403"/>
      <c r="R8" s="403"/>
      <c r="S8" s="403"/>
    </row>
    <row r="9" spans="1:19" x14ac:dyDescent="0.25">
      <c r="A9" s="111" t="s">
        <v>435</v>
      </c>
      <c r="B9" s="108">
        <v>60</v>
      </c>
      <c r="C9" s="109">
        <f>AVERAGE(L9,L24,L39,L54,L69)</f>
        <v>2.5000000000000004</v>
      </c>
      <c r="D9" s="109">
        <f t="shared" si="0"/>
        <v>15</v>
      </c>
      <c r="E9" s="108">
        <v>10</v>
      </c>
      <c r="F9" s="109">
        <f t="shared" si="1"/>
        <v>2.5000000000000004</v>
      </c>
      <c r="G9" s="109">
        <f t="shared" si="2"/>
        <v>5.4</v>
      </c>
      <c r="J9" s="412"/>
      <c r="K9" s="111" t="s">
        <v>435</v>
      </c>
      <c r="L9" s="109">
        <v>2.5</v>
      </c>
      <c r="M9" s="109">
        <v>7.3</v>
      </c>
      <c r="N9" s="109">
        <v>2.5</v>
      </c>
      <c r="O9" s="109">
        <v>3.5</v>
      </c>
      <c r="Q9" s="125" t="s">
        <v>436</v>
      </c>
    </row>
    <row r="10" spans="1:19" ht="13.95" customHeight="1" x14ac:dyDescent="0.25">
      <c r="A10" s="111" t="s">
        <v>437</v>
      </c>
      <c r="B10" s="108">
        <v>60</v>
      </c>
      <c r="C10" s="109">
        <f t="shared" ref="C10:C18" si="3">AVERAGE(L10,L25,L40,L55,L70)</f>
        <v>2.62</v>
      </c>
      <c r="D10" s="109">
        <f t="shared" si="0"/>
        <v>11</v>
      </c>
      <c r="E10" s="108">
        <v>10</v>
      </c>
      <c r="F10" s="109">
        <f t="shared" si="1"/>
        <v>2.62</v>
      </c>
      <c r="G10" s="109">
        <f t="shared" si="2"/>
        <v>5.8</v>
      </c>
      <c r="J10" s="412"/>
      <c r="K10" s="111" t="s">
        <v>437</v>
      </c>
      <c r="L10" s="109">
        <v>3</v>
      </c>
      <c r="M10" s="109">
        <v>7.9</v>
      </c>
      <c r="N10" s="109">
        <v>3</v>
      </c>
      <c r="O10" s="109">
        <v>4.3</v>
      </c>
      <c r="Q10" s="411" t="s">
        <v>438</v>
      </c>
      <c r="R10" s="411"/>
      <c r="S10" s="411"/>
    </row>
    <row r="11" spans="1:19" x14ac:dyDescent="0.25">
      <c r="A11" s="111" t="s">
        <v>439</v>
      </c>
      <c r="B11" s="108">
        <v>60</v>
      </c>
      <c r="C11" s="109">
        <f t="shared" si="3"/>
        <v>4.82</v>
      </c>
      <c r="D11" s="109">
        <f t="shared" si="0"/>
        <v>90.6</v>
      </c>
      <c r="E11" s="108">
        <v>10</v>
      </c>
      <c r="F11" s="109">
        <f t="shared" si="1"/>
        <v>2.3000000000000003</v>
      </c>
      <c r="G11" s="109">
        <f t="shared" si="2"/>
        <v>12</v>
      </c>
      <c r="J11" s="412"/>
      <c r="K11" s="111" t="s">
        <v>439</v>
      </c>
      <c r="L11" s="4">
        <v>3.8</v>
      </c>
      <c r="M11" s="4">
        <v>90.6</v>
      </c>
      <c r="N11" s="4">
        <v>3.8</v>
      </c>
      <c r="O11" s="4">
        <v>12</v>
      </c>
      <c r="Q11" s="411"/>
      <c r="R11" s="411"/>
      <c r="S11" s="411"/>
    </row>
    <row r="12" spans="1:19" x14ac:dyDescent="0.25">
      <c r="A12" s="111" t="s">
        <v>440</v>
      </c>
      <c r="B12" s="108">
        <v>60</v>
      </c>
      <c r="C12" s="109">
        <f t="shared" si="3"/>
        <v>2.1</v>
      </c>
      <c r="D12" s="109">
        <f t="shared" si="0"/>
        <v>12.3</v>
      </c>
      <c r="E12" s="108">
        <v>10</v>
      </c>
      <c r="F12" s="109">
        <f t="shared" si="1"/>
        <v>2.1</v>
      </c>
      <c r="G12" s="109">
        <f t="shared" si="2"/>
        <v>4.9000000000000004</v>
      </c>
      <c r="J12" s="412"/>
      <c r="K12" s="111" t="s">
        <v>440</v>
      </c>
      <c r="L12" s="4">
        <v>3.1</v>
      </c>
      <c r="M12" s="4">
        <v>12.3</v>
      </c>
      <c r="N12" s="4">
        <v>3.1</v>
      </c>
      <c r="O12" s="4">
        <v>4.9000000000000004</v>
      </c>
      <c r="Q12" s="411"/>
      <c r="R12" s="411"/>
      <c r="S12" s="411"/>
    </row>
    <row r="13" spans="1:19" ht="13.95" customHeight="1" x14ac:dyDescent="0.25">
      <c r="A13" s="111" t="s">
        <v>441</v>
      </c>
      <c r="B13" s="108">
        <v>60</v>
      </c>
      <c r="C13" s="109">
        <f t="shared" si="3"/>
        <v>2.46</v>
      </c>
      <c r="D13" s="109">
        <f t="shared" si="0"/>
        <v>9.8000000000000007</v>
      </c>
      <c r="E13" s="108">
        <v>10</v>
      </c>
      <c r="F13" s="109">
        <f t="shared" si="1"/>
        <v>2.46</v>
      </c>
      <c r="G13" s="109">
        <f t="shared" si="2"/>
        <v>5.7</v>
      </c>
      <c r="J13" s="412"/>
      <c r="K13" s="111" t="s">
        <v>441</v>
      </c>
      <c r="L13" s="4">
        <v>3</v>
      </c>
      <c r="M13" s="4">
        <v>6.9</v>
      </c>
      <c r="N13" s="4">
        <v>3</v>
      </c>
      <c r="O13" s="4">
        <v>4.3</v>
      </c>
      <c r="Q13" s="411" t="s">
        <v>442</v>
      </c>
      <c r="R13" s="411"/>
      <c r="S13" s="411"/>
    </row>
    <row r="14" spans="1:19" x14ac:dyDescent="0.25">
      <c r="A14" s="111" t="s">
        <v>443</v>
      </c>
      <c r="B14" s="108">
        <v>60</v>
      </c>
      <c r="C14" s="109">
        <f t="shared" si="3"/>
        <v>2.7</v>
      </c>
      <c r="D14" s="109">
        <f t="shared" si="0"/>
        <v>36.200000000000003</v>
      </c>
      <c r="E14" s="108">
        <v>10</v>
      </c>
      <c r="F14" s="109">
        <f t="shared" si="1"/>
        <v>2.7</v>
      </c>
      <c r="G14" s="109">
        <f t="shared" si="2"/>
        <v>7.1</v>
      </c>
      <c r="J14" s="412"/>
      <c r="K14" s="111" t="s">
        <v>443</v>
      </c>
      <c r="L14" s="4">
        <v>1.9</v>
      </c>
      <c r="M14" s="4">
        <v>36.200000000000003</v>
      </c>
      <c r="N14" s="4">
        <v>1.9</v>
      </c>
      <c r="O14" s="4">
        <v>5.0999999999999996</v>
      </c>
      <c r="Q14" s="411"/>
      <c r="R14" s="411"/>
      <c r="S14" s="411"/>
    </row>
    <row r="15" spans="1:19" x14ac:dyDescent="0.25">
      <c r="A15" s="111" t="s">
        <v>444</v>
      </c>
      <c r="B15" s="108">
        <v>60</v>
      </c>
      <c r="C15" s="109">
        <f t="shared" si="3"/>
        <v>2.62</v>
      </c>
      <c r="D15" s="109">
        <f t="shared" si="0"/>
        <v>12.1</v>
      </c>
      <c r="E15" s="108">
        <v>10</v>
      </c>
      <c r="F15" s="109">
        <f t="shared" si="1"/>
        <v>2.62</v>
      </c>
      <c r="G15" s="109">
        <f t="shared" si="2"/>
        <v>6.6</v>
      </c>
      <c r="J15" s="412"/>
      <c r="K15" s="111" t="s">
        <v>444</v>
      </c>
      <c r="L15" s="167">
        <v>1.7</v>
      </c>
      <c r="M15" s="167">
        <v>3.3</v>
      </c>
      <c r="N15" s="167">
        <v>1.7</v>
      </c>
      <c r="O15" s="167">
        <v>2.1</v>
      </c>
      <c r="Q15" s="411"/>
      <c r="R15" s="411"/>
      <c r="S15" s="411"/>
    </row>
    <row r="16" spans="1:19" x14ac:dyDescent="0.25">
      <c r="A16" s="111" t="s">
        <v>445</v>
      </c>
      <c r="B16" s="108">
        <v>60</v>
      </c>
      <c r="C16" s="109">
        <f t="shared" si="3"/>
        <v>2.3999999999999995</v>
      </c>
      <c r="D16" s="109">
        <f t="shared" si="0"/>
        <v>11.5</v>
      </c>
      <c r="E16" s="108">
        <v>10</v>
      </c>
      <c r="F16" s="109">
        <f t="shared" si="1"/>
        <v>2.3999999999999995</v>
      </c>
      <c r="G16" s="109">
        <f t="shared" si="2"/>
        <v>5.7</v>
      </c>
      <c r="J16" s="412"/>
      <c r="K16" s="111" t="s">
        <v>445</v>
      </c>
      <c r="L16" s="167">
        <v>1.5</v>
      </c>
      <c r="M16" s="167">
        <v>3.4</v>
      </c>
      <c r="N16" s="167">
        <v>1.5</v>
      </c>
      <c r="O16" s="167">
        <v>2.2000000000000002</v>
      </c>
      <c r="Q16" s="411"/>
      <c r="R16" s="411"/>
      <c r="S16" s="411"/>
    </row>
    <row r="17" spans="1:15" x14ac:dyDescent="0.25">
      <c r="A17" s="111" t="s">
        <v>446</v>
      </c>
      <c r="B17" s="108">
        <v>60</v>
      </c>
      <c r="C17" s="109" t="e">
        <f>AVERAGE(L17,#REF!,L47,L62,L77)</f>
        <v>#REF!</v>
      </c>
      <c r="D17" s="109" t="e">
        <f>MAX(M17,#REF!,M47,M62,M77)</f>
        <v>#REF!</v>
      </c>
      <c r="E17" s="108">
        <v>10</v>
      </c>
      <c r="F17" s="109" t="e">
        <f>AVERAGE(N17,#REF!,N47,N62,N77)</f>
        <v>#REF!</v>
      </c>
      <c r="G17" s="109" t="e">
        <f>MAX(O17,#REF!,O47,O62,O77)</f>
        <v>#REF!</v>
      </c>
      <c r="J17" s="412"/>
      <c r="K17" s="111" t="s">
        <v>446</v>
      </c>
      <c r="L17" s="167">
        <v>1.5</v>
      </c>
      <c r="M17" s="167">
        <v>4.0999999999999996</v>
      </c>
      <c r="N17" s="167">
        <v>1.7</v>
      </c>
      <c r="O17" s="167">
        <v>2.2999999999999998</v>
      </c>
    </row>
    <row r="18" spans="1:15" x14ac:dyDescent="0.25">
      <c r="A18" s="111" t="s">
        <v>447</v>
      </c>
      <c r="B18" s="108">
        <v>60</v>
      </c>
      <c r="C18" s="109">
        <f t="shared" si="3"/>
        <v>2.02</v>
      </c>
      <c r="D18" s="109">
        <f t="shared" si="0"/>
        <v>13.6</v>
      </c>
      <c r="E18" s="108">
        <v>10</v>
      </c>
      <c r="F18" s="109">
        <f t="shared" si="1"/>
        <v>2.02</v>
      </c>
      <c r="G18" s="109">
        <f t="shared" si="2"/>
        <v>5.8</v>
      </c>
      <c r="J18" s="412"/>
      <c r="K18" s="111" t="s">
        <v>447</v>
      </c>
      <c r="L18" s="168">
        <v>1.6</v>
      </c>
      <c r="M18" s="168">
        <v>3.6</v>
      </c>
      <c r="N18" s="168">
        <v>1.6</v>
      </c>
      <c r="O18" s="168">
        <v>2.7</v>
      </c>
    </row>
    <row r="19" spans="1:15" x14ac:dyDescent="0.25">
      <c r="J19" s="412"/>
      <c r="K19" s="107" t="s">
        <v>448</v>
      </c>
      <c r="L19" s="107">
        <f>AVERAGE(L7:L18)</f>
        <v>2.2583333333333333</v>
      </c>
      <c r="M19" s="107">
        <f>MAX(M7:M18)</f>
        <v>90.6</v>
      </c>
      <c r="N19" s="107">
        <f>AVERAGE(N7:N18)</f>
        <v>2.2749999999999999</v>
      </c>
      <c r="O19" s="107">
        <f>MAX(O7:O18)</f>
        <v>12</v>
      </c>
    </row>
    <row r="21" spans="1:15" ht="41.4" x14ac:dyDescent="0.25">
      <c r="J21" s="106">
        <f>+A6</f>
        <v>2022</v>
      </c>
      <c r="K21" s="106" t="s">
        <v>430</v>
      </c>
      <c r="L21" s="112" t="s">
        <v>425</v>
      </c>
      <c r="M21" s="112" t="s">
        <v>431</v>
      </c>
      <c r="N21" s="112" t="s">
        <v>428</v>
      </c>
      <c r="O21" s="112" t="s">
        <v>432</v>
      </c>
    </row>
    <row r="22" spans="1:15" x14ac:dyDescent="0.25">
      <c r="J22" s="412" t="s">
        <v>193</v>
      </c>
      <c r="K22" s="111" t="s">
        <v>433</v>
      </c>
      <c r="L22" s="109">
        <v>2.8</v>
      </c>
      <c r="M22" s="109">
        <v>6.6</v>
      </c>
      <c r="N22" s="109">
        <v>2.8</v>
      </c>
      <c r="O22" s="109">
        <v>3.8</v>
      </c>
    </row>
    <row r="23" spans="1:15" x14ac:dyDescent="0.25">
      <c r="J23" s="412"/>
      <c r="K23" s="111" t="s">
        <v>434</v>
      </c>
      <c r="L23" s="109">
        <v>2.2000000000000002</v>
      </c>
      <c r="M23" s="109">
        <v>2.6</v>
      </c>
      <c r="N23" s="109">
        <v>2.2000000000000002</v>
      </c>
      <c r="O23" s="109">
        <v>3.5</v>
      </c>
    </row>
    <row r="24" spans="1:15" x14ac:dyDescent="0.25">
      <c r="J24" s="412"/>
      <c r="K24" s="111" t="s">
        <v>435</v>
      </c>
      <c r="L24" s="109">
        <v>3</v>
      </c>
      <c r="M24" s="109">
        <v>15</v>
      </c>
      <c r="N24" s="109">
        <v>3</v>
      </c>
      <c r="O24" s="109">
        <v>4.2</v>
      </c>
    </row>
    <row r="25" spans="1:15" x14ac:dyDescent="0.25">
      <c r="J25" s="412"/>
      <c r="K25" s="111" t="s">
        <v>437</v>
      </c>
      <c r="L25" s="109">
        <v>3.1</v>
      </c>
      <c r="M25" s="109">
        <v>6.8</v>
      </c>
      <c r="N25" s="109">
        <v>3.1</v>
      </c>
      <c r="O25" s="109">
        <v>4.2</v>
      </c>
    </row>
    <row r="26" spans="1:15" x14ac:dyDescent="0.25">
      <c r="J26" s="412"/>
      <c r="K26" s="111" t="s">
        <v>439</v>
      </c>
      <c r="L26" s="4">
        <v>3.7</v>
      </c>
      <c r="M26" s="4">
        <v>10.8</v>
      </c>
      <c r="N26" s="4">
        <v>3.7</v>
      </c>
      <c r="O26" s="4">
        <v>4.4000000000000004</v>
      </c>
    </row>
    <row r="27" spans="1:15" x14ac:dyDescent="0.25">
      <c r="J27" s="412"/>
      <c r="K27" s="111" t="s">
        <v>440</v>
      </c>
      <c r="L27" s="4">
        <v>3.6</v>
      </c>
      <c r="M27" s="4">
        <v>7.4</v>
      </c>
      <c r="N27" s="4">
        <v>3.6</v>
      </c>
      <c r="O27" s="4">
        <v>4.5</v>
      </c>
    </row>
    <row r="28" spans="1:15" x14ac:dyDescent="0.25">
      <c r="J28" s="412"/>
      <c r="K28" s="111" t="s">
        <v>441</v>
      </c>
      <c r="L28" s="4">
        <v>3.6</v>
      </c>
      <c r="M28" s="4">
        <v>7.5</v>
      </c>
      <c r="N28" s="4">
        <v>3.6</v>
      </c>
      <c r="O28" s="4">
        <v>4.8</v>
      </c>
    </row>
    <row r="29" spans="1:15" x14ac:dyDescent="0.25">
      <c r="B29" s="70" t="s">
        <v>55</v>
      </c>
      <c r="J29" s="412"/>
      <c r="K29" s="111" t="s">
        <v>443</v>
      </c>
      <c r="L29" s="4">
        <v>3.1</v>
      </c>
      <c r="M29" s="4">
        <v>7.1</v>
      </c>
      <c r="N29" s="4">
        <v>3.1</v>
      </c>
      <c r="O29" s="4">
        <v>3.9</v>
      </c>
    </row>
    <row r="30" spans="1:15" x14ac:dyDescent="0.25">
      <c r="J30" s="412"/>
      <c r="K30" s="111" t="s">
        <v>444</v>
      </c>
      <c r="L30" s="167">
        <v>3.1</v>
      </c>
      <c r="M30" s="167">
        <v>6.4</v>
      </c>
      <c r="N30" s="167">
        <v>3.1</v>
      </c>
      <c r="O30" s="167">
        <v>4</v>
      </c>
    </row>
    <row r="31" spans="1:15" x14ac:dyDescent="0.25">
      <c r="J31" s="412"/>
      <c r="K31" s="111" t="s">
        <v>445</v>
      </c>
      <c r="L31" s="167">
        <v>2.8</v>
      </c>
      <c r="M31" s="167">
        <v>6.7</v>
      </c>
      <c r="N31" s="167">
        <v>2.8</v>
      </c>
      <c r="O31" s="167">
        <v>3.9</v>
      </c>
    </row>
    <row r="32" spans="1:15" x14ac:dyDescent="0.25">
      <c r="J32" s="412"/>
      <c r="K32" s="111" t="s">
        <v>446</v>
      </c>
      <c r="L32" s="167">
        <v>2.7</v>
      </c>
      <c r="M32" s="167">
        <v>6.6</v>
      </c>
      <c r="N32" s="167">
        <v>2.7</v>
      </c>
      <c r="O32" s="167">
        <v>3.6</v>
      </c>
    </row>
    <row r="33" spans="1:15" x14ac:dyDescent="0.25">
      <c r="J33" s="412"/>
      <c r="K33" s="111" t="s">
        <v>447</v>
      </c>
      <c r="L33" s="168">
        <v>2.6</v>
      </c>
      <c r="M33" s="168">
        <v>5.3</v>
      </c>
      <c r="N33" s="168">
        <v>2.6</v>
      </c>
      <c r="O33" s="168">
        <v>3.7</v>
      </c>
    </row>
    <row r="34" spans="1:15" x14ac:dyDescent="0.25">
      <c r="J34" s="412"/>
      <c r="K34" s="107" t="s">
        <v>448</v>
      </c>
      <c r="L34" s="107">
        <f>AVERAGE(L22:L33)</f>
        <v>3.0250000000000008</v>
      </c>
      <c r="M34" s="107">
        <f>MAX(M22:M33)</f>
        <v>15</v>
      </c>
      <c r="N34" s="107">
        <f>AVERAGE(N22:N33)</f>
        <v>3.0250000000000008</v>
      </c>
      <c r="O34" s="107">
        <f>MAX(O22:O33)</f>
        <v>4.8</v>
      </c>
    </row>
    <row r="36" spans="1:15" ht="41.4" x14ac:dyDescent="0.25">
      <c r="J36" s="106">
        <f>+A6</f>
        <v>2022</v>
      </c>
      <c r="K36" s="106" t="s">
        <v>430</v>
      </c>
      <c r="L36" s="112" t="s">
        <v>425</v>
      </c>
      <c r="M36" s="112" t="s">
        <v>431</v>
      </c>
      <c r="N36" s="112" t="s">
        <v>428</v>
      </c>
      <c r="O36" s="112" t="s">
        <v>432</v>
      </c>
    </row>
    <row r="37" spans="1:15" x14ac:dyDescent="0.25">
      <c r="J37" s="412" t="s">
        <v>194</v>
      </c>
      <c r="K37" s="111" t="s">
        <v>433</v>
      </c>
      <c r="L37" s="109">
        <v>2.5</v>
      </c>
      <c r="M37" s="109">
        <v>10.199999999999999</v>
      </c>
      <c r="N37" s="109">
        <v>2.5</v>
      </c>
      <c r="O37" s="109">
        <v>4.0999999999999996</v>
      </c>
    </row>
    <row r="38" spans="1:15" x14ac:dyDescent="0.25">
      <c r="J38" s="412"/>
      <c r="K38" s="111" t="s">
        <v>434</v>
      </c>
      <c r="L38" s="109">
        <v>2.5</v>
      </c>
      <c r="M38" s="109">
        <v>8.6999999999999993</v>
      </c>
      <c r="N38" s="109">
        <v>2.5</v>
      </c>
      <c r="O38" s="109">
        <v>5.5</v>
      </c>
    </row>
    <row r="39" spans="1:15" x14ac:dyDescent="0.25">
      <c r="C39" s="70">
        <v>2021</v>
      </c>
      <c r="J39" s="412"/>
      <c r="K39" s="111" t="s">
        <v>435</v>
      </c>
      <c r="L39" s="109">
        <v>3.8</v>
      </c>
      <c r="M39" s="109">
        <v>12</v>
      </c>
      <c r="N39" s="109">
        <v>3.8</v>
      </c>
      <c r="O39" s="109">
        <v>5.4</v>
      </c>
    </row>
    <row r="40" spans="1:15" x14ac:dyDescent="0.25">
      <c r="J40" s="412"/>
      <c r="K40" s="111" t="s">
        <v>437</v>
      </c>
      <c r="L40" s="109">
        <v>4.0999999999999996</v>
      </c>
      <c r="M40" s="109">
        <v>11</v>
      </c>
      <c r="N40" s="109">
        <v>4.0999999999999996</v>
      </c>
      <c r="O40" s="109">
        <v>5.8</v>
      </c>
    </row>
    <row r="41" spans="1:15" x14ac:dyDescent="0.25">
      <c r="J41" s="412"/>
      <c r="K41" s="111" t="s">
        <v>439</v>
      </c>
      <c r="L41" s="4">
        <v>14</v>
      </c>
      <c r="M41" s="4">
        <v>2.7</v>
      </c>
      <c r="N41" s="4">
        <v>1.4</v>
      </c>
      <c r="O41" s="4">
        <v>1.5</v>
      </c>
    </row>
    <row r="42" spans="1:15" x14ac:dyDescent="0.25">
      <c r="J42" s="412"/>
      <c r="K42" s="111" t="s">
        <v>440</v>
      </c>
      <c r="L42" s="4">
        <v>1.8</v>
      </c>
      <c r="M42" s="4"/>
      <c r="N42" s="4">
        <v>1.8</v>
      </c>
      <c r="O42" s="4">
        <v>3.5</v>
      </c>
    </row>
    <row r="43" spans="1:15" x14ac:dyDescent="0.25">
      <c r="J43" s="412"/>
      <c r="K43" s="111" t="s">
        <v>441</v>
      </c>
      <c r="L43" s="4">
        <v>3.8</v>
      </c>
      <c r="M43" s="4">
        <v>9.8000000000000007</v>
      </c>
      <c r="N43" s="4">
        <v>3.8</v>
      </c>
      <c r="O43" s="4">
        <v>5.7</v>
      </c>
    </row>
    <row r="44" spans="1:15" x14ac:dyDescent="0.25">
      <c r="J44" s="412"/>
      <c r="K44" s="111" t="s">
        <v>443</v>
      </c>
      <c r="L44" s="4">
        <v>5.3</v>
      </c>
      <c r="M44" s="4">
        <v>12.2</v>
      </c>
      <c r="N44" s="4">
        <v>5.3</v>
      </c>
      <c r="O44" s="4">
        <v>7.1</v>
      </c>
    </row>
    <row r="45" spans="1:15" x14ac:dyDescent="0.25">
      <c r="J45" s="412"/>
      <c r="K45" s="111" t="s">
        <v>444</v>
      </c>
      <c r="L45" s="167">
        <v>5.6</v>
      </c>
      <c r="M45" s="167">
        <v>12.1</v>
      </c>
      <c r="N45" s="167">
        <v>5.6</v>
      </c>
      <c r="O45" s="167">
        <v>6.6</v>
      </c>
    </row>
    <row r="46" spans="1:15" x14ac:dyDescent="0.25">
      <c r="J46" s="412"/>
      <c r="K46" s="111" t="s">
        <v>445</v>
      </c>
      <c r="L46" s="167">
        <v>5.4</v>
      </c>
      <c r="M46" s="167">
        <v>11.5</v>
      </c>
      <c r="N46" s="167">
        <v>5.4</v>
      </c>
      <c r="O46" s="167">
        <v>5.7</v>
      </c>
    </row>
    <row r="47" spans="1:15" x14ac:dyDescent="0.25">
      <c r="J47" s="412"/>
      <c r="K47" s="111" t="s">
        <v>446</v>
      </c>
      <c r="L47" s="167">
        <v>5.2</v>
      </c>
      <c r="M47" s="167">
        <v>9.1999999999999993</v>
      </c>
      <c r="N47" s="167">
        <v>5.2</v>
      </c>
      <c r="O47" s="167">
        <v>5.6</v>
      </c>
    </row>
    <row r="48" spans="1:15" x14ac:dyDescent="0.25">
      <c r="A48" s="424" t="s">
        <v>338</v>
      </c>
      <c r="B48" s="425"/>
      <c r="C48" s="425"/>
      <c r="D48" s="425"/>
      <c r="E48" s="425"/>
      <c r="F48" s="425"/>
      <c r="G48" s="426"/>
      <c r="J48" s="412"/>
      <c r="K48" s="111" t="s">
        <v>447</v>
      </c>
      <c r="L48" s="168">
        <v>4.3</v>
      </c>
      <c r="M48" s="168">
        <v>13.6</v>
      </c>
      <c r="N48" s="168">
        <v>4.3</v>
      </c>
      <c r="O48" s="168">
        <v>5.8</v>
      </c>
    </row>
    <row r="49" spans="1:15" x14ac:dyDescent="0.25">
      <c r="A49" s="415"/>
      <c r="B49" s="416"/>
      <c r="C49" s="416"/>
      <c r="D49" s="416"/>
      <c r="E49" s="416"/>
      <c r="F49" s="416"/>
      <c r="G49" s="417"/>
      <c r="J49" s="412"/>
      <c r="K49" s="107" t="s">
        <v>448</v>
      </c>
      <c r="L49" s="107">
        <f>AVERAGE(L37:L48)</f>
        <v>4.8583333333333334</v>
      </c>
      <c r="M49" s="107">
        <f>MAX(M37:M48)</f>
        <v>13.6</v>
      </c>
      <c r="N49" s="107">
        <f>AVERAGE(N37:N48)</f>
        <v>3.8083333333333336</v>
      </c>
      <c r="O49" s="107">
        <f>MAX(O37:O48)</f>
        <v>7.1</v>
      </c>
    </row>
    <row r="50" spans="1:15" x14ac:dyDescent="0.25">
      <c r="A50" s="418"/>
      <c r="B50" s="419"/>
      <c r="C50" s="419"/>
      <c r="D50" s="419"/>
      <c r="E50" s="419"/>
      <c r="F50" s="419"/>
      <c r="G50" s="420"/>
    </row>
    <row r="51" spans="1:15" ht="41.4" x14ac:dyDescent="0.25">
      <c r="A51" s="418"/>
      <c r="B51" s="419"/>
      <c r="C51" s="419"/>
      <c r="D51" s="419"/>
      <c r="E51" s="419"/>
      <c r="F51" s="419"/>
      <c r="G51" s="420"/>
      <c r="J51" s="106">
        <f>+A6</f>
        <v>2022</v>
      </c>
      <c r="K51" s="106" t="s">
        <v>430</v>
      </c>
      <c r="L51" s="112" t="s">
        <v>425</v>
      </c>
      <c r="M51" s="112" t="s">
        <v>431</v>
      </c>
      <c r="N51" s="112" t="s">
        <v>428</v>
      </c>
      <c r="O51" s="112" t="s">
        <v>432</v>
      </c>
    </row>
    <row r="52" spans="1:15" x14ac:dyDescent="0.25">
      <c r="A52" s="421"/>
      <c r="B52" s="422"/>
      <c r="C52" s="422"/>
      <c r="D52" s="422"/>
      <c r="E52" s="422"/>
      <c r="F52" s="422"/>
      <c r="G52" s="423"/>
      <c r="J52" s="412" t="s">
        <v>195</v>
      </c>
      <c r="K52" s="111" t="s">
        <v>433</v>
      </c>
      <c r="L52" s="109">
        <v>1.1000000000000001</v>
      </c>
      <c r="M52" s="109">
        <v>4.2</v>
      </c>
      <c r="N52" s="109">
        <v>1.1000000000000001</v>
      </c>
      <c r="O52" s="109">
        <v>1.6</v>
      </c>
    </row>
    <row r="53" spans="1:15" x14ac:dyDescent="0.25">
      <c r="J53" s="412"/>
      <c r="K53" s="111" t="s">
        <v>434</v>
      </c>
      <c r="L53" s="109">
        <v>1.2</v>
      </c>
      <c r="M53" s="109">
        <v>2.6</v>
      </c>
      <c r="N53" s="109">
        <v>1.2</v>
      </c>
      <c r="O53" s="109">
        <v>1.5</v>
      </c>
    </row>
    <row r="54" spans="1:15" x14ac:dyDescent="0.25">
      <c r="J54" s="412"/>
      <c r="K54" s="111" t="s">
        <v>435</v>
      </c>
      <c r="L54" s="109">
        <v>1.4</v>
      </c>
      <c r="M54" s="109">
        <v>3</v>
      </c>
      <c r="N54" s="109">
        <v>1.4</v>
      </c>
      <c r="O54" s="109">
        <v>1.9</v>
      </c>
    </row>
    <row r="55" spans="1:15" x14ac:dyDescent="0.25">
      <c r="J55" s="412"/>
      <c r="K55" s="111" t="s">
        <v>437</v>
      </c>
      <c r="L55" s="109">
        <v>1.3</v>
      </c>
      <c r="M55" s="109">
        <v>2.8</v>
      </c>
      <c r="N55" s="109">
        <v>1.3</v>
      </c>
      <c r="O55" s="109">
        <v>1.6</v>
      </c>
    </row>
    <row r="56" spans="1:15" x14ac:dyDescent="0.25">
      <c r="J56" s="412"/>
      <c r="K56" s="111" t="s">
        <v>439</v>
      </c>
      <c r="L56" s="4">
        <v>1.3</v>
      </c>
      <c r="M56" s="4">
        <v>3.2</v>
      </c>
      <c r="N56" s="4">
        <v>1.3</v>
      </c>
      <c r="O56" s="4">
        <v>1.6</v>
      </c>
    </row>
    <row r="57" spans="1:15" x14ac:dyDescent="0.25">
      <c r="J57" s="412"/>
      <c r="K57" s="111" t="s">
        <v>440</v>
      </c>
      <c r="L57" s="4">
        <v>1.1000000000000001</v>
      </c>
      <c r="M57" s="4">
        <v>2.8</v>
      </c>
      <c r="N57" s="4">
        <v>1.1000000000000001</v>
      </c>
      <c r="O57" s="4">
        <v>1.3</v>
      </c>
    </row>
    <row r="58" spans="1:15" x14ac:dyDescent="0.25">
      <c r="J58" s="412"/>
      <c r="K58" s="111" t="s">
        <v>441</v>
      </c>
      <c r="L58" s="4">
        <v>1.1000000000000001</v>
      </c>
      <c r="M58" s="4">
        <v>2.7</v>
      </c>
      <c r="N58" s="4">
        <v>1.1000000000000001</v>
      </c>
      <c r="O58" s="4">
        <v>1.3</v>
      </c>
    </row>
    <row r="59" spans="1:15" x14ac:dyDescent="0.25">
      <c r="J59" s="412"/>
      <c r="K59" s="111" t="s">
        <v>443</v>
      </c>
      <c r="L59" s="4">
        <v>1.4</v>
      </c>
      <c r="M59" s="4">
        <v>6.1</v>
      </c>
      <c r="N59" s="4">
        <v>1.4</v>
      </c>
      <c r="O59" s="4">
        <v>3</v>
      </c>
    </row>
    <row r="60" spans="1:15" x14ac:dyDescent="0.25">
      <c r="J60" s="412"/>
      <c r="K60" s="111" t="s">
        <v>444</v>
      </c>
      <c r="L60" s="167">
        <v>1.3</v>
      </c>
      <c r="M60" s="167">
        <v>3</v>
      </c>
      <c r="N60" s="167">
        <v>1.3</v>
      </c>
      <c r="O60" s="167">
        <v>1.7</v>
      </c>
    </row>
    <row r="61" spans="1:15" x14ac:dyDescent="0.25">
      <c r="J61" s="412"/>
      <c r="K61" s="111" t="s">
        <v>445</v>
      </c>
      <c r="L61" s="167">
        <v>1.1000000000000001</v>
      </c>
      <c r="M61" s="167">
        <v>2.7</v>
      </c>
      <c r="N61" s="167">
        <v>1.1000000000000001</v>
      </c>
      <c r="O61" s="167">
        <v>1.5</v>
      </c>
    </row>
    <row r="62" spans="1:15" x14ac:dyDescent="0.25">
      <c r="J62" s="412"/>
      <c r="K62" s="111" t="s">
        <v>446</v>
      </c>
      <c r="L62" s="167">
        <v>1</v>
      </c>
      <c r="M62" s="167">
        <v>11.3</v>
      </c>
      <c r="N62" s="167">
        <v>1</v>
      </c>
      <c r="O62" s="167">
        <v>1.7</v>
      </c>
    </row>
    <row r="63" spans="1:15" x14ac:dyDescent="0.25">
      <c r="J63" s="412"/>
      <c r="K63" s="111" t="s">
        <v>447</v>
      </c>
      <c r="L63" s="109">
        <v>0.6</v>
      </c>
      <c r="M63" s="109">
        <v>1.7</v>
      </c>
      <c r="N63" s="109">
        <v>0.6</v>
      </c>
      <c r="O63" s="109">
        <v>1.3</v>
      </c>
    </row>
    <row r="64" spans="1:15" x14ac:dyDescent="0.25">
      <c r="J64" s="412"/>
      <c r="K64" s="107" t="s">
        <v>448</v>
      </c>
      <c r="L64" s="107">
        <f>AVERAGE(L52:L63)</f>
        <v>1.1583333333333334</v>
      </c>
      <c r="M64" s="107">
        <f>MAX(M52:M63)</f>
        <v>11.3</v>
      </c>
      <c r="N64" s="107">
        <f>AVERAGE(N52:N63)</f>
        <v>1.1583333333333334</v>
      </c>
      <c r="O64" s="107">
        <f>MAX(O52:O63)</f>
        <v>3</v>
      </c>
    </row>
    <row r="66" spans="10:15" ht="41.4" x14ac:dyDescent="0.25">
      <c r="J66" s="106">
        <f>+A6</f>
        <v>2022</v>
      </c>
      <c r="K66" s="106" t="s">
        <v>430</v>
      </c>
      <c r="L66" s="112" t="s">
        <v>425</v>
      </c>
      <c r="M66" s="112" t="s">
        <v>431</v>
      </c>
      <c r="N66" s="112" t="s">
        <v>428</v>
      </c>
      <c r="O66" s="112" t="s">
        <v>432</v>
      </c>
    </row>
    <row r="67" spans="10:15" x14ac:dyDescent="0.25">
      <c r="J67" s="412" t="s">
        <v>196</v>
      </c>
      <c r="K67" s="111" t="s">
        <v>433</v>
      </c>
      <c r="L67" s="109">
        <v>1.2</v>
      </c>
      <c r="M67" s="109">
        <v>4.8</v>
      </c>
      <c r="N67" s="109">
        <v>1.2</v>
      </c>
      <c r="O67" s="109">
        <v>1.7</v>
      </c>
    </row>
    <row r="68" spans="10:15" x14ac:dyDescent="0.25">
      <c r="J68" s="412"/>
      <c r="K68" s="111" t="s">
        <v>434</v>
      </c>
      <c r="L68" s="109">
        <v>1.5</v>
      </c>
      <c r="M68" s="109">
        <v>3.9</v>
      </c>
      <c r="N68" s="109">
        <v>1.5</v>
      </c>
      <c r="O68" s="109">
        <v>2</v>
      </c>
    </row>
    <row r="69" spans="10:15" x14ac:dyDescent="0.25">
      <c r="J69" s="412"/>
      <c r="K69" s="111" t="s">
        <v>435</v>
      </c>
      <c r="L69" s="109">
        <v>1.8</v>
      </c>
      <c r="M69" s="109">
        <v>7.6</v>
      </c>
      <c r="N69" s="109">
        <v>1.8</v>
      </c>
      <c r="O69" s="109">
        <v>2.5</v>
      </c>
    </row>
    <row r="70" spans="10:15" x14ac:dyDescent="0.25">
      <c r="J70" s="412"/>
      <c r="K70" s="111" t="s">
        <v>437</v>
      </c>
      <c r="L70" s="109">
        <v>1.6</v>
      </c>
      <c r="M70" s="109">
        <v>4.4000000000000004</v>
      </c>
      <c r="N70" s="109">
        <v>1.6</v>
      </c>
      <c r="O70" s="109">
        <v>2.2999999999999998</v>
      </c>
    </row>
    <row r="71" spans="10:15" x14ac:dyDescent="0.25">
      <c r="J71" s="412"/>
      <c r="K71" s="111" t="s">
        <v>439</v>
      </c>
      <c r="L71" s="4">
        <v>1.3</v>
      </c>
      <c r="M71" s="4">
        <v>2</v>
      </c>
      <c r="N71" s="4">
        <v>1.3</v>
      </c>
      <c r="O71" s="4">
        <v>1.5</v>
      </c>
    </row>
    <row r="72" spans="10:15" x14ac:dyDescent="0.25">
      <c r="J72" s="412"/>
      <c r="K72" s="111" t="s">
        <v>440</v>
      </c>
      <c r="L72" s="4">
        <v>0.9</v>
      </c>
      <c r="M72" s="4">
        <v>2.4</v>
      </c>
      <c r="N72" s="4">
        <v>0.9</v>
      </c>
      <c r="O72" s="4">
        <v>1.9</v>
      </c>
    </row>
    <row r="73" spans="10:15" x14ac:dyDescent="0.25">
      <c r="J73" s="412"/>
      <c r="K73" s="111" t="s">
        <v>441</v>
      </c>
      <c r="L73" s="4">
        <v>0.8</v>
      </c>
      <c r="M73" s="4">
        <v>1.5</v>
      </c>
      <c r="N73" s="4">
        <v>0.8</v>
      </c>
      <c r="O73" s="4">
        <v>1.3</v>
      </c>
    </row>
    <row r="74" spans="10:15" x14ac:dyDescent="0.25">
      <c r="J74" s="412"/>
      <c r="K74" s="111" t="s">
        <v>443</v>
      </c>
      <c r="L74" s="4">
        <v>1.8</v>
      </c>
      <c r="M74" s="4">
        <v>2.8</v>
      </c>
      <c r="N74" s="4">
        <v>1.8</v>
      </c>
      <c r="O74" s="4">
        <v>2.2000000000000002</v>
      </c>
    </row>
    <row r="75" spans="10:15" x14ac:dyDescent="0.25">
      <c r="J75" s="412"/>
      <c r="K75" s="111" t="s">
        <v>444</v>
      </c>
      <c r="L75" s="167">
        <v>1.4</v>
      </c>
      <c r="M75" s="167">
        <v>3.5</v>
      </c>
      <c r="N75" s="167">
        <v>1.4</v>
      </c>
      <c r="O75" s="167">
        <v>1.9</v>
      </c>
    </row>
    <row r="76" spans="10:15" x14ac:dyDescent="0.25">
      <c r="J76" s="412"/>
      <c r="K76" s="111" t="s">
        <v>445</v>
      </c>
      <c r="L76" s="167">
        <v>1.2</v>
      </c>
      <c r="M76" s="167">
        <v>4.8</v>
      </c>
      <c r="N76" s="167">
        <v>1.2</v>
      </c>
      <c r="O76" s="167">
        <v>1.6</v>
      </c>
    </row>
    <row r="77" spans="10:15" x14ac:dyDescent="0.25">
      <c r="J77" s="412"/>
      <c r="K77" s="111" t="s">
        <v>446</v>
      </c>
      <c r="L77" s="167">
        <v>1.2</v>
      </c>
      <c r="M77" s="167">
        <v>2.1</v>
      </c>
      <c r="N77" s="167">
        <v>1.2</v>
      </c>
      <c r="O77" s="167">
        <v>1.4</v>
      </c>
    </row>
    <row r="78" spans="10:15" x14ac:dyDescent="0.25">
      <c r="J78" s="412"/>
      <c r="K78" s="111" t="s">
        <v>447</v>
      </c>
      <c r="L78" s="109">
        <v>1</v>
      </c>
      <c r="M78" s="109">
        <v>3</v>
      </c>
      <c r="N78" s="109">
        <v>1</v>
      </c>
      <c r="O78" s="109">
        <v>1.2</v>
      </c>
    </row>
    <row r="79" spans="10:15" x14ac:dyDescent="0.25">
      <c r="J79" s="412"/>
      <c r="K79" s="107" t="s">
        <v>448</v>
      </c>
      <c r="L79" s="107">
        <f>AVERAGE(L67:L78)</f>
        <v>1.3083333333333333</v>
      </c>
      <c r="M79" s="107">
        <f>MAX(M67:M78)</f>
        <v>7.6</v>
      </c>
      <c r="N79" s="107">
        <f>AVERAGE(N67:N78)</f>
        <v>1.3083333333333333</v>
      </c>
      <c r="O79" s="107">
        <f>MAX(O67:O78)</f>
        <v>2.5</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33"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showGridLines="0" topLeftCell="F70" zoomScaleNormal="100" workbookViewId="0">
      <selection activeCell="L78" sqref="L78:O78"/>
    </sheetView>
  </sheetViews>
  <sheetFormatPr defaultRowHeight="13.8" x14ac:dyDescent="0.25"/>
  <cols>
    <col min="1" max="1" width="14" style="3" customWidth="1"/>
    <col min="2" max="4" width="17" style="70" customWidth="1"/>
    <col min="5" max="5" width="14.6640625" style="70" customWidth="1"/>
    <col min="6" max="7" width="17" style="70"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35" t="str">
        <f>+'Cover Page'!$B$29</f>
        <v>Annual Performance Report 2022</v>
      </c>
      <c r="B1" s="135"/>
      <c r="C1" s="135"/>
      <c r="D1" s="135"/>
      <c r="E1" s="135" t="str">
        <f>+'Cover Page'!$B$33</f>
        <v>SUEZ R&amp;R UK LTD 
SUEZ R&amp;R  Tees Valley – Energy from Waste Facility
 Tees Valley – Energy from Waste Facility</v>
      </c>
      <c r="F1" s="135"/>
      <c r="G1" s="135"/>
    </row>
    <row r="3" spans="1:19" ht="14.4" x14ac:dyDescent="0.3">
      <c r="A3" s="105" t="s">
        <v>449</v>
      </c>
      <c r="D3" s="123" t="s">
        <v>417</v>
      </c>
      <c r="G3" s="127" t="s">
        <v>418</v>
      </c>
      <c r="J3" s="9" t="str">
        <f>+A3</f>
        <v>Monitoring of Sulphur dioxide emissions</v>
      </c>
      <c r="L3" s="9"/>
      <c r="N3" s="9" t="s">
        <v>419</v>
      </c>
      <c r="Q3" s="126" t="s">
        <v>3</v>
      </c>
      <c r="R3" s="120"/>
      <c r="S3" s="120"/>
    </row>
    <row r="4" spans="1:19" ht="13.95" customHeight="1" x14ac:dyDescent="0.25">
      <c r="Q4" s="403" t="s">
        <v>420</v>
      </c>
      <c r="R4" s="403"/>
      <c r="S4" s="403"/>
    </row>
    <row r="5" spans="1:19" ht="16.2" x14ac:dyDescent="0.25">
      <c r="A5" s="113" t="s">
        <v>421</v>
      </c>
      <c r="B5" s="414" t="s">
        <v>422</v>
      </c>
      <c r="C5" s="414"/>
      <c r="D5" s="414"/>
      <c r="E5" s="414" t="s">
        <v>423</v>
      </c>
      <c r="F5" s="414"/>
      <c r="G5" s="414"/>
      <c r="J5" s="413"/>
      <c r="K5" s="413"/>
      <c r="L5" s="413"/>
      <c r="M5" s="413"/>
      <c r="N5" s="413"/>
      <c r="O5" s="413"/>
      <c r="Q5" s="403"/>
      <c r="R5" s="403"/>
      <c r="S5" s="403"/>
    </row>
    <row r="6" spans="1:19" s="103" customFormat="1" ht="37.5" customHeight="1" x14ac:dyDescent="0.3">
      <c r="A6" s="110">
        <f>+'Cover Page'!C39</f>
        <v>2022</v>
      </c>
      <c r="B6" s="99" t="s">
        <v>450</v>
      </c>
      <c r="C6" s="99" t="s">
        <v>425</v>
      </c>
      <c r="D6" s="99" t="s">
        <v>426</v>
      </c>
      <c r="E6" s="99" t="s">
        <v>451</v>
      </c>
      <c r="F6" s="99" t="s">
        <v>428</v>
      </c>
      <c r="G6" s="99" t="s">
        <v>429</v>
      </c>
      <c r="H6" s="104"/>
      <c r="J6" s="106">
        <f>+A6</f>
        <v>2022</v>
      </c>
      <c r="K6" s="106" t="s">
        <v>430</v>
      </c>
      <c r="L6" s="112" t="s">
        <v>425</v>
      </c>
      <c r="M6" s="112" t="s">
        <v>431</v>
      </c>
      <c r="N6" s="112" t="s">
        <v>428</v>
      </c>
      <c r="O6" s="112" t="s">
        <v>432</v>
      </c>
      <c r="Q6" s="403"/>
      <c r="R6" s="403"/>
      <c r="S6" s="403"/>
    </row>
    <row r="7" spans="1:19" x14ac:dyDescent="0.25">
      <c r="A7" s="111" t="s">
        <v>433</v>
      </c>
      <c r="B7" s="108">
        <v>200</v>
      </c>
      <c r="C7" s="109">
        <f>AVERAGE(L7,L22,L37,L52,L67)</f>
        <v>19.22</v>
      </c>
      <c r="D7" s="109">
        <f>MAX(M7,M22,M37,M52,M67)</f>
        <v>112</v>
      </c>
      <c r="E7" s="108">
        <v>50</v>
      </c>
      <c r="F7" s="109">
        <f>AVERAGE(N7,N22,N37,N52,N67)</f>
        <v>19.22</v>
      </c>
      <c r="G7" s="109">
        <f>MAX(O7,O22,O37,O52,O67)</f>
        <v>35.700000000000003</v>
      </c>
      <c r="J7" s="412" t="s">
        <v>192</v>
      </c>
      <c r="K7" s="111" t="s">
        <v>433</v>
      </c>
      <c r="L7" s="109">
        <v>28.3</v>
      </c>
      <c r="M7" s="109">
        <v>112</v>
      </c>
      <c r="N7" s="109">
        <v>28.3</v>
      </c>
      <c r="O7" s="109">
        <v>35.700000000000003</v>
      </c>
      <c r="Q7" s="403"/>
      <c r="R7" s="403"/>
      <c r="S7" s="403"/>
    </row>
    <row r="8" spans="1:19" x14ac:dyDescent="0.25">
      <c r="A8" s="111" t="s">
        <v>434</v>
      </c>
      <c r="B8" s="108">
        <v>200</v>
      </c>
      <c r="C8" s="109">
        <f t="shared" ref="C8:C18" si="0">AVERAGE(L8,L23,L38,L53,L68)</f>
        <v>23.82</v>
      </c>
      <c r="D8" s="109">
        <f t="shared" ref="D8:D18" si="1">MAX(M8,M23,M38,M53,M68)</f>
        <v>174</v>
      </c>
      <c r="E8" s="108">
        <v>50</v>
      </c>
      <c r="F8" s="109">
        <f t="shared" ref="F8:F18" si="2">AVERAGE(N8,N23,N38,N53,N68)</f>
        <v>23.82</v>
      </c>
      <c r="G8" s="109">
        <f t="shared" ref="G8:G18" si="3">MAX(O8,O23,O38,O53,O68)</f>
        <v>44</v>
      </c>
      <c r="J8" s="412"/>
      <c r="K8" s="111" t="s">
        <v>434</v>
      </c>
      <c r="L8" s="109">
        <v>30</v>
      </c>
      <c r="M8" s="109">
        <v>129</v>
      </c>
      <c r="N8" s="109">
        <v>30</v>
      </c>
      <c r="O8" s="109">
        <v>36</v>
      </c>
      <c r="Q8" s="403"/>
      <c r="R8" s="403"/>
      <c r="S8" s="403"/>
    </row>
    <row r="9" spans="1:19" x14ac:dyDescent="0.25">
      <c r="A9" s="111" t="s">
        <v>435</v>
      </c>
      <c r="B9" s="108">
        <v>200</v>
      </c>
      <c r="C9" s="109">
        <f t="shared" si="0"/>
        <v>22.740000000000002</v>
      </c>
      <c r="D9" s="109">
        <f t="shared" si="1"/>
        <v>294</v>
      </c>
      <c r="E9" s="108">
        <v>50</v>
      </c>
      <c r="F9" s="109">
        <f t="shared" si="2"/>
        <v>22.740000000000002</v>
      </c>
      <c r="G9" s="109">
        <f t="shared" si="3"/>
        <v>39</v>
      </c>
      <c r="J9" s="412"/>
      <c r="K9" s="111" t="s">
        <v>435</v>
      </c>
      <c r="L9" s="109">
        <v>28</v>
      </c>
      <c r="M9" s="109">
        <v>132</v>
      </c>
      <c r="N9" s="109">
        <v>28</v>
      </c>
      <c r="O9" s="109">
        <v>36</v>
      </c>
      <c r="Q9" s="125" t="s">
        <v>436</v>
      </c>
    </row>
    <row r="10" spans="1:19" ht="14.25" customHeight="1" x14ac:dyDescent="0.25">
      <c r="A10" s="111" t="s">
        <v>437</v>
      </c>
      <c r="B10" s="108">
        <v>200</v>
      </c>
      <c r="C10" s="109">
        <f t="shared" si="0"/>
        <v>20.059999999999999</v>
      </c>
      <c r="D10" s="109">
        <f t="shared" si="1"/>
        <v>87</v>
      </c>
      <c r="E10" s="108">
        <v>50</v>
      </c>
      <c r="F10" s="109">
        <f t="shared" si="2"/>
        <v>20.059999999999999</v>
      </c>
      <c r="G10" s="109">
        <f t="shared" si="3"/>
        <v>39</v>
      </c>
      <c r="J10" s="412"/>
      <c r="K10" s="111" t="s">
        <v>437</v>
      </c>
      <c r="L10" s="109">
        <v>26</v>
      </c>
      <c r="M10" s="109">
        <v>87</v>
      </c>
      <c r="N10" s="109">
        <v>26</v>
      </c>
      <c r="O10" s="109">
        <v>39</v>
      </c>
      <c r="Q10" s="411" t="s">
        <v>438</v>
      </c>
      <c r="R10" s="411"/>
      <c r="S10" s="411"/>
    </row>
    <row r="11" spans="1:19" x14ac:dyDescent="0.25">
      <c r="A11" s="111" t="s">
        <v>439</v>
      </c>
      <c r="B11" s="108">
        <v>200</v>
      </c>
      <c r="C11" s="109">
        <f t="shared" si="0"/>
        <v>19.600000000000001</v>
      </c>
      <c r="D11" s="109">
        <f t="shared" si="1"/>
        <v>400</v>
      </c>
      <c r="E11" s="108">
        <v>50</v>
      </c>
      <c r="F11" s="109">
        <f t="shared" si="2"/>
        <v>19.600000000000001</v>
      </c>
      <c r="G11" s="109">
        <f t="shared" si="3"/>
        <v>56</v>
      </c>
      <c r="J11" s="412"/>
      <c r="K11" s="111" t="s">
        <v>439</v>
      </c>
      <c r="L11" s="4">
        <v>25.6</v>
      </c>
      <c r="M11" s="4">
        <v>400</v>
      </c>
      <c r="N11" s="4">
        <v>25.6</v>
      </c>
      <c r="O11" s="4">
        <v>56</v>
      </c>
      <c r="Q11" s="411"/>
      <c r="R11" s="411"/>
      <c r="S11" s="411"/>
    </row>
    <row r="12" spans="1:19" x14ac:dyDescent="0.25">
      <c r="A12" s="111" t="s">
        <v>440</v>
      </c>
      <c r="B12" s="108">
        <v>200</v>
      </c>
      <c r="C12" s="109">
        <f t="shared" si="0"/>
        <v>17.68</v>
      </c>
      <c r="D12" s="109">
        <f t="shared" si="1"/>
        <v>180</v>
      </c>
      <c r="E12" s="108">
        <v>50</v>
      </c>
      <c r="F12" s="109">
        <f t="shared" si="2"/>
        <v>17.68</v>
      </c>
      <c r="G12" s="109">
        <f t="shared" si="3"/>
        <v>34</v>
      </c>
      <c r="J12" s="412"/>
      <c r="K12" s="111" t="s">
        <v>440</v>
      </c>
      <c r="L12" s="4">
        <v>23.3</v>
      </c>
      <c r="M12" s="4">
        <v>68</v>
      </c>
      <c r="N12" s="4">
        <v>23.3</v>
      </c>
      <c r="O12" s="4">
        <v>34</v>
      </c>
      <c r="Q12" s="411"/>
      <c r="R12" s="411"/>
      <c r="S12" s="411"/>
    </row>
    <row r="13" spans="1:19" ht="14.25" customHeight="1" x14ac:dyDescent="0.25">
      <c r="A13" s="111" t="s">
        <v>441</v>
      </c>
      <c r="B13" s="108">
        <v>200</v>
      </c>
      <c r="C13" s="109">
        <f t="shared" si="0"/>
        <v>15.66</v>
      </c>
      <c r="D13" s="109">
        <f t="shared" si="1"/>
        <v>114</v>
      </c>
      <c r="E13" s="108">
        <v>50</v>
      </c>
      <c r="F13" s="109">
        <f t="shared" si="2"/>
        <v>15.66</v>
      </c>
      <c r="G13" s="109">
        <f t="shared" si="3"/>
        <v>33.6</v>
      </c>
      <c r="J13" s="412"/>
      <c r="K13" s="111" t="s">
        <v>441</v>
      </c>
      <c r="L13" s="4">
        <v>20</v>
      </c>
      <c r="M13" s="4">
        <v>63</v>
      </c>
      <c r="N13" s="4">
        <v>20</v>
      </c>
      <c r="O13" s="4">
        <v>33.6</v>
      </c>
      <c r="Q13" s="411" t="s">
        <v>442</v>
      </c>
      <c r="R13" s="411"/>
      <c r="S13" s="411"/>
    </row>
    <row r="14" spans="1:19" x14ac:dyDescent="0.25">
      <c r="A14" s="111" t="s">
        <v>443</v>
      </c>
      <c r="B14" s="108">
        <v>200</v>
      </c>
      <c r="C14" s="109">
        <f t="shared" si="0"/>
        <v>21.080000000000002</v>
      </c>
      <c r="D14" s="109">
        <f t="shared" si="1"/>
        <v>93</v>
      </c>
      <c r="E14" s="108">
        <v>50</v>
      </c>
      <c r="F14" s="109">
        <f t="shared" si="2"/>
        <v>21.080000000000002</v>
      </c>
      <c r="G14" s="109">
        <f t="shared" si="3"/>
        <v>37</v>
      </c>
      <c r="J14" s="412"/>
      <c r="K14" s="111" t="s">
        <v>443</v>
      </c>
      <c r="L14" s="4">
        <v>30</v>
      </c>
      <c r="M14" s="4">
        <v>93</v>
      </c>
      <c r="N14" s="4">
        <v>30</v>
      </c>
      <c r="O14" s="4">
        <v>34</v>
      </c>
      <c r="Q14" s="411"/>
      <c r="R14" s="411"/>
      <c r="S14" s="411"/>
    </row>
    <row r="15" spans="1:19" x14ac:dyDescent="0.25">
      <c r="A15" s="111" t="s">
        <v>444</v>
      </c>
      <c r="B15" s="108">
        <v>200</v>
      </c>
      <c r="C15" s="109">
        <f t="shared" si="0"/>
        <v>20.16</v>
      </c>
      <c r="D15" s="109">
        <f t="shared" si="1"/>
        <v>140</v>
      </c>
      <c r="E15" s="108">
        <v>50</v>
      </c>
      <c r="F15" s="109">
        <f t="shared" si="2"/>
        <v>20.16</v>
      </c>
      <c r="G15" s="109">
        <f t="shared" si="3"/>
        <v>35</v>
      </c>
      <c r="J15" s="412"/>
      <c r="K15" s="111" t="s">
        <v>444</v>
      </c>
      <c r="L15" s="167">
        <v>28</v>
      </c>
      <c r="M15" s="167">
        <v>140</v>
      </c>
      <c r="N15" s="167">
        <v>28</v>
      </c>
      <c r="O15" s="167">
        <v>35</v>
      </c>
      <c r="Q15" s="411"/>
      <c r="R15" s="411"/>
      <c r="S15" s="411"/>
    </row>
    <row r="16" spans="1:19" x14ac:dyDescent="0.25">
      <c r="A16" s="111" t="s">
        <v>445</v>
      </c>
      <c r="B16" s="108">
        <v>200</v>
      </c>
      <c r="C16" s="109">
        <f t="shared" si="0"/>
        <v>19</v>
      </c>
      <c r="D16" s="109">
        <f t="shared" si="1"/>
        <v>255</v>
      </c>
      <c r="E16" s="108">
        <v>50</v>
      </c>
      <c r="F16" s="109">
        <f t="shared" si="2"/>
        <v>19</v>
      </c>
      <c r="G16" s="109">
        <f t="shared" si="3"/>
        <v>38</v>
      </c>
      <c r="J16" s="412"/>
      <c r="K16" s="111" t="s">
        <v>445</v>
      </c>
      <c r="L16" s="167">
        <v>26</v>
      </c>
      <c r="M16" s="167">
        <v>255</v>
      </c>
      <c r="N16" s="167">
        <v>26</v>
      </c>
      <c r="O16" s="167">
        <v>34</v>
      </c>
      <c r="Q16" s="411"/>
      <c r="R16" s="411"/>
      <c r="S16" s="411"/>
    </row>
    <row r="17" spans="1:15" x14ac:dyDescent="0.25">
      <c r="A17" s="111" t="s">
        <v>446</v>
      </c>
      <c r="B17" s="108">
        <v>200</v>
      </c>
      <c r="C17" s="109">
        <f t="shared" si="0"/>
        <v>19.600000000000001</v>
      </c>
      <c r="D17" s="109">
        <f t="shared" si="1"/>
        <v>116</v>
      </c>
      <c r="E17" s="108">
        <v>50</v>
      </c>
      <c r="F17" s="109">
        <f t="shared" si="2"/>
        <v>19.600000000000001</v>
      </c>
      <c r="G17" s="109">
        <f t="shared" si="3"/>
        <v>36</v>
      </c>
      <c r="J17" s="412"/>
      <c r="K17" s="111" t="s">
        <v>446</v>
      </c>
      <c r="L17" s="167">
        <v>26</v>
      </c>
      <c r="M17" s="167">
        <v>108</v>
      </c>
      <c r="N17" s="167">
        <v>26</v>
      </c>
      <c r="O17" s="167">
        <v>36</v>
      </c>
    </row>
    <row r="18" spans="1:15" x14ac:dyDescent="0.25">
      <c r="A18" s="111" t="s">
        <v>447</v>
      </c>
      <c r="B18" s="108">
        <v>200</v>
      </c>
      <c r="C18" s="109">
        <f t="shared" si="0"/>
        <v>18.48</v>
      </c>
      <c r="D18" s="109">
        <f t="shared" si="1"/>
        <v>99.1</v>
      </c>
      <c r="E18" s="108">
        <v>50</v>
      </c>
      <c r="F18" s="109">
        <f t="shared" si="2"/>
        <v>18.48</v>
      </c>
      <c r="G18" s="109">
        <f t="shared" si="3"/>
        <v>35</v>
      </c>
      <c r="J18" s="412"/>
      <c r="K18" s="111" t="s">
        <v>447</v>
      </c>
      <c r="L18" s="168">
        <v>26</v>
      </c>
      <c r="M18" s="168">
        <v>99.1</v>
      </c>
      <c r="N18" s="168">
        <v>26</v>
      </c>
      <c r="O18" s="168">
        <v>35</v>
      </c>
    </row>
    <row r="19" spans="1:15" x14ac:dyDescent="0.25">
      <c r="J19" s="412"/>
      <c r="K19" s="107" t="s">
        <v>448</v>
      </c>
      <c r="L19" s="107">
        <f>AVERAGE(L7:L18)</f>
        <v>26.433333333333337</v>
      </c>
      <c r="M19" s="107">
        <f>MAX(M7:M18)</f>
        <v>400</v>
      </c>
      <c r="N19" s="107">
        <f>AVERAGE(N7:N18)</f>
        <v>26.433333333333337</v>
      </c>
      <c r="O19" s="107">
        <f>MAX(O7:O18)</f>
        <v>56</v>
      </c>
    </row>
    <row r="21" spans="1:15" ht="41.4" x14ac:dyDescent="0.25">
      <c r="J21" s="106">
        <f>+A6</f>
        <v>2022</v>
      </c>
      <c r="K21" s="106" t="s">
        <v>430</v>
      </c>
      <c r="L21" s="112" t="s">
        <v>425</v>
      </c>
      <c r="M21" s="112" t="s">
        <v>431</v>
      </c>
      <c r="N21" s="112" t="s">
        <v>428</v>
      </c>
      <c r="O21" s="112" t="s">
        <v>432</v>
      </c>
    </row>
    <row r="22" spans="1:15" x14ac:dyDescent="0.25">
      <c r="J22" s="412" t="s">
        <v>193</v>
      </c>
      <c r="K22" s="111" t="s">
        <v>433</v>
      </c>
      <c r="L22" s="109">
        <v>21.5</v>
      </c>
      <c r="M22" s="109">
        <v>62</v>
      </c>
      <c r="N22" s="109">
        <v>21.5</v>
      </c>
      <c r="O22" s="109">
        <v>27</v>
      </c>
    </row>
    <row r="23" spans="1:15" x14ac:dyDescent="0.25">
      <c r="J23" s="412"/>
      <c r="K23" s="111" t="s">
        <v>434</v>
      </c>
      <c r="L23" s="109">
        <v>23</v>
      </c>
      <c r="M23" s="109">
        <v>120</v>
      </c>
      <c r="N23" s="109">
        <v>23</v>
      </c>
      <c r="O23" s="109">
        <v>36</v>
      </c>
    </row>
    <row r="24" spans="1:15" x14ac:dyDescent="0.25">
      <c r="J24" s="412"/>
      <c r="K24" s="111" t="s">
        <v>435</v>
      </c>
      <c r="L24" s="109">
        <v>22</v>
      </c>
      <c r="M24" s="109">
        <v>97</v>
      </c>
      <c r="N24" s="109">
        <v>22</v>
      </c>
      <c r="O24" s="109">
        <v>34</v>
      </c>
    </row>
    <row r="25" spans="1:15" x14ac:dyDescent="0.25">
      <c r="J25" s="412"/>
      <c r="K25" s="111" t="s">
        <v>437</v>
      </c>
      <c r="L25" s="109">
        <v>18</v>
      </c>
      <c r="M25" s="109">
        <v>69</v>
      </c>
      <c r="N25" s="109">
        <v>18</v>
      </c>
      <c r="O25" s="109">
        <v>26</v>
      </c>
    </row>
    <row r="26" spans="1:15" x14ac:dyDescent="0.25">
      <c r="J26" s="412"/>
      <c r="K26" s="111" t="s">
        <v>439</v>
      </c>
      <c r="L26" s="4">
        <v>19</v>
      </c>
      <c r="M26" s="4">
        <v>250</v>
      </c>
      <c r="N26" s="4">
        <v>19</v>
      </c>
      <c r="O26" s="4">
        <v>26</v>
      </c>
    </row>
    <row r="27" spans="1:15" x14ac:dyDescent="0.25">
      <c r="J27" s="412"/>
      <c r="K27" s="111" t="s">
        <v>440</v>
      </c>
      <c r="L27" s="4">
        <v>17</v>
      </c>
      <c r="M27" s="4">
        <v>59</v>
      </c>
      <c r="N27" s="4">
        <v>17</v>
      </c>
      <c r="O27" s="4">
        <v>24</v>
      </c>
    </row>
    <row r="28" spans="1:15" x14ac:dyDescent="0.25">
      <c r="J28" s="412"/>
      <c r="K28" s="111" t="s">
        <v>441</v>
      </c>
      <c r="L28" s="4">
        <v>14</v>
      </c>
      <c r="M28" s="4">
        <v>48</v>
      </c>
      <c r="N28" s="4">
        <v>14</v>
      </c>
      <c r="O28" s="4">
        <v>22</v>
      </c>
    </row>
    <row r="29" spans="1:15" x14ac:dyDescent="0.25">
      <c r="B29" s="70" t="s">
        <v>55</v>
      </c>
      <c r="J29" s="412"/>
      <c r="K29" s="111" t="s">
        <v>443</v>
      </c>
      <c r="L29" s="4">
        <v>26.8</v>
      </c>
      <c r="M29" s="4">
        <v>81.5</v>
      </c>
      <c r="N29" s="4">
        <v>26.8</v>
      </c>
      <c r="O29" s="4">
        <v>34.200000000000003</v>
      </c>
    </row>
    <row r="30" spans="1:15" x14ac:dyDescent="0.25">
      <c r="J30" s="412"/>
      <c r="K30" s="111" t="s">
        <v>444</v>
      </c>
      <c r="L30" s="167">
        <v>26</v>
      </c>
      <c r="M30" s="167">
        <v>109</v>
      </c>
      <c r="N30" s="167">
        <v>26</v>
      </c>
      <c r="O30" s="167">
        <v>33</v>
      </c>
    </row>
    <row r="31" spans="1:15" x14ac:dyDescent="0.25">
      <c r="J31" s="412"/>
      <c r="K31" s="111" t="s">
        <v>445</v>
      </c>
      <c r="L31" s="167">
        <v>22</v>
      </c>
      <c r="M31" s="167">
        <v>207</v>
      </c>
      <c r="N31" s="167">
        <v>22</v>
      </c>
      <c r="O31" s="167">
        <v>30</v>
      </c>
    </row>
    <row r="32" spans="1:15" x14ac:dyDescent="0.25">
      <c r="J32" s="412"/>
      <c r="K32" s="111" t="s">
        <v>446</v>
      </c>
      <c r="L32" s="167">
        <v>17</v>
      </c>
      <c r="M32" s="167">
        <v>116</v>
      </c>
      <c r="N32" s="167">
        <v>17</v>
      </c>
      <c r="O32" s="167">
        <v>26</v>
      </c>
    </row>
    <row r="33" spans="1:15" x14ac:dyDescent="0.25">
      <c r="J33" s="412"/>
      <c r="K33" s="111" t="s">
        <v>447</v>
      </c>
      <c r="L33" s="168">
        <v>19</v>
      </c>
      <c r="M33" s="168">
        <v>68</v>
      </c>
      <c r="N33" s="168">
        <v>19</v>
      </c>
      <c r="O33" s="168">
        <v>32.200000000000003</v>
      </c>
    </row>
    <row r="34" spans="1:15" x14ac:dyDescent="0.25">
      <c r="J34" s="412"/>
      <c r="K34" s="107" t="s">
        <v>448</v>
      </c>
      <c r="L34" s="107">
        <f>AVERAGE(L22:L33)</f>
        <v>20.441666666666666</v>
      </c>
      <c r="M34" s="107">
        <f>MAX(M22:M33)</f>
        <v>250</v>
      </c>
      <c r="N34" s="107">
        <f>AVERAGE(N22:N33)</f>
        <v>20.441666666666666</v>
      </c>
      <c r="O34" s="107">
        <f>MAX(O22:O33)</f>
        <v>36</v>
      </c>
    </row>
    <row r="36" spans="1:15" ht="41.4" x14ac:dyDescent="0.25">
      <c r="J36" s="106">
        <f>+A6</f>
        <v>2022</v>
      </c>
      <c r="K36" s="106" t="s">
        <v>430</v>
      </c>
      <c r="L36" s="112" t="s">
        <v>425</v>
      </c>
      <c r="M36" s="112" t="s">
        <v>431</v>
      </c>
      <c r="N36" s="112" t="s">
        <v>428</v>
      </c>
      <c r="O36" s="112" t="s">
        <v>432</v>
      </c>
    </row>
    <row r="37" spans="1:15" x14ac:dyDescent="0.25">
      <c r="J37" s="412" t="s">
        <v>194</v>
      </c>
      <c r="K37" s="111" t="s">
        <v>433</v>
      </c>
      <c r="L37" s="109">
        <v>8.3000000000000007</v>
      </c>
      <c r="M37" s="109">
        <v>65.7</v>
      </c>
      <c r="N37" s="109">
        <v>8.3000000000000007</v>
      </c>
      <c r="O37" s="109">
        <v>17.899999999999999</v>
      </c>
    </row>
    <row r="38" spans="1:15" x14ac:dyDescent="0.25">
      <c r="J38" s="412"/>
      <c r="K38" s="111" t="s">
        <v>434</v>
      </c>
      <c r="L38" s="109">
        <v>13.5</v>
      </c>
      <c r="M38" s="109">
        <v>63</v>
      </c>
      <c r="N38" s="109">
        <v>13.5</v>
      </c>
      <c r="O38" s="109">
        <v>25</v>
      </c>
    </row>
    <row r="39" spans="1:15" x14ac:dyDescent="0.25">
      <c r="C39" s="70">
        <v>2021</v>
      </c>
      <c r="J39" s="412"/>
      <c r="K39" s="111" t="s">
        <v>435</v>
      </c>
      <c r="L39" s="109">
        <v>7.7</v>
      </c>
      <c r="M39" s="109">
        <v>294</v>
      </c>
      <c r="N39" s="109">
        <v>7.7</v>
      </c>
      <c r="O39" s="109">
        <v>28.3</v>
      </c>
    </row>
    <row r="40" spans="1:15" x14ac:dyDescent="0.25">
      <c r="J40" s="412"/>
      <c r="K40" s="111" t="s">
        <v>437</v>
      </c>
      <c r="L40" s="109">
        <v>6.3</v>
      </c>
      <c r="M40" s="109">
        <v>53</v>
      </c>
      <c r="N40" s="109">
        <v>6.3</v>
      </c>
      <c r="O40" s="109">
        <v>14</v>
      </c>
    </row>
    <row r="41" spans="1:15" x14ac:dyDescent="0.25">
      <c r="J41" s="412"/>
      <c r="K41" s="111" t="s">
        <v>439</v>
      </c>
      <c r="L41" s="109">
        <v>1.9</v>
      </c>
      <c r="M41" s="109">
        <v>15.2</v>
      </c>
      <c r="N41" s="109">
        <v>1.9</v>
      </c>
      <c r="O41" s="109">
        <v>2.1</v>
      </c>
    </row>
    <row r="42" spans="1:15" x14ac:dyDescent="0.25">
      <c r="J42" s="412"/>
      <c r="K42" s="111" t="s">
        <v>440</v>
      </c>
      <c r="L42" s="4">
        <v>3.1</v>
      </c>
      <c r="M42" s="4">
        <v>180</v>
      </c>
      <c r="N42" s="4">
        <v>3.1</v>
      </c>
      <c r="O42" s="4">
        <v>9.3000000000000007</v>
      </c>
    </row>
    <row r="43" spans="1:15" x14ac:dyDescent="0.25">
      <c r="J43" s="412"/>
      <c r="K43" s="111" t="s">
        <v>441</v>
      </c>
      <c r="L43" s="4">
        <v>3.3</v>
      </c>
      <c r="M43" s="4">
        <v>80</v>
      </c>
      <c r="N43" s="4">
        <v>3.3</v>
      </c>
      <c r="O43" s="4">
        <v>8</v>
      </c>
    </row>
    <row r="44" spans="1:15" x14ac:dyDescent="0.25">
      <c r="J44" s="412"/>
      <c r="K44" s="111" t="s">
        <v>443</v>
      </c>
      <c r="L44" s="4">
        <v>2.6</v>
      </c>
      <c r="M44" s="4">
        <v>9.6999999999999993</v>
      </c>
      <c r="N44" s="4">
        <v>2.6</v>
      </c>
      <c r="O44" s="4">
        <v>4.3</v>
      </c>
    </row>
    <row r="45" spans="1:15" x14ac:dyDescent="0.25">
      <c r="J45" s="412"/>
      <c r="K45" s="111" t="s">
        <v>444</v>
      </c>
      <c r="L45" s="167">
        <v>2.8</v>
      </c>
      <c r="M45" s="167">
        <v>30.1</v>
      </c>
      <c r="N45" s="167">
        <v>2.8</v>
      </c>
      <c r="O45" s="167">
        <v>3.9</v>
      </c>
    </row>
    <row r="46" spans="1:15" x14ac:dyDescent="0.25">
      <c r="J46" s="412"/>
      <c r="K46" s="111" t="s">
        <v>445</v>
      </c>
      <c r="L46" s="167">
        <v>3</v>
      </c>
      <c r="M46" s="167">
        <v>10.6</v>
      </c>
      <c r="N46" s="167">
        <v>3</v>
      </c>
      <c r="O46" s="167">
        <v>3.6</v>
      </c>
    </row>
    <row r="47" spans="1:15" x14ac:dyDescent="0.25">
      <c r="J47" s="412"/>
      <c r="K47" s="111" t="s">
        <v>446</v>
      </c>
      <c r="L47" s="167">
        <v>2.9</v>
      </c>
      <c r="M47" s="167">
        <v>6</v>
      </c>
      <c r="N47" s="167">
        <v>2.9</v>
      </c>
      <c r="O47" s="167">
        <v>3.3</v>
      </c>
    </row>
    <row r="48" spans="1:15" x14ac:dyDescent="0.25">
      <c r="A48" s="424" t="s">
        <v>338</v>
      </c>
      <c r="B48" s="425"/>
      <c r="C48" s="425"/>
      <c r="D48" s="425"/>
      <c r="E48" s="425"/>
      <c r="F48" s="425"/>
      <c r="G48" s="426"/>
      <c r="J48" s="412"/>
      <c r="K48" s="111" t="s">
        <v>447</v>
      </c>
      <c r="L48" s="168">
        <v>3.4</v>
      </c>
      <c r="M48" s="168">
        <v>21.2</v>
      </c>
      <c r="N48" s="168">
        <v>3.4</v>
      </c>
      <c r="O48" s="168">
        <v>6.8</v>
      </c>
    </row>
    <row r="49" spans="1:15" x14ac:dyDescent="0.25">
      <c r="A49" s="415"/>
      <c r="B49" s="416"/>
      <c r="C49" s="416"/>
      <c r="D49" s="416"/>
      <c r="E49" s="416"/>
      <c r="F49" s="416"/>
      <c r="G49" s="417"/>
      <c r="J49" s="412"/>
      <c r="K49" s="107" t="s">
        <v>448</v>
      </c>
      <c r="L49" s="107">
        <f>AVERAGE(L37:L48)</f>
        <v>4.8999999999999995</v>
      </c>
      <c r="M49" s="107">
        <f>MAX(M37:M48)</f>
        <v>294</v>
      </c>
      <c r="N49" s="107">
        <f>AVERAGE(N37:N48)</f>
        <v>4.8999999999999995</v>
      </c>
      <c r="O49" s="107">
        <f>MAX(O37:O48)</f>
        <v>28.3</v>
      </c>
    </row>
    <row r="50" spans="1:15" x14ac:dyDescent="0.25">
      <c r="A50" s="418"/>
      <c r="B50" s="419"/>
      <c r="C50" s="419"/>
      <c r="D50" s="419"/>
      <c r="E50" s="419"/>
      <c r="F50" s="419"/>
      <c r="G50" s="420"/>
    </row>
    <row r="51" spans="1:15" ht="41.4" x14ac:dyDescent="0.25">
      <c r="A51" s="418"/>
      <c r="B51" s="419"/>
      <c r="C51" s="419"/>
      <c r="D51" s="419"/>
      <c r="E51" s="419"/>
      <c r="F51" s="419"/>
      <c r="G51" s="420"/>
      <c r="J51" s="106">
        <f>+A6</f>
        <v>2022</v>
      </c>
      <c r="K51" s="106" t="s">
        <v>430</v>
      </c>
      <c r="L51" s="112" t="s">
        <v>425</v>
      </c>
      <c r="M51" s="112" t="s">
        <v>431</v>
      </c>
      <c r="N51" s="112" t="s">
        <v>428</v>
      </c>
      <c r="O51" s="112" t="s">
        <v>432</v>
      </c>
    </row>
    <row r="52" spans="1:15" x14ac:dyDescent="0.25">
      <c r="A52" s="421"/>
      <c r="B52" s="422"/>
      <c r="C52" s="422"/>
      <c r="D52" s="422"/>
      <c r="E52" s="422"/>
      <c r="F52" s="422"/>
      <c r="G52" s="423"/>
      <c r="J52" s="412" t="s">
        <v>195</v>
      </c>
      <c r="K52" s="111" t="s">
        <v>433</v>
      </c>
      <c r="L52" s="109">
        <v>18.5</v>
      </c>
      <c r="M52" s="109">
        <v>78</v>
      </c>
      <c r="N52" s="109">
        <v>18.5</v>
      </c>
      <c r="O52" s="109">
        <v>31.3</v>
      </c>
    </row>
    <row r="53" spans="1:15" x14ac:dyDescent="0.25">
      <c r="J53" s="412"/>
      <c r="K53" s="111" t="s">
        <v>434</v>
      </c>
      <c r="L53" s="109">
        <v>25.6</v>
      </c>
      <c r="M53" s="109">
        <v>33.200000000000003</v>
      </c>
      <c r="N53" s="109">
        <v>25.6</v>
      </c>
      <c r="O53" s="109">
        <v>41.5</v>
      </c>
    </row>
    <row r="54" spans="1:15" x14ac:dyDescent="0.25">
      <c r="J54" s="412"/>
      <c r="K54" s="111" t="s">
        <v>435</v>
      </c>
      <c r="L54" s="109">
        <v>27</v>
      </c>
      <c r="M54" s="109">
        <v>76</v>
      </c>
      <c r="N54" s="109">
        <v>27</v>
      </c>
      <c r="O54" s="109">
        <v>34</v>
      </c>
    </row>
    <row r="55" spans="1:15" x14ac:dyDescent="0.25">
      <c r="J55" s="412"/>
      <c r="K55" s="111" t="s">
        <v>437</v>
      </c>
      <c r="L55" s="109">
        <v>25</v>
      </c>
      <c r="M55" s="109">
        <v>78</v>
      </c>
      <c r="N55" s="109">
        <v>25</v>
      </c>
      <c r="O55" s="109">
        <v>36</v>
      </c>
    </row>
    <row r="56" spans="1:15" x14ac:dyDescent="0.25">
      <c r="J56" s="412"/>
      <c r="K56" s="111" t="s">
        <v>439</v>
      </c>
      <c r="L56" s="4">
        <v>22.5</v>
      </c>
      <c r="M56" s="4">
        <v>68.5</v>
      </c>
      <c r="N56" s="4">
        <v>22.5</v>
      </c>
      <c r="O56" s="4">
        <v>30.1</v>
      </c>
    </row>
    <row r="57" spans="1:15" x14ac:dyDescent="0.25">
      <c r="J57" s="412"/>
      <c r="K57" s="111" t="s">
        <v>440</v>
      </c>
      <c r="L57" s="4">
        <v>18</v>
      </c>
      <c r="M57" s="4">
        <v>75</v>
      </c>
      <c r="N57" s="4">
        <v>18</v>
      </c>
      <c r="O57" s="4">
        <v>25</v>
      </c>
    </row>
    <row r="58" spans="1:15" x14ac:dyDescent="0.25">
      <c r="J58" s="412"/>
      <c r="K58" s="111" t="s">
        <v>441</v>
      </c>
      <c r="L58" s="4">
        <v>14</v>
      </c>
      <c r="M58" s="4">
        <v>44.5</v>
      </c>
      <c r="N58" s="4">
        <v>14</v>
      </c>
      <c r="O58" s="4">
        <v>19</v>
      </c>
    </row>
    <row r="59" spans="1:15" x14ac:dyDescent="0.25">
      <c r="J59" s="412"/>
      <c r="K59" s="111" t="s">
        <v>443</v>
      </c>
      <c r="L59" s="4">
        <v>16</v>
      </c>
      <c r="M59" s="4">
        <v>61</v>
      </c>
      <c r="N59" s="4">
        <v>16</v>
      </c>
      <c r="O59" s="4">
        <v>24</v>
      </c>
    </row>
    <row r="60" spans="1:15" x14ac:dyDescent="0.25">
      <c r="J60" s="412"/>
      <c r="K60" s="111" t="s">
        <v>444</v>
      </c>
      <c r="L60" s="167">
        <v>16</v>
      </c>
      <c r="M60" s="167">
        <v>69</v>
      </c>
      <c r="N60" s="167">
        <v>16</v>
      </c>
      <c r="O60" s="167">
        <v>22</v>
      </c>
    </row>
    <row r="61" spans="1:15" x14ac:dyDescent="0.25">
      <c r="J61" s="412"/>
      <c r="K61" s="111" t="s">
        <v>445</v>
      </c>
      <c r="L61" s="167">
        <v>14</v>
      </c>
      <c r="M61" s="167">
        <v>51</v>
      </c>
      <c r="N61" s="167">
        <v>14</v>
      </c>
      <c r="O61" s="167">
        <v>19</v>
      </c>
    </row>
    <row r="62" spans="1:15" x14ac:dyDescent="0.25">
      <c r="J62" s="412"/>
      <c r="K62" s="111" t="s">
        <v>446</v>
      </c>
      <c r="L62" s="167">
        <v>22.1</v>
      </c>
      <c r="M62" s="167">
        <v>83</v>
      </c>
      <c r="N62" s="167">
        <v>22.1</v>
      </c>
      <c r="O62" s="167">
        <v>19</v>
      </c>
    </row>
    <row r="63" spans="1:15" x14ac:dyDescent="0.25">
      <c r="J63" s="412"/>
      <c r="K63" s="111" t="s">
        <v>447</v>
      </c>
      <c r="L63" s="109">
        <v>16</v>
      </c>
      <c r="M63" s="109">
        <v>61</v>
      </c>
      <c r="N63" s="109">
        <v>16</v>
      </c>
      <c r="O63" s="109">
        <v>22</v>
      </c>
    </row>
    <row r="64" spans="1:15" x14ac:dyDescent="0.25">
      <c r="J64" s="412"/>
      <c r="K64" s="107" t="s">
        <v>448</v>
      </c>
      <c r="L64" s="107">
        <f>AVERAGE(L52:L63)</f>
        <v>19.558333333333334</v>
      </c>
      <c r="M64" s="107">
        <f>MAX(M52:M63)</f>
        <v>83</v>
      </c>
      <c r="N64" s="107">
        <f>AVERAGE(N52:N63)</f>
        <v>19.558333333333334</v>
      </c>
      <c r="O64" s="107">
        <f>MAX(O52:O63)</f>
        <v>41.5</v>
      </c>
    </row>
    <row r="66" spans="10:15" ht="41.4" x14ac:dyDescent="0.25">
      <c r="J66" s="106">
        <f>+A6</f>
        <v>2022</v>
      </c>
      <c r="K66" s="106" t="s">
        <v>430</v>
      </c>
      <c r="L66" s="112" t="s">
        <v>425</v>
      </c>
      <c r="M66" s="112" t="s">
        <v>431</v>
      </c>
      <c r="N66" s="112" t="s">
        <v>428</v>
      </c>
      <c r="O66" s="112" t="s">
        <v>432</v>
      </c>
    </row>
    <row r="67" spans="10:15" x14ac:dyDescent="0.25">
      <c r="J67" s="412" t="s">
        <v>196</v>
      </c>
      <c r="K67" s="111" t="s">
        <v>433</v>
      </c>
      <c r="L67" s="109">
        <v>19.5</v>
      </c>
      <c r="M67" s="109">
        <v>91.4</v>
      </c>
      <c r="N67" s="109">
        <v>19.5</v>
      </c>
      <c r="O67" s="109">
        <v>27.7</v>
      </c>
    </row>
    <row r="68" spans="10:15" x14ac:dyDescent="0.25">
      <c r="J68" s="412"/>
      <c r="K68" s="111" t="s">
        <v>434</v>
      </c>
      <c r="L68" s="109">
        <v>27</v>
      </c>
      <c r="M68" s="109">
        <v>174</v>
      </c>
      <c r="N68" s="109">
        <v>27</v>
      </c>
      <c r="O68" s="109">
        <v>44</v>
      </c>
    </row>
    <row r="69" spans="10:15" x14ac:dyDescent="0.25">
      <c r="J69" s="412"/>
      <c r="K69" s="111" t="s">
        <v>435</v>
      </c>
      <c r="L69" s="109">
        <v>29</v>
      </c>
      <c r="M69" s="109">
        <v>126</v>
      </c>
      <c r="N69" s="109">
        <v>29</v>
      </c>
      <c r="O69" s="109">
        <v>39</v>
      </c>
    </row>
    <row r="70" spans="10:15" x14ac:dyDescent="0.25">
      <c r="J70" s="412"/>
      <c r="K70" s="111" t="s">
        <v>437</v>
      </c>
      <c r="L70" s="109">
        <v>25</v>
      </c>
      <c r="M70" s="109">
        <v>82</v>
      </c>
      <c r="N70" s="109">
        <v>25</v>
      </c>
      <c r="O70" s="109">
        <v>34</v>
      </c>
    </row>
    <row r="71" spans="10:15" x14ac:dyDescent="0.25">
      <c r="J71" s="412"/>
      <c r="K71" s="111" t="s">
        <v>439</v>
      </c>
      <c r="L71" s="4">
        <v>29</v>
      </c>
      <c r="M71" s="4">
        <v>70</v>
      </c>
      <c r="N71" s="4">
        <v>29</v>
      </c>
      <c r="O71" s="4">
        <v>36</v>
      </c>
    </row>
    <row r="72" spans="10:15" x14ac:dyDescent="0.25">
      <c r="J72" s="412"/>
      <c r="K72" s="111" t="s">
        <v>440</v>
      </c>
      <c r="L72" s="4">
        <v>27</v>
      </c>
      <c r="M72" s="4">
        <v>119</v>
      </c>
      <c r="N72" s="4">
        <v>27</v>
      </c>
      <c r="O72" s="4">
        <v>32</v>
      </c>
    </row>
    <row r="73" spans="10:15" x14ac:dyDescent="0.25">
      <c r="J73" s="412"/>
      <c r="K73" s="111" t="s">
        <v>441</v>
      </c>
      <c r="L73" s="4">
        <v>27</v>
      </c>
      <c r="M73" s="4">
        <v>114</v>
      </c>
      <c r="N73" s="4">
        <v>27</v>
      </c>
      <c r="O73" s="4">
        <v>31.6</v>
      </c>
    </row>
    <row r="74" spans="10:15" x14ac:dyDescent="0.25">
      <c r="J74" s="412"/>
      <c r="K74" s="111" t="s">
        <v>443</v>
      </c>
      <c r="L74" s="4">
        <v>30</v>
      </c>
      <c r="M74" s="4">
        <v>64</v>
      </c>
      <c r="N74" s="4">
        <v>30</v>
      </c>
      <c r="O74" s="4">
        <v>37</v>
      </c>
    </row>
    <row r="75" spans="10:15" x14ac:dyDescent="0.25">
      <c r="J75" s="412"/>
      <c r="K75" s="111" t="s">
        <v>444</v>
      </c>
      <c r="L75" s="167">
        <v>28</v>
      </c>
      <c r="M75" s="167">
        <v>61</v>
      </c>
      <c r="N75" s="167">
        <v>28</v>
      </c>
      <c r="O75" s="167">
        <v>32</v>
      </c>
    </row>
    <row r="76" spans="10:15" x14ac:dyDescent="0.25">
      <c r="J76" s="412"/>
      <c r="K76" s="111" t="s">
        <v>445</v>
      </c>
      <c r="L76" s="167">
        <v>30</v>
      </c>
      <c r="M76" s="167">
        <v>90</v>
      </c>
      <c r="N76" s="167">
        <v>30</v>
      </c>
      <c r="O76" s="167">
        <v>38</v>
      </c>
    </row>
    <row r="77" spans="10:15" x14ac:dyDescent="0.25">
      <c r="J77" s="412"/>
      <c r="K77" s="111" t="s">
        <v>446</v>
      </c>
      <c r="L77" s="167">
        <v>30</v>
      </c>
      <c r="M77" s="167">
        <v>51</v>
      </c>
      <c r="N77" s="167">
        <v>30</v>
      </c>
      <c r="O77" s="167">
        <v>34</v>
      </c>
    </row>
    <row r="78" spans="10:15" x14ac:dyDescent="0.25">
      <c r="J78" s="412"/>
      <c r="K78" s="111" t="s">
        <v>447</v>
      </c>
      <c r="L78" s="109">
        <v>28</v>
      </c>
      <c r="M78" s="109">
        <v>96</v>
      </c>
      <c r="N78" s="109">
        <v>28</v>
      </c>
      <c r="O78" s="109">
        <v>33</v>
      </c>
    </row>
    <row r="79" spans="10:15" x14ac:dyDescent="0.25">
      <c r="J79" s="412"/>
      <c r="K79" s="107" t="s">
        <v>448</v>
      </c>
      <c r="L79" s="107">
        <f>AVERAGE(L67:L78)</f>
        <v>27.458333333333332</v>
      </c>
      <c r="M79" s="107">
        <f>MAX(M67:M78)</f>
        <v>174</v>
      </c>
      <c r="N79" s="107">
        <f>AVERAGE(N67:N78)</f>
        <v>27.458333333333332</v>
      </c>
      <c r="O79" s="107">
        <f>MAX(O67:O78)</f>
        <v>44</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showGridLines="0" topLeftCell="C61" zoomScaleNormal="100" workbookViewId="0">
      <selection activeCell="H72" sqref="H71:I72"/>
    </sheetView>
  </sheetViews>
  <sheetFormatPr defaultRowHeight="13.8" x14ac:dyDescent="0.25"/>
  <cols>
    <col min="1" max="1" width="14" style="3" customWidth="1"/>
    <col min="2" max="4" width="17" style="70" customWidth="1"/>
    <col min="5" max="5" width="14.6640625" style="70" customWidth="1"/>
    <col min="6" max="7" width="17" style="70"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554687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35" t="str">
        <f>+'Cover Page'!$B$29</f>
        <v>Annual Performance Report 2022</v>
      </c>
      <c r="B1" s="135"/>
      <c r="C1" s="135"/>
      <c r="D1" s="135"/>
      <c r="E1" s="135" t="str">
        <f>+'Cover Page'!$B$33</f>
        <v>SUEZ R&amp;R UK LTD 
SUEZ R&amp;R  Tees Valley – Energy from Waste Facility
 Tees Valley – Energy from Waste Facility</v>
      </c>
      <c r="F1" s="135"/>
    </row>
    <row r="3" spans="1:19" ht="14.4" x14ac:dyDescent="0.3">
      <c r="A3" s="105" t="s">
        <v>452</v>
      </c>
      <c r="D3" s="123" t="s">
        <v>417</v>
      </c>
      <c r="G3" s="127" t="s">
        <v>418</v>
      </c>
      <c r="J3" s="9" t="str">
        <f>+A3</f>
        <v>Monitoring of Oxides of Nitrogen emissions</v>
      </c>
      <c r="L3" s="9"/>
      <c r="N3" s="9" t="s">
        <v>419</v>
      </c>
      <c r="Q3" s="126" t="s">
        <v>3</v>
      </c>
      <c r="R3" s="120"/>
      <c r="S3" s="120"/>
    </row>
    <row r="4" spans="1:19" ht="13.95" customHeight="1" x14ac:dyDescent="0.25">
      <c r="Q4" s="403" t="s">
        <v>420</v>
      </c>
      <c r="R4" s="403"/>
      <c r="S4" s="403"/>
    </row>
    <row r="5" spans="1:19" ht="16.2" x14ac:dyDescent="0.25">
      <c r="A5" s="113" t="s">
        <v>421</v>
      </c>
      <c r="B5" s="414" t="s">
        <v>422</v>
      </c>
      <c r="C5" s="414"/>
      <c r="D5" s="414"/>
      <c r="E5" s="414" t="s">
        <v>423</v>
      </c>
      <c r="F5" s="414"/>
      <c r="G5" s="414"/>
      <c r="J5" s="413"/>
      <c r="K5" s="413"/>
      <c r="L5" s="413"/>
      <c r="M5" s="413"/>
      <c r="N5" s="413"/>
      <c r="O5" s="413"/>
      <c r="Q5" s="403"/>
      <c r="R5" s="403"/>
      <c r="S5" s="403"/>
    </row>
    <row r="6" spans="1:19" s="103" customFormat="1" ht="37.5" customHeight="1" x14ac:dyDescent="0.3">
      <c r="A6" s="110">
        <f>+'Cover Page'!C39</f>
        <v>2022</v>
      </c>
      <c r="B6" s="99" t="s">
        <v>453</v>
      </c>
      <c r="C6" s="99" t="s">
        <v>425</v>
      </c>
      <c r="D6" s="99" t="s">
        <v>426</v>
      </c>
      <c r="E6" s="99" t="s">
        <v>454</v>
      </c>
      <c r="F6" s="99" t="s">
        <v>428</v>
      </c>
      <c r="G6" s="99" t="s">
        <v>429</v>
      </c>
      <c r="H6" s="104"/>
      <c r="J6" s="106">
        <f>+A6</f>
        <v>2022</v>
      </c>
      <c r="K6" s="106" t="s">
        <v>430</v>
      </c>
      <c r="L6" s="112" t="s">
        <v>425</v>
      </c>
      <c r="M6" s="112" t="s">
        <v>431</v>
      </c>
      <c r="N6" s="112" t="s">
        <v>428</v>
      </c>
      <c r="O6" s="112" t="s">
        <v>432</v>
      </c>
      <c r="Q6" s="403"/>
      <c r="R6" s="403"/>
      <c r="S6" s="403"/>
    </row>
    <row r="7" spans="1:19" x14ac:dyDescent="0.25">
      <c r="A7" s="111" t="s">
        <v>433</v>
      </c>
      <c r="B7" s="108">
        <v>400</v>
      </c>
      <c r="C7" s="109">
        <f>AVERAGE(L7,L22,L37,L52,L67)</f>
        <v>148.16</v>
      </c>
      <c r="D7" s="109">
        <f>MAX(M7,M22,M37,M52,M67)</f>
        <v>305</v>
      </c>
      <c r="E7" s="108">
        <v>200</v>
      </c>
      <c r="F7" s="109">
        <f>AVERAGE(N7,N22,N37,N52,N67)</f>
        <v>148.16</v>
      </c>
      <c r="G7" s="109">
        <f>MAX(O7,O22,O37,O52,O67)</f>
        <v>191</v>
      </c>
      <c r="J7" s="412" t="s">
        <v>192</v>
      </c>
      <c r="K7" s="111" t="s">
        <v>433</v>
      </c>
      <c r="L7" s="109">
        <v>90.8</v>
      </c>
      <c r="M7" s="109">
        <v>135</v>
      </c>
      <c r="N7" s="109">
        <v>90.8</v>
      </c>
      <c r="O7" s="109">
        <v>115</v>
      </c>
      <c r="Q7" s="403"/>
      <c r="R7" s="403"/>
      <c r="S7" s="403"/>
    </row>
    <row r="8" spans="1:19" x14ac:dyDescent="0.25">
      <c r="A8" s="111" t="s">
        <v>434</v>
      </c>
      <c r="B8" s="108">
        <v>400</v>
      </c>
      <c r="C8" s="109">
        <f t="shared" ref="C8:C18" si="0">AVERAGE(L8,L23,L38,L53,L68)</f>
        <v>149.19999999999999</v>
      </c>
      <c r="D8" s="109">
        <f t="shared" ref="D8:D18" si="1">MAX(M8,M23,M38,M53,M68)</f>
        <v>317</v>
      </c>
      <c r="E8" s="108">
        <v>200</v>
      </c>
      <c r="F8" s="109">
        <f t="shared" ref="F8:F18" si="2">AVERAGE(N8,N23,N38,N53,N68)</f>
        <v>149.19999999999999</v>
      </c>
      <c r="G8" s="109">
        <f t="shared" ref="G8:G18" si="3">MAX(O8,O23,O38,O53,O68)</f>
        <v>192</v>
      </c>
      <c r="J8" s="412"/>
      <c r="K8" s="111" t="s">
        <v>434</v>
      </c>
      <c r="L8" s="109">
        <v>98</v>
      </c>
      <c r="M8" s="109">
        <v>148</v>
      </c>
      <c r="N8" s="109">
        <v>98</v>
      </c>
      <c r="O8" s="109">
        <v>118</v>
      </c>
      <c r="Q8" s="403"/>
      <c r="R8" s="403"/>
      <c r="S8" s="403"/>
    </row>
    <row r="9" spans="1:19" x14ac:dyDescent="0.25">
      <c r="A9" s="111" t="s">
        <v>435</v>
      </c>
      <c r="B9" s="108">
        <v>400</v>
      </c>
      <c r="C9" s="109">
        <f t="shared" si="0"/>
        <v>155.80000000000001</v>
      </c>
      <c r="D9" s="109">
        <f t="shared" si="1"/>
        <v>308</v>
      </c>
      <c r="E9" s="108">
        <v>200</v>
      </c>
      <c r="F9" s="109">
        <f t="shared" si="2"/>
        <v>155.80000000000001</v>
      </c>
      <c r="G9" s="109">
        <f t="shared" si="3"/>
        <v>190</v>
      </c>
      <c r="J9" s="412"/>
      <c r="K9" s="111" t="s">
        <v>435</v>
      </c>
      <c r="L9" s="109">
        <v>100</v>
      </c>
      <c r="M9" s="109">
        <v>176</v>
      </c>
      <c r="N9" s="109">
        <v>100</v>
      </c>
      <c r="O9" s="109">
        <v>114</v>
      </c>
      <c r="Q9" s="125" t="s">
        <v>436</v>
      </c>
    </row>
    <row r="10" spans="1:19" ht="14.25" customHeight="1" x14ac:dyDescent="0.25">
      <c r="A10" s="111" t="s">
        <v>437</v>
      </c>
      <c r="B10" s="108">
        <v>400</v>
      </c>
      <c r="C10" s="109">
        <f t="shared" si="0"/>
        <v>151.6</v>
      </c>
      <c r="D10" s="109">
        <f t="shared" si="1"/>
        <v>302</v>
      </c>
      <c r="E10" s="108">
        <v>200</v>
      </c>
      <c r="F10" s="109">
        <f t="shared" si="2"/>
        <v>151.6</v>
      </c>
      <c r="G10" s="109">
        <f t="shared" si="3"/>
        <v>197</v>
      </c>
      <c r="J10" s="412"/>
      <c r="K10" s="111" t="s">
        <v>437</v>
      </c>
      <c r="L10" s="109">
        <v>96</v>
      </c>
      <c r="M10" s="109">
        <v>184</v>
      </c>
      <c r="N10" s="109">
        <v>96</v>
      </c>
      <c r="O10" s="109">
        <v>118</v>
      </c>
      <c r="Q10" s="411" t="s">
        <v>438</v>
      </c>
      <c r="R10" s="411"/>
      <c r="S10" s="411"/>
    </row>
    <row r="11" spans="1:19" x14ac:dyDescent="0.25">
      <c r="A11" s="111" t="s">
        <v>439</v>
      </c>
      <c r="B11" s="108">
        <v>400</v>
      </c>
      <c r="C11" s="109">
        <f t="shared" si="0"/>
        <v>157</v>
      </c>
      <c r="D11" s="109">
        <f t="shared" si="1"/>
        <v>313</v>
      </c>
      <c r="E11" s="108">
        <v>200</v>
      </c>
      <c r="F11" s="109">
        <f t="shared" si="2"/>
        <v>157</v>
      </c>
      <c r="G11" s="109">
        <f t="shared" si="3"/>
        <v>195</v>
      </c>
      <c r="J11" s="412"/>
      <c r="K11" s="111" t="s">
        <v>439</v>
      </c>
      <c r="L11" s="4">
        <v>95</v>
      </c>
      <c r="M11" s="4">
        <v>153</v>
      </c>
      <c r="N11" s="4">
        <v>95</v>
      </c>
      <c r="O11" s="4">
        <v>115</v>
      </c>
      <c r="Q11" s="411"/>
      <c r="R11" s="411"/>
      <c r="S11" s="411"/>
    </row>
    <row r="12" spans="1:19" x14ac:dyDescent="0.25">
      <c r="A12" s="111" t="s">
        <v>440</v>
      </c>
      <c r="B12" s="108">
        <v>400</v>
      </c>
      <c r="C12" s="109">
        <f t="shared" si="0"/>
        <v>151.6</v>
      </c>
      <c r="D12" s="109">
        <f t="shared" si="1"/>
        <v>330</v>
      </c>
      <c r="E12" s="108">
        <v>200</v>
      </c>
      <c r="F12" s="109">
        <f t="shared" si="2"/>
        <v>151.6</v>
      </c>
      <c r="G12" s="109">
        <f t="shared" si="3"/>
        <v>196</v>
      </c>
      <c r="J12" s="412"/>
      <c r="K12" s="111" t="s">
        <v>440</v>
      </c>
      <c r="L12" s="4">
        <v>95</v>
      </c>
      <c r="M12" s="4">
        <v>174</v>
      </c>
      <c r="N12" s="4">
        <v>95</v>
      </c>
      <c r="O12" s="4">
        <v>112</v>
      </c>
      <c r="Q12" s="411"/>
      <c r="R12" s="411"/>
      <c r="S12" s="411"/>
    </row>
    <row r="13" spans="1:19" ht="14.25" customHeight="1" x14ac:dyDescent="0.25">
      <c r="A13" s="111" t="s">
        <v>441</v>
      </c>
      <c r="B13" s="108">
        <v>400</v>
      </c>
      <c r="C13" s="109">
        <f t="shared" si="0"/>
        <v>160.4</v>
      </c>
      <c r="D13" s="109">
        <f t="shared" si="1"/>
        <v>300</v>
      </c>
      <c r="E13" s="108">
        <v>200</v>
      </c>
      <c r="F13" s="109">
        <f t="shared" si="2"/>
        <v>160.4</v>
      </c>
      <c r="G13" s="109">
        <f t="shared" si="3"/>
        <v>196</v>
      </c>
      <c r="J13" s="412"/>
      <c r="K13" s="111" t="s">
        <v>441</v>
      </c>
      <c r="L13" s="4">
        <v>128</v>
      </c>
      <c r="M13" s="4">
        <v>157</v>
      </c>
      <c r="N13" s="4">
        <v>128</v>
      </c>
      <c r="O13" s="4">
        <v>142</v>
      </c>
      <c r="Q13" s="411" t="s">
        <v>442</v>
      </c>
      <c r="R13" s="411"/>
      <c r="S13" s="411"/>
    </row>
    <row r="14" spans="1:19" x14ac:dyDescent="0.25">
      <c r="A14" s="111" t="s">
        <v>443</v>
      </c>
      <c r="B14" s="108">
        <v>400</v>
      </c>
      <c r="C14" s="109">
        <f t="shared" si="0"/>
        <v>167</v>
      </c>
      <c r="D14" s="109">
        <f t="shared" si="1"/>
        <v>240</v>
      </c>
      <c r="E14" s="108">
        <v>200</v>
      </c>
      <c r="F14" s="109">
        <f t="shared" si="2"/>
        <v>167</v>
      </c>
      <c r="G14" s="109">
        <f t="shared" si="3"/>
        <v>196</v>
      </c>
      <c r="J14" s="412"/>
      <c r="K14" s="111" t="s">
        <v>443</v>
      </c>
      <c r="L14" s="4">
        <v>143</v>
      </c>
      <c r="M14" s="4">
        <v>178</v>
      </c>
      <c r="N14" s="4">
        <v>143</v>
      </c>
      <c r="O14" s="4">
        <v>145</v>
      </c>
      <c r="Q14" s="411"/>
      <c r="R14" s="411"/>
      <c r="S14" s="411"/>
    </row>
    <row r="15" spans="1:19" x14ac:dyDescent="0.25">
      <c r="A15" s="111" t="s">
        <v>444</v>
      </c>
      <c r="B15" s="108">
        <v>400</v>
      </c>
      <c r="C15" s="109">
        <f t="shared" si="0"/>
        <v>166.4</v>
      </c>
      <c r="D15" s="109">
        <f t="shared" si="1"/>
        <v>258</v>
      </c>
      <c r="E15" s="108">
        <v>200</v>
      </c>
      <c r="F15" s="109">
        <f t="shared" si="2"/>
        <v>166.4</v>
      </c>
      <c r="G15" s="109">
        <f t="shared" si="3"/>
        <v>196</v>
      </c>
      <c r="J15" s="412"/>
      <c r="K15" s="111" t="s">
        <v>444</v>
      </c>
      <c r="L15" s="167">
        <v>141</v>
      </c>
      <c r="M15" s="167">
        <v>203</v>
      </c>
      <c r="N15" s="167">
        <v>141</v>
      </c>
      <c r="O15" s="167">
        <v>145</v>
      </c>
      <c r="Q15" s="411"/>
      <c r="R15" s="411"/>
      <c r="S15" s="411"/>
    </row>
    <row r="16" spans="1:19" x14ac:dyDescent="0.25">
      <c r="A16" s="111" t="s">
        <v>445</v>
      </c>
      <c r="B16" s="108">
        <v>400</v>
      </c>
      <c r="C16" s="109">
        <f t="shared" si="0"/>
        <v>166.2</v>
      </c>
      <c r="D16" s="109">
        <f t="shared" si="1"/>
        <v>320</v>
      </c>
      <c r="E16" s="108">
        <v>200</v>
      </c>
      <c r="F16" s="109">
        <f t="shared" si="2"/>
        <v>169.4</v>
      </c>
      <c r="G16" s="109">
        <f t="shared" si="3"/>
        <v>239</v>
      </c>
      <c r="J16" s="412"/>
      <c r="K16" s="111" t="s">
        <v>445</v>
      </c>
      <c r="L16" s="167">
        <v>140</v>
      </c>
      <c r="M16" s="167">
        <v>198</v>
      </c>
      <c r="N16" s="167">
        <v>156</v>
      </c>
      <c r="O16" s="167">
        <v>239</v>
      </c>
      <c r="Q16" s="411"/>
      <c r="R16" s="411"/>
      <c r="S16" s="411"/>
    </row>
    <row r="17" spans="1:15" x14ac:dyDescent="0.25">
      <c r="A17" s="111" t="s">
        <v>446</v>
      </c>
      <c r="B17" s="108">
        <v>400</v>
      </c>
      <c r="C17" s="109">
        <f t="shared" si="0"/>
        <v>160.80000000000001</v>
      </c>
      <c r="D17" s="109">
        <f t="shared" si="1"/>
        <v>317</v>
      </c>
      <c r="E17" s="108">
        <v>200</v>
      </c>
      <c r="F17" s="109">
        <f t="shared" si="2"/>
        <v>160.80000000000001</v>
      </c>
      <c r="G17" s="109">
        <f t="shared" si="3"/>
        <v>195</v>
      </c>
      <c r="J17" s="412"/>
      <c r="K17" s="111" t="s">
        <v>446</v>
      </c>
      <c r="L17" s="167">
        <v>139</v>
      </c>
      <c r="M17" s="167">
        <v>205</v>
      </c>
      <c r="N17" s="167">
        <v>139</v>
      </c>
      <c r="O17" s="167">
        <v>143</v>
      </c>
    </row>
    <row r="18" spans="1:15" x14ac:dyDescent="0.25">
      <c r="A18" s="111" t="s">
        <v>447</v>
      </c>
      <c r="B18" s="108">
        <v>400</v>
      </c>
      <c r="C18" s="109">
        <f t="shared" si="0"/>
        <v>163.6</v>
      </c>
      <c r="D18" s="109">
        <f t="shared" si="1"/>
        <v>318</v>
      </c>
      <c r="E18" s="108">
        <v>200</v>
      </c>
      <c r="F18" s="109">
        <f t="shared" si="2"/>
        <v>163.6</v>
      </c>
      <c r="G18" s="109">
        <f t="shared" si="3"/>
        <v>196</v>
      </c>
      <c r="J18" s="412"/>
      <c r="K18" s="111" t="s">
        <v>447</v>
      </c>
      <c r="L18" s="168">
        <v>134</v>
      </c>
      <c r="M18" s="168">
        <v>182</v>
      </c>
      <c r="N18" s="168">
        <v>134</v>
      </c>
      <c r="O18" s="168">
        <v>143</v>
      </c>
    </row>
    <row r="19" spans="1:15" x14ac:dyDescent="0.25">
      <c r="J19" s="412"/>
      <c r="K19" s="107" t="s">
        <v>448</v>
      </c>
      <c r="L19" s="107">
        <f>AVERAGE(L7:L18)</f>
        <v>116.64999999999999</v>
      </c>
      <c r="M19" s="107">
        <f>MAX(M7:M18)</f>
        <v>205</v>
      </c>
      <c r="N19" s="107">
        <f>AVERAGE(N7:N18)</f>
        <v>117.98333333333333</v>
      </c>
      <c r="O19" s="107">
        <f>MAX(O7:O18)</f>
        <v>239</v>
      </c>
    </row>
    <row r="21" spans="1:15" ht="41.4" x14ac:dyDescent="0.25">
      <c r="J21" s="106">
        <f>+A6</f>
        <v>2022</v>
      </c>
      <c r="K21" s="106" t="s">
        <v>430</v>
      </c>
      <c r="L21" s="112" t="s">
        <v>425</v>
      </c>
      <c r="M21" s="112" t="s">
        <v>431</v>
      </c>
      <c r="N21" s="112" t="s">
        <v>428</v>
      </c>
      <c r="O21" s="112" t="s">
        <v>432</v>
      </c>
    </row>
    <row r="22" spans="1:15" x14ac:dyDescent="0.25">
      <c r="J22" s="412" t="s">
        <v>193</v>
      </c>
      <c r="K22" s="111" t="s">
        <v>433</v>
      </c>
      <c r="L22" s="109">
        <v>115</v>
      </c>
      <c r="M22" s="109">
        <v>305</v>
      </c>
      <c r="N22" s="109">
        <v>115</v>
      </c>
      <c r="O22" s="109">
        <v>130</v>
      </c>
    </row>
    <row r="23" spans="1:15" x14ac:dyDescent="0.25">
      <c r="J23" s="412"/>
      <c r="K23" s="111" t="s">
        <v>434</v>
      </c>
      <c r="L23" s="109">
        <v>111</v>
      </c>
      <c r="M23" s="109">
        <v>292</v>
      </c>
      <c r="N23" s="109">
        <v>111</v>
      </c>
      <c r="O23" s="109">
        <v>131</v>
      </c>
    </row>
    <row r="24" spans="1:15" x14ac:dyDescent="0.25">
      <c r="J24" s="412"/>
      <c r="K24" s="111" t="s">
        <v>435</v>
      </c>
      <c r="L24" s="109">
        <v>143</v>
      </c>
      <c r="M24" s="109">
        <v>308</v>
      </c>
      <c r="N24" s="109">
        <v>143</v>
      </c>
      <c r="O24" s="109">
        <v>161</v>
      </c>
    </row>
    <row r="25" spans="1:15" x14ac:dyDescent="0.25">
      <c r="J25" s="412"/>
      <c r="K25" s="111" t="s">
        <v>437</v>
      </c>
      <c r="L25" s="109">
        <v>124</v>
      </c>
      <c r="M25" s="109">
        <v>302</v>
      </c>
      <c r="N25" s="109">
        <v>124</v>
      </c>
      <c r="O25" s="109">
        <v>144</v>
      </c>
    </row>
    <row r="26" spans="1:15" x14ac:dyDescent="0.25">
      <c r="J26" s="412"/>
      <c r="K26" s="111" t="s">
        <v>439</v>
      </c>
      <c r="L26" s="4">
        <v>120</v>
      </c>
      <c r="M26" s="4">
        <v>313</v>
      </c>
      <c r="N26" s="4">
        <v>120</v>
      </c>
      <c r="O26" s="4">
        <v>131</v>
      </c>
    </row>
    <row r="27" spans="1:15" x14ac:dyDescent="0.25">
      <c r="J27" s="412"/>
      <c r="K27" s="111" t="s">
        <v>440</v>
      </c>
      <c r="L27" s="4">
        <v>118</v>
      </c>
      <c r="M27" s="4">
        <v>281</v>
      </c>
      <c r="N27" s="4">
        <v>118</v>
      </c>
      <c r="O27" s="4">
        <v>129</v>
      </c>
    </row>
    <row r="28" spans="1:15" x14ac:dyDescent="0.25">
      <c r="J28" s="412"/>
      <c r="K28" s="111" t="s">
        <v>441</v>
      </c>
      <c r="L28" s="4">
        <v>135</v>
      </c>
      <c r="M28" s="4">
        <v>300</v>
      </c>
      <c r="N28" s="4">
        <v>135</v>
      </c>
      <c r="O28" s="4">
        <v>145</v>
      </c>
    </row>
    <row r="29" spans="1:15" x14ac:dyDescent="0.25">
      <c r="B29" s="70" t="s">
        <v>55</v>
      </c>
      <c r="J29" s="412"/>
      <c r="K29" s="111" t="s">
        <v>443</v>
      </c>
      <c r="L29" s="4">
        <v>146</v>
      </c>
      <c r="M29" s="4">
        <v>185</v>
      </c>
      <c r="N29" s="4">
        <v>146</v>
      </c>
      <c r="O29" s="4">
        <v>154</v>
      </c>
    </row>
    <row r="30" spans="1:15" x14ac:dyDescent="0.25">
      <c r="J30" s="412"/>
      <c r="K30" s="111" t="s">
        <v>444</v>
      </c>
      <c r="L30" s="167">
        <v>145</v>
      </c>
      <c r="M30" s="167">
        <v>258</v>
      </c>
      <c r="N30" s="167">
        <v>145</v>
      </c>
      <c r="O30" s="167">
        <v>152</v>
      </c>
    </row>
    <row r="31" spans="1:15" x14ac:dyDescent="0.25">
      <c r="J31" s="412"/>
      <c r="K31" s="111" t="s">
        <v>445</v>
      </c>
      <c r="L31" s="167">
        <v>146</v>
      </c>
      <c r="M31" s="167">
        <v>320</v>
      </c>
      <c r="N31" s="167">
        <v>146</v>
      </c>
      <c r="O31" s="167">
        <v>156</v>
      </c>
    </row>
    <row r="32" spans="1:15" x14ac:dyDescent="0.25">
      <c r="J32" s="412"/>
      <c r="K32" s="111" t="s">
        <v>446</v>
      </c>
      <c r="L32" s="167">
        <v>146</v>
      </c>
      <c r="M32" s="167">
        <v>317</v>
      </c>
      <c r="N32" s="167">
        <v>146</v>
      </c>
      <c r="O32" s="167">
        <v>183</v>
      </c>
    </row>
    <row r="33" spans="1:15" x14ac:dyDescent="0.25">
      <c r="J33" s="412"/>
      <c r="K33" s="111" t="s">
        <v>447</v>
      </c>
      <c r="L33" s="168">
        <v>139</v>
      </c>
      <c r="M33" s="168">
        <v>318</v>
      </c>
      <c r="N33" s="168">
        <v>139</v>
      </c>
      <c r="O33" s="168">
        <v>152</v>
      </c>
    </row>
    <row r="34" spans="1:15" x14ac:dyDescent="0.25">
      <c r="J34" s="412"/>
      <c r="K34" s="107" t="s">
        <v>448</v>
      </c>
      <c r="L34" s="107">
        <f>AVERAGE(L22:L33)</f>
        <v>132.33333333333334</v>
      </c>
      <c r="M34" s="107">
        <f>MAX(M22:M33)</f>
        <v>320</v>
      </c>
      <c r="N34" s="107">
        <f>AVERAGE(N22:N33)</f>
        <v>132.33333333333334</v>
      </c>
      <c r="O34" s="107">
        <f>MAX(O22:O33)</f>
        <v>183</v>
      </c>
    </row>
    <row r="36" spans="1:15" ht="41.4" x14ac:dyDescent="0.25">
      <c r="J36" s="106">
        <f>+A6</f>
        <v>2022</v>
      </c>
      <c r="K36" s="106" t="s">
        <v>430</v>
      </c>
      <c r="L36" s="112" t="s">
        <v>425</v>
      </c>
      <c r="M36" s="112" t="s">
        <v>431</v>
      </c>
      <c r="N36" s="112" t="s">
        <v>428</v>
      </c>
      <c r="O36" s="112" t="s">
        <v>432</v>
      </c>
    </row>
    <row r="37" spans="1:15" x14ac:dyDescent="0.25">
      <c r="J37" s="412" t="s">
        <v>194</v>
      </c>
      <c r="K37" s="111" t="s">
        <v>433</v>
      </c>
      <c r="L37" s="109">
        <v>155</v>
      </c>
      <c r="M37" s="109">
        <v>218</v>
      </c>
      <c r="N37" s="109">
        <v>155</v>
      </c>
      <c r="O37" s="109">
        <v>160</v>
      </c>
    </row>
    <row r="38" spans="1:15" x14ac:dyDescent="0.25">
      <c r="J38" s="412"/>
      <c r="K38" s="111" t="s">
        <v>434</v>
      </c>
      <c r="L38" s="109">
        <v>157</v>
      </c>
      <c r="M38" s="109">
        <v>317</v>
      </c>
      <c r="N38" s="109">
        <v>157</v>
      </c>
      <c r="O38" s="109">
        <v>169</v>
      </c>
    </row>
    <row r="39" spans="1:15" x14ac:dyDescent="0.25">
      <c r="C39" s="70">
        <v>2021</v>
      </c>
      <c r="J39" s="412"/>
      <c r="K39" s="111" t="s">
        <v>435</v>
      </c>
      <c r="L39" s="109">
        <v>156</v>
      </c>
      <c r="M39" s="109">
        <v>210</v>
      </c>
      <c r="N39" s="109">
        <v>156</v>
      </c>
      <c r="O39" s="109">
        <v>159</v>
      </c>
    </row>
    <row r="40" spans="1:15" x14ac:dyDescent="0.25">
      <c r="J40" s="412"/>
      <c r="K40" s="111" t="s">
        <v>437</v>
      </c>
      <c r="L40" s="109">
        <v>156</v>
      </c>
      <c r="M40" s="109">
        <v>234</v>
      </c>
      <c r="N40" s="109">
        <v>156</v>
      </c>
      <c r="O40" s="109">
        <v>161</v>
      </c>
    </row>
    <row r="41" spans="1:15" x14ac:dyDescent="0.25">
      <c r="J41" s="412"/>
      <c r="K41" s="111" t="s">
        <v>439</v>
      </c>
      <c r="L41" s="109">
        <v>180</v>
      </c>
      <c r="M41" s="109">
        <v>289</v>
      </c>
      <c r="N41" s="109">
        <v>180</v>
      </c>
      <c r="O41" s="109">
        <v>188</v>
      </c>
    </row>
    <row r="42" spans="1:15" x14ac:dyDescent="0.25">
      <c r="J42" s="412"/>
      <c r="K42" s="111" t="s">
        <v>440</v>
      </c>
      <c r="L42" s="4">
        <v>155</v>
      </c>
      <c r="M42" s="4">
        <v>330</v>
      </c>
      <c r="N42" s="4">
        <v>155</v>
      </c>
      <c r="O42" s="4">
        <v>160</v>
      </c>
    </row>
    <row r="43" spans="1:15" x14ac:dyDescent="0.25">
      <c r="J43" s="412"/>
      <c r="K43" s="111" t="s">
        <v>441</v>
      </c>
      <c r="L43" s="4">
        <v>149</v>
      </c>
      <c r="M43" s="4">
        <v>207</v>
      </c>
      <c r="N43" s="4">
        <v>149</v>
      </c>
      <c r="O43" s="4">
        <v>157</v>
      </c>
    </row>
    <row r="44" spans="1:15" x14ac:dyDescent="0.25">
      <c r="J44" s="412"/>
      <c r="K44" s="111" t="s">
        <v>443</v>
      </c>
      <c r="L44" s="4">
        <v>156</v>
      </c>
      <c r="M44" s="4">
        <v>240</v>
      </c>
      <c r="N44" s="4">
        <v>156</v>
      </c>
      <c r="O44" s="4">
        <v>159</v>
      </c>
    </row>
    <row r="45" spans="1:15" x14ac:dyDescent="0.25">
      <c r="J45" s="412"/>
      <c r="K45" s="111" t="s">
        <v>444</v>
      </c>
      <c r="L45" s="167">
        <v>156</v>
      </c>
      <c r="M45" s="167">
        <v>239</v>
      </c>
      <c r="N45" s="167">
        <v>156</v>
      </c>
      <c r="O45" s="167">
        <v>159</v>
      </c>
    </row>
    <row r="46" spans="1:15" x14ac:dyDescent="0.25">
      <c r="J46" s="412"/>
      <c r="K46" s="111" t="s">
        <v>445</v>
      </c>
      <c r="L46" s="167">
        <v>155</v>
      </c>
      <c r="M46" s="167">
        <v>245</v>
      </c>
      <c r="N46" s="167">
        <v>155</v>
      </c>
      <c r="O46" s="167">
        <v>158</v>
      </c>
    </row>
    <row r="47" spans="1:15" x14ac:dyDescent="0.25">
      <c r="J47" s="412"/>
      <c r="K47" s="111" t="s">
        <v>446</v>
      </c>
      <c r="L47" s="167">
        <v>155</v>
      </c>
      <c r="M47" s="167">
        <v>210</v>
      </c>
      <c r="N47" s="167">
        <v>155</v>
      </c>
      <c r="O47" s="167">
        <v>160</v>
      </c>
    </row>
    <row r="48" spans="1:15" x14ac:dyDescent="0.25">
      <c r="A48" s="424" t="s">
        <v>338</v>
      </c>
      <c r="B48" s="425"/>
      <c r="C48" s="425"/>
      <c r="D48" s="425"/>
      <c r="E48" s="425"/>
      <c r="F48" s="425"/>
      <c r="G48" s="426"/>
      <c r="J48" s="412"/>
      <c r="K48" s="111" t="s">
        <v>447</v>
      </c>
      <c r="L48" s="168">
        <v>156</v>
      </c>
      <c r="M48" s="168">
        <v>268</v>
      </c>
      <c r="N48" s="168">
        <v>156</v>
      </c>
      <c r="O48" s="168">
        <v>158</v>
      </c>
    </row>
    <row r="49" spans="1:15" x14ac:dyDescent="0.25">
      <c r="A49" s="415"/>
      <c r="B49" s="416"/>
      <c r="C49" s="416"/>
      <c r="D49" s="416"/>
      <c r="E49" s="416"/>
      <c r="F49" s="416"/>
      <c r="G49" s="417"/>
      <c r="J49" s="412"/>
      <c r="K49" s="107" t="s">
        <v>448</v>
      </c>
      <c r="L49" s="107">
        <f>AVERAGE(L37:L48)</f>
        <v>157.16666666666666</v>
      </c>
      <c r="M49" s="107">
        <f>MAX(M37:M48)</f>
        <v>330</v>
      </c>
      <c r="N49" s="107">
        <f>AVERAGE(N37:N48)</f>
        <v>157.16666666666666</v>
      </c>
      <c r="O49" s="107">
        <f>MAX(O37:O48)</f>
        <v>188</v>
      </c>
    </row>
    <row r="50" spans="1:15" x14ac:dyDescent="0.25">
      <c r="A50" s="418"/>
      <c r="B50" s="419"/>
      <c r="C50" s="419"/>
      <c r="D50" s="419"/>
      <c r="E50" s="419"/>
      <c r="F50" s="419"/>
      <c r="G50" s="420"/>
    </row>
    <row r="51" spans="1:15" ht="41.4" x14ac:dyDescent="0.25">
      <c r="A51" s="418"/>
      <c r="B51" s="419"/>
      <c r="C51" s="419"/>
      <c r="D51" s="419"/>
      <c r="E51" s="419"/>
      <c r="F51" s="419"/>
      <c r="G51" s="420"/>
      <c r="J51" s="106">
        <f>+A6</f>
        <v>2022</v>
      </c>
      <c r="K51" s="106" t="s">
        <v>430</v>
      </c>
      <c r="L51" s="112" t="s">
        <v>425</v>
      </c>
      <c r="M51" s="112" t="s">
        <v>431</v>
      </c>
      <c r="N51" s="112" t="s">
        <v>428</v>
      </c>
      <c r="O51" s="112" t="s">
        <v>432</v>
      </c>
    </row>
    <row r="52" spans="1:15" x14ac:dyDescent="0.25">
      <c r="A52" s="421"/>
      <c r="B52" s="422"/>
      <c r="C52" s="422"/>
      <c r="D52" s="422"/>
      <c r="E52" s="422"/>
      <c r="F52" s="422"/>
      <c r="G52" s="423"/>
      <c r="J52" s="412" t="s">
        <v>195</v>
      </c>
      <c r="K52" s="111" t="s">
        <v>433</v>
      </c>
      <c r="L52" s="109">
        <v>190</v>
      </c>
      <c r="M52" s="109">
        <v>213</v>
      </c>
      <c r="N52" s="109">
        <v>190</v>
      </c>
      <c r="O52" s="109">
        <v>190</v>
      </c>
    </row>
    <row r="53" spans="1:15" x14ac:dyDescent="0.25">
      <c r="J53" s="412"/>
      <c r="K53" s="111" t="s">
        <v>434</v>
      </c>
      <c r="L53" s="109">
        <v>190</v>
      </c>
      <c r="M53" s="109">
        <v>233</v>
      </c>
      <c r="N53" s="109">
        <v>190</v>
      </c>
      <c r="O53" s="109">
        <v>192</v>
      </c>
    </row>
    <row r="54" spans="1:15" x14ac:dyDescent="0.25">
      <c r="J54" s="412"/>
      <c r="K54" s="111" t="s">
        <v>435</v>
      </c>
      <c r="L54" s="109">
        <v>190</v>
      </c>
      <c r="M54" s="109">
        <v>215</v>
      </c>
      <c r="N54" s="109">
        <v>190</v>
      </c>
      <c r="O54" s="109">
        <v>190</v>
      </c>
    </row>
    <row r="55" spans="1:15" x14ac:dyDescent="0.25">
      <c r="J55" s="412"/>
      <c r="K55" s="111" t="s">
        <v>437</v>
      </c>
      <c r="L55" s="109">
        <v>190</v>
      </c>
      <c r="M55" s="109">
        <v>225</v>
      </c>
      <c r="N55" s="109">
        <v>190</v>
      </c>
      <c r="O55" s="109">
        <v>195</v>
      </c>
    </row>
    <row r="56" spans="1:15" x14ac:dyDescent="0.25">
      <c r="J56" s="412"/>
      <c r="K56" s="111" t="s">
        <v>439</v>
      </c>
      <c r="L56" s="4">
        <v>195</v>
      </c>
      <c r="M56" s="4">
        <v>219</v>
      </c>
      <c r="N56" s="4">
        <v>195</v>
      </c>
      <c r="O56" s="4">
        <v>195</v>
      </c>
    </row>
    <row r="57" spans="1:15" x14ac:dyDescent="0.25">
      <c r="J57" s="412"/>
      <c r="K57" s="111" t="s">
        <v>440</v>
      </c>
      <c r="L57" s="4">
        <v>195</v>
      </c>
      <c r="M57" s="4">
        <v>223</v>
      </c>
      <c r="N57" s="4">
        <v>195</v>
      </c>
      <c r="O57" s="4">
        <v>196</v>
      </c>
    </row>
    <row r="58" spans="1:15" x14ac:dyDescent="0.25">
      <c r="J58" s="412"/>
      <c r="K58" s="111" t="s">
        <v>441</v>
      </c>
      <c r="L58" s="4">
        <v>195</v>
      </c>
      <c r="M58" s="4">
        <v>237</v>
      </c>
      <c r="N58" s="4">
        <v>195</v>
      </c>
      <c r="O58" s="4">
        <v>196</v>
      </c>
    </row>
    <row r="59" spans="1:15" x14ac:dyDescent="0.25">
      <c r="J59" s="412"/>
      <c r="K59" s="111" t="s">
        <v>443</v>
      </c>
      <c r="L59" s="4">
        <v>195</v>
      </c>
      <c r="M59" s="4">
        <v>239</v>
      </c>
      <c r="N59" s="4">
        <v>195</v>
      </c>
      <c r="O59" s="4">
        <v>196</v>
      </c>
    </row>
    <row r="60" spans="1:15" x14ac:dyDescent="0.25">
      <c r="J60" s="412"/>
      <c r="K60" s="111" t="s">
        <v>444</v>
      </c>
      <c r="L60" s="167">
        <v>195</v>
      </c>
      <c r="M60" s="167">
        <v>223</v>
      </c>
      <c r="N60" s="167">
        <v>195</v>
      </c>
      <c r="O60" s="167">
        <v>196</v>
      </c>
    </row>
    <row r="61" spans="1:15" x14ac:dyDescent="0.25">
      <c r="J61" s="412"/>
      <c r="K61" s="111" t="s">
        <v>445</v>
      </c>
      <c r="L61" s="167">
        <v>195</v>
      </c>
      <c r="M61" s="167">
        <v>213</v>
      </c>
      <c r="N61" s="167">
        <v>195</v>
      </c>
      <c r="O61" s="167">
        <v>195</v>
      </c>
    </row>
    <row r="62" spans="1:15" x14ac:dyDescent="0.25">
      <c r="J62" s="412"/>
      <c r="K62" s="111" t="s">
        <v>446</v>
      </c>
      <c r="L62" s="167">
        <v>169</v>
      </c>
      <c r="M62" s="167">
        <v>244</v>
      </c>
      <c r="N62" s="167">
        <v>169</v>
      </c>
      <c r="O62" s="167">
        <v>195</v>
      </c>
    </row>
    <row r="63" spans="1:15" x14ac:dyDescent="0.25">
      <c r="J63" s="412"/>
      <c r="K63" s="111" t="s">
        <v>447</v>
      </c>
      <c r="L63" s="109">
        <v>195</v>
      </c>
      <c r="M63" s="109">
        <v>214</v>
      </c>
      <c r="N63" s="109">
        <v>195</v>
      </c>
      <c r="O63" s="109">
        <v>196</v>
      </c>
    </row>
    <row r="64" spans="1:15" x14ac:dyDescent="0.25">
      <c r="J64" s="412"/>
      <c r="K64" s="107" t="s">
        <v>448</v>
      </c>
      <c r="L64" s="107">
        <f>AVERAGE(L52:L63)</f>
        <v>191.16666666666666</v>
      </c>
      <c r="M64" s="107">
        <f>MAX(M52:M63)</f>
        <v>244</v>
      </c>
      <c r="N64" s="107">
        <f>AVERAGE(N52:N63)</f>
        <v>191.16666666666666</v>
      </c>
      <c r="O64" s="107">
        <f>MAX(O52:O63)</f>
        <v>196</v>
      </c>
    </row>
    <row r="66" spans="10:15" ht="41.4" x14ac:dyDescent="0.25">
      <c r="J66" s="106">
        <f>+A6</f>
        <v>2022</v>
      </c>
      <c r="K66" s="106" t="s">
        <v>430</v>
      </c>
      <c r="L66" s="112" t="s">
        <v>425</v>
      </c>
      <c r="M66" s="112" t="s">
        <v>431</v>
      </c>
      <c r="N66" s="112" t="s">
        <v>428</v>
      </c>
      <c r="O66" s="112" t="s">
        <v>432</v>
      </c>
    </row>
    <row r="67" spans="10:15" x14ac:dyDescent="0.25">
      <c r="J67" s="412" t="s">
        <v>196</v>
      </c>
      <c r="K67" s="111" t="s">
        <v>433</v>
      </c>
      <c r="L67" s="109">
        <v>190</v>
      </c>
      <c r="M67" s="109">
        <v>203</v>
      </c>
      <c r="N67" s="109">
        <v>190</v>
      </c>
      <c r="O67" s="109">
        <v>191</v>
      </c>
    </row>
    <row r="68" spans="10:15" x14ac:dyDescent="0.25">
      <c r="J68" s="412"/>
      <c r="K68" s="111" t="s">
        <v>434</v>
      </c>
      <c r="L68" s="109">
        <v>190</v>
      </c>
      <c r="M68" s="109">
        <v>259</v>
      </c>
      <c r="N68" s="109">
        <v>190</v>
      </c>
      <c r="O68" s="109">
        <v>192</v>
      </c>
    </row>
    <row r="69" spans="10:15" x14ac:dyDescent="0.25">
      <c r="J69" s="412"/>
      <c r="K69" s="111" t="s">
        <v>435</v>
      </c>
      <c r="L69" s="109">
        <v>190</v>
      </c>
      <c r="M69" s="109">
        <v>203</v>
      </c>
      <c r="N69" s="109">
        <v>190</v>
      </c>
      <c r="O69" s="109">
        <v>190</v>
      </c>
    </row>
    <row r="70" spans="10:15" x14ac:dyDescent="0.25">
      <c r="J70" s="412"/>
      <c r="K70" s="111" t="s">
        <v>437</v>
      </c>
      <c r="L70" s="109">
        <v>192</v>
      </c>
      <c r="M70" s="109">
        <v>208</v>
      </c>
      <c r="N70" s="109">
        <v>192</v>
      </c>
      <c r="O70" s="109">
        <v>197</v>
      </c>
    </row>
    <row r="71" spans="10:15" x14ac:dyDescent="0.25">
      <c r="J71" s="412"/>
      <c r="K71" s="111" t="s">
        <v>439</v>
      </c>
      <c r="L71" s="4">
        <v>195</v>
      </c>
      <c r="M71" s="4">
        <v>207</v>
      </c>
      <c r="N71" s="4">
        <v>195</v>
      </c>
      <c r="O71" s="4">
        <v>195</v>
      </c>
    </row>
    <row r="72" spans="10:15" x14ac:dyDescent="0.25">
      <c r="J72" s="412"/>
      <c r="K72" s="111" t="s">
        <v>440</v>
      </c>
      <c r="L72" s="4">
        <v>195</v>
      </c>
      <c r="M72" s="4">
        <v>213</v>
      </c>
      <c r="N72" s="4">
        <v>195</v>
      </c>
      <c r="O72" s="4">
        <v>196</v>
      </c>
    </row>
    <row r="73" spans="10:15" x14ac:dyDescent="0.25">
      <c r="J73" s="412"/>
      <c r="K73" s="111" t="s">
        <v>441</v>
      </c>
      <c r="L73" s="4">
        <v>195</v>
      </c>
      <c r="M73" s="4">
        <v>222</v>
      </c>
      <c r="N73" s="4">
        <v>195</v>
      </c>
      <c r="O73" s="4">
        <v>195</v>
      </c>
    </row>
    <row r="74" spans="10:15" x14ac:dyDescent="0.25">
      <c r="J74" s="412"/>
      <c r="K74" s="111" t="s">
        <v>443</v>
      </c>
      <c r="L74" s="4">
        <v>195</v>
      </c>
      <c r="M74" s="4">
        <v>224</v>
      </c>
      <c r="N74" s="4">
        <v>195</v>
      </c>
      <c r="O74" s="4">
        <v>196</v>
      </c>
    </row>
    <row r="75" spans="10:15" x14ac:dyDescent="0.25">
      <c r="J75" s="412"/>
      <c r="K75" s="111" t="s">
        <v>444</v>
      </c>
      <c r="L75" s="109">
        <v>195</v>
      </c>
      <c r="M75" s="109">
        <v>232</v>
      </c>
      <c r="N75" s="109">
        <v>195</v>
      </c>
      <c r="O75" s="109">
        <v>195</v>
      </c>
    </row>
    <row r="76" spans="10:15" x14ac:dyDescent="0.25">
      <c r="J76" s="412"/>
      <c r="K76" s="111" t="s">
        <v>445</v>
      </c>
      <c r="L76" s="109">
        <v>195</v>
      </c>
      <c r="M76" s="109">
        <v>224</v>
      </c>
      <c r="N76" s="109">
        <v>195</v>
      </c>
      <c r="O76" s="109">
        <v>196</v>
      </c>
    </row>
    <row r="77" spans="10:15" x14ac:dyDescent="0.25">
      <c r="J77" s="412"/>
      <c r="K77" s="111" t="s">
        <v>446</v>
      </c>
      <c r="L77" s="109">
        <v>195</v>
      </c>
      <c r="M77" s="109">
        <v>212</v>
      </c>
      <c r="N77" s="109">
        <v>195</v>
      </c>
      <c r="O77" s="109">
        <v>195</v>
      </c>
    </row>
    <row r="78" spans="10:15" x14ac:dyDescent="0.25">
      <c r="J78" s="412"/>
      <c r="K78" s="111" t="s">
        <v>447</v>
      </c>
      <c r="L78" s="109">
        <v>194</v>
      </c>
      <c r="M78" s="109">
        <v>209</v>
      </c>
      <c r="N78" s="109">
        <v>194</v>
      </c>
      <c r="O78" s="109">
        <v>195</v>
      </c>
    </row>
    <row r="79" spans="10:15" x14ac:dyDescent="0.25">
      <c r="J79" s="412"/>
      <c r="K79" s="107" t="s">
        <v>448</v>
      </c>
      <c r="L79" s="107">
        <f>AVERAGE(L67:L78)</f>
        <v>193.41666666666666</v>
      </c>
      <c r="M79" s="107">
        <f>MAX(M67:M78)</f>
        <v>259</v>
      </c>
      <c r="N79" s="107">
        <f>AVERAGE(N67:N78)</f>
        <v>193.41666666666666</v>
      </c>
      <c r="O79" s="107">
        <f>MAX(O67:O78)</f>
        <v>197</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showGridLines="0" topLeftCell="E64" zoomScaleNormal="100" workbookViewId="0">
      <selection activeCell="L78" sqref="L78:O78"/>
    </sheetView>
  </sheetViews>
  <sheetFormatPr defaultRowHeight="13.8" x14ac:dyDescent="0.25"/>
  <cols>
    <col min="1" max="1" width="14" style="3" customWidth="1"/>
    <col min="2" max="4" width="17" style="70" customWidth="1"/>
    <col min="5" max="5" width="14.6640625" style="70" customWidth="1"/>
    <col min="6" max="7" width="17" style="70"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1.66406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35" t="str">
        <f>+'Cover Page'!$B$29</f>
        <v>Annual Performance Report 2022</v>
      </c>
      <c r="B1" s="135"/>
      <c r="C1" s="135"/>
      <c r="D1" s="135"/>
      <c r="E1" s="135" t="str">
        <f>+'Cover Page'!$B$33</f>
        <v>SUEZ R&amp;R UK LTD 
SUEZ R&amp;R  Tees Valley – Energy from Waste Facility
 Tees Valley – Energy from Waste Facility</v>
      </c>
    </row>
    <row r="3" spans="1:19" ht="14.4" x14ac:dyDescent="0.3">
      <c r="A3" s="105" t="s">
        <v>455</v>
      </c>
      <c r="D3" s="123" t="s">
        <v>417</v>
      </c>
      <c r="G3" s="127" t="s">
        <v>418</v>
      </c>
      <c r="J3" s="9" t="str">
        <f>+A3</f>
        <v>Monitoring of Total organic carbon emissions</v>
      </c>
      <c r="L3" s="9"/>
      <c r="N3" s="9" t="s">
        <v>419</v>
      </c>
      <c r="Q3" s="126" t="s">
        <v>3</v>
      </c>
      <c r="R3" s="120"/>
      <c r="S3" s="120"/>
    </row>
    <row r="4" spans="1:19" ht="13.95" customHeight="1" x14ac:dyDescent="0.25">
      <c r="Q4" s="403" t="s">
        <v>420</v>
      </c>
      <c r="R4" s="403"/>
      <c r="S4" s="403"/>
    </row>
    <row r="5" spans="1:19" ht="16.2" x14ac:dyDescent="0.25">
      <c r="A5" s="113" t="s">
        <v>421</v>
      </c>
      <c r="B5" s="414" t="s">
        <v>422</v>
      </c>
      <c r="C5" s="414"/>
      <c r="D5" s="414"/>
      <c r="E5" s="414" t="s">
        <v>423</v>
      </c>
      <c r="F5" s="414"/>
      <c r="G5" s="414"/>
      <c r="J5" s="413"/>
      <c r="K5" s="413"/>
      <c r="L5" s="413"/>
      <c r="M5" s="413"/>
      <c r="N5" s="413"/>
      <c r="O5" s="413"/>
      <c r="Q5" s="403"/>
      <c r="R5" s="403"/>
      <c r="S5" s="403"/>
    </row>
    <row r="6" spans="1:19" s="103" customFormat="1" ht="37.5" customHeight="1" x14ac:dyDescent="0.3">
      <c r="A6" s="110">
        <f>+'Cover Page'!C39</f>
        <v>2022</v>
      </c>
      <c r="B6" s="99" t="s">
        <v>456</v>
      </c>
      <c r="C6" s="99" t="s">
        <v>425</v>
      </c>
      <c r="D6" s="99" t="s">
        <v>426</v>
      </c>
      <c r="E6" s="99" t="s">
        <v>457</v>
      </c>
      <c r="F6" s="99" t="s">
        <v>428</v>
      </c>
      <c r="G6" s="99" t="s">
        <v>429</v>
      </c>
      <c r="H6" s="104"/>
      <c r="J6" s="106">
        <f>+A6</f>
        <v>2022</v>
      </c>
      <c r="K6" s="106" t="s">
        <v>430</v>
      </c>
      <c r="L6" s="112" t="s">
        <v>425</v>
      </c>
      <c r="M6" s="112" t="s">
        <v>431</v>
      </c>
      <c r="N6" s="112" t="s">
        <v>428</v>
      </c>
      <c r="O6" s="112" t="s">
        <v>432</v>
      </c>
      <c r="Q6" s="403"/>
      <c r="R6" s="403"/>
      <c r="S6" s="403"/>
    </row>
    <row r="7" spans="1:19" x14ac:dyDescent="0.25">
      <c r="A7" s="111" t="s">
        <v>433</v>
      </c>
      <c r="B7" s="108">
        <v>20</v>
      </c>
      <c r="C7" s="109">
        <f>AVERAGE(L7,L22,L37,L52,L67)</f>
        <v>0.2</v>
      </c>
      <c r="D7" s="109">
        <f>MAX(M7,M22,M37,M52,M67)</f>
        <v>6</v>
      </c>
      <c r="E7" s="108">
        <v>10</v>
      </c>
      <c r="F7" s="109">
        <f>AVERAGE(N7,N22,N37,N52,N67)</f>
        <v>0.2</v>
      </c>
      <c r="G7" s="109">
        <f>MAX(O7,O22,O37,O52,O67)</f>
        <v>1.2</v>
      </c>
      <c r="J7" s="412" t="s">
        <v>192</v>
      </c>
      <c r="K7" s="111" t="s">
        <v>433</v>
      </c>
      <c r="L7" s="109">
        <v>0.1</v>
      </c>
      <c r="M7" s="109">
        <v>5.2</v>
      </c>
      <c r="N7" s="109">
        <v>0.1</v>
      </c>
      <c r="O7" s="109">
        <v>0.3</v>
      </c>
      <c r="Q7" s="403"/>
      <c r="R7" s="403"/>
      <c r="S7" s="403"/>
    </row>
    <row r="8" spans="1:19" x14ac:dyDescent="0.25">
      <c r="A8" s="111" t="s">
        <v>434</v>
      </c>
      <c r="B8" s="108">
        <v>20</v>
      </c>
      <c r="C8" s="109">
        <f t="shared" ref="C8:C18" si="0">AVERAGE(L8,L23,L38,L53,L68)</f>
        <v>0.2</v>
      </c>
      <c r="D8" s="109">
        <f t="shared" ref="D8:D18" si="1">MAX(M8,M23,M38,M53,M68)</f>
        <v>50</v>
      </c>
      <c r="E8" s="108">
        <v>10</v>
      </c>
      <c r="F8" s="109">
        <f t="shared" ref="F8:F18" si="2">AVERAGE(N8,N23,N38,N53,N68)</f>
        <v>0.2</v>
      </c>
      <c r="G8" s="109">
        <f t="shared" ref="G8:G18" si="3">MAX(O8,O23,O38,O53,O68)</f>
        <v>1.6</v>
      </c>
      <c r="J8" s="412"/>
      <c r="K8" s="111" t="s">
        <v>434</v>
      </c>
      <c r="L8" s="109">
        <v>0.2</v>
      </c>
      <c r="M8" s="109">
        <v>50</v>
      </c>
      <c r="N8" s="109">
        <v>0.2</v>
      </c>
      <c r="O8" s="109">
        <v>1.6</v>
      </c>
      <c r="Q8" s="403"/>
      <c r="R8" s="403"/>
      <c r="S8" s="403"/>
    </row>
    <row r="9" spans="1:19" x14ac:dyDescent="0.25">
      <c r="A9" s="111" t="s">
        <v>435</v>
      </c>
      <c r="B9" s="108">
        <v>20</v>
      </c>
      <c r="C9" s="109">
        <f t="shared" si="0"/>
        <v>0.26</v>
      </c>
      <c r="D9" s="109">
        <f t="shared" si="1"/>
        <v>70</v>
      </c>
      <c r="E9" s="108">
        <v>10</v>
      </c>
      <c r="F9" s="109">
        <f t="shared" si="2"/>
        <v>0.26</v>
      </c>
      <c r="G9" s="109">
        <f t="shared" si="3"/>
        <v>2.4</v>
      </c>
      <c r="J9" s="412"/>
      <c r="K9" s="111" t="s">
        <v>435</v>
      </c>
      <c r="L9" s="109">
        <v>0.3</v>
      </c>
      <c r="M9" s="109">
        <v>51</v>
      </c>
      <c r="N9" s="109">
        <v>0.3</v>
      </c>
      <c r="O9" s="109">
        <v>2.4</v>
      </c>
      <c r="Q9" s="125" t="s">
        <v>436</v>
      </c>
    </row>
    <row r="10" spans="1:19" ht="14.25" customHeight="1" x14ac:dyDescent="0.25">
      <c r="A10" s="111" t="s">
        <v>437</v>
      </c>
      <c r="B10" s="108">
        <v>20</v>
      </c>
      <c r="C10" s="109">
        <f t="shared" si="0"/>
        <v>0.16</v>
      </c>
      <c r="D10" s="109">
        <f t="shared" si="1"/>
        <v>22.7</v>
      </c>
      <c r="E10" s="108">
        <v>10</v>
      </c>
      <c r="F10" s="109">
        <f t="shared" si="2"/>
        <v>0.16</v>
      </c>
      <c r="G10" s="109">
        <f t="shared" si="3"/>
        <v>0.7</v>
      </c>
      <c r="J10" s="412"/>
      <c r="K10" s="111" t="s">
        <v>437</v>
      </c>
      <c r="L10" s="109">
        <v>0.2</v>
      </c>
      <c r="M10" s="109">
        <v>9.1</v>
      </c>
      <c r="N10" s="109">
        <v>0.2</v>
      </c>
      <c r="O10" s="109">
        <v>0.4</v>
      </c>
      <c r="Q10" s="411" t="s">
        <v>438</v>
      </c>
      <c r="R10" s="411"/>
      <c r="S10" s="411"/>
    </row>
    <row r="11" spans="1:19" x14ac:dyDescent="0.25">
      <c r="A11" s="111" t="s">
        <v>439</v>
      </c>
      <c r="B11" s="108">
        <v>20</v>
      </c>
      <c r="C11" s="109">
        <f t="shared" si="0"/>
        <v>0.26</v>
      </c>
      <c r="D11" s="109">
        <f t="shared" si="1"/>
        <v>12.6</v>
      </c>
      <c r="E11" s="108">
        <v>10</v>
      </c>
      <c r="F11" s="109">
        <f t="shared" si="2"/>
        <v>0.13999999999999999</v>
      </c>
      <c r="G11" s="109">
        <f t="shared" si="3"/>
        <v>0.5</v>
      </c>
      <c r="J11" s="412"/>
      <c r="K11" s="111" t="s">
        <v>439</v>
      </c>
      <c r="L11" s="4">
        <v>0.1</v>
      </c>
      <c r="M11" s="4">
        <v>12</v>
      </c>
      <c r="N11" s="4">
        <v>0.1</v>
      </c>
      <c r="O11" s="4">
        <v>0.5</v>
      </c>
      <c r="Q11" s="411"/>
      <c r="R11" s="411"/>
      <c r="S11" s="411"/>
    </row>
    <row r="12" spans="1:19" x14ac:dyDescent="0.25">
      <c r="A12" s="111" t="s">
        <v>440</v>
      </c>
      <c r="B12" s="108">
        <v>20</v>
      </c>
      <c r="C12" s="109">
        <f t="shared" si="0"/>
        <v>0.27999999999999997</v>
      </c>
      <c r="D12" s="109">
        <f t="shared" si="1"/>
        <v>70</v>
      </c>
      <c r="E12" s="108">
        <v>10</v>
      </c>
      <c r="F12" s="109">
        <f t="shared" si="2"/>
        <v>0.27999999999999997</v>
      </c>
      <c r="G12" s="109">
        <f t="shared" si="3"/>
        <v>3.2</v>
      </c>
      <c r="J12" s="412"/>
      <c r="K12" s="111" t="s">
        <v>440</v>
      </c>
      <c r="L12" s="4">
        <v>0.3</v>
      </c>
      <c r="M12" s="4">
        <v>70</v>
      </c>
      <c r="N12" s="4">
        <v>0.3</v>
      </c>
      <c r="O12" s="4">
        <v>3.2</v>
      </c>
      <c r="Q12" s="411"/>
      <c r="R12" s="411"/>
      <c r="S12" s="411"/>
    </row>
    <row r="13" spans="1:19" ht="14.25" customHeight="1" x14ac:dyDescent="0.25">
      <c r="A13" s="111" t="s">
        <v>441</v>
      </c>
      <c r="B13" s="108">
        <v>20</v>
      </c>
      <c r="C13" s="109">
        <f t="shared" si="0"/>
        <v>0.22000000000000003</v>
      </c>
      <c r="D13" s="109">
        <f t="shared" si="1"/>
        <v>70</v>
      </c>
      <c r="E13" s="108">
        <v>10</v>
      </c>
      <c r="F13" s="109">
        <f t="shared" si="2"/>
        <v>0.22000000000000003</v>
      </c>
      <c r="G13" s="109">
        <f t="shared" si="3"/>
        <v>3.8</v>
      </c>
      <c r="J13" s="412"/>
      <c r="K13" s="111" t="s">
        <v>441</v>
      </c>
      <c r="L13" s="4">
        <v>0.4</v>
      </c>
      <c r="M13" s="4">
        <v>70</v>
      </c>
      <c r="N13" s="4">
        <v>0.4</v>
      </c>
      <c r="O13" s="4">
        <v>3.8</v>
      </c>
      <c r="Q13" s="411" t="s">
        <v>442</v>
      </c>
      <c r="R13" s="411"/>
      <c r="S13" s="411"/>
    </row>
    <row r="14" spans="1:19" x14ac:dyDescent="0.25">
      <c r="A14" s="111" t="s">
        <v>443</v>
      </c>
      <c r="B14" s="108">
        <v>20</v>
      </c>
      <c r="C14" s="109">
        <f t="shared" si="0"/>
        <v>0.22000000000000003</v>
      </c>
      <c r="D14" s="109">
        <f t="shared" si="1"/>
        <v>21.3</v>
      </c>
      <c r="E14" s="108">
        <v>10</v>
      </c>
      <c r="F14" s="109">
        <f t="shared" si="2"/>
        <v>0.22000000000000003</v>
      </c>
      <c r="G14" s="109">
        <f t="shared" si="3"/>
        <v>2</v>
      </c>
      <c r="J14" s="412"/>
      <c r="K14" s="111" t="s">
        <v>443</v>
      </c>
      <c r="L14" s="4">
        <v>0.2</v>
      </c>
      <c r="M14" s="4">
        <v>15</v>
      </c>
      <c r="N14" s="4">
        <v>0.2</v>
      </c>
      <c r="O14" s="4">
        <v>2</v>
      </c>
      <c r="Q14" s="411"/>
      <c r="R14" s="411"/>
      <c r="S14" s="411"/>
    </row>
    <row r="15" spans="1:19" x14ac:dyDescent="0.25">
      <c r="A15" s="111" t="s">
        <v>444</v>
      </c>
      <c r="B15" s="108">
        <v>20</v>
      </c>
      <c r="C15" s="109">
        <f t="shared" si="0"/>
        <v>0.12000000000000002</v>
      </c>
      <c r="D15" s="109">
        <f t="shared" si="1"/>
        <v>7.5</v>
      </c>
      <c r="E15" s="108">
        <v>10</v>
      </c>
      <c r="F15" s="109">
        <f t="shared" si="2"/>
        <v>0.12000000000000002</v>
      </c>
      <c r="G15" s="109">
        <f t="shared" si="3"/>
        <v>0.6</v>
      </c>
      <c r="J15" s="412"/>
      <c r="K15" s="111" t="s">
        <v>444</v>
      </c>
      <c r="L15" s="167">
        <v>0.1</v>
      </c>
      <c r="M15" s="167">
        <v>6</v>
      </c>
      <c r="N15" s="167">
        <v>0.1</v>
      </c>
      <c r="O15" s="167">
        <v>0.2</v>
      </c>
      <c r="Q15" s="411"/>
      <c r="R15" s="411"/>
      <c r="S15" s="411"/>
    </row>
    <row r="16" spans="1:19" x14ac:dyDescent="0.25">
      <c r="A16" s="111" t="s">
        <v>445</v>
      </c>
      <c r="B16" s="108">
        <v>20</v>
      </c>
      <c r="C16" s="109">
        <f t="shared" si="0"/>
        <v>0.08</v>
      </c>
      <c r="D16" s="109">
        <f t="shared" si="1"/>
        <v>9.1999999999999993</v>
      </c>
      <c r="E16" s="108">
        <v>10</v>
      </c>
      <c r="F16" s="109">
        <f t="shared" si="2"/>
        <v>0.08</v>
      </c>
      <c r="G16" s="109">
        <f t="shared" si="3"/>
        <v>0.8</v>
      </c>
      <c r="J16" s="412"/>
      <c r="K16" s="111" t="s">
        <v>445</v>
      </c>
      <c r="L16" s="167">
        <v>0</v>
      </c>
      <c r="M16" s="167">
        <v>9.1999999999999993</v>
      </c>
      <c r="N16" s="167">
        <v>0</v>
      </c>
      <c r="O16" s="167">
        <v>0.2</v>
      </c>
      <c r="Q16" s="411"/>
      <c r="R16" s="411"/>
      <c r="S16" s="411"/>
    </row>
    <row r="17" spans="1:15" x14ac:dyDescent="0.25">
      <c r="A17" s="111" t="s">
        <v>446</v>
      </c>
      <c r="B17" s="108">
        <v>20</v>
      </c>
      <c r="C17" s="109">
        <f t="shared" si="0"/>
        <v>0.13999999999999999</v>
      </c>
      <c r="D17" s="109">
        <f t="shared" si="1"/>
        <v>11.6</v>
      </c>
      <c r="E17" s="108">
        <v>10</v>
      </c>
      <c r="F17" s="109">
        <f t="shared" si="2"/>
        <v>0.13999999999999999</v>
      </c>
      <c r="G17" s="109">
        <f t="shared" si="3"/>
        <v>0.9</v>
      </c>
      <c r="J17" s="412"/>
      <c r="K17" s="111" t="s">
        <v>446</v>
      </c>
      <c r="L17" s="167">
        <v>0</v>
      </c>
      <c r="M17" s="167">
        <v>5.3</v>
      </c>
      <c r="N17" s="167">
        <v>0</v>
      </c>
      <c r="O17" s="167">
        <v>0.3</v>
      </c>
    </row>
    <row r="18" spans="1:15" x14ac:dyDescent="0.25">
      <c r="A18" s="111" t="s">
        <v>447</v>
      </c>
      <c r="B18" s="108">
        <v>20</v>
      </c>
      <c r="C18" s="109">
        <f t="shared" si="0"/>
        <v>0.16</v>
      </c>
      <c r="D18" s="109">
        <f t="shared" si="1"/>
        <v>6.5</v>
      </c>
      <c r="E18" s="108">
        <v>10</v>
      </c>
      <c r="F18" s="109">
        <f t="shared" si="2"/>
        <v>0.16</v>
      </c>
      <c r="G18" s="109">
        <f t="shared" si="3"/>
        <v>1.3</v>
      </c>
      <c r="J18" s="412"/>
      <c r="K18" s="111" t="s">
        <v>447</v>
      </c>
      <c r="L18" s="168">
        <v>0</v>
      </c>
      <c r="M18" s="168">
        <v>5.4</v>
      </c>
      <c r="N18" s="168">
        <v>0</v>
      </c>
      <c r="O18" s="168">
        <v>0.2</v>
      </c>
    </row>
    <row r="19" spans="1:15" x14ac:dyDescent="0.25">
      <c r="J19" s="412"/>
      <c r="K19" s="107" t="s">
        <v>448</v>
      </c>
      <c r="L19" s="107">
        <f>AVERAGE(L7:L18)</f>
        <v>0.15833333333333335</v>
      </c>
      <c r="M19" s="107">
        <f>MAX(M7:M18)</f>
        <v>70</v>
      </c>
      <c r="N19" s="107">
        <f>AVERAGE(N7:N18)</f>
        <v>0.15833333333333335</v>
      </c>
      <c r="O19" s="107">
        <f>MAX(O7:O18)</f>
        <v>3.8</v>
      </c>
    </row>
    <row r="21" spans="1:15" ht="41.4" x14ac:dyDescent="0.25">
      <c r="J21" s="106">
        <f>+A6</f>
        <v>2022</v>
      </c>
      <c r="K21" s="106" t="s">
        <v>430</v>
      </c>
      <c r="L21" s="112" t="s">
        <v>425</v>
      </c>
      <c r="M21" s="112" t="s">
        <v>431</v>
      </c>
      <c r="N21" s="112" t="s">
        <v>428</v>
      </c>
      <c r="O21" s="112" t="s">
        <v>432</v>
      </c>
    </row>
    <row r="22" spans="1:15" x14ac:dyDescent="0.25">
      <c r="J22" s="412" t="s">
        <v>193</v>
      </c>
      <c r="K22" s="111" t="s">
        <v>433</v>
      </c>
      <c r="L22" s="109">
        <v>0.3</v>
      </c>
      <c r="M22" s="109">
        <v>4.5</v>
      </c>
      <c r="N22" s="109">
        <v>0.3</v>
      </c>
      <c r="O22" s="109">
        <v>1.2</v>
      </c>
    </row>
    <row r="23" spans="1:15" x14ac:dyDescent="0.25">
      <c r="J23" s="412"/>
      <c r="K23" s="111" t="s">
        <v>434</v>
      </c>
      <c r="L23" s="109">
        <v>0.2</v>
      </c>
      <c r="M23" s="109">
        <v>10.4</v>
      </c>
      <c r="N23" s="109">
        <v>0.2</v>
      </c>
      <c r="O23" s="109">
        <v>1.1000000000000001</v>
      </c>
    </row>
    <row r="24" spans="1:15" x14ac:dyDescent="0.25">
      <c r="J24" s="412"/>
      <c r="K24" s="111" t="s">
        <v>435</v>
      </c>
      <c r="L24" s="109">
        <v>0.2</v>
      </c>
      <c r="M24" s="109">
        <v>70</v>
      </c>
      <c r="N24" s="109">
        <v>0.2</v>
      </c>
      <c r="O24" s="109">
        <v>2.2999999999999998</v>
      </c>
    </row>
    <row r="25" spans="1:15" x14ac:dyDescent="0.25">
      <c r="J25" s="412"/>
      <c r="K25" s="111" t="s">
        <v>437</v>
      </c>
      <c r="L25" s="109">
        <v>0</v>
      </c>
      <c r="M25" s="109">
        <v>7.9</v>
      </c>
      <c r="N25" s="109">
        <v>0</v>
      </c>
      <c r="O25" s="109">
        <v>0.2</v>
      </c>
    </row>
    <row r="26" spans="1:15" x14ac:dyDescent="0.25">
      <c r="J26" s="412"/>
      <c r="K26" s="111" t="s">
        <v>439</v>
      </c>
      <c r="L26" s="4">
        <v>0</v>
      </c>
      <c r="M26" s="4">
        <v>5.2</v>
      </c>
      <c r="N26" s="4">
        <v>0</v>
      </c>
      <c r="O26" s="4">
        <v>0.2</v>
      </c>
    </row>
    <row r="27" spans="1:15" x14ac:dyDescent="0.25">
      <c r="J27" s="412"/>
      <c r="K27" s="111" t="s">
        <v>440</v>
      </c>
      <c r="L27" s="4">
        <v>0</v>
      </c>
      <c r="M27" s="4">
        <v>3.8</v>
      </c>
      <c r="N27" s="4">
        <v>0</v>
      </c>
      <c r="O27" s="4">
        <v>0.1</v>
      </c>
    </row>
    <row r="28" spans="1:15" x14ac:dyDescent="0.25">
      <c r="J28" s="412"/>
      <c r="K28" s="111" t="s">
        <v>441</v>
      </c>
      <c r="L28" s="4">
        <v>0.1</v>
      </c>
      <c r="M28" s="4">
        <v>6.6</v>
      </c>
      <c r="N28" s="4">
        <v>0.1</v>
      </c>
      <c r="O28" s="4">
        <v>0.3</v>
      </c>
    </row>
    <row r="29" spans="1:15" x14ac:dyDescent="0.25">
      <c r="B29" s="70" t="s">
        <v>55</v>
      </c>
      <c r="J29" s="412"/>
      <c r="K29" s="111" t="s">
        <v>443</v>
      </c>
      <c r="L29" s="4">
        <v>0.3</v>
      </c>
      <c r="M29" s="4">
        <v>11.3</v>
      </c>
      <c r="N29" s="4">
        <v>0.3</v>
      </c>
      <c r="O29" s="4">
        <v>1.4</v>
      </c>
    </row>
    <row r="30" spans="1:15" x14ac:dyDescent="0.25">
      <c r="J30" s="412"/>
      <c r="K30" s="111" t="s">
        <v>444</v>
      </c>
      <c r="L30" s="167">
        <v>0</v>
      </c>
      <c r="M30" s="167">
        <v>7.5</v>
      </c>
      <c r="N30" s="167">
        <v>0</v>
      </c>
      <c r="O30" s="167">
        <v>0.3</v>
      </c>
    </row>
    <row r="31" spans="1:15" x14ac:dyDescent="0.25">
      <c r="J31" s="412"/>
      <c r="K31" s="111" t="s">
        <v>445</v>
      </c>
      <c r="L31" s="167">
        <v>0</v>
      </c>
      <c r="M31" s="167">
        <v>5.6</v>
      </c>
      <c r="N31" s="167">
        <v>0</v>
      </c>
      <c r="O31" s="167">
        <v>0.8</v>
      </c>
    </row>
    <row r="32" spans="1:15" x14ac:dyDescent="0.25">
      <c r="J32" s="412"/>
      <c r="K32" s="111" t="s">
        <v>446</v>
      </c>
      <c r="L32" s="167">
        <v>0.2</v>
      </c>
      <c r="M32" s="167">
        <v>11.6</v>
      </c>
      <c r="N32" s="167">
        <v>0.2</v>
      </c>
      <c r="O32" s="167">
        <v>0.8</v>
      </c>
    </row>
    <row r="33" spans="1:15" x14ac:dyDescent="0.25">
      <c r="J33" s="412"/>
      <c r="K33" s="111" t="s">
        <v>447</v>
      </c>
      <c r="L33" s="168">
        <v>0.4</v>
      </c>
      <c r="M33" s="168">
        <v>4.2</v>
      </c>
      <c r="N33" s="168">
        <v>0.4</v>
      </c>
      <c r="O33" s="168">
        <v>1.3</v>
      </c>
    </row>
    <row r="34" spans="1:15" x14ac:dyDescent="0.25">
      <c r="J34" s="412"/>
      <c r="K34" s="107" t="s">
        <v>448</v>
      </c>
      <c r="L34" s="107">
        <f>AVERAGE(L22:L33)</f>
        <v>0.14166666666666664</v>
      </c>
      <c r="M34" s="107">
        <f>MAX(M22:M33)</f>
        <v>70</v>
      </c>
      <c r="N34" s="107">
        <f>AVERAGE(N22:N33)</f>
        <v>0.14166666666666664</v>
      </c>
      <c r="O34" s="107">
        <f>MAX(O22:O33)</f>
        <v>2.2999999999999998</v>
      </c>
    </row>
    <row r="36" spans="1:15" ht="41.4" x14ac:dyDescent="0.25">
      <c r="J36" s="106">
        <f>+A6</f>
        <v>2022</v>
      </c>
      <c r="K36" s="106" t="s">
        <v>430</v>
      </c>
      <c r="L36" s="112" t="s">
        <v>425</v>
      </c>
      <c r="M36" s="112" t="s">
        <v>431</v>
      </c>
      <c r="N36" s="112" t="s">
        <v>428</v>
      </c>
      <c r="O36" s="112" t="s">
        <v>432</v>
      </c>
    </row>
    <row r="37" spans="1:15" x14ac:dyDescent="0.25">
      <c r="J37" s="412" t="s">
        <v>194</v>
      </c>
      <c r="K37" s="111" t="s">
        <v>433</v>
      </c>
      <c r="L37" s="109">
        <v>0.2</v>
      </c>
      <c r="M37" s="109">
        <v>5.4</v>
      </c>
      <c r="N37" s="109">
        <v>0.2</v>
      </c>
      <c r="O37" s="109">
        <v>0.6</v>
      </c>
    </row>
    <row r="38" spans="1:15" x14ac:dyDescent="0.25">
      <c r="J38" s="412"/>
      <c r="K38" s="111" t="s">
        <v>434</v>
      </c>
      <c r="L38" s="109">
        <v>0.2</v>
      </c>
      <c r="M38" s="109">
        <v>15.4</v>
      </c>
      <c r="N38" s="109">
        <v>0.2</v>
      </c>
      <c r="O38" s="109">
        <v>0.5</v>
      </c>
    </row>
    <row r="39" spans="1:15" x14ac:dyDescent="0.25">
      <c r="C39" s="70">
        <v>2021</v>
      </c>
      <c r="J39" s="412"/>
      <c r="K39" s="111" t="s">
        <v>435</v>
      </c>
      <c r="L39" s="109">
        <v>0.3</v>
      </c>
      <c r="M39" s="109">
        <v>2.1</v>
      </c>
      <c r="N39" s="109">
        <v>0.3</v>
      </c>
      <c r="O39" s="109">
        <v>0.5</v>
      </c>
    </row>
    <row r="40" spans="1:15" x14ac:dyDescent="0.25">
      <c r="J40" s="412"/>
      <c r="K40" s="111" t="s">
        <v>437</v>
      </c>
      <c r="L40" s="109">
        <v>0.2</v>
      </c>
      <c r="M40" s="109">
        <v>10</v>
      </c>
      <c r="N40" s="109">
        <v>0.2</v>
      </c>
      <c r="O40" s="109">
        <v>0.6</v>
      </c>
    </row>
    <row r="41" spans="1:15" x14ac:dyDescent="0.25">
      <c r="J41" s="412"/>
      <c r="K41" s="111" t="s">
        <v>439</v>
      </c>
      <c r="L41" s="109">
        <v>0.8</v>
      </c>
      <c r="M41" s="109">
        <v>2.5</v>
      </c>
      <c r="N41" s="109">
        <v>0.2</v>
      </c>
      <c r="O41" s="109">
        <v>0.4</v>
      </c>
    </row>
    <row r="42" spans="1:15" x14ac:dyDescent="0.25">
      <c r="J42" s="412"/>
      <c r="K42" s="111" t="s">
        <v>440</v>
      </c>
      <c r="L42" s="4">
        <v>0.7</v>
      </c>
      <c r="M42" s="158"/>
      <c r="N42" s="4">
        <v>0.7</v>
      </c>
      <c r="O42" s="4">
        <v>2.6</v>
      </c>
    </row>
    <row r="43" spans="1:15" x14ac:dyDescent="0.25">
      <c r="J43" s="412"/>
      <c r="K43" s="111" t="s">
        <v>441</v>
      </c>
      <c r="L43" s="4">
        <v>0.3</v>
      </c>
      <c r="M43" s="4">
        <v>5</v>
      </c>
      <c r="N43" s="4">
        <v>0.3</v>
      </c>
      <c r="O43" s="4">
        <v>0.4</v>
      </c>
    </row>
    <row r="44" spans="1:15" x14ac:dyDescent="0.25">
      <c r="J44" s="412"/>
      <c r="K44" s="111" t="s">
        <v>443</v>
      </c>
      <c r="L44" s="4">
        <v>0.3</v>
      </c>
      <c r="M44" s="4">
        <v>5.3</v>
      </c>
      <c r="N44" s="4">
        <v>0.3</v>
      </c>
      <c r="O44" s="4">
        <v>0.6</v>
      </c>
    </row>
    <row r="45" spans="1:15" x14ac:dyDescent="0.25">
      <c r="J45" s="412"/>
      <c r="K45" s="111" t="s">
        <v>444</v>
      </c>
      <c r="L45" s="167">
        <v>0.1</v>
      </c>
      <c r="M45" s="167">
        <v>4.4000000000000004</v>
      </c>
      <c r="N45" s="167">
        <v>0.1</v>
      </c>
      <c r="O45" s="167">
        <v>0.6</v>
      </c>
    </row>
    <row r="46" spans="1:15" x14ac:dyDescent="0.25">
      <c r="J46" s="412"/>
      <c r="K46" s="111" t="s">
        <v>445</v>
      </c>
      <c r="L46" s="167">
        <v>0.1</v>
      </c>
      <c r="M46" s="167">
        <v>4.7</v>
      </c>
      <c r="N46" s="167">
        <v>0.1</v>
      </c>
      <c r="O46" s="167">
        <v>0.3</v>
      </c>
    </row>
    <row r="47" spans="1:15" x14ac:dyDescent="0.25">
      <c r="J47" s="412"/>
      <c r="K47" s="111" t="s">
        <v>446</v>
      </c>
      <c r="L47" s="167">
        <v>0.2</v>
      </c>
      <c r="M47" s="167">
        <v>2.5</v>
      </c>
      <c r="N47" s="167">
        <v>0.2</v>
      </c>
      <c r="O47" s="167">
        <v>0.9</v>
      </c>
    </row>
    <row r="48" spans="1:15" x14ac:dyDescent="0.25">
      <c r="A48" s="424" t="s">
        <v>338</v>
      </c>
      <c r="B48" s="425"/>
      <c r="C48" s="425"/>
      <c r="D48" s="425"/>
      <c r="E48" s="425"/>
      <c r="F48" s="425"/>
      <c r="G48" s="426"/>
      <c r="J48" s="412"/>
      <c r="K48" s="111" t="s">
        <v>447</v>
      </c>
      <c r="L48" s="168">
        <v>0.2</v>
      </c>
      <c r="M48" s="168">
        <v>6.5</v>
      </c>
      <c r="N48" s="168">
        <v>0.2</v>
      </c>
      <c r="O48" s="168">
        <v>0.8</v>
      </c>
    </row>
    <row r="49" spans="1:15" x14ac:dyDescent="0.25">
      <c r="A49" s="415"/>
      <c r="B49" s="416"/>
      <c r="C49" s="416"/>
      <c r="D49" s="416"/>
      <c r="E49" s="416"/>
      <c r="F49" s="416"/>
      <c r="G49" s="417"/>
      <c r="J49" s="412"/>
      <c r="K49" s="107" t="s">
        <v>448</v>
      </c>
      <c r="L49" s="107">
        <f>AVERAGE(L37:L48)</f>
        <v>0.3</v>
      </c>
      <c r="M49" s="107">
        <f>MAX(M37:M48)</f>
        <v>15.4</v>
      </c>
      <c r="N49" s="107">
        <f>AVERAGE(N37:N48)</f>
        <v>0.25</v>
      </c>
      <c r="O49" s="107">
        <f>MAX(O37:O48)</f>
        <v>2.6</v>
      </c>
    </row>
    <row r="50" spans="1:15" x14ac:dyDescent="0.25">
      <c r="A50" s="418"/>
      <c r="B50" s="419"/>
      <c r="C50" s="419"/>
      <c r="D50" s="419"/>
      <c r="E50" s="419"/>
      <c r="F50" s="419"/>
      <c r="G50" s="420"/>
    </row>
    <row r="51" spans="1:15" ht="41.4" x14ac:dyDescent="0.25">
      <c r="A51" s="418"/>
      <c r="B51" s="419"/>
      <c r="C51" s="419"/>
      <c r="D51" s="419"/>
      <c r="E51" s="419"/>
      <c r="F51" s="419"/>
      <c r="G51" s="420"/>
      <c r="J51" s="106">
        <f>+A6</f>
        <v>2022</v>
      </c>
      <c r="K51" s="106" t="s">
        <v>430</v>
      </c>
      <c r="L51" s="112" t="s">
        <v>425</v>
      </c>
      <c r="M51" s="112" t="s">
        <v>431</v>
      </c>
      <c r="N51" s="112" t="s">
        <v>428</v>
      </c>
      <c r="O51" s="112" t="s">
        <v>432</v>
      </c>
    </row>
    <row r="52" spans="1:15" x14ac:dyDescent="0.25">
      <c r="A52" s="421"/>
      <c r="B52" s="422"/>
      <c r="C52" s="422"/>
      <c r="D52" s="422"/>
      <c r="E52" s="422"/>
      <c r="F52" s="422"/>
      <c r="G52" s="423"/>
      <c r="J52" s="412" t="s">
        <v>195</v>
      </c>
      <c r="K52" s="111" t="s">
        <v>433</v>
      </c>
      <c r="L52" s="109">
        <v>0.2</v>
      </c>
      <c r="M52" s="109">
        <v>6</v>
      </c>
      <c r="N52" s="109">
        <v>0.2</v>
      </c>
      <c r="O52" s="109">
        <v>0.4</v>
      </c>
    </row>
    <row r="53" spans="1:15" x14ac:dyDescent="0.25">
      <c r="J53" s="412"/>
      <c r="K53" s="111" t="s">
        <v>434</v>
      </c>
      <c r="L53" s="109">
        <v>0.2</v>
      </c>
      <c r="M53" s="109">
        <v>3.5</v>
      </c>
      <c r="N53" s="109">
        <v>0.2</v>
      </c>
      <c r="O53" s="109">
        <v>0.4</v>
      </c>
    </row>
    <row r="54" spans="1:15" x14ac:dyDescent="0.25">
      <c r="J54" s="412"/>
      <c r="K54" s="111" t="s">
        <v>435</v>
      </c>
      <c r="L54" s="109">
        <v>0.3</v>
      </c>
      <c r="M54" s="109">
        <v>1.6</v>
      </c>
      <c r="N54" s="109">
        <v>0.3</v>
      </c>
      <c r="O54" s="109">
        <v>0.3</v>
      </c>
    </row>
    <row r="55" spans="1:15" x14ac:dyDescent="0.25">
      <c r="J55" s="412"/>
      <c r="K55" s="111" t="s">
        <v>437</v>
      </c>
      <c r="L55" s="109">
        <v>0.2</v>
      </c>
      <c r="M55" s="109">
        <v>7.4</v>
      </c>
      <c r="N55" s="109">
        <v>0.2</v>
      </c>
      <c r="O55" s="109">
        <v>0.4</v>
      </c>
    </row>
    <row r="56" spans="1:15" x14ac:dyDescent="0.25">
      <c r="J56" s="412"/>
      <c r="K56" s="111" t="s">
        <v>439</v>
      </c>
      <c r="L56" s="159">
        <v>0.2</v>
      </c>
      <c r="M56" s="159">
        <v>1.1000000000000001</v>
      </c>
      <c r="N56" s="159">
        <v>0.2</v>
      </c>
      <c r="O56" s="159">
        <v>0.3</v>
      </c>
    </row>
    <row r="57" spans="1:15" x14ac:dyDescent="0.25">
      <c r="J57" s="412"/>
      <c r="K57" s="111" t="s">
        <v>440</v>
      </c>
      <c r="L57" s="159">
        <v>0.2</v>
      </c>
      <c r="M57" s="159">
        <v>0.8</v>
      </c>
      <c r="N57" s="159">
        <v>0.2</v>
      </c>
      <c r="O57" s="159">
        <v>0.2</v>
      </c>
    </row>
    <row r="58" spans="1:15" x14ac:dyDescent="0.25">
      <c r="J58" s="412"/>
      <c r="K58" s="111" t="s">
        <v>441</v>
      </c>
      <c r="L58" s="159">
        <v>0.1</v>
      </c>
      <c r="M58" s="159">
        <v>0.9</v>
      </c>
      <c r="N58" s="159">
        <v>0.1</v>
      </c>
      <c r="O58" s="159">
        <v>0.2</v>
      </c>
    </row>
    <row r="59" spans="1:15" x14ac:dyDescent="0.25">
      <c r="J59" s="412"/>
      <c r="K59" s="111" t="s">
        <v>443</v>
      </c>
      <c r="L59" s="159">
        <v>0.1</v>
      </c>
      <c r="M59" s="159">
        <v>21.3</v>
      </c>
      <c r="N59" s="159">
        <v>0.1</v>
      </c>
      <c r="O59" s="159">
        <v>0.5</v>
      </c>
    </row>
    <row r="60" spans="1:15" x14ac:dyDescent="0.25">
      <c r="J60" s="412"/>
      <c r="K60" s="111" t="s">
        <v>444</v>
      </c>
      <c r="L60" s="167">
        <v>0.2</v>
      </c>
      <c r="M60" s="167">
        <v>0.7</v>
      </c>
      <c r="N60" s="167">
        <v>0.2</v>
      </c>
      <c r="O60" s="167">
        <v>0.2</v>
      </c>
    </row>
    <row r="61" spans="1:15" x14ac:dyDescent="0.25">
      <c r="J61" s="412"/>
      <c r="K61" s="111" t="s">
        <v>445</v>
      </c>
      <c r="L61" s="167">
        <v>0.2</v>
      </c>
      <c r="M61" s="167">
        <v>1.2</v>
      </c>
      <c r="N61" s="167">
        <v>0.2</v>
      </c>
      <c r="O61" s="167">
        <v>0.2</v>
      </c>
    </row>
    <row r="62" spans="1:15" x14ac:dyDescent="0.25">
      <c r="J62" s="412"/>
      <c r="K62" s="111" t="s">
        <v>446</v>
      </c>
      <c r="L62" s="167">
        <v>0.1</v>
      </c>
      <c r="M62" s="167">
        <v>0.7</v>
      </c>
      <c r="N62" s="167">
        <v>0.1</v>
      </c>
      <c r="O62" s="167">
        <v>0.1</v>
      </c>
    </row>
    <row r="63" spans="1:15" x14ac:dyDescent="0.25">
      <c r="J63" s="412"/>
      <c r="K63" s="111" t="s">
        <v>447</v>
      </c>
      <c r="L63" s="109">
        <v>0.1</v>
      </c>
      <c r="M63" s="109">
        <v>0.8</v>
      </c>
      <c r="N63" s="109">
        <v>0.1</v>
      </c>
      <c r="O63" s="109">
        <v>0.2</v>
      </c>
    </row>
    <row r="64" spans="1:15" x14ac:dyDescent="0.25">
      <c r="J64" s="412"/>
      <c r="K64" s="107" t="s">
        <v>448</v>
      </c>
      <c r="L64" s="107">
        <f>AVERAGE(L52:L63)</f>
        <v>0.17500000000000002</v>
      </c>
      <c r="M64" s="107">
        <f>MAX(M52:M63)</f>
        <v>21.3</v>
      </c>
      <c r="N64" s="107">
        <f>AVERAGE(N52:N63)</f>
        <v>0.17500000000000002</v>
      </c>
      <c r="O64" s="107">
        <f>MAX(O52:O63)</f>
        <v>0.5</v>
      </c>
    </row>
    <row r="66" spans="10:15" ht="41.4" x14ac:dyDescent="0.25">
      <c r="J66" s="106">
        <f>+A6</f>
        <v>2022</v>
      </c>
      <c r="K66" s="106" t="s">
        <v>430</v>
      </c>
      <c r="L66" s="112" t="s">
        <v>425</v>
      </c>
      <c r="M66" s="112" t="s">
        <v>431</v>
      </c>
      <c r="N66" s="112" t="s">
        <v>428</v>
      </c>
      <c r="O66" s="112" t="s">
        <v>432</v>
      </c>
    </row>
    <row r="67" spans="10:15" x14ac:dyDescent="0.25">
      <c r="J67" s="412" t="s">
        <v>196</v>
      </c>
      <c r="K67" s="111" t="s">
        <v>433</v>
      </c>
      <c r="L67" s="109">
        <v>0.2</v>
      </c>
      <c r="M67" s="109">
        <v>0.6</v>
      </c>
      <c r="N67" s="109">
        <v>0.2</v>
      </c>
      <c r="O67" s="109">
        <v>0.2</v>
      </c>
    </row>
    <row r="68" spans="10:15" x14ac:dyDescent="0.25">
      <c r="J68" s="412"/>
      <c r="K68" s="111" t="s">
        <v>434</v>
      </c>
      <c r="L68" s="109">
        <v>0.2</v>
      </c>
      <c r="M68" s="109">
        <v>1.2</v>
      </c>
      <c r="N68" s="109">
        <v>0.2</v>
      </c>
      <c r="O68" s="109">
        <v>0.3</v>
      </c>
    </row>
    <row r="69" spans="10:15" x14ac:dyDescent="0.25">
      <c r="J69" s="412"/>
      <c r="K69" s="111" t="s">
        <v>435</v>
      </c>
      <c r="L69" s="109">
        <v>0.2</v>
      </c>
      <c r="M69" s="109">
        <v>2.9</v>
      </c>
      <c r="N69" s="109">
        <v>0.2</v>
      </c>
      <c r="O69" s="109">
        <v>0.3</v>
      </c>
    </row>
    <row r="70" spans="10:15" x14ac:dyDescent="0.25">
      <c r="J70" s="412"/>
      <c r="K70" s="111" t="s">
        <v>437</v>
      </c>
      <c r="L70" s="109">
        <v>0.2</v>
      </c>
      <c r="M70" s="109">
        <v>22.7</v>
      </c>
      <c r="N70" s="109">
        <v>0.2</v>
      </c>
      <c r="O70" s="109">
        <v>0.7</v>
      </c>
    </row>
    <row r="71" spans="10:15" x14ac:dyDescent="0.25">
      <c r="J71" s="412"/>
      <c r="K71" s="111" t="s">
        <v>439</v>
      </c>
      <c r="L71" s="167">
        <v>0.2</v>
      </c>
      <c r="M71" s="167">
        <v>12.6</v>
      </c>
      <c r="N71" s="167">
        <v>0.2</v>
      </c>
      <c r="O71" s="167">
        <v>0.5</v>
      </c>
    </row>
    <row r="72" spans="10:15" x14ac:dyDescent="0.25">
      <c r="J72" s="412"/>
      <c r="K72" s="111" t="s">
        <v>440</v>
      </c>
      <c r="L72" s="167">
        <v>0.2</v>
      </c>
      <c r="M72" s="167">
        <v>14.7</v>
      </c>
      <c r="N72" s="167">
        <v>0.2</v>
      </c>
      <c r="O72" s="167">
        <v>0.5</v>
      </c>
    </row>
    <row r="73" spans="10:15" x14ac:dyDescent="0.25">
      <c r="J73" s="412"/>
      <c r="K73" s="111" t="s">
        <v>441</v>
      </c>
      <c r="L73" s="167">
        <v>0.2</v>
      </c>
      <c r="M73" s="167">
        <v>2.2999999999999998</v>
      </c>
      <c r="N73" s="167">
        <v>0.2</v>
      </c>
      <c r="O73" s="167">
        <v>0.2</v>
      </c>
    </row>
    <row r="74" spans="10:15" x14ac:dyDescent="0.25">
      <c r="J74" s="412"/>
      <c r="K74" s="111" t="s">
        <v>443</v>
      </c>
      <c r="L74" s="167">
        <v>0.2</v>
      </c>
      <c r="M74" s="167">
        <v>8.1999999999999993</v>
      </c>
      <c r="N74" s="167">
        <v>0.2</v>
      </c>
      <c r="O74" s="167">
        <v>0.3</v>
      </c>
    </row>
    <row r="75" spans="10:15" x14ac:dyDescent="0.25">
      <c r="J75" s="412"/>
      <c r="K75" s="111" t="s">
        <v>444</v>
      </c>
      <c r="L75" s="167">
        <v>0.2</v>
      </c>
      <c r="M75" s="167">
        <v>5.3</v>
      </c>
      <c r="N75" s="167">
        <v>0.2</v>
      </c>
      <c r="O75" s="167">
        <v>0.2</v>
      </c>
    </row>
    <row r="76" spans="10:15" x14ac:dyDescent="0.25">
      <c r="J76" s="412"/>
      <c r="K76" s="111" t="s">
        <v>445</v>
      </c>
      <c r="L76" s="167">
        <v>0.1</v>
      </c>
      <c r="M76" s="167">
        <v>0.7</v>
      </c>
      <c r="N76" s="167">
        <v>0.1</v>
      </c>
      <c r="O76" s="167">
        <v>0.2</v>
      </c>
    </row>
    <row r="77" spans="10:15" x14ac:dyDescent="0.25">
      <c r="J77" s="412"/>
      <c r="K77" s="111" t="s">
        <v>446</v>
      </c>
      <c r="L77" s="167">
        <v>0.2</v>
      </c>
      <c r="M77" s="167">
        <v>0.8</v>
      </c>
      <c r="N77" s="167">
        <v>0.2</v>
      </c>
      <c r="O77" s="167">
        <v>0.2</v>
      </c>
    </row>
    <row r="78" spans="10:15" x14ac:dyDescent="0.25">
      <c r="J78" s="412"/>
      <c r="K78" s="111" t="s">
        <v>447</v>
      </c>
      <c r="L78" s="109">
        <v>0.1</v>
      </c>
      <c r="M78" s="109">
        <v>5.2</v>
      </c>
      <c r="N78" s="109">
        <v>0.1</v>
      </c>
      <c r="O78" s="109">
        <v>0.3</v>
      </c>
    </row>
    <row r="79" spans="10:15" x14ac:dyDescent="0.25">
      <c r="J79" s="412"/>
      <c r="K79" s="107" t="s">
        <v>448</v>
      </c>
      <c r="L79" s="107">
        <f>AVERAGE(L67:L78)</f>
        <v>0.18333333333333335</v>
      </c>
      <c r="M79" s="107">
        <f>MAX(M67:M78)</f>
        <v>22.7</v>
      </c>
      <c r="N79" s="107">
        <f>AVERAGE(N67:N78)</f>
        <v>0.18333333333333335</v>
      </c>
      <c r="O79" s="107">
        <f>MAX(O67:O78)</f>
        <v>0.7</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showGridLines="0" topLeftCell="F55" zoomScaleNormal="100" workbookViewId="0">
      <selection activeCell="L63" sqref="L63:O63"/>
    </sheetView>
  </sheetViews>
  <sheetFormatPr defaultRowHeight="13.8" x14ac:dyDescent="0.25"/>
  <cols>
    <col min="1" max="1" width="14" style="3" customWidth="1"/>
    <col min="2" max="4" width="17" style="70" customWidth="1"/>
    <col min="5" max="5" width="14.6640625" style="70" customWidth="1"/>
    <col min="6" max="7" width="17" style="70"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33203125"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35" t="str">
        <f>+'Cover Page'!$B$29</f>
        <v>Annual Performance Report 2022</v>
      </c>
      <c r="B1" s="135"/>
      <c r="C1" s="135"/>
      <c r="D1" s="135"/>
      <c r="E1" s="135" t="str">
        <f>+'Cover Page'!$B$33</f>
        <v>SUEZ R&amp;R UK LTD 
SUEZ R&amp;R  Tees Valley – Energy from Waste Facility
 Tees Valley – Energy from Waste Facility</v>
      </c>
    </row>
    <row r="3" spans="1:19" ht="14.4" x14ac:dyDescent="0.3">
      <c r="A3" s="105" t="s">
        <v>458</v>
      </c>
      <c r="D3" s="123" t="s">
        <v>417</v>
      </c>
      <c r="G3" s="127" t="s">
        <v>418</v>
      </c>
      <c r="J3" s="9" t="str">
        <f>+A3</f>
        <v>Monitoring of Particulate matter emissions</v>
      </c>
      <c r="L3" s="9"/>
      <c r="N3" s="9" t="s">
        <v>419</v>
      </c>
      <c r="Q3" s="126" t="s">
        <v>3</v>
      </c>
      <c r="R3" s="120"/>
      <c r="S3" s="120"/>
    </row>
    <row r="4" spans="1:19" ht="13.95" customHeight="1" x14ac:dyDescent="0.25">
      <c r="Q4" s="403" t="s">
        <v>420</v>
      </c>
      <c r="R4" s="403"/>
      <c r="S4" s="403"/>
    </row>
    <row r="5" spans="1:19" ht="16.2" x14ac:dyDescent="0.25">
      <c r="A5" s="113" t="s">
        <v>421</v>
      </c>
      <c r="B5" s="414" t="s">
        <v>422</v>
      </c>
      <c r="C5" s="414"/>
      <c r="D5" s="414"/>
      <c r="E5" s="414" t="s">
        <v>423</v>
      </c>
      <c r="F5" s="414"/>
      <c r="G5" s="414"/>
      <c r="J5" s="413"/>
      <c r="K5" s="413"/>
      <c r="L5" s="413"/>
      <c r="M5" s="413"/>
      <c r="N5" s="413"/>
      <c r="O5" s="413"/>
      <c r="Q5" s="403"/>
      <c r="R5" s="403"/>
      <c r="S5" s="403"/>
    </row>
    <row r="6" spans="1:19" s="103" customFormat="1" ht="37.5" customHeight="1" x14ac:dyDescent="0.3">
      <c r="A6" s="110">
        <f>+'Cover Page'!C39</f>
        <v>2022</v>
      </c>
      <c r="B6" s="99" t="s">
        <v>459</v>
      </c>
      <c r="C6" s="99" t="s">
        <v>425</v>
      </c>
      <c r="D6" s="99" t="s">
        <v>426</v>
      </c>
      <c r="E6" s="99" t="s">
        <v>460</v>
      </c>
      <c r="F6" s="99" t="s">
        <v>428</v>
      </c>
      <c r="G6" s="99" t="s">
        <v>429</v>
      </c>
      <c r="H6" s="104"/>
      <c r="J6" s="106">
        <f>+A6</f>
        <v>2022</v>
      </c>
      <c r="K6" s="106" t="s">
        <v>430</v>
      </c>
      <c r="L6" s="112" t="s">
        <v>425</v>
      </c>
      <c r="M6" s="112" t="s">
        <v>431</v>
      </c>
      <c r="N6" s="112" t="s">
        <v>428</v>
      </c>
      <c r="O6" s="112" t="s">
        <v>432</v>
      </c>
      <c r="Q6" s="403"/>
      <c r="R6" s="403"/>
      <c r="S6" s="403"/>
    </row>
    <row r="7" spans="1:19" x14ac:dyDescent="0.25">
      <c r="A7" s="111" t="s">
        <v>433</v>
      </c>
      <c r="B7" s="108">
        <v>30</v>
      </c>
      <c r="C7" s="109">
        <f>AVERAGE(L7,L22,L37,L52,L67)</f>
        <v>0.82</v>
      </c>
      <c r="D7" s="109">
        <f>MAX(M7,M22,M37,M52,M67)</f>
        <v>5.8</v>
      </c>
      <c r="E7" s="108">
        <v>10</v>
      </c>
      <c r="F7" s="109">
        <f>AVERAGE(N7,N22,N37,N52,N67)</f>
        <v>0.82</v>
      </c>
      <c r="G7" s="109">
        <f>MAX(O7,O22,O37,O52,O67)</f>
        <v>4.5999999999999996</v>
      </c>
      <c r="J7" s="412" t="s">
        <v>192</v>
      </c>
      <c r="K7" s="111" t="s">
        <v>433</v>
      </c>
      <c r="L7" s="109">
        <v>0.2</v>
      </c>
      <c r="M7" s="109">
        <v>1.6</v>
      </c>
      <c r="N7" s="109">
        <v>0.2</v>
      </c>
      <c r="O7" s="109">
        <v>0.3</v>
      </c>
      <c r="Q7" s="403"/>
      <c r="R7" s="403"/>
      <c r="S7" s="403"/>
    </row>
    <row r="8" spans="1:19" x14ac:dyDescent="0.25">
      <c r="A8" s="111" t="s">
        <v>434</v>
      </c>
      <c r="B8" s="108">
        <v>30</v>
      </c>
      <c r="C8" s="109">
        <f t="shared" ref="C8:C18" si="0">AVERAGE(L8,L23,L38,L53,L68)</f>
        <v>0.76</v>
      </c>
      <c r="D8" s="109">
        <f t="shared" ref="D8:D18" si="1">MAX(M8,M23,M38,M53,M68)</f>
        <v>5.4</v>
      </c>
      <c r="E8" s="108">
        <v>10</v>
      </c>
      <c r="F8" s="109">
        <f t="shared" ref="F8:F18" si="2">AVERAGE(N8,N23,N38,N53,N68)</f>
        <v>0.76</v>
      </c>
      <c r="G8" s="109">
        <f t="shared" ref="G8:G18" si="3">MAX(O8,O23,O38,O53,O68)</f>
        <v>4.3</v>
      </c>
      <c r="J8" s="412"/>
      <c r="K8" s="111" t="s">
        <v>434</v>
      </c>
      <c r="L8" s="109">
        <v>0.2</v>
      </c>
      <c r="M8" s="109">
        <v>0.6</v>
      </c>
      <c r="N8" s="109">
        <v>0.2</v>
      </c>
      <c r="O8" s="109">
        <v>0.3</v>
      </c>
      <c r="Q8" s="403"/>
      <c r="R8" s="403"/>
      <c r="S8" s="403"/>
    </row>
    <row r="9" spans="1:19" x14ac:dyDescent="0.25">
      <c r="A9" s="111" t="s">
        <v>435</v>
      </c>
      <c r="B9" s="108">
        <v>30</v>
      </c>
      <c r="C9" s="109">
        <f t="shared" si="0"/>
        <v>0.48</v>
      </c>
      <c r="D9" s="109">
        <f t="shared" si="1"/>
        <v>17.100000000000001</v>
      </c>
      <c r="E9" s="108">
        <v>10</v>
      </c>
      <c r="F9" s="109">
        <f t="shared" si="2"/>
        <v>0.48</v>
      </c>
      <c r="G9" s="109">
        <f t="shared" si="3"/>
        <v>1.3</v>
      </c>
      <c r="J9" s="412"/>
      <c r="K9" s="111" t="s">
        <v>435</v>
      </c>
      <c r="L9" s="109">
        <v>0.3</v>
      </c>
      <c r="M9" s="109">
        <v>0.6</v>
      </c>
      <c r="N9" s="109">
        <v>0.3</v>
      </c>
      <c r="O9" s="109">
        <v>0.3</v>
      </c>
      <c r="Q9" s="125" t="s">
        <v>436</v>
      </c>
    </row>
    <row r="10" spans="1:19" ht="14.25" customHeight="1" x14ac:dyDescent="0.25">
      <c r="A10" s="111" t="s">
        <v>437</v>
      </c>
      <c r="B10" s="108">
        <v>30</v>
      </c>
      <c r="C10" s="109">
        <f t="shared" si="0"/>
        <v>0.67999999999999994</v>
      </c>
      <c r="D10" s="109">
        <f t="shared" si="1"/>
        <v>42</v>
      </c>
      <c r="E10" s="108">
        <v>10</v>
      </c>
      <c r="F10" s="109">
        <f t="shared" si="2"/>
        <v>0.67999999999999994</v>
      </c>
      <c r="G10" s="109">
        <f t="shared" si="3"/>
        <v>1.7</v>
      </c>
      <c r="J10" s="412"/>
      <c r="K10" s="111" t="s">
        <v>437</v>
      </c>
      <c r="L10" s="109">
        <v>0.3</v>
      </c>
      <c r="M10" s="109">
        <v>1.2</v>
      </c>
      <c r="N10" s="109">
        <v>0.3</v>
      </c>
      <c r="O10" s="109">
        <v>0.4</v>
      </c>
      <c r="Q10" s="411" t="s">
        <v>438</v>
      </c>
      <c r="R10" s="411"/>
      <c r="S10" s="411"/>
    </row>
    <row r="11" spans="1:19" x14ac:dyDescent="0.25">
      <c r="A11" s="111" t="s">
        <v>439</v>
      </c>
      <c r="B11" s="108">
        <v>30</v>
      </c>
      <c r="C11" s="109">
        <f t="shared" si="0"/>
        <v>1</v>
      </c>
      <c r="D11" s="109">
        <f t="shared" si="1"/>
        <v>76.5</v>
      </c>
      <c r="E11" s="108">
        <v>10</v>
      </c>
      <c r="F11" s="109">
        <f t="shared" si="2"/>
        <v>1</v>
      </c>
      <c r="G11" s="109">
        <f t="shared" si="3"/>
        <v>4.7</v>
      </c>
      <c r="J11" s="412"/>
      <c r="K11" s="111" t="s">
        <v>439</v>
      </c>
      <c r="L11" s="109">
        <v>0.2</v>
      </c>
      <c r="M11" s="109">
        <v>2</v>
      </c>
      <c r="N11" s="109">
        <v>0.2</v>
      </c>
      <c r="O11" s="109">
        <v>0.5</v>
      </c>
      <c r="Q11" s="411"/>
      <c r="R11" s="411"/>
      <c r="S11" s="411"/>
    </row>
    <row r="12" spans="1:19" x14ac:dyDescent="0.25">
      <c r="A12" s="111" t="s">
        <v>440</v>
      </c>
      <c r="B12" s="108">
        <v>30</v>
      </c>
      <c r="C12" s="109">
        <f t="shared" si="0"/>
        <v>0.94000000000000006</v>
      </c>
      <c r="D12" s="109">
        <f t="shared" si="1"/>
        <v>16</v>
      </c>
      <c r="E12" s="108">
        <v>10</v>
      </c>
      <c r="F12" s="109">
        <f t="shared" si="2"/>
        <v>0.94000000000000006</v>
      </c>
      <c r="G12" s="109">
        <f t="shared" si="3"/>
        <v>6.1</v>
      </c>
      <c r="J12" s="412"/>
      <c r="K12" s="111" t="s">
        <v>440</v>
      </c>
      <c r="L12" s="109">
        <v>0.3</v>
      </c>
      <c r="M12" s="109">
        <v>1.4</v>
      </c>
      <c r="N12" s="109">
        <v>0.3</v>
      </c>
      <c r="O12" s="109">
        <v>0.4</v>
      </c>
      <c r="Q12" s="411"/>
      <c r="R12" s="411"/>
      <c r="S12" s="411"/>
    </row>
    <row r="13" spans="1:19" ht="14.25" customHeight="1" x14ac:dyDescent="0.25">
      <c r="A13" s="111" t="s">
        <v>441</v>
      </c>
      <c r="B13" s="108">
        <v>30</v>
      </c>
      <c r="C13" s="109">
        <f t="shared" si="0"/>
        <v>0.97999999999999987</v>
      </c>
      <c r="D13" s="109">
        <f t="shared" si="1"/>
        <v>4.0999999999999996</v>
      </c>
      <c r="E13" s="108">
        <v>10</v>
      </c>
      <c r="F13" s="109">
        <f t="shared" si="2"/>
        <v>0.97999999999999987</v>
      </c>
      <c r="G13" s="109">
        <f t="shared" si="3"/>
        <v>3.2</v>
      </c>
      <c r="J13" s="412"/>
      <c r="K13" s="111" t="s">
        <v>441</v>
      </c>
      <c r="L13" s="109">
        <v>0.2</v>
      </c>
      <c r="M13" s="109">
        <v>0.5</v>
      </c>
      <c r="N13" s="109">
        <v>0.2</v>
      </c>
      <c r="O13" s="109">
        <v>0.3</v>
      </c>
      <c r="Q13" s="411" t="s">
        <v>442</v>
      </c>
      <c r="R13" s="411"/>
      <c r="S13" s="411"/>
    </row>
    <row r="14" spans="1:19" x14ac:dyDescent="0.25">
      <c r="A14" s="111" t="s">
        <v>443</v>
      </c>
      <c r="B14" s="108">
        <v>30</v>
      </c>
      <c r="C14" s="109">
        <f t="shared" si="0"/>
        <v>1.86</v>
      </c>
      <c r="D14" s="109">
        <f t="shared" si="1"/>
        <v>16.600000000000001</v>
      </c>
      <c r="E14" s="108">
        <v>10</v>
      </c>
      <c r="F14" s="109">
        <f t="shared" si="2"/>
        <v>1.86</v>
      </c>
      <c r="G14" s="109">
        <f t="shared" si="3"/>
        <v>8.1</v>
      </c>
      <c r="J14" s="412"/>
      <c r="K14" s="111" t="s">
        <v>443</v>
      </c>
      <c r="L14" s="109">
        <v>0.2</v>
      </c>
      <c r="M14" s="109">
        <v>3.2</v>
      </c>
      <c r="N14" s="109">
        <v>0.2</v>
      </c>
      <c r="O14" s="109">
        <v>0.6</v>
      </c>
      <c r="Q14" s="411"/>
      <c r="R14" s="411"/>
      <c r="S14" s="411"/>
    </row>
    <row r="15" spans="1:19" x14ac:dyDescent="0.25">
      <c r="A15" s="111" t="s">
        <v>444</v>
      </c>
      <c r="B15" s="108">
        <v>30</v>
      </c>
      <c r="C15" s="109">
        <f t="shared" si="0"/>
        <v>2.2000000000000002</v>
      </c>
      <c r="D15" s="109">
        <f t="shared" si="1"/>
        <v>9.3000000000000007</v>
      </c>
      <c r="E15" s="108">
        <v>10</v>
      </c>
      <c r="F15" s="109">
        <f t="shared" si="2"/>
        <v>2.2000000000000002</v>
      </c>
      <c r="G15" s="109">
        <f t="shared" si="3"/>
        <v>5.3</v>
      </c>
      <c r="J15" s="412"/>
      <c r="K15" s="111" t="s">
        <v>444</v>
      </c>
      <c r="L15" s="167">
        <v>0.3</v>
      </c>
      <c r="M15" s="167">
        <v>1.8</v>
      </c>
      <c r="N15" s="167">
        <v>0.3</v>
      </c>
      <c r="O15" s="167">
        <v>0.9</v>
      </c>
      <c r="Q15" s="411"/>
      <c r="R15" s="411"/>
      <c r="S15" s="411"/>
    </row>
    <row r="16" spans="1:19" x14ac:dyDescent="0.25">
      <c r="A16" s="111" t="s">
        <v>445</v>
      </c>
      <c r="B16" s="108">
        <v>30</v>
      </c>
      <c r="C16" s="109">
        <f t="shared" si="0"/>
        <v>2.42</v>
      </c>
      <c r="D16" s="109">
        <f t="shared" si="1"/>
        <v>11.2</v>
      </c>
      <c r="E16" s="108">
        <v>10</v>
      </c>
      <c r="F16" s="109">
        <f t="shared" si="2"/>
        <v>2.42</v>
      </c>
      <c r="G16" s="109">
        <f t="shared" si="3"/>
        <v>5.2</v>
      </c>
      <c r="J16" s="412"/>
      <c r="K16" s="111" t="s">
        <v>445</v>
      </c>
      <c r="L16" s="167">
        <v>0.2</v>
      </c>
      <c r="M16" s="167">
        <v>0.6</v>
      </c>
      <c r="N16" s="167">
        <v>0.2</v>
      </c>
      <c r="O16" s="167">
        <v>0.3</v>
      </c>
      <c r="Q16" s="411"/>
      <c r="R16" s="411"/>
      <c r="S16" s="411"/>
    </row>
    <row r="17" spans="1:15" x14ac:dyDescent="0.25">
      <c r="A17" s="111" t="s">
        <v>446</v>
      </c>
      <c r="B17" s="108">
        <v>30</v>
      </c>
      <c r="C17" s="109">
        <f t="shared" si="0"/>
        <v>2.46</v>
      </c>
      <c r="D17" s="109">
        <f t="shared" si="1"/>
        <v>13.2</v>
      </c>
      <c r="E17" s="108">
        <v>10</v>
      </c>
      <c r="F17" s="109">
        <f t="shared" si="2"/>
        <v>2.46</v>
      </c>
      <c r="G17" s="109">
        <f t="shared" si="3"/>
        <v>7.7</v>
      </c>
      <c r="J17" s="412"/>
      <c r="K17" s="111" t="s">
        <v>446</v>
      </c>
      <c r="L17" s="167">
        <v>0.2</v>
      </c>
      <c r="M17" s="167">
        <v>0.8</v>
      </c>
      <c r="N17" s="167">
        <v>0.2</v>
      </c>
      <c r="O17" s="167">
        <v>0.3</v>
      </c>
    </row>
    <row r="18" spans="1:15" x14ac:dyDescent="0.25">
      <c r="A18" s="111" t="s">
        <v>447</v>
      </c>
      <c r="B18" s="108">
        <v>30</v>
      </c>
      <c r="C18" s="109">
        <f t="shared" si="0"/>
        <v>1.9600000000000002</v>
      </c>
      <c r="D18" s="109">
        <f t="shared" si="1"/>
        <v>14.4</v>
      </c>
      <c r="E18" s="108">
        <v>10</v>
      </c>
      <c r="F18" s="109">
        <f t="shared" si="2"/>
        <v>1.9600000000000002</v>
      </c>
      <c r="G18" s="109">
        <f t="shared" si="3"/>
        <v>6.8</v>
      </c>
      <c r="J18" s="412"/>
      <c r="K18" s="111" t="s">
        <v>447</v>
      </c>
      <c r="L18" s="168">
        <v>0.2</v>
      </c>
      <c r="M18" s="168">
        <v>0.4</v>
      </c>
      <c r="N18" s="168">
        <v>0.2</v>
      </c>
      <c r="O18" s="168">
        <v>0.2</v>
      </c>
    </row>
    <row r="19" spans="1:15" x14ac:dyDescent="0.25">
      <c r="J19" s="412"/>
      <c r="K19" s="107" t="s">
        <v>448</v>
      </c>
      <c r="L19" s="107">
        <f>AVERAGE(L7:L18)</f>
        <v>0.23333333333333336</v>
      </c>
      <c r="M19" s="107">
        <f>MAX(M7:M18)</f>
        <v>3.2</v>
      </c>
      <c r="N19" s="107">
        <f>AVERAGE(N7:N18)</f>
        <v>0.23333333333333336</v>
      </c>
      <c r="O19" s="107">
        <f>MAX(O7:O18)</f>
        <v>0.9</v>
      </c>
    </row>
    <row r="21" spans="1:15" ht="41.4" x14ac:dyDescent="0.25">
      <c r="J21" s="106">
        <f>+A6</f>
        <v>2022</v>
      </c>
      <c r="K21" s="106" t="s">
        <v>430</v>
      </c>
      <c r="L21" s="112" t="s">
        <v>425</v>
      </c>
      <c r="M21" s="112" t="s">
        <v>431</v>
      </c>
      <c r="N21" s="112" t="s">
        <v>428</v>
      </c>
      <c r="O21" s="112" t="s">
        <v>432</v>
      </c>
    </row>
    <row r="22" spans="1:15" x14ac:dyDescent="0.25">
      <c r="J22" s="412" t="s">
        <v>193</v>
      </c>
      <c r="K22" s="111" t="s">
        <v>433</v>
      </c>
      <c r="L22" s="109">
        <v>0.1</v>
      </c>
      <c r="M22" s="109">
        <v>1.4</v>
      </c>
      <c r="N22" s="109">
        <v>0.1</v>
      </c>
      <c r="O22" s="109">
        <v>0.3</v>
      </c>
    </row>
    <row r="23" spans="1:15" x14ac:dyDescent="0.25">
      <c r="J23" s="412"/>
      <c r="K23" s="111" t="s">
        <v>434</v>
      </c>
      <c r="L23" s="109">
        <v>0.2</v>
      </c>
      <c r="M23" s="109">
        <v>5.4</v>
      </c>
      <c r="N23" s="109">
        <v>0.2</v>
      </c>
      <c r="O23" s="109">
        <v>0.4</v>
      </c>
    </row>
    <row r="24" spans="1:15" x14ac:dyDescent="0.25">
      <c r="J24" s="412"/>
      <c r="K24" s="111" t="s">
        <v>435</v>
      </c>
      <c r="L24" s="109">
        <v>0.4</v>
      </c>
      <c r="M24" s="109">
        <v>3.3</v>
      </c>
      <c r="N24" s="109">
        <v>0.4</v>
      </c>
      <c r="O24" s="109">
        <v>0.8</v>
      </c>
    </row>
    <row r="25" spans="1:15" x14ac:dyDescent="0.25">
      <c r="J25" s="412"/>
      <c r="K25" s="111" t="s">
        <v>437</v>
      </c>
      <c r="L25" s="109">
        <v>1</v>
      </c>
      <c r="M25" s="109">
        <v>2.6</v>
      </c>
      <c r="N25" s="109">
        <v>1</v>
      </c>
      <c r="O25" s="109">
        <v>1.7</v>
      </c>
    </row>
    <row r="26" spans="1:15" x14ac:dyDescent="0.25">
      <c r="J26" s="412"/>
      <c r="K26" s="111" t="s">
        <v>439</v>
      </c>
      <c r="L26" s="4">
        <v>1.8</v>
      </c>
      <c r="M26" s="4">
        <v>7.7</v>
      </c>
      <c r="N26" s="4">
        <v>1.8</v>
      </c>
      <c r="O26" s="4">
        <v>3.4</v>
      </c>
    </row>
    <row r="27" spans="1:15" x14ac:dyDescent="0.25">
      <c r="J27" s="412"/>
      <c r="K27" s="111" t="s">
        <v>440</v>
      </c>
      <c r="L27" s="4">
        <v>0.9</v>
      </c>
      <c r="M27" s="4">
        <v>2.4</v>
      </c>
      <c r="N27" s="4">
        <v>0.9</v>
      </c>
      <c r="O27" s="4">
        <v>1.4</v>
      </c>
    </row>
    <row r="28" spans="1:15" x14ac:dyDescent="0.25">
      <c r="J28" s="412"/>
      <c r="K28" s="111" t="s">
        <v>441</v>
      </c>
      <c r="L28" s="4">
        <v>2.1</v>
      </c>
      <c r="M28" s="4">
        <v>4.0999999999999996</v>
      </c>
      <c r="N28" s="4">
        <v>2.1</v>
      </c>
      <c r="O28" s="4">
        <v>3.2</v>
      </c>
    </row>
    <row r="29" spans="1:15" x14ac:dyDescent="0.25">
      <c r="B29" s="70" t="s">
        <v>55</v>
      </c>
      <c r="J29" s="412"/>
      <c r="K29" s="111" t="s">
        <v>443</v>
      </c>
      <c r="L29" s="4">
        <v>3.5</v>
      </c>
      <c r="M29" s="4">
        <v>10.8</v>
      </c>
      <c r="N29" s="4">
        <v>3.5</v>
      </c>
      <c r="O29" s="4">
        <v>5.9</v>
      </c>
    </row>
    <row r="30" spans="1:15" x14ac:dyDescent="0.25">
      <c r="J30" s="412"/>
      <c r="K30" s="111" t="s">
        <v>444</v>
      </c>
      <c r="L30" s="167">
        <v>3.5</v>
      </c>
      <c r="M30" s="167">
        <v>9.3000000000000007</v>
      </c>
      <c r="N30" s="167">
        <v>3.5</v>
      </c>
      <c r="O30" s="167">
        <v>5.3</v>
      </c>
    </row>
    <row r="31" spans="1:15" x14ac:dyDescent="0.25">
      <c r="J31" s="412"/>
      <c r="K31" s="111" t="s">
        <v>445</v>
      </c>
      <c r="L31" s="167">
        <v>3.7</v>
      </c>
      <c r="M31" s="167">
        <v>11.2</v>
      </c>
      <c r="N31" s="167">
        <v>3.7</v>
      </c>
      <c r="O31" s="167">
        <v>5.2</v>
      </c>
    </row>
    <row r="32" spans="1:15" x14ac:dyDescent="0.25">
      <c r="J32" s="412"/>
      <c r="K32" s="111" t="s">
        <v>446</v>
      </c>
      <c r="L32" s="167">
        <v>3.6</v>
      </c>
      <c r="M32" s="167">
        <v>7.4</v>
      </c>
      <c r="N32" s="167">
        <v>3.6</v>
      </c>
      <c r="O32" s="167">
        <v>4.7</v>
      </c>
    </row>
    <row r="33" spans="1:15" x14ac:dyDescent="0.25">
      <c r="J33" s="412"/>
      <c r="K33" s="111" t="s">
        <v>447</v>
      </c>
      <c r="L33" s="168">
        <v>3</v>
      </c>
      <c r="M33" s="168">
        <v>7.8</v>
      </c>
      <c r="N33" s="168">
        <v>3</v>
      </c>
      <c r="O33" s="168">
        <v>5.4</v>
      </c>
    </row>
    <row r="34" spans="1:15" x14ac:dyDescent="0.25">
      <c r="J34" s="412"/>
      <c r="K34" s="107" t="s">
        <v>448</v>
      </c>
      <c r="L34" s="107">
        <f>AVERAGE(L22:L33)</f>
        <v>1.9833333333333334</v>
      </c>
      <c r="M34" s="107">
        <f>MAX(M22:M33)</f>
        <v>11.2</v>
      </c>
      <c r="N34" s="107">
        <f>AVERAGE(N22:N33)</f>
        <v>1.9833333333333334</v>
      </c>
      <c r="O34" s="107">
        <f>MAX(O22:O33)</f>
        <v>5.9</v>
      </c>
    </row>
    <row r="36" spans="1:15" ht="41.4" x14ac:dyDescent="0.25">
      <c r="J36" s="106">
        <f>+A6</f>
        <v>2022</v>
      </c>
      <c r="K36" s="106" t="s">
        <v>430</v>
      </c>
      <c r="L36" s="112" t="s">
        <v>425</v>
      </c>
      <c r="M36" s="112" t="s">
        <v>431</v>
      </c>
      <c r="N36" s="112" t="s">
        <v>428</v>
      </c>
      <c r="O36" s="112" t="s">
        <v>432</v>
      </c>
    </row>
    <row r="37" spans="1:15" x14ac:dyDescent="0.25">
      <c r="J37" s="412" t="s">
        <v>194</v>
      </c>
      <c r="K37" s="111" t="s">
        <v>433</v>
      </c>
      <c r="L37" s="109">
        <v>1.7</v>
      </c>
      <c r="M37" s="109">
        <v>5.8</v>
      </c>
      <c r="N37" s="109">
        <v>1.7</v>
      </c>
      <c r="O37" s="109">
        <v>4.5999999999999996</v>
      </c>
    </row>
    <row r="38" spans="1:15" x14ac:dyDescent="0.25">
      <c r="J38" s="412"/>
      <c r="K38" s="111" t="s">
        <v>434</v>
      </c>
      <c r="L38" s="109">
        <v>1.9</v>
      </c>
      <c r="M38" s="109">
        <v>5.2</v>
      </c>
      <c r="N38" s="109">
        <v>1.9</v>
      </c>
      <c r="O38" s="109">
        <v>4.3</v>
      </c>
    </row>
    <row r="39" spans="1:15" x14ac:dyDescent="0.25">
      <c r="C39" s="70">
        <v>2021</v>
      </c>
      <c r="J39" s="412"/>
      <c r="K39" s="111" t="s">
        <v>435</v>
      </c>
      <c r="L39" s="109">
        <v>0.2</v>
      </c>
      <c r="M39" s="109">
        <v>0.6</v>
      </c>
      <c r="N39" s="109">
        <v>0.2</v>
      </c>
      <c r="O39" s="109">
        <v>0.3</v>
      </c>
    </row>
    <row r="40" spans="1:15" x14ac:dyDescent="0.25">
      <c r="J40" s="412"/>
      <c r="K40" s="111" t="s">
        <v>437</v>
      </c>
      <c r="L40" s="109">
        <v>0.2</v>
      </c>
      <c r="M40" s="109">
        <v>0.6</v>
      </c>
      <c r="N40" s="109">
        <v>0.2</v>
      </c>
      <c r="O40" s="109">
        <v>0.4</v>
      </c>
    </row>
    <row r="41" spans="1:15" x14ac:dyDescent="0.25">
      <c r="J41" s="412"/>
      <c r="K41" s="111" t="s">
        <v>439</v>
      </c>
      <c r="L41" s="109">
        <v>0.5</v>
      </c>
      <c r="M41" s="109">
        <v>1.5</v>
      </c>
      <c r="N41" s="109">
        <v>0.5</v>
      </c>
      <c r="O41" s="109">
        <v>0.4</v>
      </c>
    </row>
    <row r="42" spans="1:15" x14ac:dyDescent="0.25">
      <c r="J42" s="412"/>
      <c r="K42" s="111" t="s">
        <v>440</v>
      </c>
      <c r="L42" s="4">
        <v>1</v>
      </c>
      <c r="M42" s="4">
        <v>15</v>
      </c>
      <c r="N42" s="4">
        <v>1</v>
      </c>
      <c r="O42" s="4">
        <v>6.1</v>
      </c>
    </row>
    <row r="43" spans="1:15" x14ac:dyDescent="0.25">
      <c r="J43" s="412"/>
      <c r="K43" s="111" t="s">
        <v>441</v>
      </c>
      <c r="L43" s="4">
        <v>0.4</v>
      </c>
      <c r="M43" s="4">
        <v>1.1000000000000001</v>
      </c>
      <c r="N43" s="4">
        <v>0.4</v>
      </c>
      <c r="O43" s="4">
        <v>0.8</v>
      </c>
    </row>
    <row r="44" spans="1:15" x14ac:dyDescent="0.25">
      <c r="J44" s="412"/>
      <c r="K44" s="111" t="s">
        <v>443</v>
      </c>
      <c r="L44" s="4">
        <v>2.5</v>
      </c>
      <c r="M44" s="4">
        <v>16.600000000000001</v>
      </c>
      <c r="N44" s="4">
        <v>2.5</v>
      </c>
      <c r="O44" s="4">
        <v>8.1</v>
      </c>
    </row>
    <row r="45" spans="1:15" x14ac:dyDescent="0.25">
      <c r="J45" s="412"/>
      <c r="K45" s="111" t="s">
        <v>444</v>
      </c>
      <c r="L45" s="167">
        <v>3</v>
      </c>
      <c r="M45" s="167">
        <v>5.4</v>
      </c>
      <c r="N45" s="167">
        <v>3</v>
      </c>
      <c r="O45" s="167">
        <v>4.7</v>
      </c>
    </row>
    <row r="46" spans="1:15" x14ac:dyDescent="0.25">
      <c r="J46" s="412"/>
      <c r="K46" s="111" t="s">
        <v>445</v>
      </c>
      <c r="L46" s="167">
        <v>4.0999999999999996</v>
      </c>
      <c r="M46" s="167">
        <v>5.7</v>
      </c>
      <c r="N46" s="167">
        <v>4.0999999999999996</v>
      </c>
      <c r="O46" s="167">
        <v>4.8</v>
      </c>
    </row>
    <row r="47" spans="1:15" x14ac:dyDescent="0.25">
      <c r="J47" s="412"/>
      <c r="K47" s="111" t="s">
        <v>446</v>
      </c>
      <c r="L47" s="167">
        <v>5.9</v>
      </c>
      <c r="M47" s="167">
        <v>13.2</v>
      </c>
      <c r="N47" s="167">
        <v>5.9</v>
      </c>
      <c r="O47" s="167">
        <v>7.7</v>
      </c>
    </row>
    <row r="48" spans="1:15" x14ac:dyDescent="0.25">
      <c r="A48" s="424" t="s">
        <v>338</v>
      </c>
      <c r="B48" s="425"/>
      <c r="C48" s="425"/>
      <c r="D48" s="425"/>
      <c r="E48" s="425"/>
      <c r="F48" s="425"/>
      <c r="G48" s="426"/>
      <c r="J48" s="412"/>
      <c r="K48" s="111" t="s">
        <v>447</v>
      </c>
      <c r="L48" s="109">
        <v>5.9</v>
      </c>
      <c r="M48" s="109">
        <v>14.4</v>
      </c>
      <c r="N48" s="109">
        <v>5.9</v>
      </c>
      <c r="O48" s="109">
        <v>6.8</v>
      </c>
    </row>
    <row r="49" spans="1:15" x14ac:dyDescent="0.25">
      <c r="A49" s="415"/>
      <c r="B49" s="416"/>
      <c r="C49" s="416"/>
      <c r="D49" s="416"/>
      <c r="E49" s="416"/>
      <c r="F49" s="416"/>
      <c r="G49" s="417"/>
      <c r="J49" s="412"/>
      <c r="K49" s="107" t="s">
        <v>448</v>
      </c>
      <c r="L49" s="107">
        <f>AVERAGE(L37:L48)</f>
        <v>2.2749999999999999</v>
      </c>
      <c r="M49" s="107">
        <f>MAX(M37:M48)</f>
        <v>16.600000000000001</v>
      </c>
      <c r="N49" s="107">
        <f>AVERAGE(N37:N48)</f>
        <v>2.2749999999999999</v>
      </c>
      <c r="O49" s="107">
        <f>MAX(O37:O48)</f>
        <v>8.1</v>
      </c>
    </row>
    <row r="50" spans="1:15" x14ac:dyDescent="0.25">
      <c r="A50" s="418"/>
      <c r="B50" s="419"/>
      <c r="C50" s="419"/>
      <c r="D50" s="419"/>
      <c r="E50" s="419"/>
      <c r="F50" s="419"/>
      <c r="G50" s="420"/>
    </row>
    <row r="51" spans="1:15" ht="41.4" x14ac:dyDescent="0.25">
      <c r="A51" s="418"/>
      <c r="B51" s="419"/>
      <c r="C51" s="419"/>
      <c r="D51" s="419"/>
      <c r="E51" s="419"/>
      <c r="F51" s="419"/>
      <c r="G51" s="420"/>
      <c r="J51" s="106">
        <f>+A6</f>
        <v>2022</v>
      </c>
      <c r="K51" s="106" t="s">
        <v>430</v>
      </c>
      <c r="L51" s="112" t="s">
        <v>425</v>
      </c>
      <c r="M51" s="112" t="s">
        <v>431</v>
      </c>
      <c r="N51" s="112" t="s">
        <v>428</v>
      </c>
      <c r="O51" s="112" t="s">
        <v>432</v>
      </c>
    </row>
    <row r="52" spans="1:15" x14ac:dyDescent="0.25">
      <c r="A52" s="421"/>
      <c r="B52" s="422"/>
      <c r="C52" s="422"/>
      <c r="D52" s="422"/>
      <c r="E52" s="422"/>
      <c r="F52" s="422"/>
      <c r="G52" s="423"/>
      <c r="J52" s="412" t="s">
        <v>195</v>
      </c>
      <c r="K52" s="111" t="s">
        <v>433</v>
      </c>
      <c r="L52" s="109">
        <v>0.7</v>
      </c>
      <c r="M52" s="109">
        <v>0.9</v>
      </c>
      <c r="N52" s="109">
        <v>0.7</v>
      </c>
      <c r="O52" s="109">
        <v>0.7</v>
      </c>
    </row>
    <row r="53" spans="1:15" x14ac:dyDescent="0.25">
      <c r="J53" s="412"/>
      <c r="K53" s="111" t="s">
        <v>434</v>
      </c>
      <c r="L53" s="109">
        <v>0.6</v>
      </c>
      <c r="M53" s="109">
        <v>0.9</v>
      </c>
      <c r="N53" s="109">
        <v>0.6</v>
      </c>
      <c r="O53" s="109">
        <v>0.7</v>
      </c>
    </row>
    <row r="54" spans="1:15" x14ac:dyDescent="0.25">
      <c r="J54" s="412"/>
      <c r="K54" s="111" t="s">
        <v>435</v>
      </c>
      <c r="L54" s="109">
        <v>0.7</v>
      </c>
      <c r="M54" s="109">
        <v>17.100000000000001</v>
      </c>
      <c r="N54" s="109">
        <v>0.7</v>
      </c>
      <c r="O54" s="109">
        <v>1.3</v>
      </c>
    </row>
    <row r="55" spans="1:15" x14ac:dyDescent="0.25">
      <c r="J55" s="412"/>
      <c r="K55" s="111" t="s">
        <v>437</v>
      </c>
      <c r="L55" s="109">
        <v>0.9</v>
      </c>
      <c r="M55" s="109">
        <v>42</v>
      </c>
      <c r="N55" s="109">
        <v>0.9</v>
      </c>
      <c r="O55" s="109">
        <v>1</v>
      </c>
    </row>
    <row r="56" spans="1:15" x14ac:dyDescent="0.25">
      <c r="J56" s="412"/>
      <c r="K56" s="111" t="s">
        <v>439</v>
      </c>
      <c r="L56" s="4">
        <v>1.2</v>
      </c>
      <c r="M56" s="4">
        <v>76.5</v>
      </c>
      <c r="N56" s="4">
        <v>1.2</v>
      </c>
      <c r="O56" s="4">
        <v>4.7</v>
      </c>
    </row>
    <row r="57" spans="1:15" x14ac:dyDescent="0.25">
      <c r="J57" s="412"/>
      <c r="K57" s="111" t="s">
        <v>440</v>
      </c>
      <c r="L57" s="4">
        <v>1.6</v>
      </c>
      <c r="M57" s="4">
        <v>16</v>
      </c>
      <c r="N57" s="4">
        <v>1.6</v>
      </c>
      <c r="O57" s="4">
        <v>6</v>
      </c>
    </row>
    <row r="58" spans="1:15" x14ac:dyDescent="0.25">
      <c r="J58" s="412"/>
      <c r="K58" s="111" t="s">
        <v>441</v>
      </c>
      <c r="L58" s="4">
        <v>1.4</v>
      </c>
      <c r="M58" s="4">
        <v>2.2999999999999998</v>
      </c>
      <c r="N58" s="4">
        <v>1.4</v>
      </c>
      <c r="O58" s="4">
        <v>1.6</v>
      </c>
    </row>
    <row r="59" spans="1:15" x14ac:dyDescent="0.25">
      <c r="J59" s="412"/>
      <c r="K59" s="111" t="s">
        <v>443</v>
      </c>
      <c r="L59" s="4">
        <v>1.3</v>
      </c>
      <c r="M59" s="4">
        <v>2.2999999999999998</v>
      </c>
      <c r="N59" s="4">
        <v>1.3</v>
      </c>
      <c r="O59" s="4">
        <v>1.5</v>
      </c>
    </row>
    <row r="60" spans="1:15" x14ac:dyDescent="0.25">
      <c r="J60" s="412"/>
      <c r="K60" s="111" t="s">
        <v>444</v>
      </c>
      <c r="L60" s="167">
        <v>1.6</v>
      </c>
      <c r="M60" s="167">
        <v>2.2999999999999998</v>
      </c>
      <c r="N60" s="167">
        <v>1.6</v>
      </c>
      <c r="O60" s="167">
        <v>1.8</v>
      </c>
    </row>
    <row r="61" spans="1:15" x14ac:dyDescent="0.25">
      <c r="J61" s="412"/>
      <c r="K61" s="111" t="s">
        <v>445</v>
      </c>
      <c r="L61" s="167">
        <v>2</v>
      </c>
      <c r="M61" s="167">
        <v>2.8</v>
      </c>
      <c r="N61" s="167">
        <v>2</v>
      </c>
      <c r="O61" s="167">
        <v>2.2999999999999998</v>
      </c>
    </row>
    <row r="62" spans="1:15" x14ac:dyDescent="0.25">
      <c r="J62" s="412"/>
      <c r="K62" s="111" t="s">
        <v>446</v>
      </c>
      <c r="L62" s="167">
        <v>1.2</v>
      </c>
      <c r="M62" s="167">
        <v>2</v>
      </c>
      <c r="N62" s="167">
        <v>1.2</v>
      </c>
      <c r="O62" s="167">
        <v>1.2</v>
      </c>
    </row>
    <row r="63" spans="1:15" x14ac:dyDescent="0.25">
      <c r="J63" s="412"/>
      <c r="K63" s="111" t="s">
        <v>447</v>
      </c>
      <c r="L63" s="109">
        <v>0.6</v>
      </c>
      <c r="M63" s="109">
        <v>1.7</v>
      </c>
      <c r="N63" s="109">
        <v>0.6</v>
      </c>
      <c r="O63" s="109">
        <v>1.3</v>
      </c>
    </row>
    <row r="64" spans="1:15" x14ac:dyDescent="0.25">
      <c r="J64" s="412"/>
      <c r="K64" s="107" t="s">
        <v>448</v>
      </c>
      <c r="L64" s="107">
        <f>AVERAGE(L52:L63)</f>
        <v>1.1499999999999999</v>
      </c>
      <c r="M64" s="107">
        <f>MAX(M52:M63)</f>
        <v>76.5</v>
      </c>
      <c r="N64" s="107">
        <f>AVERAGE(N52:N63)</f>
        <v>1.1499999999999999</v>
      </c>
      <c r="O64" s="107">
        <f>MAX(O52:O63)</f>
        <v>6</v>
      </c>
    </row>
    <row r="66" spans="10:15" ht="41.4" x14ac:dyDescent="0.25">
      <c r="J66" s="106">
        <f>+A6</f>
        <v>2022</v>
      </c>
      <c r="K66" s="106" t="s">
        <v>430</v>
      </c>
      <c r="L66" s="112" t="s">
        <v>425</v>
      </c>
      <c r="M66" s="112" t="s">
        <v>431</v>
      </c>
      <c r="N66" s="112" t="s">
        <v>428</v>
      </c>
      <c r="O66" s="112" t="s">
        <v>432</v>
      </c>
    </row>
    <row r="67" spans="10:15" x14ac:dyDescent="0.25">
      <c r="J67" s="412" t="s">
        <v>196</v>
      </c>
      <c r="K67" s="111" t="s">
        <v>433</v>
      </c>
      <c r="L67" s="109">
        <v>1.4</v>
      </c>
      <c r="M67" s="109">
        <v>3.4</v>
      </c>
      <c r="N67" s="109">
        <v>1.4</v>
      </c>
      <c r="O67" s="109">
        <v>2.4</v>
      </c>
    </row>
    <row r="68" spans="10:15" x14ac:dyDescent="0.25">
      <c r="J68" s="412"/>
      <c r="K68" s="111" t="s">
        <v>434</v>
      </c>
      <c r="L68" s="109">
        <v>0.9</v>
      </c>
      <c r="M68" s="109">
        <v>1.5</v>
      </c>
      <c r="N68" s="109">
        <v>0.9</v>
      </c>
      <c r="O68" s="109">
        <v>1.2</v>
      </c>
    </row>
    <row r="69" spans="10:15" x14ac:dyDescent="0.25">
      <c r="J69" s="412"/>
      <c r="K69" s="111" t="s">
        <v>435</v>
      </c>
      <c r="L69" s="109">
        <v>0.8</v>
      </c>
      <c r="M69" s="109">
        <v>1.3</v>
      </c>
      <c r="N69" s="109">
        <v>0.8</v>
      </c>
      <c r="O69" s="109">
        <v>1</v>
      </c>
    </row>
    <row r="70" spans="10:15" x14ac:dyDescent="0.25">
      <c r="J70" s="412"/>
      <c r="K70" s="111" t="s">
        <v>437</v>
      </c>
      <c r="L70" s="109">
        <v>1</v>
      </c>
      <c r="M70" s="109">
        <v>1.6</v>
      </c>
      <c r="N70" s="109">
        <v>1</v>
      </c>
      <c r="O70" s="109">
        <v>1.2</v>
      </c>
    </row>
    <row r="71" spans="10:15" x14ac:dyDescent="0.25">
      <c r="J71" s="412"/>
      <c r="K71" s="111" t="s">
        <v>439</v>
      </c>
      <c r="L71" s="4">
        <v>1.3</v>
      </c>
      <c r="M71" s="4">
        <v>2</v>
      </c>
      <c r="N71" s="4">
        <v>1.3</v>
      </c>
      <c r="O71" s="4">
        <v>1.5</v>
      </c>
    </row>
    <row r="72" spans="10:15" x14ac:dyDescent="0.25">
      <c r="J72" s="412"/>
      <c r="K72" s="111" t="s">
        <v>440</v>
      </c>
      <c r="L72" s="4">
        <v>0.9</v>
      </c>
      <c r="M72" s="4">
        <v>2.4</v>
      </c>
      <c r="N72" s="4">
        <v>0.9</v>
      </c>
      <c r="O72" s="4">
        <v>1.9</v>
      </c>
    </row>
    <row r="73" spans="10:15" x14ac:dyDescent="0.25">
      <c r="J73" s="412"/>
      <c r="K73" s="111" t="s">
        <v>441</v>
      </c>
      <c r="L73" s="4">
        <v>0.8</v>
      </c>
      <c r="M73" s="4">
        <v>1.5</v>
      </c>
      <c r="N73" s="4">
        <v>0.8</v>
      </c>
      <c r="O73" s="4">
        <v>1.3</v>
      </c>
    </row>
    <row r="74" spans="10:15" x14ac:dyDescent="0.25">
      <c r="J74" s="412"/>
      <c r="K74" s="111" t="s">
        <v>443</v>
      </c>
      <c r="L74" s="4">
        <v>1.8</v>
      </c>
      <c r="M74" s="4">
        <v>2.8</v>
      </c>
      <c r="N74" s="4">
        <v>1.8</v>
      </c>
      <c r="O74" s="4">
        <v>2.2000000000000002</v>
      </c>
    </row>
    <row r="75" spans="10:15" x14ac:dyDescent="0.25">
      <c r="J75" s="412"/>
      <c r="K75" s="111" t="s">
        <v>444</v>
      </c>
      <c r="L75" s="167">
        <v>2.6</v>
      </c>
      <c r="M75" s="167">
        <v>6.7</v>
      </c>
      <c r="N75" s="167">
        <v>2.6</v>
      </c>
      <c r="O75" s="167">
        <v>3.4</v>
      </c>
    </row>
    <row r="76" spans="10:15" x14ac:dyDescent="0.25">
      <c r="J76" s="412"/>
      <c r="K76" s="111" t="s">
        <v>445</v>
      </c>
      <c r="L76" s="167">
        <v>2.1</v>
      </c>
      <c r="M76" s="167">
        <v>4.0999999999999996</v>
      </c>
      <c r="N76" s="167">
        <v>2.1</v>
      </c>
      <c r="O76" s="167">
        <v>3.1</v>
      </c>
    </row>
    <row r="77" spans="10:15" x14ac:dyDescent="0.25">
      <c r="J77" s="412"/>
      <c r="K77" s="111" t="s">
        <v>446</v>
      </c>
      <c r="L77" s="167">
        <v>1.4</v>
      </c>
      <c r="M77" s="167">
        <v>2.2000000000000002</v>
      </c>
      <c r="N77" s="167">
        <v>1.4</v>
      </c>
      <c r="O77" s="167">
        <v>1.6</v>
      </c>
    </row>
    <row r="78" spans="10:15" x14ac:dyDescent="0.25">
      <c r="J78" s="412"/>
      <c r="K78" s="111" t="s">
        <v>447</v>
      </c>
      <c r="L78" s="109">
        <v>0.1</v>
      </c>
      <c r="M78" s="109">
        <v>0.2</v>
      </c>
      <c r="N78" s="109">
        <v>0.1</v>
      </c>
      <c r="O78" s="109">
        <v>0.1</v>
      </c>
    </row>
    <row r="79" spans="10:15" x14ac:dyDescent="0.25">
      <c r="J79" s="412"/>
      <c r="K79" s="107" t="s">
        <v>448</v>
      </c>
      <c r="L79" s="107">
        <f>AVERAGE(L67:L78)</f>
        <v>1.2583333333333333</v>
      </c>
      <c r="M79" s="107">
        <f>MAX(M67:M78)</f>
        <v>6.7</v>
      </c>
      <c r="N79" s="107">
        <f>AVERAGE(N67:N78)</f>
        <v>1.2583333333333333</v>
      </c>
      <c r="O79" s="107">
        <f>MAX(O67:O78)</f>
        <v>3.4</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showGridLines="0" topLeftCell="E64" zoomScaleNormal="100" workbookViewId="0">
      <selection activeCell="M78" sqref="M78:Q78"/>
    </sheetView>
  </sheetViews>
  <sheetFormatPr defaultRowHeight="13.8" x14ac:dyDescent="0.25"/>
  <cols>
    <col min="1" max="1" width="14" style="3" customWidth="1"/>
    <col min="2" max="2" width="12.6640625" style="70" customWidth="1"/>
    <col min="3" max="3" width="15.33203125" style="70" customWidth="1"/>
    <col min="4" max="4" width="17.6640625" style="70" customWidth="1"/>
    <col min="5" max="5" width="14.6640625" style="70" customWidth="1"/>
    <col min="6" max="6" width="11.5546875" style="70" customWidth="1"/>
    <col min="7" max="7" width="15" style="70" customWidth="1"/>
    <col min="8" max="8" width="14.6640625" style="70" customWidth="1"/>
    <col min="9" max="12" width="9.33203125" style="3"/>
    <col min="13" max="13" width="15.44140625" style="3" customWidth="1"/>
    <col min="14" max="14" width="17.6640625" style="3" customWidth="1"/>
    <col min="15" max="15" width="17.44140625" style="3" bestFit="1" customWidth="1"/>
    <col min="16" max="16" width="13.6640625" style="3" customWidth="1"/>
    <col min="17" max="17" width="15" style="3" customWidth="1"/>
    <col min="18" max="20" width="9.33203125" style="3"/>
    <col min="21" max="21" width="22.44140625" style="3" customWidth="1"/>
    <col min="22" max="258" width="9.33203125" style="3"/>
    <col min="259" max="259" width="14" style="3" customWidth="1"/>
    <col min="260" max="265" width="10.33203125" style="3" customWidth="1"/>
    <col min="266" max="514" width="9.33203125" style="3"/>
    <col min="515" max="515" width="14" style="3" customWidth="1"/>
    <col min="516" max="521" width="10.33203125" style="3" customWidth="1"/>
    <col min="522" max="770" width="9.33203125" style="3"/>
    <col min="771" max="771" width="14" style="3" customWidth="1"/>
    <col min="772" max="777" width="10.33203125" style="3" customWidth="1"/>
    <col min="778" max="1026" width="9.33203125" style="3"/>
    <col min="1027" max="1027" width="14" style="3" customWidth="1"/>
    <col min="1028" max="1033" width="10.33203125" style="3" customWidth="1"/>
    <col min="1034" max="1282" width="9.33203125" style="3"/>
    <col min="1283" max="1283" width="14" style="3" customWidth="1"/>
    <col min="1284" max="1289" width="10.33203125" style="3" customWidth="1"/>
    <col min="1290" max="1538" width="9.33203125" style="3"/>
    <col min="1539" max="1539" width="14" style="3" customWidth="1"/>
    <col min="1540" max="1545" width="10.33203125" style="3" customWidth="1"/>
    <col min="1546" max="1794" width="9.33203125" style="3"/>
    <col min="1795" max="1795" width="14" style="3" customWidth="1"/>
    <col min="1796" max="1801" width="10.33203125" style="3" customWidth="1"/>
    <col min="1802" max="2050" width="9.33203125" style="3"/>
    <col min="2051" max="2051" width="14" style="3" customWidth="1"/>
    <col min="2052" max="2057" width="10.33203125" style="3" customWidth="1"/>
    <col min="2058" max="2306" width="9.33203125" style="3"/>
    <col min="2307" max="2307" width="14" style="3" customWidth="1"/>
    <col min="2308" max="2313" width="10.33203125" style="3" customWidth="1"/>
    <col min="2314" max="2562" width="9.33203125" style="3"/>
    <col min="2563" max="2563" width="14" style="3" customWidth="1"/>
    <col min="2564" max="2569" width="10.33203125" style="3" customWidth="1"/>
    <col min="2570" max="2818" width="9.33203125" style="3"/>
    <col min="2819" max="2819" width="14" style="3" customWidth="1"/>
    <col min="2820" max="2825" width="10.33203125" style="3" customWidth="1"/>
    <col min="2826" max="3074" width="9.33203125" style="3"/>
    <col min="3075" max="3075" width="14" style="3" customWidth="1"/>
    <col min="3076" max="3081" width="10.33203125" style="3" customWidth="1"/>
    <col min="3082" max="3330" width="9.33203125" style="3"/>
    <col min="3331" max="3331" width="14" style="3" customWidth="1"/>
    <col min="3332" max="3337" width="10.33203125" style="3" customWidth="1"/>
    <col min="3338" max="3586" width="9.33203125" style="3"/>
    <col min="3587" max="3587" width="14" style="3" customWidth="1"/>
    <col min="3588" max="3593" width="10.33203125" style="3" customWidth="1"/>
    <col min="3594" max="3842" width="9.33203125" style="3"/>
    <col min="3843" max="3843" width="14" style="3" customWidth="1"/>
    <col min="3844" max="3849" width="10.33203125" style="3" customWidth="1"/>
    <col min="3850" max="4098" width="9.33203125" style="3"/>
    <col min="4099" max="4099" width="14" style="3" customWidth="1"/>
    <col min="4100" max="4105" width="10.33203125" style="3" customWidth="1"/>
    <col min="4106" max="4354" width="9.33203125" style="3"/>
    <col min="4355" max="4355" width="14" style="3" customWidth="1"/>
    <col min="4356" max="4361" width="10.33203125" style="3" customWidth="1"/>
    <col min="4362" max="4610" width="9.33203125" style="3"/>
    <col min="4611" max="4611" width="14" style="3" customWidth="1"/>
    <col min="4612" max="4617" width="10.33203125" style="3" customWidth="1"/>
    <col min="4618" max="4866" width="9.33203125" style="3"/>
    <col min="4867" max="4867" width="14" style="3" customWidth="1"/>
    <col min="4868" max="4873" width="10.33203125" style="3" customWidth="1"/>
    <col min="4874" max="5122" width="9.33203125" style="3"/>
    <col min="5123" max="5123" width="14" style="3" customWidth="1"/>
    <col min="5124" max="5129" width="10.33203125" style="3" customWidth="1"/>
    <col min="5130" max="5378" width="9.33203125" style="3"/>
    <col min="5379" max="5379" width="14" style="3" customWidth="1"/>
    <col min="5380" max="5385" width="10.33203125" style="3" customWidth="1"/>
    <col min="5386" max="5634" width="9.33203125" style="3"/>
    <col min="5635" max="5635" width="14" style="3" customWidth="1"/>
    <col min="5636" max="5641" width="10.33203125" style="3" customWidth="1"/>
    <col min="5642" max="5890" width="9.33203125" style="3"/>
    <col min="5891" max="5891" width="14" style="3" customWidth="1"/>
    <col min="5892" max="5897" width="10.33203125" style="3" customWidth="1"/>
    <col min="5898" max="6146" width="9.33203125" style="3"/>
    <col min="6147" max="6147" width="14" style="3" customWidth="1"/>
    <col min="6148" max="6153" width="10.33203125" style="3" customWidth="1"/>
    <col min="6154" max="6402" width="9.33203125" style="3"/>
    <col min="6403" max="6403" width="14" style="3" customWidth="1"/>
    <col min="6404" max="6409" width="10.33203125" style="3" customWidth="1"/>
    <col min="6410" max="6658" width="9.33203125" style="3"/>
    <col min="6659" max="6659" width="14" style="3" customWidth="1"/>
    <col min="6660" max="6665" width="10.33203125" style="3" customWidth="1"/>
    <col min="6666" max="6914" width="9.33203125" style="3"/>
    <col min="6915" max="6915" width="14" style="3" customWidth="1"/>
    <col min="6916" max="6921" width="10.33203125" style="3" customWidth="1"/>
    <col min="6922" max="7170" width="9.33203125" style="3"/>
    <col min="7171" max="7171" width="14" style="3" customWidth="1"/>
    <col min="7172" max="7177" width="10.33203125" style="3" customWidth="1"/>
    <col min="7178" max="7426" width="9.33203125" style="3"/>
    <col min="7427" max="7427" width="14" style="3" customWidth="1"/>
    <col min="7428" max="7433" width="10.33203125" style="3" customWidth="1"/>
    <col min="7434" max="7682" width="9.33203125" style="3"/>
    <col min="7683" max="7683" width="14" style="3" customWidth="1"/>
    <col min="7684" max="7689" width="10.33203125" style="3" customWidth="1"/>
    <col min="7690" max="7938" width="9.33203125" style="3"/>
    <col min="7939" max="7939" width="14" style="3" customWidth="1"/>
    <col min="7940" max="7945" width="10.33203125" style="3" customWidth="1"/>
    <col min="7946" max="8194" width="9.33203125" style="3"/>
    <col min="8195" max="8195" width="14" style="3" customWidth="1"/>
    <col min="8196" max="8201" width="10.33203125" style="3" customWidth="1"/>
    <col min="8202" max="8450" width="9.33203125" style="3"/>
    <col min="8451" max="8451" width="14" style="3" customWidth="1"/>
    <col min="8452" max="8457" width="10.33203125" style="3" customWidth="1"/>
    <col min="8458" max="8706" width="9.33203125" style="3"/>
    <col min="8707" max="8707" width="14" style="3" customWidth="1"/>
    <col min="8708" max="8713" width="10.33203125" style="3" customWidth="1"/>
    <col min="8714" max="8962" width="9.33203125" style="3"/>
    <col min="8963" max="8963" width="14" style="3" customWidth="1"/>
    <col min="8964" max="8969" width="10.33203125" style="3" customWidth="1"/>
    <col min="8970" max="9218" width="9.33203125" style="3"/>
    <col min="9219" max="9219" width="14" style="3" customWidth="1"/>
    <col min="9220" max="9225" width="10.33203125" style="3" customWidth="1"/>
    <col min="9226" max="9474" width="9.33203125" style="3"/>
    <col min="9475" max="9475" width="14" style="3" customWidth="1"/>
    <col min="9476" max="9481" width="10.33203125" style="3" customWidth="1"/>
    <col min="9482" max="9730" width="9.33203125" style="3"/>
    <col min="9731" max="9731" width="14" style="3" customWidth="1"/>
    <col min="9732" max="9737" width="10.33203125" style="3" customWidth="1"/>
    <col min="9738" max="9986" width="9.33203125" style="3"/>
    <col min="9987" max="9987" width="14" style="3" customWidth="1"/>
    <col min="9988" max="9993" width="10.33203125" style="3" customWidth="1"/>
    <col min="9994" max="10242" width="9.33203125" style="3"/>
    <col min="10243" max="10243" width="14" style="3" customWidth="1"/>
    <col min="10244" max="10249" width="10.33203125" style="3" customWidth="1"/>
    <col min="10250" max="10498" width="9.33203125" style="3"/>
    <col min="10499" max="10499" width="14" style="3" customWidth="1"/>
    <col min="10500" max="10505" width="10.33203125" style="3" customWidth="1"/>
    <col min="10506" max="10754" width="9.33203125" style="3"/>
    <col min="10755" max="10755" width="14" style="3" customWidth="1"/>
    <col min="10756" max="10761" width="10.33203125" style="3" customWidth="1"/>
    <col min="10762" max="11010" width="9.33203125" style="3"/>
    <col min="11011" max="11011" width="14" style="3" customWidth="1"/>
    <col min="11012" max="11017" width="10.33203125" style="3" customWidth="1"/>
    <col min="11018" max="11266" width="9.33203125" style="3"/>
    <col min="11267" max="11267" width="14" style="3" customWidth="1"/>
    <col min="11268" max="11273" width="10.33203125" style="3" customWidth="1"/>
    <col min="11274" max="11522" width="9.33203125" style="3"/>
    <col min="11523" max="11523" width="14" style="3" customWidth="1"/>
    <col min="11524" max="11529" width="10.33203125" style="3" customWidth="1"/>
    <col min="11530" max="11778" width="9.33203125" style="3"/>
    <col min="11779" max="11779" width="14" style="3" customWidth="1"/>
    <col min="11780" max="11785" width="10.33203125" style="3" customWidth="1"/>
    <col min="11786" max="12034" width="9.33203125" style="3"/>
    <col min="12035" max="12035" width="14" style="3" customWidth="1"/>
    <col min="12036" max="12041" width="10.33203125" style="3" customWidth="1"/>
    <col min="12042" max="12290" width="9.33203125" style="3"/>
    <col min="12291" max="12291" width="14" style="3" customWidth="1"/>
    <col min="12292" max="12297" width="10.33203125" style="3" customWidth="1"/>
    <col min="12298" max="12546" width="9.33203125" style="3"/>
    <col min="12547" max="12547" width="14" style="3" customWidth="1"/>
    <col min="12548" max="12553" width="10.33203125" style="3" customWidth="1"/>
    <col min="12554" max="12802" width="9.33203125" style="3"/>
    <col min="12803" max="12803" width="14" style="3" customWidth="1"/>
    <col min="12804" max="12809" width="10.33203125" style="3" customWidth="1"/>
    <col min="12810" max="13058" width="9.33203125" style="3"/>
    <col min="13059" max="13059" width="14" style="3" customWidth="1"/>
    <col min="13060" max="13065" width="10.33203125" style="3" customWidth="1"/>
    <col min="13066" max="13314" width="9.33203125" style="3"/>
    <col min="13315" max="13315" width="14" style="3" customWidth="1"/>
    <col min="13316" max="13321" width="10.33203125" style="3" customWidth="1"/>
    <col min="13322" max="13570" width="9.33203125" style="3"/>
    <col min="13571" max="13571" width="14" style="3" customWidth="1"/>
    <col min="13572" max="13577" width="10.33203125" style="3" customWidth="1"/>
    <col min="13578" max="13826" width="9.33203125" style="3"/>
    <col min="13827" max="13827" width="14" style="3" customWidth="1"/>
    <col min="13828" max="13833" width="10.33203125" style="3" customWidth="1"/>
    <col min="13834" max="14082" width="9.33203125" style="3"/>
    <col min="14083" max="14083" width="14" style="3" customWidth="1"/>
    <col min="14084" max="14089" width="10.33203125" style="3" customWidth="1"/>
    <col min="14090" max="14338" width="9.33203125" style="3"/>
    <col min="14339" max="14339" width="14" style="3" customWidth="1"/>
    <col min="14340" max="14345" width="10.33203125" style="3" customWidth="1"/>
    <col min="14346" max="14594" width="9.33203125" style="3"/>
    <col min="14595" max="14595" width="14" style="3" customWidth="1"/>
    <col min="14596" max="14601" width="10.33203125" style="3" customWidth="1"/>
    <col min="14602" max="14850" width="9.33203125" style="3"/>
    <col min="14851" max="14851" width="14" style="3" customWidth="1"/>
    <col min="14852" max="14857" width="10.33203125" style="3" customWidth="1"/>
    <col min="14858" max="15106" width="9.33203125" style="3"/>
    <col min="15107" max="15107" width="14" style="3" customWidth="1"/>
    <col min="15108" max="15113" width="10.33203125" style="3" customWidth="1"/>
    <col min="15114" max="15362" width="9.33203125" style="3"/>
    <col min="15363" max="15363" width="14" style="3" customWidth="1"/>
    <col min="15364" max="15369" width="10.33203125" style="3" customWidth="1"/>
    <col min="15370" max="15618" width="9.33203125" style="3"/>
    <col min="15619" max="15619" width="14" style="3" customWidth="1"/>
    <col min="15620" max="15625" width="10.33203125" style="3" customWidth="1"/>
    <col min="15626" max="15874" width="9.33203125" style="3"/>
    <col min="15875" max="15875" width="14" style="3" customWidth="1"/>
    <col min="15876" max="15881" width="10.33203125" style="3" customWidth="1"/>
    <col min="15882" max="16130" width="9.33203125" style="3"/>
    <col min="16131" max="16131" width="14" style="3" customWidth="1"/>
    <col min="16132" max="16137" width="10.33203125" style="3" customWidth="1"/>
    <col min="16138" max="16384" width="9.33203125" style="3"/>
  </cols>
  <sheetData>
    <row r="1" spans="1:21" ht="15" x14ac:dyDescent="0.25">
      <c r="A1" s="135" t="str">
        <f>+'Cover Page'!$B$29</f>
        <v>Annual Performance Report 2022</v>
      </c>
      <c r="B1" s="135"/>
      <c r="C1" s="135"/>
      <c r="D1" s="135"/>
      <c r="E1" s="135" t="str">
        <f>+'Cover Page'!$B$33</f>
        <v>SUEZ R&amp;R UK LTD 
SUEZ R&amp;R  Tees Valley – Energy from Waste Facility
 Tees Valley – Energy from Waste Facility</v>
      </c>
    </row>
    <row r="3" spans="1:21" ht="14.4" x14ac:dyDescent="0.3">
      <c r="A3" s="105" t="s">
        <v>461</v>
      </c>
      <c r="E3" s="123" t="s">
        <v>417</v>
      </c>
      <c r="H3" s="127" t="s">
        <v>462</v>
      </c>
      <c r="J3" s="9" t="str">
        <f>+A3</f>
        <v>Monitoring of Carbon Monoxide (10-minute avg)</v>
      </c>
      <c r="L3" s="9"/>
      <c r="O3" s="9" t="s">
        <v>419</v>
      </c>
      <c r="Q3" s="124" t="s">
        <v>3</v>
      </c>
      <c r="S3" s="126" t="s">
        <v>3</v>
      </c>
      <c r="T3" s="120"/>
      <c r="U3" s="120"/>
    </row>
    <row r="4" spans="1:21" ht="13.95" customHeight="1" x14ac:dyDescent="0.25">
      <c r="S4" s="403" t="s">
        <v>463</v>
      </c>
      <c r="T4" s="403"/>
      <c r="U4" s="403"/>
    </row>
    <row r="5" spans="1:21" ht="16.2" x14ac:dyDescent="0.25">
      <c r="A5" s="113" t="s">
        <v>421</v>
      </c>
      <c r="B5" s="414" t="s">
        <v>464</v>
      </c>
      <c r="C5" s="414"/>
      <c r="D5" s="414"/>
      <c r="E5" s="414"/>
      <c r="F5" s="414" t="s">
        <v>423</v>
      </c>
      <c r="G5" s="414"/>
      <c r="H5" s="414"/>
      <c r="K5" s="413"/>
      <c r="L5" s="413"/>
      <c r="M5" s="413"/>
      <c r="N5" s="413"/>
      <c r="O5" s="413"/>
      <c r="P5" s="413"/>
      <c r="Q5" s="413"/>
      <c r="S5" s="403"/>
      <c r="T5" s="403"/>
      <c r="U5" s="403"/>
    </row>
    <row r="6" spans="1:21" s="103" customFormat="1" ht="37.5" customHeight="1" x14ac:dyDescent="0.3">
      <c r="A6" s="110">
        <f>+'Cover Page'!C39</f>
        <v>2022</v>
      </c>
      <c r="B6" s="99" t="s">
        <v>465</v>
      </c>
      <c r="C6" s="99" t="s">
        <v>466</v>
      </c>
      <c r="D6" s="99" t="s">
        <v>467</v>
      </c>
      <c r="E6" s="99" t="s">
        <v>468</v>
      </c>
      <c r="F6" s="99" t="s">
        <v>469</v>
      </c>
      <c r="G6" s="99" t="s">
        <v>428</v>
      </c>
      <c r="H6" s="99" t="s">
        <v>429</v>
      </c>
      <c r="I6" s="104"/>
      <c r="K6" s="106">
        <f>+A6</f>
        <v>2022</v>
      </c>
      <c r="L6" s="106" t="s">
        <v>430</v>
      </c>
      <c r="M6" s="99" t="s">
        <v>466</v>
      </c>
      <c r="N6" s="99" t="s">
        <v>467</v>
      </c>
      <c r="O6" s="99" t="s">
        <v>468</v>
      </c>
      <c r="P6" s="112" t="s">
        <v>428</v>
      </c>
      <c r="Q6" s="112" t="s">
        <v>432</v>
      </c>
      <c r="S6" s="403"/>
      <c r="T6" s="403"/>
      <c r="U6" s="403"/>
    </row>
    <row r="7" spans="1:21" x14ac:dyDescent="0.25">
      <c r="A7" s="111" t="s">
        <v>433</v>
      </c>
      <c r="B7" s="114">
        <v>150</v>
      </c>
      <c r="C7" s="109">
        <f>AVERAGE(M7,M22,M37,M52,M67)</f>
        <v>7.660000000000001</v>
      </c>
      <c r="D7" s="109">
        <f>AVERAGE(N7,N22,N37,N52,N67)</f>
        <v>4.76</v>
      </c>
      <c r="E7" s="109">
        <f>MAX(O7,O22,O37,O52,O67)</f>
        <v>375</v>
      </c>
      <c r="F7" s="114">
        <v>50</v>
      </c>
      <c r="G7" s="109">
        <f>AVERAGE(P7,P22,P37,P52,P67)</f>
        <v>4.76</v>
      </c>
      <c r="H7" s="109">
        <f>MAX(Q7,Q22,Q37,Q52,Q67)</f>
        <v>15.7</v>
      </c>
      <c r="K7" s="412" t="s">
        <v>192</v>
      </c>
      <c r="L7" s="111" t="s">
        <v>433</v>
      </c>
      <c r="M7" s="109">
        <v>4</v>
      </c>
      <c r="N7" s="109">
        <v>2.5</v>
      </c>
      <c r="O7" s="109">
        <v>95</v>
      </c>
      <c r="P7" s="109">
        <v>2.5</v>
      </c>
      <c r="Q7" s="109">
        <v>4.0999999999999996</v>
      </c>
      <c r="S7" s="403"/>
      <c r="T7" s="403"/>
      <c r="U7" s="403"/>
    </row>
    <row r="8" spans="1:21" x14ac:dyDescent="0.25">
      <c r="A8" s="111" t="s">
        <v>434</v>
      </c>
      <c r="B8" s="108">
        <f>+B7</f>
        <v>150</v>
      </c>
      <c r="C8" s="109">
        <f t="shared" ref="C8:C18" si="0">AVERAGE(M8,M23,M38,M53,M68)</f>
        <v>11.52</v>
      </c>
      <c r="D8" s="109">
        <f t="shared" ref="D8:D18" si="1">AVERAGE(N8,N23,N38,N53,N68)</f>
        <v>5.22</v>
      </c>
      <c r="E8" s="109">
        <f t="shared" ref="E8:E18" si="2">MAX(O8,O23,O38,O53,O68)</f>
        <v>885</v>
      </c>
      <c r="F8" s="108">
        <f>+F7</f>
        <v>50</v>
      </c>
      <c r="G8" s="109">
        <f t="shared" ref="G8:G18" si="3">AVERAGE(P8,P23,P38,P53,P68)</f>
        <v>5.22</v>
      </c>
      <c r="H8" s="109">
        <f t="shared" ref="H8:H18" si="4">MAX(Q8,Q23,Q38,Q53,Q68)</f>
        <v>27</v>
      </c>
      <c r="K8" s="412"/>
      <c r="L8" s="111" t="s">
        <v>434</v>
      </c>
      <c r="M8" s="109">
        <v>7.4</v>
      </c>
      <c r="N8" s="109">
        <v>3.3</v>
      </c>
      <c r="O8" s="109">
        <v>430</v>
      </c>
      <c r="P8" s="109">
        <v>3.3</v>
      </c>
      <c r="Q8" s="109">
        <v>19.399999999999999</v>
      </c>
      <c r="S8" s="403"/>
      <c r="T8" s="403"/>
      <c r="U8" s="403"/>
    </row>
    <row r="9" spans="1:21" x14ac:dyDescent="0.25">
      <c r="A9" s="111" t="s">
        <v>435</v>
      </c>
      <c r="B9" s="108">
        <f t="shared" ref="B9:B18" si="5">+B8</f>
        <v>150</v>
      </c>
      <c r="C9" s="109">
        <f t="shared" si="0"/>
        <v>6.839999999999999</v>
      </c>
      <c r="D9" s="109">
        <f t="shared" si="1"/>
        <v>5.8000000000000007</v>
      </c>
      <c r="E9" s="109">
        <f t="shared" si="2"/>
        <v>450</v>
      </c>
      <c r="F9" s="108">
        <f t="shared" ref="F9:F18" si="6">+F8</f>
        <v>50</v>
      </c>
      <c r="G9" s="109">
        <f t="shared" si="3"/>
        <v>5.8000000000000007</v>
      </c>
      <c r="H9" s="109">
        <f t="shared" si="4"/>
        <v>15</v>
      </c>
      <c r="K9" s="412"/>
      <c r="L9" s="111" t="s">
        <v>435</v>
      </c>
      <c r="M9" s="109">
        <v>5.0999999999999996</v>
      </c>
      <c r="N9" s="109">
        <v>2.5</v>
      </c>
      <c r="O9" s="109">
        <v>193</v>
      </c>
      <c r="P9" s="109">
        <v>2.5</v>
      </c>
      <c r="Q9" s="109">
        <v>11</v>
      </c>
      <c r="S9" s="125" t="s">
        <v>470</v>
      </c>
    </row>
    <row r="10" spans="1:21" x14ac:dyDescent="0.25">
      <c r="A10" s="111" t="s">
        <v>437</v>
      </c>
      <c r="B10" s="108">
        <f t="shared" si="5"/>
        <v>150</v>
      </c>
      <c r="C10" s="109">
        <f t="shared" si="0"/>
        <v>10</v>
      </c>
      <c r="D10" s="109">
        <f t="shared" si="1"/>
        <v>5.12</v>
      </c>
      <c r="E10" s="109">
        <f t="shared" si="2"/>
        <v>1086</v>
      </c>
      <c r="F10" s="108">
        <f t="shared" si="6"/>
        <v>50</v>
      </c>
      <c r="G10" s="109">
        <f t="shared" si="3"/>
        <v>6.2799999999999994</v>
      </c>
      <c r="H10" s="109">
        <f t="shared" si="4"/>
        <v>14.8</v>
      </c>
      <c r="K10" s="412"/>
      <c r="L10" s="111" t="s">
        <v>437</v>
      </c>
      <c r="M10" s="109">
        <v>3.4</v>
      </c>
      <c r="N10" s="109">
        <v>2.2999999999999998</v>
      </c>
      <c r="O10" s="109">
        <v>134</v>
      </c>
      <c r="P10" s="109">
        <v>2.2999999999999998</v>
      </c>
      <c r="Q10" s="109">
        <v>5.3</v>
      </c>
      <c r="S10" s="411" t="s">
        <v>471</v>
      </c>
      <c r="T10" s="411"/>
      <c r="U10" s="411"/>
    </row>
    <row r="11" spans="1:21" x14ac:dyDescent="0.25">
      <c r="A11" s="111" t="s">
        <v>439</v>
      </c>
      <c r="B11" s="108">
        <f t="shared" si="5"/>
        <v>150</v>
      </c>
      <c r="C11" s="109">
        <f t="shared" si="0"/>
        <v>9.64</v>
      </c>
      <c r="D11" s="109">
        <f t="shared" si="1"/>
        <v>6.3</v>
      </c>
      <c r="E11" s="109">
        <f t="shared" si="2"/>
        <v>880</v>
      </c>
      <c r="F11" s="108">
        <f t="shared" si="6"/>
        <v>50</v>
      </c>
      <c r="G11" s="109">
        <f t="shared" si="3"/>
        <v>6.3</v>
      </c>
      <c r="H11" s="109">
        <f t="shared" si="4"/>
        <v>18.5</v>
      </c>
      <c r="K11" s="412"/>
      <c r="L11" s="111" t="s">
        <v>439</v>
      </c>
      <c r="M11" s="4">
        <v>4.8</v>
      </c>
      <c r="N11" s="4">
        <v>2.2999999999999998</v>
      </c>
      <c r="O11" s="4">
        <v>176</v>
      </c>
      <c r="P11" s="4">
        <v>2.2999999999999998</v>
      </c>
      <c r="Q11" s="4">
        <v>6.3</v>
      </c>
      <c r="S11" s="411"/>
      <c r="T11" s="411"/>
      <c r="U11" s="411"/>
    </row>
    <row r="12" spans="1:21" x14ac:dyDescent="0.25">
      <c r="A12" s="111" t="s">
        <v>440</v>
      </c>
      <c r="B12" s="108">
        <f t="shared" si="5"/>
        <v>150</v>
      </c>
      <c r="C12" s="109">
        <f t="shared" si="0"/>
        <v>14.16</v>
      </c>
      <c r="D12" s="109">
        <f t="shared" si="1"/>
        <v>5.38</v>
      </c>
      <c r="E12" s="109">
        <f t="shared" si="2"/>
        <v>1397</v>
      </c>
      <c r="F12" s="108">
        <f t="shared" si="6"/>
        <v>50</v>
      </c>
      <c r="G12" s="109">
        <f t="shared" si="3"/>
        <v>5.38</v>
      </c>
      <c r="H12" s="109">
        <f t="shared" si="4"/>
        <v>17</v>
      </c>
      <c r="K12" s="412"/>
      <c r="L12" s="111" t="s">
        <v>440</v>
      </c>
      <c r="M12" s="4">
        <v>5.4</v>
      </c>
      <c r="N12" s="4">
        <v>2.7</v>
      </c>
      <c r="O12" s="4">
        <v>215</v>
      </c>
      <c r="P12" s="4">
        <v>2.7</v>
      </c>
      <c r="Q12" s="4">
        <v>4.5999999999999996</v>
      </c>
      <c r="S12" s="411"/>
      <c r="T12" s="411"/>
      <c r="U12" s="411"/>
    </row>
    <row r="13" spans="1:21" x14ac:dyDescent="0.25">
      <c r="A13" s="111" t="s">
        <v>441</v>
      </c>
      <c r="B13" s="108">
        <f t="shared" si="5"/>
        <v>150</v>
      </c>
      <c r="C13" s="109">
        <f t="shared" si="0"/>
        <v>17.62</v>
      </c>
      <c r="D13" s="109">
        <f t="shared" si="1"/>
        <v>4.8800000000000008</v>
      </c>
      <c r="E13" s="109">
        <f t="shared" si="2"/>
        <v>797</v>
      </c>
      <c r="F13" s="108">
        <f t="shared" si="6"/>
        <v>50</v>
      </c>
      <c r="G13" s="109">
        <f t="shared" si="3"/>
        <v>4.8800000000000008</v>
      </c>
      <c r="H13" s="109">
        <f t="shared" si="4"/>
        <v>20.8</v>
      </c>
      <c r="K13" s="412"/>
      <c r="L13" s="111" t="s">
        <v>441</v>
      </c>
      <c r="M13" s="4">
        <v>10.199999999999999</v>
      </c>
      <c r="N13" s="4">
        <v>4</v>
      </c>
      <c r="O13" s="4">
        <v>450</v>
      </c>
      <c r="P13" s="4">
        <v>4</v>
      </c>
      <c r="Q13" s="4">
        <v>20.8</v>
      </c>
      <c r="S13" s="411" t="s">
        <v>472</v>
      </c>
      <c r="T13" s="411"/>
      <c r="U13" s="411"/>
    </row>
    <row r="14" spans="1:21" x14ac:dyDescent="0.25">
      <c r="A14" s="111" t="s">
        <v>443</v>
      </c>
      <c r="B14" s="108">
        <f t="shared" si="5"/>
        <v>150</v>
      </c>
      <c r="C14" s="109">
        <f t="shared" si="0"/>
        <v>17.52</v>
      </c>
      <c r="D14" s="109">
        <f t="shared" si="1"/>
        <v>6.2200000000000006</v>
      </c>
      <c r="E14" s="109">
        <f t="shared" si="2"/>
        <v>1461</v>
      </c>
      <c r="F14" s="108">
        <f t="shared" si="6"/>
        <v>50</v>
      </c>
      <c r="G14" s="109">
        <f t="shared" si="3"/>
        <v>6.2200000000000006</v>
      </c>
      <c r="H14" s="109">
        <f t="shared" si="4"/>
        <v>30.2</v>
      </c>
      <c r="K14" s="412"/>
      <c r="L14" s="111" t="s">
        <v>443</v>
      </c>
      <c r="M14" s="4">
        <v>15.6</v>
      </c>
      <c r="N14" s="4">
        <v>5.3</v>
      </c>
      <c r="O14" s="4">
        <v>387</v>
      </c>
      <c r="P14" s="4">
        <v>5.3</v>
      </c>
      <c r="Q14" s="4">
        <v>30.2</v>
      </c>
      <c r="S14" s="411"/>
      <c r="T14" s="411"/>
      <c r="U14" s="411"/>
    </row>
    <row r="15" spans="1:21" x14ac:dyDescent="0.25">
      <c r="A15" s="111" t="s">
        <v>444</v>
      </c>
      <c r="B15" s="108">
        <f t="shared" si="5"/>
        <v>150</v>
      </c>
      <c r="C15" s="109">
        <f t="shared" si="0"/>
        <v>7.3599999999999994</v>
      </c>
      <c r="D15" s="109">
        <f t="shared" si="1"/>
        <v>4.96</v>
      </c>
      <c r="E15" s="109">
        <f t="shared" si="2"/>
        <v>942</v>
      </c>
      <c r="F15" s="108">
        <f t="shared" si="6"/>
        <v>50</v>
      </c>
      <c r="G15" s="109">
        <f t="shared" si="3"/>
        <v>5</v>
      </c>
      <c r="H15" s="109">
        <f t="shared" si="4"/>
        <v>14</v>
      </c>
      <c r="K15" s="412"/>
      <c r="L15" s="111" t="s">
        <v>444</v>
      </c>
      <c r="M15" s="167">
        <v>8</v>
      </c>
      <c r="N15" s="167">
        <v>3.4</v>
      </c>
      <c r="O15" s="167">
        <v>220</v>
      </c>
      <c r="P15" s="167">
        <v>3.4</v>
      </c>
      <c r="Q15" s="167">
        <v>7.5</v>
      </c>
      <c r="S15" s="411"/>
      <c r="T15" s="411"/>
      <c r="U15" s="411"/>
    </row>
    <row r="16" spans="1:21" x14ac:dyDescent="0.25">
      <c r="A16" s="111" t="s">
        <v>445</v>
      </c>
      <c r="B16" s="108">
        <f t="shared" si="5"/>
        <v>150</v>
      </c>
      <c r="C16" s="109">
        <f t="shared" si="0"/>
        <v>6.3600000000000012</v>
      </c>
      <c r="D16" s="109">
        <f t="shared" si="1"/>
        <v>4.92</v>
      </c>
      <c r="E16" s="109">
        <f t="shared" si="2"/>
        <v>221</v>
      </c>
      <c r="F16" s="108">
        <f t="shared" si="6"/>
        <v>50</v>
      </c>
      <c r="G16" s="109">
        <f t="shared" si="3"/>
        <v>4.0999999999999996</v>
      </c>
      <c r="H16" s="109">
        <f t="shared" si="4"/>
        <v>8.1999999999999993</v>
      </c>
      <c r="K16" s="412"/>
      <c r="L16" s="111" t="s">
        <v>445</v>
      </c>
      <c r="M16" s="167">
        <v>7.3</v>
      </c>
      <c r="N16" s="167">
        <v>3</v>
      </c>
      <c r="O16" s="167">
        <v>221</v>
      </c>
      <c r="P16" s="167">
        <v>3</v>
      </c>
      <c r="Q16" s="167">
        <v>5.7</v>
      </c>
      <c r="S16" s="411"/>
      <c r="T16" s="411"/>
      <c r="U16" s="411"/>
    </row>
    <row r="17" spans="1:17" x14ac:dyDescent="0.25">
      <c r="A17" s="111" t="s">
        <v>446</v>
      </c>
      <c r="B17" s="108">
        <f t="shared" si="5"/>
        <v>150</v>
      </c>
      <c r="C17" s="109">
        <f t="shared" si="0"/>
        <v>12.639999999999999</v>
      </c>
      <c r="D17" s="109">
        <f t="shared" si="1"/>
        <v>8.36</v>
      </c>
      <c r="E17" s="109">
        <f t="shared" si="2"/>
        <v>450</v>
      </c>
      <c r="F17" s="108">
        <f t="shared" si="6"/>
        <v>50</v>
      </c>
      <c r="G17" s="109">
        <f t="shared" si="3"/>
        <v>7.74</v>
      </c>
      <c r="H17" s="109">
        <f t="shared" si="4"/>
        <v>25</v>
      </c>
      <c r="K17" s="412"/>
      <c r="L17" s="111" t="s">
        <v>446</v>
      </c>
      <c r="M17" s="167">
        <v>4.4000000000000004</v>
      </c>
      <c r="N17" s="167">
        <v>2.2999999999999998</v>
      </c>
      <c r="O17" s="167">
        <v>332</v>
      </c>
      <c r="P17" s="167">
        <v>2.2999999999999998</v>
      </c>
      <c r="Q17" s="167">
        <v>5</v>
      </c>
    </row>
    <row r="18" spans="1:17" x14ac:dyDescent="0.25">
      <c r="A18" s="111" t="s">
        <v>447</v>
      </c>
      <c r="B18" s="108">
        <f t="shared" si="5"/>
        <v>150</v>
      </c>
      <c r="C18" s="109">
        <f t="shared" si="0"/>
        <v>7.94</v>
      </c>
      <c r="D18" s="109">
        <f t="shared" si="1"/>
        <v>4.46</v>
      </c>
      <c r="E18" s="109">
        <f t="shared" si="2"/>
        <v>336</v>
      </c>
      <c r="F18" s="108">
        <f t="shared" si="6"/>
        <v>50</v>
      </c>
      <c r="G18" s="109">
        <f t="shared" si="3"/>
        <v>5.1800000000000006</v>
      </c>
      <c r="H18" s="109">
        <f t="shared" si="4"/>
        <v>12</v>
      </c>
      <c r="K18" s="412"/>
      <c r="L18" s="111" t="s">
        <v>447</v>
      </c>
      <c r="M18" s="168">
        <v>6.3</v>
      </c>
      <c r="N18" s="168">
        <v>2.7</v>
      </c>
      <c r="O18" s="168">
        <v>175</v>
      </c>
      <c r="P18" s="168">
        <v>6.3</v>
      </c>
      <c r="Q18" s="168">
        <v>6.3</v>
      </c>
    </row>
    <row r="19" spans="1:17" x14ac:dyDescent="0.25">
      <c r="K19" s="412"/>
      <c r="L19" s="107" t="s">
        <v>448</v>
      </c>
      <c r="M19" s="107">
        <f>AVERAGE(M7:M18)</f>
        <v>6.8250000000000002</v>
      </c>
      <c r="N19" s="107"/>
      <c r="O19" s="107">
        <f>MAX(O7:O18)</f>
        <v>450</v>
      </c>
      <c r="P19" s="107">
        <f>AVERAGE(P7:P18)</f>
        <v>3.3249999999999997</v>
      </c>
      <c r="Q19" s="107">
        <f>MAX(Q7:Q18)</f>
        <v>30.2</v>
      </c>
    </row>
    <row r="21" spans="1:17" ht="27.6" x14ac:dyDescent="0.25">
      <c r="K21" s="106">
        <f>+A6</f>
        <v>2022</v>
      </c>
      <c r="L21" s="106" t="s">
        <v>430</v>
      </c>
      <c r="M21" s="99" t="s">
        <v>466</v>
      </c>
      <c r="N21" s="99" t="s">
        <v>467</v>
      </c>
      <c r="O21" s="99" t="s">
        <v>468</v>
      </c>
      <c r="P21" s="112" t="s">
        <v>428</v>
      </c>
      <c r="Q21" s="112" t="s">
        <v>432</v>
      </c>
    </row>
    <row r="22" spans="1:17" x14ac:dyDescent="0.25">
      <c r="K22" s="412" t="s">
        <v>193</v>
      </c>
      <c r="L22" s="111" t="s">
        <v>433</v>
      </c>
      <c r="M22" s="109">
        <v>11.4</v>
      </c>
      <c r="N22" s="109">
        <v>5</v>
      </c>
      <c r="O22" s="109">
        <v>316</v>
      </c>
      <c r="P22" s="109">
        <v>5</v>
      </c>
      <c r="Q22" s="109">
        <v>15.7</v>
      </c>
    </row>
    <row r="23" spans="1:17" x14ac:dyDescent="0.25">
      <c r="K23" s="412"/>
      <c r="L23" s="111" t="s">
        <v>434</v>
      </c>
      <c r="M23" s="109">
        <v>11</v>
      </c>
      <c r="N23" s="109">
        <v>5.2</v>
      </c>
      <c r="O23" s="109">
        <v>450</v>
      </c>
      <c r="P23" s="109">
        <v>5.2</v>
      </c>
      <c r="Q23" s="109">
        <v>27</v>
      </c>
    </row>
    <row r="24" spans="1:17" x14ac:dyDescent="0.25">
      <c r="K24" s="412"/>
      <c r="L24" s="111" t="s">
        <v>435</v>
      </c>
      <c r="M24" s="109">
        <v>4.9000000000000004</v>
      </c>
      <c r="N24" s="109">
        <v>8.8000000000000007</v>
      </c>
      <c r="O24" s="109">
        <v>450</v>
      </c>
      <c r="P24" s="109">
        <v>8.8000000000000007</v>
      </c>
      <c r="Q24" s="109">
        <v>15</v>
      </c>
    </row>
    <row r="25" spans="1:17" x14ac:dyDescent="0.25">
      <c r="K25" s="412"/>
      <c r="L25" s="111" t="s">
        <v>437</v>
      </c>
      <c r="M25" s="109">
        <v>15.6</v>
      </c>
      <c r="N25" s="109">
        <v>6.2</v>
      </c>
      <c r="O25" s="109">
        <v>311</v>
      </c>
      <c r="P25" s="109">
        <v>12</v>
      </c>
      <c r="Q25" s="109">
        <v>6.2</v>
      </c>
    </row>
    <row r="26" spans="1:17" x14ac:dyDescent="0.25">
      <c r="K26" s="412"/>
      <c r="L26" s="111" t="s">
        <v>439</v>
      </c>
      <c r="M26" s="4">
        <v>13.9</v>
      </c>
      <c r="N26" s="4">
        <v>6.1</v>
      </c>
      <c r="O26" s="4">
        <v>446</v>
      </c>
      <c r="P26" s="4">
        <v>6.1</v>
      </c>
      <c r="Q26" s="4">
        <v>14.7</v>
      </c>
    </row>
    <row r="27" spans="1:17" x14ac:dyDescent="0.25">
      <c r="K27" s="412"/>
      <c r="L27" s="111" t="s">
        <v>440</v>
      </c>
      <c r="M27" s="4">
        <v>16.3</v>
      </c>
      <c r="N27" s="4">
        <v>6.7</v>
      </c>
      <c r="O27" s="4">
        <v>450</v>
      </c>
      <c r="P27" s="4">
        <v>6.7</v>
      </c>
      <c r="Q27" s="4">
        <v>16</v>
      </c>
    </row>
    <row r="28" spans="1:17" x14ac:dyDescent="0.25">
      <c r="K28" s="412"/>
      <c r="L28" s="111" t="s">
        <v>441</v>
      </c>
      <c r="M28" s="4">
        <v>20</v>
      </c>
      <c r="N28" s="4">
        <v>7.5</v>
      </c>
      <c r="O28" s="4">
        <v>220</v>
      </c>
      <c r="P28" s="4">
        <v>7.5</v>
      </c>
      <c r="Q28" s="4">
        <v>15.2</v>
      </c>
    </row>
    <row r="29" spans="1:17" x14ac:dyDescent="0.25">
      <c r="B29" s="70" t="s">
        <v>55</v>
      </c>
      <c r="K29" s="412"/>
      <c r="L29" s="111" t="s">
        <v>443</v>
      </c>
      <c r="M29" s="4">
        <v>29.4</v>
      </c>
      <c r="N29" s="4">
        <v>10.9</v>
      </c>
      <c r="O29" s="4">
        <v>394</v>
      </c>
      <c r="P29" s="4">
        <v>10.9</v>
      </c>
      <c r="Q29" s="4">
        <v>18</v>
      </c>
    </row>
    <row r="30" spans="1:17" x14ac:dyDescent="0.25">
      <c r="K30" s="412"/>
      <c r="L30" s="111" t="s">
        <v>444</v>
      </c>
      <c r="M30" s="167">
        <v>8.8000000000000007</v>
      </c>
      <c r="N30" s="167">
        <v>5</v>
      </c>
      <c r="O30" s="167">
        <v>239</v>
      </c>
      <c r="P30" s="167">
        <v>5</v>
      </c>
      <c r="Q30" s="167">
        <v>10</v>
      </c>
    </row>
    <row r="31" spans="1:17" x14ac:dyDescent="0.25">
      <c r="K31" s="412"/>
      <c r="L31" s="111" t="s">
        <v>445</v>
      </c>
      <c r="M31" s="167">
        <v>7.3</v>
      </c>
      <c r="N31" s="167">
        <v>3</v>
      </c>
      <c r="O31" s="167">
        <v>220.8</v>
      </c>
      <c r="P31" s="167">
        <v>3</v>
      </c>
      <c r="Q31" s="167">
        <v>5.7</v>
      </c>
    </row>
    <row r="32" spans="1:17" x14ac:dyDescent="0.25">
      <c r="K32" s="412"/>
      <c r="L32" s="111" t="s">
        <v>446</v>
      </c>
      <c r="M32" s="167">
        <v>10.5</v>
      </c>
      <c r="N32" s="167">
        <v>5.7</v>
      </c>
      <c r="O32" s="167">
        <v>450</v>
      </c>
      <c r="P32" s="167">
        <v>5.7</v>
      </c>
      <c r="Q32" s="167">
        <v>24.2</v>
      </c>
    </row>
    <row r="33" spans="1:17" x14ac:dyDescent="0.25">
      <c r="K33" s="412"/>
      <c r="L33" s="111" t="s">
        <v>447</v>
      </c>
      <c r="M33" s="168">
        <v>9.9</v>
      </c>
      <c r="N33" s="168">
        <v>4.7</v>
      </c>
      <c r="O33" s="168">
        <v>336</v>
      </c>
      <c r="P33" s="168">
        <v>4.7</v>
      </c>
      <c r="Q33" s="168">
        <v>11.4</v>
      </c>
    </row>
    <row r="34" spans="1:17" x14ac:dyDescent="0.25">
      <c r="K34" s="412"/>
      <c r="L34" s="107" t="s">
        <v>448</v>
      </c>
      <c r="M34" s="107">
        <f>AVERAGE(M22:M33)</f>
        <v>13.250000000000002</v>
      </c>
      <c r="N34" s="107"/>
      <c r="O34" s="107">
        <f>MAX(O22:O33)</f>
        <v>450</v>
      </c>
      <c r="P34" s="107">
        <f>AVERAGE(P22:P33)</f>
        <v>6.7166666666666677</v>
      </c>
      <c r="Q34" s="107">
        <f>MAX(Q22:Q33)</f>
        <v>27</v>
      </c>
    </row>
    <row r="36" spans="1:17" ht="27.6" x14ac:dyDescent="0.25">
      <c r="K36" s="106">
        <f>+A6</f>
        <v>2022</v>
      </c>
      <c r="L36" s="106" t="s">
        <v>430</v>
      </c>
      <c r="M36" s="99" t="s">
        <v>466</v>
      </c>
      <c r="N36" s="99" t="s">
        <v>467</v>
      </c>
      <c r="O36" s="99" t="s">
        <v>468</v>
      </c>
      <c r="P36" s="112" t="s">
        <v>428</v>
      </c>
      <c r="Q36" s="112" t="s">
        <v>432</v>
      </c>
    </row>
    <row r="37" spans="1:17" x14ac:dyDescent="0.25">
      <c r="K37" s="412" t="s">
        <v>194</v>
      </c>
      <c r="L37" s="111" t="s">
        <v>433</v>
      </c>
      <c r="M37" s="109">
        <v>6.9</v>
      </c>
      <c r="N37" s="109">
        <v>2.4</v>
      </c>
      <c r="O37" s="109">
        <v>298</v>
      </c>
      <c r="P37" s="109">
        <v>2.4</v>
      </c>
      <c r="Q37" s="109">
        <v>5.2</v>
      </c>
    </row>
    <row r="38" spans="1:17" x14ac:dyDescent="0.25">
      <c r="K38" s="412"/>
      <c r="L38" s="111" t="s">
        <v>434</v>
      </c>
      <c r="M38" s="109">
        <v>25.9</v>
      </c>
      <c r="N38" s="109">
        <v>3.7</v>
      </c>
      <c r="O38" s="109">
        <v>885</v>
      </c>
      <c r="P38" s="109">
        <v>3.7</v>
      </c>
      <c r="Q38" s="109">
        <v>12.3</v>
      </c>
    </row>
    <row r="39" spans="1:17" x14ac:dyDescent="0.25">
      <c r="C39" s="70">
        <v>2021</v>
      </c>
      <c r="K39" s="412"/>
      <c r="L39" s="111" t="s">
        <v>435</v>
      </c>
      <c r="M39" s="109">
        <v>10</v>
      </c>
      <c r="N39" s="109">
        <v>2.8</v>
      </c>
      <c r="O39" s="109">
        <v>125</v>
      </c>
      <c r="P39" s="109">
        <v>2.8</v>
      </c>
      <c r="Q39" s="109">
        <v>6.1</v>
      </c>
    </row>
    <row r="40" spans="1:17" x14ac:dyDescent="0.25">
      <c r="C40" s="70" t="s">
        <v>473</v>
      </c>
      <c r="K40" s="412"/>
      <c r="L40" s="111" t="s">
        <v>437</v>
      </c>
      <c r="M40" s="109">
        <v>18</v>
      </c>
      <c r="N40" s="109">
        <v>3.1</v>
      </c>
      <c r="O40" s="109">
        <v>656</v>
      </c>
      <c r="P40" s="109">
        <v>3.1</v>
      </c>
      <c r="Q40" s="109">
        <v>7.4</v>
      </c>
    </row>
    <row r="41" spans="1:17" x14ac:dyDescent="0.25">
      <c r="K41" s="412"/>
      <c r="L41" s="111" t="s">
        <v>439</v>
      </c>
      <c r="M41" s="4">
        <v>17</v>
      </c>
      <c r="N41" s="4">
        <v>9.8000000000000007</v>
      </c>
      <c r="O41" s="4">
        <v>228</v>
      </c>
      <c r="P41" s="4">
        <v>9.8000000000000007</v>
      </c>
      <c r="Q41" s="4">
        <v>7</v>
      </c>
    </row>
    <row r="42" spans="1:17" x14ac:dyDescent="0.25">
      <c r="K42" s="412"/>
      <c r="L42" s="111" t="s">
        <v>440</v>
      </c>
      <c r="M42" s="4">
        <v>37</v>
      </c>
      <c r="N42" s="4">
        <v>4.8</v>
      </c>
      <c r="O42" s="4">
        <v>1397</v>
      </c>
      <c r="P42" s="4">
        <v>4.8</v>
      </c>
      <c r="Q42" s="4">
        <v>17</v>
      </c>
    </row>
    <row r="43" spans="1:17" x14ac:dyDescent="0.25">
      <c r="K43" s="412"/>
      <c r="L43" s="111" t="s">
        <v>441</v>
      </c>
      <c r="M43" s="4">
        <v>47</v>
      </c>
      <c r="N43" s="4">
        <v>1.3</v>
      </c>
      <c r="O43" s="4">
        <v>197</v>
      </c>
      <c r="P43" s="4">
        <v>1.3</v>
      </c>
      <c r="Q43" s="4">
        <v>10.3</v>
      </c>
    </row>
    <row r="44" spans="1:17" x14ac:dyDescent="0.25">
      <c r="K44" s="412"/>
      <c r="L44" s="111" t="s">
        <v>443</v>
      </c>
      <c r="M44" s="4">
        <v>31.6</v>
      </c>
      <c r="N44" s="4">
        <v>2.6</v>
      </c>
      <c r="O44" s="4">
        <v>181</v>
      </c>
      <c r="P44" s="4">
        <v>2.6</v>
      </c>
      <c r="Q44" s="4">
        <v>7.1</v>
      </c>
    </row>
    <row r="45" spans="1:17" x14ac:dyDescent="0.25">
      <c r="K45" s="412"/>
      <c r="L45" s="111" t="s">
        <v>444</v>
      </c>
      <c r="M45" s="168">
        <v>7</v>
      </c>
      <c r="N45" s="168">
        <v>2.6</v>
      </c>
      <c r="O45" s="168">
        <v>359</v>
      </c>
      <c r="P45" s="168">
        <v>2.6</v>
      </c>
      <c r="Q45" s="168">
        <v>5.5</v>
      </c>
    </row>
    <row r="46" spans="1:17" x14ac:dyDescent="0.25">
      <c r="K46" s="412"/>
      <c r="L46" s="111" t="s">
        <v>445</v>
      </c>
      <c r="M46" s="168">
        <v>2.2000000000000002</v>
      </c>
      <c r="N46" s="168">
        <v>6.3</v>
      </c>
      <c r="O46" s="168">
        <v>138</v>
      </c>
      <c r="P46" s="168">
        <v>2.2000000000000002</v>
      </c>
      <c r="Q46" s="168">
        <v>4</v>
      </c>
    </row>
    <row r="47" spans="1:17" x14ac:dyDescent="0.25">
      <c r="K47" s="412"/>
      <c r="L47" s="111" t="s">
        <v>446</v>
      </c>
      <c r="M47" s="168">
        <v>11.9</v>
      </c>
      <c r="N47" s="168">
        <v>5.3</v>
      </c>
      <c r="O47" s="168">
        <v>450</v>
      </c>
      <c r="P47" s="168">
        <v>5.3</v>
      </c>
      <c r="Q47" s="168">
        <v>25</v>
      </c>
    </row>
    <row r="48" spans="1:17" x14ac:dyDescent="0.25">
      <c r="A48" s="424" t="s">
        <v>338</v>
      </c>
      <c r="B48" s="425"/>
      <c r="C48" s="425"/>
      <c r="D48" s="425"/>
      <c r="E48" s="425"/>
      <c r="F48" s="425"/>
      <c r="G48" s="425"/>
      <c r="H48" s="426"/>
      <c r="K48" s="412"/>
      <c r="L48" s="111" t="s">
        <v>447</v>
      </c>
      <c r="M48" s="168">
        <v>6.2</v>
      </c>
      <c r="N48" s="168">
        <v>2.9</v>
      </c>
      <c r="O48" s="168">
        <v>226</v>
      </c>
      <c r="P48" s="168">
        <v>2.9</v>
      </c>
      <c r="Q48" s="168">
        <v>6.3</v>
      </c>
    </row>
    <row r="49" spans="1:17" x14ac:dyDescent="0.25">
      <c r="A49" s="427" t="s">
        <v>474</v>
      </c>
      <c r="B49" s="428"/>
      <c r="C49" s="428"/>
      <c r="D49" s="428"/>
      <c r="E49" s="428"/>
      <c r="F49" s="428"/>
      <c r="G49" s="428"/>
      <c r="H49" s="429"/>
      <c r="K49" s="412"/>
      <c r="L49" s="107" t="s">
        <v>448</v>
      </c>
      <c r="M49" s="107">
        <f>AVERAGE(M37:M48)</f>
        <v>18.391666666666666</v>
      </c>
      <c r="N49" s="107"/>
      <c r="O49" s="107">
        <f>MAX(O37:O48)</f>
        <v>1397</v>
      </c>
      <c r="P49" s="107">
        <f>AVERAGE(P37:P48)</f>
        <v>3.625</v>
      </c>
      <c r="Q49" s="107">
        <f>MAX(Q37:Q48)</f>
        <v>25</v>
      </c>
    </row>
    <row r="50" spans="1:17" x14ac:dyDescent="0.25">
      <c r="A50" s="430"/>
      <c r="B50" s="431"/>
      <c r="C50" s="431"/>
      <c r="D50" s="431"/>
      <c r="E50" s="431"/>
      <c r="F50" s="431"/>
      <c r="G50" s="431"/>
      <c r="H50" s="432"/>
    </row>
    <row r="51" spans="1:17" ht="27.6" x14ac:dyDescent="0.25">
      <c r="A51" s="430"/>
      <c r="B51" s="431"/>
      <c r="C51" s="431"/>
      <c r="D51" s="431"/>
      <c r="E51" s="431"/>
      <c r="F51" s="431"/>
      <c r="G51" s="431"/>
      <c r="H51" s="432"/>
      <c r="K51" s="106">
        <f>+A6</f>
        <v>2022</v>
      </c>
      <c r="L51" s="106" t="s">
        <v>430</v>
      </c>
      <c r="M51" s="99" t="s">
        <v>466</v>
      </c>
      <c r="N51" s="99" t="s">
        <v>467</v>
      </c>
      <c r="O51" s="99" t="s">
        <v>468</v>
      </c>
      <c r="P51" s="112" t="s">
        <v>428</v>
      </c>
      <c r="Q51" s="112" t="s">
        <v>432</v>
      </c>
    </row>
    <row r="52" spans="1:17" x14ac:dyDescent="0.25">
      <c r="A52" s="433"/>
      <c r="B52" s="434"/>
      <c r="C52" s="434"/>
      <c r="D52" s="434"/>
      <c r="E52" s="434"/>
      <c r="F52" s="434"/>
      <c r="G52" s="434"/>
      <c r="H52" s="435"/>
      <c r="K52" s="412" t="s">
        <v>195</v>
      </c>
      <c r="L52" s="111" t="s">
        <v>433</v>
      </c>
      <c r="M52" s="109">
        <v>8.9</v>
      </c>
      <c r="N52" s="109">
        <v>6.5</v>
      </c>
      <c r="O52" s="109">
        <v>375</v>
      </c>
      <c r="P52" s="109">
        <v>6.5</v>
      </c>
      <c r="Q52" s="109">
        <v>8.1999999999999993</v>
      </c>
    </row>
    <row r="53" spans="1:17" x14ac:dyDescent="0.25">
      <c r="K53" s="412"/>
      <c r="L53" s="111" t="s">
        <v>434</v>
      </c>
      <c r="M53" s="109">
        <v>6.3</v>
      </c>
      <c r="N53" s="109">
        <v>6.6</v>
      </c>
      <c r="O53" s="109">
        <v>131</v>
      </c>
      <c r="P53" s="109">
        <v>6.6</v>
      </c>
      <c r="Q53" s="109">
        <v>8.3000000000000007</v>
      </c>
    </row>
    <row r="54" spans="1:17" x14ac:dyDescent="0.25">
      <c r="K54" s="412"/>
      <c r="L54" s="111" t="s">
        <v>435</v>
      </c>
      <c r="M54" s="109">
        <v>6.9</v>
      </c>
      <c r="N54" s="109">
        <v>7.1</v>
      </c>
      <c r="O54" s="109">
        <v>67.5</v>
      </c>
      <c r="P54" s="109">
        <v>7.1</v>
      </c>
      <c r="Q54" s="109">
        <v>8.9</v>
      </c>
    </row>
    <row r="55" spans="1:17" x14ac:dyDescent="0.25">
      <c r="K55" s="412"/>
      <c r="L55" s="111" t="s">
        <v>437</v>
      </c>
      <c r="M55" s="109">
        <v>6.1</v>
      </c>
      <c r="N55" s="109">
        <v>6.6</v>
      </c>
      <c r="O55" s="109">
        <v>383</v>
      </c>
      <c r="P55" s="109">
        <v>6.6</v>
      </c>
      <c r="Q55" s="109">
        <v>10.6</v>
      </c>
    </row>
    <row r="56" spans="1:17" x14ac:dyDescent="0.25">
      <c r="K56" s="412"/>
      <c r="L56" s="111" t="s">
        <v>439</v>
      </c>
      <c r="M56" s="4">
        <v>5.6</v>
      </c>
      <c r="N56" s="4">
        <v>5.8</v>
      </c>
      <c r="O56" s="4">
        <v>66.3</v>
      </c>
      <c r="P56" s="4">
        <v>5.8</v>
      </c>
      <c r="Q56" s="4">
        <v>7.2</v>
      </c>
    </row>
    <row r="57" spans="1:17" x14ac:dyDescent="0.25">
      <c r="K57" s="412"/>
      <c r="L57" s="111" t="s">
        <v>440</v>
      </c>
      <c r="M57" s="4">
        <v>5.5</v>
      </c>
      <c r="N57" s="4">
        <v>5.6</v>
      </c>
      <c r="O57" s="4">
        <v>12.8</v>
      </c>
      <c r="P57" s="4">
        <v>5.6</v>
      </c>
      <c r="Q57" s="4">
        <v>6.8</v>
      </c>
    </row>
    <row r="58" spans="1:17" x14ac:dyDescent="0.25">
      <c r="K58" s="412"/>
      <c r="L58" s="111" t="s">
        <v>441</v>
      </c>
      <c r="M58" s="4">
        <v>5.2</v>
      </c>
      <c r="N58" s="4">
        <v>5.4</v>
      </c>
      <c r="O58" s="4">
        <v>82.4</v>
      </c>
      <c r="P58" s="4">
        <v>5.4</v>
      </c>
      <c r="Q58" s="4">
        <v>6.5</v>
      </c>
    </row>
    <row r="59" spans="1:17" x14ac:dyDescent="0.25">
      <c r="K59" s="412"/>
      <c r="L59" s="111" t="s">
        <v>443</v>
      </c>
      <c r="M59" s="4">
        <v>4.9000000000000004</v>
      </c>
      <c r="N59" s="4">
        <v>5.5</v>
      </c>
      <c r="O59" s="4">
        <v>1461</v>
      </c>
      <c r="P59" s="4">
        <v>5.5</v>
      </c>
      <c r="Q59" s="4">
        <v>17</v>
      </c>
    </row>
    <row r="60" spans="1:17" x14ac:dyDescent="0.25">
      <c r="K60" s="412"/>
      <c r="L60" s="111" t="s">
        <v>444</v>
      </c>
      <c r="M60" s="167">
        <v>5.7</v>
      </c>
      <c r="N60" s="167">
        <v>5.5</v>
      </c>
      <c r="O60" s="167">
        <v>39.5</v>
      </c>
      <c r="P60" s="167">
        <v>5.7</v>
      </c>
      <c r="Q60" s="167">
        <v>6.8</v>
      </c>
    </row>
    <row r="61" spans="1:17" x14ac:dyDescent="0.25">
      <c r="K61" s="412"/>
      <c r="L61" s="111" t="s">
        <v>445</v>
      </c>
      <c r="M61" s="167">
        <v>5.4</v>
      </c>
      <c r="N61" s="167">
        <v>5.6</v>
      </c>
      <c r="O61" s="167">
        <v>90</v>
      </c>
      <c r="P61" s="167">
        <v>5.6</v>
      </c>
      <c r="Q61" s="167">
        <v>6.6</v>
      </c>
    </row>
    <row r="62" spans="1:17" x14ac:dyDescent="0.25">
      <c r="K62" s="412"/>
      <c r="L62" s="111" t="s">
        <v>446</v>
      </c>
      <c r="M62" s="167">
        <v>29</v>
      </c>
      <c r="N62" s="167">
        <v>18</v>
      </c>
      <c r="O62" s="167">
        <v>48</v>
      </c>
      <c r="P62" s="167">
        <v>18</v>
      </c>
      <c r="Q62" s="167">
        <v>11.2</v>
      </c>
    </row>
    <row r="63" spans="1:17" x14ac:dyDescent="0.25">
      <c r="K63" s="412"/>
      <c r="L63" s="111" t="s">
        <v>447</v>
      </c>
      <c r="M63" s="109">
        <v>7.3</v>
      </c>
      <c r="N63" s="109">
        <v>5.2</v>
      </c>
      <c r="O63" s="109">
        <v>23.2</v>
      </c>
      <c r="P63" s="109">
        <v>5.2</v>
      </c>
      <c r="Q63" s="109">
        <v>6.9</v>
      </c>
    </row>
    <row r="64" spans="1:17" x14ac:dyDescent="0.25">
      <c r="K64" s="412"/>
      <c r="L64" s="107" t="s">
        <v>448</v>
      </c>
      <c r="M64" s="107">
        <f>AVERAGE(M52:M63)</f>
        <v>8.0666666666666664</v>
      </c>
      <c r="N64" s="107"/>
      <c r="O64" s="107">
        <f>MAX(O52:O63)</f>
        <v>1461</v>
      </c>
      <c r="P64" s="107">
        <f>AVERAGE(P52:P63)</f>
        <v>6.9666666666666677</v>
      </c>
      <c r="Q64" s="107">
        <f>MAX(Q52:Q63)</f>
        <v>17</v>
      </c>
    </row>
    <row r="66" spans="11:17" ht="27.6" x14ac:dyDescent="0.25">
      <c r="K66" s="106">
        <f>+A6</f>
        <v>2022</v>
      </c>
      <c r="L66" s="106" t="s">
        <v>430</v>
      </c>
      <c r="M66" s="99" t="s">
        <v>466</v>
      </c>
      <c r="N66" s="99" t="s">
        <v>467</v>
      </c>
      <c r="O66" s="99" t="s">
        <v>468</v>
      </c>
      <c r="P66" s="112" t="s">
        <v>428</v>
      </c>
      <c r="Q66" s="112" t="s">
        <v>432</v>
      </c>
    </row>
    <row r="67" spans="11:17" x14ac:dyDescent="0.25">
      <c r="K67" s="412" t="s">
        <v>196</v>
      </c>
      <c r="L67" s="111" t="s">
        <v>433</v>
      </c>
      <c r="M67" s="109">
        <v>7.1</v>
      </c>
      <c r="N67" s="109">
        <v>7.4</v>
      </c>
      <c r="O67" s="109">
        <v>56</v>
      </c>
      <c r="P67" s="109">
        <v>7.4</v>
      </c>
      <c r="Q67" s="109">
        <v>9.1</v>
      </c>
    </row>
    <row r="68" spans="11:17" x14ac:dyDescent="0.25">
      <c r="K68" s="412"/>
      <c r="L68" s="111" t="s">
        <v>434</v>
      </c>
      <c r="M68" s="109">
        <v>7</v>
      </c>
      <c r="N68" s="109">
        <v>7.3</v>
      </c>
      <c r="O68" s="109">
        <v>66</v>
      </c>
      <c r="P68" s="109">
        <v>7.3</v>
      </c>
      <c r="Q68" s="109">
        <v>10</v>
      </c>
    </row>
    <row r="69" spans="11:17" x14ac:dyDescent="0.25">
      <c r="K69" s="412"/>
      <c r="L69" s="111" t="s">
        <v>435</v>
      </c>
      <c r="M69" s="109">
        <v>7.3</v>
      </c>
      <c r="N69" s="109">
        <v>7.8</v>
      </c>
      <c r="O69" s="109">
        <v>280</v>
      </c>
      <c r="P69" s="109">
        <v>7.8</v>
      </c>
      <c r="Q69" s="109">
        <v>11</v>
      </c>
    </row>
    <row r="70" spans="11:17" x14ac:dyDescent="0.25">
      <c r="K70" s="412"/>
      <c r="L70" s="111" t="s">
        <v>437</v>
      </c>
      <c r="M70" s="109">
        <v>6.9</v>
      </c>
      <c r="N70" s="109">
        <v>7.4</v>
      </c>
      <c r="O70" s="109">
        <v>1086</v>
      </c>
      <c r="P70" s="109">
        <v>7.4</v>
      </c>
      <c r="Q70" s="109">
        <v>14.8</v>
      </c>
    </row>
    <row r="71" spans="11:17" x14ac:dyDescent="0.25">
      <c r="K71" s="412"/>
      <c r="L71" s="111" t="s">
        <v>439</v>
      </c>
      <c r="M71" s="4">
        <v>6.9</v>
      </c>
      <c r="N71" s="4">
        <v>7.5</v>
      </c>
      <c r="O71" s="4">
        <v>880</v>
      </c>
      <c r="P71" s="4">
        <v>7.5</v>
      </c>
      <c r="Q71" s="4">
        <v>18.5</v>
      </c>
    </row>
    <row r="72" spans="11:17" x14ac:dyDescent="0.25">
      <c r="K72" s="412"/>
      <c r="L72" s="111" t="s">
        <v>440</v>
      </c>
      <c r="M72" s="4">
        <v>6.6</v>
      </c>
      <c r="N72" s="4">
        <v>7.1</v>
      </c>
      <c r="O72" s="4">
        <v>756</v>
      </c>
      <c r="P72" s="4">
        <v>7.1</v>
      </c>
      <c r="Q72" s="4">
        <v>15.6</v>
      </c>
    </row>
    <row r="73" spans="11:17" x14ac:dyDescent="0.25">
      <c r="K73" s="412"/>
      <c r="L73" s="111" t="s">
        <v>441</v>
      </c>
      <c r="M73" s="4">
        <v>5.7</v>
      </c>
      <c r="N73" s="4">
        <v>6.2</v>
      </c>
      <c r="O73" s="4">
        <v>797</v>
      </c>
      <c r="P73" s="4">
        <v>6.2</v>
      </c>
      <c r="Q73" s="4">
        <v>8.5</v>
      </c>
    </row>
    <row r="74" spans="11:17" x14ac:dyDescent="0.25">
      <c r="K74" s="412"/>
      <c r="L74" s="111" t="s">
        <v>443</v>
      </c>
      <c r="M74" s="4">
        <v>6.1</v>
      </c>
      <c r="N74" s="4">
        <v>6.8</v>
      </c>
      <c r="O74" s="4">
        <v>999</v>
      </c>
      <c r="P74" s="4">
        <v>6.8</v>
      </c>
      <c r="Q74" s="4">
        <v>13</v>
      </c>
    </row>
    <row r="75" spans="11:17" x14ac:dyDescent="0.25">
      <c r="K75" s="412"/>
      <c r="L75" s="111" t="s">
        <v>444</v>
      </c>
      <c r="M75" s="167">
        <v>7.3</v>
      </c>
      <c r="N75" s="167">
        <v>8.3000000000000007</v>
      </c>
      <c r="O75" s="167">
        <v>942</v>
      </c>
      <c r="P75" s="167">
        <v>8.3000000000000007</v>
      </c>
      <c r="Q75" s="167">
        <v>14</v>
      </c>
    </row>
    <row r="76" spans="11:17" x14ac:dyDescent="0.25">
      <c r="K76" s="412"/>
      <c r="L76" s="111" t="s">
        <v>445</v>
      </c>
      <c r="M76" s="167">
        <v>9.6</v>
      </c>
      <c r="N76" s="167">
        <v>6.7</v>
      </c>
      <c r="O76" s="167">
        <v>90</v>
      </c>
      <c r="P76" s="167">
        <v>6.7</v>
      </c>
      <c r="Q76" s="167">
        <v>8.1999999999999993</v>
      </c>
    </row>
    <row r="77" spans="11:17" x14ac:dyDescent="0.25">
      <c r="K77" s="412"/>
      <c r="L77" s="111" t="s">
        <v>446</v>
      </c>
      <c r="M77" s="167">
        <v>7.4</v>
      </c>
      <c r="N77" s="167">
        <v>10.5</v>
      </c>
      <c r="O77" s="167">
        <v>28</v>
      </c>
      <c r="P77" s="167">
        <v>7.4</v>
      </c>
      <c r="Q77" s="167">
        <v>9.1999999999999993</v>
      </c>
    </row>
    <row r="78" spans="11:17" x14ac:dyDescent="0.25">
      <c r="K78" s="412"/>
      <c r="L78" s="111" t="s">
        <v>447</v>
      </c>
      <c r="M78" s="109">
        <v>10</v>
      </c>
      <c r="N78" s="109">
        <v>6.8</v>
      </c>
      <c r="O78" s="109">
        <v>205</v>
      </c>
      <c r="P78" s="109">
        <v>6.8</v>
      </c>
      <c r="Q78" s="109">
        <v>12</v>
      </c>
    </row>
    <row r="79" spans="11:17" x14ac:dyDescent="0.25">
      <c r="K79" s="412"/>
      <c r="L79" s="107" t="s">
        <v>448</v>
      </c>
      <c r="M79" s="107">
        <f>AVERAGE(M67:M78)</f>
        <v>7.3250000000000002</v>
      </c>
      <c r="N79" s="107"/>
      <c r="O79" s="107">
        <f>MAX(O67:O78)</f>
        <v>1086</v>
      </c>
      <c r="P79" s="107">
        <f>AVERAGE(P67:P78)</f>
        <v>7.2250000000000005</v>
      </c>
      <c r="Q79" s="107">
        <f>MAX(Q67:Q78)</f>
        <v>18.5</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showGridLines="0" topLeftCell="D61" zoomScaleNormal="100" workbookViewId="0">
      <selection activeCell="R75" sqref="R75"/>
    </sheetView>
  </sheetViews>
  <sheetFormatPr defaultRowHeight="13.8" x14ac:dyDescent="0.25"/>
  <cols>
    <col min="1" max="1" width="14" style="3" customWidth="1"/>
    <col min="2" max="4" width="17" style="70" customWidth="1"/>
    <col min="5" max="5" width="14.6640625" style="70" customWidth="1"/>
    <col min="6" max="7" width="17" style="70" customWidth="1"/>
    <col min="8" max="11" width="9.33203125" style="3"/>
    <col min="12" max="12" width="15.44140625" style="3" customWidth="1"/>
    <col min="13" max="13" width="17.44140625" style="3" bestFit="1" customWidth="1"/>
    <col min="14" max="14" width="13.6640625" style="3" customWidth="1"/>
    <col min="15" max="15" width="15" style="3" customWidth="1"/>
    <col min="16" max="18" width="9.33203125" style="3"/>
    <col min="19" max="19" width="22" style="3" customWidth="1"/>
    <col min="20" max="256" width="9.33203125" style="3"/>
    <col min="257" max="257" width="14" style="3" customWidth="1"/>
    <col min="258" max="263" width="10.33203125" style="3" customWidth="1"/>
    <col min="264" max="512" width="9.33203125" style="3"/>
    <col min="513" max="513" width="14" style="3" customWidth="1"/>
    <col min="514" max="519" width="10.33203125" style="3" customWidth="1"/>
    <col min="520" max="768" width="9.33203125" style="3"/>
    <col min="769" max="769" width="14" style="3" customWidth="1"/>
    <col min="770" max="775" width="10.33203125" style="3" customWidth="1"/>
    <col min="776" max="1024" width="9.33203125" style="3"/>
    <col min="1025" max="1025" width="14" style="3" customWidth="1"/>
    <col min="1026" max="1031" width="10.33203125" style="3" customWidth="1"/>
    <col min="1032" max="1280" width="9.33203125" style="3"/>
    <col min="1281" max="1281" width="14" style="3" customWidth="1"/>
    <col min="1282" max="1287" width="10.33203125" style="3" customWidth="1"/>
    <col min="1288" max="1536" width="9.33203125" style="3"/>
    <col min="1537" max="1537" width="14" style="3" customWidth="1"/>
    <col min="1538" max="1543" width="10.33203125" style="3" customWidth="1"/>
    <col min="1544" max="1792" width="9.33203125" style="3"/>
    <col min="1793" max="1793" width="14" style="3" customWidth="1"/>
    <col min="1794" max="1799" width="10.33203125" style="3" customWidth="1"/>
    <col min="1800" max="2048" width="9.33203125" style="3"/>
    <col min="2049" max="2049" width="14" style="3" customWidth="1"/>
    <col min="2050" max="2055" width="10.33203125" style="3" customWidth="1"/>
    <col min="2056" max="2304" width="9.33203125" style="3"/>
    <col min="2305" max="2305" width="14" style="3" customWidth="1"/>
    <col min="2306" max="2311" width="10.33203125" style="3" customWidth="1"/>
    <col min="2312" max="2560" width="9.33203125" style="3"/>
    <col min="2561" max="2561" width="14" style="3" customWidth="1"/>
    <col min="2562" max="2567" width="10.33203125" style="3" customWidth="1"/>
    <col min="2568" max="2816" width="9.33203125" style="3"/>
    <col min="2817" max="2817" width="14" style="3" customWidth="1"/>
    <col min="2818" max="2823" width="10.33203125" style="3" customWidth="1"/>
    <col min="2824" max="3072" width="9.33203125" style="3"/>
    <col min="3073" max="3073" width="14" style="3" customWidth="1"/>
    <col min="3074" max="3079" width="10.33203125" style="3" customWidth="1"/>
    <col min="3080" max="3328" width="9.33203125" style="3"/>
    <col min="3329" max="3329" width="14" style="3" customWidth="1"/>
    <col min="3330" max="3335" width="10.33203125" style="3" customWidth="1"/>
    <col min="3336" max="3584" width="9.33203125" style="3"/>
    <col min="3585" max="3585" width="14" style="3" customWidth="1"/>
    <col min="3586" max="3591" width="10.33203125" style="3" customWidth="1"/>
    <col min="3592" max="3840" width="9.33203125" style="3"/>
    <col min="3841" max="3841" width="14" style="3" customWidth="1"/>
    <col min="3842" max="3847" width="10.33203125" style="3" customWidth="1"/>
    <col min="3848" max="4096" width="9.33203125" style="3"/>
    <col min="4097" max="4097" width="14" style="3" customWidth="1"/>
    <col min="4098" max="4103" width="10.33203125" style="3" customWidth="1"/>
    <col min="4104" max="4352" width="9.33203125" style="3"/>
    <col min="4353" max="4353" width="14" style="3" customWidth="1"/>
    <col min="4354" max="4359" width="10.33203125" style="3" customWidth="1"/>
    <col min="4360" max="4608" width="9.33203125" style="3"/>
    <col min="4609" max="4609" width="14" style="3" customWidth="1"/>
    <col min="4610" max="4615" width="10.33203125" style="3" customWidth="1"/>
    <col min="4616" max="4864" width="9.33203125" style="3"/>
    <col min="4865" max="4865" width="14" style="3" customWidth="1"/>
    <col min="4866" max="4871" width="10.33203125" style="3" customWidth="1"/>
    <col min="4872" max="5120" width="9.33203125" style="3"/>
    <col min="5121" max="5121" width="14" style="3" customWidth="1"/>
    <col min="5122" max="5127" width="10.33203125" style="3" customWidth="1"/>
    <col min="5128" max="5376" width="9.33203125" style="3"/>
    <col min="5377" max="5377" width="14" style="3" customWidth="1"/>
    <col min="5378" max="5383" width="10.33203125" style="3" customWidth="1"/>
    <col min="5384" max="5632" width="9.33203125" style="3"/>
    <col min="5633" max="5633" width="14" style="3" customWidth="1"/>
    <col min="5634" max="5639" width="10.33203125" style="3" customWidth="1"/>
    <col min="5640" max="5888" width="9.33203125" style="3"/>
    <col min="5889" max="5889" width="14" style="3" customWidth="1"/>
    <col min="5890" max="5895" width="10.33203125" style="3" customWidth="1"/>
    <col min="5896" max="6144" width="9.33203125" style="3"/>
    <col min="6145" max="6145" width="14" style="3" customWidth="1"/>
    <col min="6146" max="6151" width="10.33203125" style="3" customWidth="1"/>
    <col min="6152" max="6400" width="9.33203125" style="3"/>
    <col min="6401" max="6401" width="14" style="3" customWidth="1"/>
    <col min="6402" max="6407" width="10.33203125" style="3" customWidth="1"/>
    <col min="6408" max="6656" width="9.33203125" style="3"/>
    <col min="6657" max="6657" width="14" style="3" customWidth="1"/>
    <col min="6658" max="6663" width="10.33203125" style="3" customWidth="1"/>
    <col min="6664" max="6912" width="9.33203125" style="3"/>
    <col min="6913" max="6913" width="14" style="3" customWidth="1"/>
    <col min="6914" max="6919" width="10.33203125" style="3" customWidth="1"/>
    <col min="6920" max="7168" width="9.33203125" style="3"/>
    <col min="7169" max="7169" width="14" style="3" customWidth="1"/>
    <col min="7170" max="7175" width="10.33203125" style="3" customWidth="1"/>
    <col min="7176" max="7424" width="9.33203125" style="3"/>
    <col min="7425" max="7425" width="14" style="3" customWidth="1"/>
    <col min="7426" max="7431" width="10.33203125" style="3" customWidth="1"/>
    <col min="7432" max="7680" width="9.33203125" style="3"/>
    <col min="7681" max="7681" width="14" style="3" customWidth="1"/>
    <col min="7682" max="7687" width="10.33203125" style="3" customWidth="1"/>
    <col min="7688" max="7936" width="9.33203125" style="3"/>
    <col min="7937" max="7937" width="14" style="3" customWidth="1"/>
    <col min="7938" max="7943" width="10.33203125" style="3" customWidth="1"/>
    <col min="7944" max="8192" width="9.33203125" style="3"/>
    <col min="8193" max="8193" width="14" style="3" customWidth="1"/>
    <col min="8194" max="8199" width="10.33203125" style="3" customWidth="1"/>
    <col min="8200" max="8448" width="9.33203125" style="3"/>
    <col min="8449" max="8449" width="14" style="3" customWidth="1"/>
    <col min="8450" max="8455" width="10.33203125" style="3" customWidth="1"/>
    <col min="8456" max="8704" width="9.33203125" style="3"/>
    <col min="8705" max="8705" width="14" style="3" customWidth="1"/>
    <col min="8706" max="8711" width="10.33203125" style="3" customWidth="1"/>
    <col min="8712" max="8960" width="9.33203125" style="3"/>
    <col min="8961" max="8961" width="14" style="3" customWidth="1"/>
    <col min="8962" max="8967" width="10.33203125" style="3" customWidth="1"/>
    <col min="8968" max="9216" width="9.33203125" style="3"/>
    <col min="9217" max="9217" width="14" style="3" customWidth="1"/>
    <col min="9218" max="9223" width="10.33203125" style="3" customWidth="1"/>
    <col min="9224" max="9472" width="9.33203125" style="3"/>
    <col min="9473" max="9473" width="14" style="3" customWidth="1"/>
    <col min="9474" max="9479" width="10.33203125" style="3" customWidth="1"/>
    <col min="9480" max="9728" width="9.33203125" style="3"/>
    <col min="9729" max="9729" width="14" style="3" customWidth="1"/>
    <col min="9730" max="9735" width="10.33203125" style="3" customWidth="1"/>
    <col min="9736" max="9984" width="9.33203125" style="3"/>
    <col min="9985" max="9985" width="14" style="3" customWidth="1"/>
    <col min="9986" max="9991" width="10.33203125" style="3" customWidth="1"/>
    <col min="9992" max="10240" width="9.33203125" style="3"/>
    <col min="10241" max="10241" width="14" style="3" customWidth="1"/>
    <col min="10242" max="10247" width="10.33203125" style="3" customWidth="1"/>
    <col min="10248" max="10496" width="9.33203125" style="3"/>
    <col min="10497" max="10497" width="14" style="3" customWidth="1"/>
    <col min="10498" max="10503" width="10.33203125" style="3" customWidth="1"/>
    <col min="10504" max="10752" width="9.33203125" style="3"/>
    <col min="10753" max="10753" width="14" style="3" customWidth="1"/>
    <col min="10754" max="10759" width="10.33203125" style="3" customWidth="1"/>
    <col min="10760" max="11008" width="9.33203125" style="3"/>
    <col min="11009" max="11009" width="14" style="3" customWidth="1"/>
    <col min="11010" max="11015" width="10.33203125" style="3" customWidth="1"/>
    <col min="11016" max="11264" width="9.33203125" style="3"/>
    <col min="11265" max="11265" width="14" style="3" customWidth="1"/>
    <col min="11266" max="11271" width="10.33203125" style="3" customWidth="1"/>
    <col min="11272" max="11520" width="9.33203125" style="3"/>
    <col min="11521" max="11521" width="14" style="3" customWidth="1"/>
    <col min="11522" max="11527" width="10.33203125" style="3" customWidth="1"/>
    <col min="11528" max="11776" width="9.33203125" style="3"/>
    <col min="11777" max="11777" width="14" style="3" customWidth="1"/>
    <col min="11778" max="11783" width="10.33203125" style="3" customWidth="1"/>
    <col min="11784" max="12032" width="9.33203125" style="3"/>
    <col min="12033" max="12033" width="14" style="3" customWidth="1"/>
    <col min="12034" max="12039" width="10.33203125" style="3" customWidth="1"/>
    <col min="12040" max="12288" width="9.33203125" style="3"/>
    <col min="12289" max="12289" width="14" style="3" customWidth="1"/>
    <col min="12290" max="12295" width="10.33203125" style="3" customWidth="1"/>
    <col min="12296" max="12544" width="9.33203125" style="3"/>
    <col min="12545" max="12545" width="14" style="3" customWidth="1"/>
    <col min="12546" max="12551" width="10.33203125" style="3" customWidth="1"/>
    <col min="12552" max="12800" width="9.33203125" style="3"/>
    <col min="12801" max="12801" width="14" style="3" customWidth="1"/>
    <col min="12802" max="12807" width="10.33203125" style="3" customWidth="1"/>
    <col min="12808" max="13056" width="9.33203125" style="3"/>
    <col min="13057" max="13057" width="14" style="3" customWidth="1"/>
    <col min="13058" max="13063" width="10.33203125" style="3" customWidth="1"/>
    <col min="13064" max="13312" width="9.33203125" style="3"/>
    <col min="13313" max="13313" width="14" style="3" customWidth="1"/>
    <col min="13314" max="13319" width="10.33203125" style="3" customWidth="1"/>
    <col min="13320" max="13568" width="9.33203125" style="3"/>
    <col min="13569" max="13569" width="14" style="3" customWidth="1"/>
    <col min="13570" max="13575" width="10.33203125" style="3" customWidth="1"/>
    <col min="13576" max="13824" width="9.33203125" style="3"/>
    <col min="13825" max="13825" width="14" style="3" customWidth="1"/>
    <col min="13826" max="13831" width="10.33203125" style="3" customWidth="1"/>
    <col min="13832" max="14080" width="9.33203125" style="3"/>
    <col min="14081" max="14081" width="14" style="3" customWidth="1"/>
    <col min="14082" max="14087" width="10.33203125" style="3" customWidth="1"/>
    <col min="14088" max="14336" width="9.33203125" style="3"/>
    <col min="14337" max="14337" width="14" style="3" customWidth="1"/>
    <col min="14338" max="14343" width="10.33203125" style="3" customWidth="1"/>
    <col min="14344" max="14592" width="9.33203125" style="3"/>
    <col min="14593" max="14593" width="14" style="3" customWidth="1"/>
    <col min="14594" max="14599" width="10.33203125" style="3" customWidth="1"/>
    <col min="14600" max="14848" width="9.33203125" style="3"/>
    <col min="14849" max="14849" width="14" style="3" customWidth="1"/>
    <col min="14850" max="14855" width="10.33203125" style="3" customWidth="1"/>
    <col min="14856" max="15104" width="9.33203125" style="3"/>
    <col min="15105" max="15105" width="14" style="3" customWidth="1"/>
    <col min="15106" max="15111" width="10.33203125" style="3" customWidth="1"/>
    <col min="15112" max="15360" width="9.33203125" style="3"/>
    <col min="15361" max="15361" width="14" style="3" customWidth="1"/>
    <col min="15362" max="15367" width="10.33203125" style="3" customWidth="1"/>
    <col min="15368" max="15616" width="9.33203125" style="3"/>
    <col min="15617" max="15617" width="14" style="3" customWidth="1"/>
    <col min="15618" max="15623" width="10.33203125" style="3" customWidth="1"/>
    <col min="15624" max="15872" width="9.33203125" style="3"/>
    <col min="15873" max="15873" width="14" style="3" customWidth="1"/>
    <col min="15874" max="15879" width="10.33203125" style="3" customWidth="1"/>
    <col min="15880" max="16128" width="9.33203125" style="3"/>
    <col min="16129" max="16129" width="14" style="3" customWidth="1"/>
    <col min="16130" max="16135" width="10.33203125" style="3" customWidth="1"/>
    <col min="16136" max="16384" width="9.33203125" style="3"/>
  </cols>
  <sheetData>
    <row r="1" spans="1:19" ht="15" x14ac:dyDescent="0.25">
      <c r="A1" s="135" t="str">
        <f>+'Cover Page'!$B$29</f>
        <v>Annual Performance Report 2022</v>
      </c>
      <c r="B1" s="135"/>
      <c r="C1" s="135"/>
      <c r="D1" s="135"/>
      <c r="E1" s="135" t="str">
        <f>+'Cover Page'!$B$33</f>
        <v>SUEZ R&amp;R UK LTD 
SUEZ R&amp;R  Tees Valley – Energy from Waste Facility
 Tees Valley – Energy from Waste Facility</v>
      </c>
    </row>
    <row r="3" spans="1:19" ht="14.4" x14ac:dyDescent="0.3">
      <c r="A3" s="105" t="s">
        <v>475</v>
      </c>
      <c r="D3" s="123" t="s">
        <v>417</v>
      </c>
      <c r="G3" s="127" t="s">
        <v>418</v>
      </c>
      <c r="J3" s="9" t="str">
        <f>+A3</f>
        <v xml:space="preserve">Monitoring of Ammnonia emissions </v>
      </c>
      <c r="L3" s="9"/>
      <c r="N3" s="9" t="s">
        <v>419</v>
      </c>
      <c r="Q3" s="126" t="s">
        <v>3</v>
      </c>
      <c r="R3" s="120"/>
      <c r="S3" s="120"/>
    </row>
    <row r="4" spans="1:19" ht="13.95" customHeight="1" x14ac:dyDescent="0.25">
      <c r="Q4" s="403" t="s">
        <v>420</v>
      </c>
      <c r="R4" s="403"/>
      <c r="S4" s="403"/>
    </row>
    <row r="5" spans="1:19" ht="16.2" x14ac:dyDescent="0.25">
      <c r="A5" s="113" t="s">
        <v>421</v>
      </c>
      <c r="B5" s="414" t="s">
        <v>422</v>
      </c>
      <c r="C5" s="414"/>
      <c r="D5" s="414"/>
      <c r="E5" s="414" t="s">
        <v>423</v>
      </c>
      <c r="F5" s="414"/>
      <c r="G5" s="414"/>
      <c r="J5" s="413"/>
      <c r="K5" s="413"/>
      <c r="L5" s="413"/>
      <c r="M5" s="413"/>
      <c r="N5" s="413"/>
      <c r="O5" s="413"/>
      <c r="Q5" s="403"/>
      <c r="R5" s="403"/>
      <c r="S5" s="403"/>
    </row>
    <row r="6" spans="1:19" s="103" customFormat="1" ht="37.5" customHeight="1" x14ac:dyDescent="0.3">
      <c r="A6" s="110">
        <f>+'Cover Page'!C39</f>
        <v>2022</v>
      </c>
      <c r="B6" s="99" t="s">
        <v>476</v>
      </c>
      <c r="C6" s="99" t="s">
        <v>425</v>
      </c>
      <c r="D6" s="99" t="s">
        <v>426</v>
      </c>
      <c r="E6" s="99" t="s">
        <v>477</v>
      </c>
      <c r="F6" s="99" t="s">
        <v>428</v>
      </c>
      <c r="G6" s="99" t="s">
        <v>429</v>
      </c>
      <c r="H6" s="104"/>
      <c r="J6" s="106">
        <f>+A6</f>
        <v>2022</v>
      </c>
      <c r="K6" s="106" t="s">
        <v>430</v>
      </c>
      <c r="L6" s="112" t="s">
        <v>425</v>
      </c>
      <c r="M6" s="112" t="s">
        <v>431</v>
      </c>
      <c r="N6" s="112" t="s">
        <v>428</v>
      </c>
      <c r="O6" s="112" t="s">
        <v>432</v>
      </c>
      <c r="Q6" s="403"/>
      <c r="R6" s="403"/>
      <c r="S6" s="403"/>
    </row>
    <row r="7" spans="1:19" x14ac:dyDescent="0.25">
      <c r="A7" s="111" t="s">
        <v>433</v>
      </c>
      <c r="B7" s="114">
        <v>0</v>
      </c>
      <c r="C7" s="109">
        <f>AVERAGE(L7,L22,L37,L52,L67)</f>
        <v>2.052</v>
      </c>
      <c r="D7" s="109">
        <f>MAX(M7,M22,M37,M52,M67)</f>
        <v>340</v>
      </c>
      <c r="E7" s="114">
        <v>10</v>
      </c>
      <c r="F7" s="109">
        <f>AVERAGE(N7,N22,N37,N52,N67)</f>
        <v>2.052</v>
      </c>
      <c r="G7" s="109">
        <f>MAX(O7,O22,O37,O52,O67)</f>
        <v>40.799999999999997</v>
      </c>
      <c r="J7" s="412" t="s">
        <v>192</v>
      </c>
      <c r="K7" s="111" t="s">
        <v>433</v>
      </c>
      <c r="L7" s="109">
        <v>2.8</v>
      </c>
      <c r="M7" s="109">
        <v>49.3</v>
      </c>
      <c r="N7" s="109">
        <v>2.8</v>
      </c>
      <c r="O7" s="109">
        <v>5.6</v>
      </c>
      <c r="Q7" s="403"/>
      <c r="R7" s="403"/>
      <c r="S7" s="403"/>
    </row>
    <row r="8" spans="1:19" x14ac:dyDescent="0.25">
      <c r="A8" s="111" t="s">
        <v>434</v>
      </c>
      <c r="B8" s="108">
        <f>+B7</f>
        <v>0</v>
      </c>
      <c r="C8" s="109">
        <f t="shared" ref="C8:C18" si="0">AVERAGE(L8,L23,L38,L53,L68)</f>
        <v>1.7740000000000002</v>
      </c>
      <c r="D8" s="109">
        <f t="shared" ref="D8:D18" si="1">MAX(M8,M23,M38,M53,M68)</f>
        <v>46</v>
      </c>
      <c r="E8" s="108">
        <f>+E7</f>
        <v>10</v>
      </c>
      <c r="F8" s="109">
        <f t="shared" ref="F8:F18" si="2">AVERAGE(N8,N23,N38,N53,N68)</f>
        <v>1.7740000000000002</v>
      </c>
      <c r="G8" s="109">
        <f t="shared" ref="G8:G18" si="3">MAX(O8,O23,O38,O53,O68)</f>
        <v>6.3</v>
      </c>
      <c r="J8" s="412"/>
      <c r="K8" s="111" t="s">
        <v>434</v>
      </c>
      <c r="L8" s="109">
        <v>2.8</v>
      </c>
      <c r="M8" s="109">
        <v>45</v>
      </c>
      <c r="N8" s="109">
        <v>2.8</v>
      </c>
      <c r="O8" s="109">
        <v>5.8</v>
      </c>
      <c r="Q8" s="403"/>
      <c r="R8" s="403"/>
      <c r="S8" s="403"/>
    </row>
    <row r="9" spans="1:19" x14ac:dyDescent="0.25">
      <c r="A9" s="111" t="s">
        <v>435</v>
      </c>
      <c r="B9" s="108">
        <f t="shared" ref="B9:B18" si="4">+B8</f>
        <v>0</v>
      </c>
      <c r="C9" s="109">
        <f t="shared" si="0"/>
        <v>1.9000000000000004</v>
      </c>
      <c r="D9" s="109">
        <f t="shared" si="1"/>
        <v>50</v>
      </c>
      <c r="E9" s="108">
        <f t="shared" ref="E9:E18" si="5">+E8</f>
        <v>10</v>
      </c>
      <c r="F9" s="109">
        <f t="shared" si="2"/>
        <v>1.9000000000000004</v>
      </c>
      <c r="G9" s="109">
        <f t="shared" si="3"/>
        <v>8.1</v>
      </c>
      <c r="J9" s="412"/>
      <c r="K9" s="111" t="s">
        <v>435</v>
      </c>
      <c r="L9" s="109">
        <v>3.7</v>
      </c>
      <c r="M9" s="109">
        <v>50</v>
      </c>
      <c r="N9" s="109">
        <v>3.7</v>
      </c>
      <c r="O9" s="109">
        <v>8.1</v>
      </c>
      <c r="Q9" s="125" t="s">
        <v>436</v>
      </c>
    </row>
    <row r="10" spans="1:19" ht="14.25" customHeight="1" x14ac:dyDescent="0.25">
      <c r="A10" s="111" t="s">
        <v>437</v>
      </c>
      <c r="B10" s="108">
        <f t="shared" si="4"/>
        <v>0</v>
      </c>
      <c r="C10" s="109">
        <f t="shared" si="0"/>
        <v>2.11</v>
      </c>
      <c r="D10" s="109">
        <f t="shared" si="1"/>
        <v>50</v>
      </c>
      <c r="E10" s="108">
        <f t="shared" si="5"/>
        <v>10</v>
      </c>
      <c r="F10" s="109">
        <f t="shared" si="2"/>
        <v>2.11</v>
      </c>
      <c r="G10" s="109">
        <f t="shared" si="3"/>
        <v>8.5</v>
      </c>
      <c r="J10" s="412"/>
      <c r="K10" s="111" t="s">
        <v>437</v>
      </c>
      <c r="L10" s="109">
        <v>3.5</v>
      </c>
      <c r="M10" s="109">
        <v>50</v>
      </c>
      <c r="N10" s="109">
        <v>3.5</v>
      </c>
      <c r="O10" s="109">
        <v>8.5</v>
      </c>
      <c r="Q10" s="411" t="s">
        <v>438</v>
      </c>
      <c r="R10" s="411"/>
      <c r="S10" s="411"/>
    </row>
    <row r="11" spans="1:19" x14ac:dyDescent="0.25">
      <c r="A11" s="111" t="s">
        <v>439</v>
      </c>
      <c r="B11" s="108">
        <f t="shared" si="4"/>
        <v>0</v>
      </c>
      <c r="C11" s="109">
        <f t="shared" si="0"/>
        <v>2.3359999999999999</v>
      </c>
      <c r="D11" s="109">
        <f t="shared" si="1"/>
        <v>50</v>
      </c>
      <c r="E11" s="108">
        <f t="shared" si="5"/>
        <v>10</v>
      </c>
      <c r="F11" s="109">
        <f t="shared" si="2"/>
        <v>2.3359999999999999</v>
      </c>
      <c r="G11" s="109">
        <f t="shared" si="3"/>
        <v>7.9</v>
      </c>
      <c r="J11" s="412"/>
      <c r="K11" s="111" t="s">
        <v>439</v>
      </c>
      <c r="L11" s="4">
        <v>4</v>
      </c>
      <c r="M11" s="4">
        <v>50</v>
      </c>
      <c r="N11" s="4">
        <v>4</v>
      </c>
      <c r="O11" s="4">
        <v>7.9</v>
      </c>
      <c r="Q11" s="411"/>
      <c r="R11" s="411"/>
      <c r="S11" s="411"/>
    </row>
    <row r="12" spans="1:19" x14ac:dyDescent="0.25">
      <c r="A12" s="111" t="s">
        <v>440</v>
      </c>
      <c r="B12" s="108">
        <f t="shared" si="4"/>
        <v>0</v>
      </c>
      <c r="C12" s="109">
        <f t="shared" si="0"/>
        <v>2.2000000000000002</v>
      </c>
      <c r="D12" s="109">
        <f t="shared" si="1"/>
        <v>50</v>
      </c>
      <c r="E12" s="108">
        <f t="shared" si="5"/>
        <v>10</v>
      </c>
      <c r="F12" s="109">
        <f t="shared" si="2"/>
        <v>2.2000000000000002</v>
      </c>
      <c r="G12" s="109">
        <f t="shared" si="3"/>
        <v>11.4</v>
      </c>
      <c r="J12" s="412"/>
      <c r="K12" s="111" t="s">
        <v>440</v>
      </c>
      <c r="L12" s="4">
        <v>3</v>
      </c>
      <c r="M12" s="4">
        <v>50</v>
      </c>
      <c r="N12" s="4">
        <v>3</v>
      </c>
      <c r="O12" s="4">
        <v>7.5</v>
      </c>
      <c r="Q12" s="411"/>
      <c r="R12" s="411"/>
      <c r="S12" s="411"/>
    </row>
    <row r="13" spans="1:19" ht="14.25" customHeight="1" x14ac:dyDescent="0.25">
      <c r="A13" s="111" t="s">
        <v>441</v>
      </c>
      <c r="B13" s="108">
        <f t="shared" si="4"/>
        <v>0</v>
      </c>
      <c r="C13" s="109">
        <f t="shared" si="0"/>
        <v>2.0300000000000002</v>
      </c>
      <c r="D13" s="109">
        <f t="shared" si="1"/>
        <v>112</v>
      </c>
      <c r="E13" s="108">
        <f t="shared" si="5"/>
        <v>10</v>
      </c>
      <c r="F13" s="109">
        <f t="shared" si="2"/>
        <v>2.0300000000000002</v>
      </c>
      <c r="G13" s="109">
        <f t="shared" si="3"/>
        <v>11.5</v>
      </c>
      <c r="J13" s="412"/>
      <c r="K13" s="111" t="s">
        <v>441</v>
      </c>
      <c r="L13" s="4">
        <v>1.2</v>
      </c>
      <c r="M13" s="4">
        <v>18.399999999999999</v>
      </c>
      <c r="N13" s="4">
        <v>1.2</v>
      </c>
      <c r="O13" s="4">
        <v>2.8</v>
      </c>
      <c r="Q13" s="411" t="s">
        <v>442</v>
      </c>
      <c r="R13" s="411"/>
      <c r="S13" s="411"/>
    </row>
    <row r="14" spans="1:19" x14ac:dyDescent="0.25">
      <c r="A14" s="111" t="s">
        <v>443</v>
      </c>
      <c r="B14" s="108">
        <f t="shared" si="4"/>
        <v>0</v>
      </c>
      <c r="C14" s="109">
        <f t="shared" si="0"/>
        <v>1.6400000000000001</v>
      </c>
      <c r="D14" s="109">
        <f t="shared" si="1"/>
        <v>27</v>
      </c>
      <c r="E14" s="108">
        <f t="shared" si="5"/>
        <v>10</v>
      </c>
      <c r="F14" s="109">
        <f t="shared" si="2"/>
        <v>1.6400000000000001</v>
      </c>
      <c r="G14" s="109">
        <f t="shared" si="3"/>
        <v>7.4</v>
      </c>
      <c r="J14" s="412"/>
      <c r="K14" s="111" t="s">
        <v>443</v>
      </c>
      <c r="L14" s="4">
        <v>1.1000000000000001</v>
      </c>
      <c r="M14" s="4">
        <v>10.3</v>
      </c>
      <c r="N14" s="4">
        <v>1.1000000000000001</v>
      </c>
      <c r="O14" s="4">
        <v>2.5</v>
      </c>
      <c r="Q14" s="411"/>
      <c r="R14" s="411"/>
      <c r="S14" s="411"/>
    </row>
    <row r="15" spans="1:19" x14ac:dyDescent="0.25">
      <c r="A15" s="111" t="s">
        <v>444</v>
      </c>
      <c r="B15" s="108">
        <f t="shared" si="4"/>
        <v>0</v>
      </c>
      <c r="C15" s="109">
        <f t="shared" si="0"/>
        <v>1.69</v>
      </c>
      <c r="D15" s="109">
        <f t="shared" si="1"/>
        <v>26</v>
      </c>
      <c r="E15" s="108">
        <f t="shared" si="5"/>
        <v>10</v>
      </c>
      <c r="F15" s="109">
        <f t="shared" si="2"/>
        <v>1.69</v>
      </c>
      <c r="G15" s="109">
        <f t="shared" si="3"/>
        <v>3.9</v>
      </c>
      <c r="J15" s="412"/>
      <c r="K15" s="111" t="s">
        <v>444</v>
      </c>
      <c r="L15" s="167">
        <v>1</v>
      </c>
      <c r="M15" s="167">
        <v>17.8</v>
      </c>
      <c r="N15" s="167">
        <v>1</v>
      </c>
      <c r="O15" s="167">
        <v>1.3</v>
      </c>
      <c r="Q15" s="411"/>
      <c r="R15" s="411"/>
      <c r="S15" s="411"/>
    </row>
    <row r="16" spans="1:19" x14ac:dyDescent="0.25">
      <c r="A16" s="111" t="s">
        <v>445</v>
      </c>
      <c r="B16" s="108">
        <f t="shared" si="4"/>
        <v>0</v>
      </c>
      <c r="C16" s="109">
        <f t="shared" si="0"/>
        <v>1.58</v>
      </c>
      <c r="D16" s="109">
        <f t="shared" si="1"/>
        <v>64</v>
      </c>
      <c r="E16" s="108">
        <f t="shared" si="5"/>
        <v>10</v>
      </c>
      <c r="F16" s="109">
        <f t="shared" si="2"/>
        <v>1.52</v>
      </c>
      <c r="G16" s="109">
        <f t="shared" si="3"/>
        <v>6.6</v>
      </c>
      <c r="J16" s="412"/>
      <c r="K16" s="111" t="s">
        <v>445</v>
      </c>
      <c r="L16" s="167">
        <v>1</v>
      </c>
      <c r="M16" s="167">
        <v>14</v>
      </c>
      <c r="N16" s="167">
        <v>1</v>
      </c>
      <c r="O16" s="167">
        <v>2.4</v>
      </c>
      <c r="Q16" s="411"/>
      <c r="R16" s="411"/>
      <c r="S16" s="411"/>
    </row>
    <row r="17" spans="1:15" x14ac:dyDescent="0.25">
      <c r="A17" s="111" t="s">
        <v>446</v>
      </c>
      <c r="B17" s="108">
        <f t="shared" si="4"/>
        <v>0</v>
      </c>
      <c r="C17" s="109">
        <f t="shared" si="0"/>
        <v>1.44</v>
      </c>
      <c r="D17" s="109">
        <f t="shared" si="1"/>
        <v>87</v>
      </c>
      <c r="E17" s="108">
        <f t="shared" si="5"/>
        <v>10</v>
      </c>
      <c r="F17" s="109">
        <f t="shared" si="2"/>
        <v>1.44</v>
      </c>
      <c r="G17" s="109">
        <f t="shared" si="3"/>
        <v>9.1</v>
      </c>
      <c r="J17" s="412"/>
      <c r="K17" s="111" t="s">
        <v>446</v>
      </c>
      <c r="L17" s="167">
        <v>1</v>
      </c>
      <c r="M17" s="167">
        <v>25</v>
      </c>
      <c r="N17" s="167">
        <v>1</v>
      </c>
      <c r="O17" s="167">
        <v>1.8</v>
      </c>
    </row>
    <row r="18" spans="1:15" x14ac:dyDescent="0.25">
      <c r="A18" s="111" t="s">
        <v>447</v>
      </c>
      <c r="B18" s="108">
        <f t="shared" si="4"/>
        <v>0</v>
      </c>
      <c r="C18" s="109">
        <f t="shared" si="0"/>
        <v>1.2</v>
      </c>
      <c r="D18" s="109">
        <f t="shared" si="1"/>
        <v>21.5</v>
      </c>
      <c r="E18" s="108">
        <f t="shared" si="5"/>
        <v>10</v>
      </c>
      <c r="F18" s="109">
        <f t="shared" si="2"/>
        <v>1.2</v>
      </c>
      <c r="G18" s="109">
        <f t="shared" si="3"/>
        <v>3.7</v>
      </c>
      <c r="J18" s="412"/>
      <c r="K18" s="111" t="s">
        <v>447</v>
      </c>
      <c r="L18" s="168">
        <v>0.9</v>
      </c>
      <c r="M18" s="168">
        <v>16</v>
      </c>
      <c r="N18" s="168">
        <v>0.9</v>
      </c>
      <c r="O18" s="168">
        <v>2.2999999999999998</v>
      </c>
    </row>
    <row r="19" spans="1:15" x14ac:dyDescent="0.25">
      <c r="J19" s="412"/>
      <c r="K19" s="107" t="s">
        <v>448</v>
      </c>
      <c r="L19" s="107">
        <f>AVERAGE(L7:L18)</f>
        <v>2.1666666666666665</v>
      </c>
      <c r="M19" s="107">
        <f>MAX(M7:M18)</f>
        <v>50</v>
      </c>
      <c r="N19" s="107">
        <f>AVERAGE(N7:N18)</f>
        <v>2.1666666666666665</v>
      </c>
      <c r="O19" s="107">
        <f>MAX(O7:O18)</f>
        <v>8.5</v>
      </c>
    </row>
    <row r="21" spans="1:15" ht="41.4" x14ac:dyDescent="0.25">
      <c r="J21" s="106">
        <f>+A6</f>
        <v>2022</v>
      </c>
      <c r="K21" s="106" t="s">
        <v>430</v>
      </c>
      <c r="L21" s="112" t="s">
        <v>425</v>
      </c>
      <c r="M21" s="112" t="s">
        <v>431</v>
      </c>
      <c r="N21" s="112" t="s">
        <v>428</v>
      </c>
      <c r="O21" s="112" t="s">
        <v>432</v>
      </c>
    </row>
    <row r="22" spans="1:15" x14ac:dyDescent="0.25">
      <c r="J22" s="412" t="s">
        <v>193</v>
      </c>
      <c r="K22" s="111" t="s">
        <v>433</v>
      </c>
      <c r="L22" s="109">
        <v>2.2999999999999998</v>
      </c>
      <c r="M22" s="109">
        <v>47</v>
      </c>
      <c r="N22" s="109">
        <v>2.2999999999999998</v>
      </c>
      <c r="O22" s="109">
        <v>5.7</v>
      </c>
    </row>
    <row r="23" spans="1:15" x14ac:dyDescent="0.25">
      <c r="J23" s="412"/>
      <c r="K23" s="111" t="s">
        <v>434</v>
      </c>
      <c r="L23" s="109">
        <v>2.2999999999999998</v>
      </c>
      <c r="M23" s="109">
        <v>33</v>
      </c>
      <c r="N23" s="109">
        <v>2.2999999999999998</v>
      </c>
      <c r="O23" s="109">
        <v>6.3</v>
      </c>
    </row>
    <row r="24" spans="1:15" x14ac:dyDescent="0.25">
      <c r="J24" s="412"/>
      <c r="K24" s="111" t="s">
        <v>435</v>
      </c>
      <c r="L24" s="109">
        <v>1.6</v>
      </c>
      <c r="M24" s="109">
        <v>49</v>
      </c>
      <c r="N24" s="109">
        <v>1.6</v>
      </c>
      <c r="O24" s="109">
        <v>6.6</v>
      </c>
    </row>
    <row r="25" spans="1:15" x14ac:dyDescent="0.25">
      <c r="J25" s="412"/>
      <c r="K25" s="111" t="s">
        <v>437</v>
      </c>
      <c r="L25" s="109">
        <v>2.1</v>
      </c>
      <c r="M25" s="109">
        <v>47</v>
      </c>
      <c r="N25" s="109">
        <v>2.1</v>
      </c>
      <c r="O25" s="109">
        <v>5.3</v>
      </c>
    </row>
    <row r="26" spans="1:15" x14ac:dyDescent="0.25">
      <c r="J26" s="412"/>
      <c r="K26" s="111" t="s">
        <v>439</v>
      </c>
      <c r="L26" s="4">
        <v>1.6</v>
      </c>
      <c r="M26" s="4">
        <v>50</v>
      </c>
      <c r="N26" s="4">
        <v>1.6</v>
      </c>
      <c r="O26" s="4">
        <v>3.6</v>
      </c>
    </row>
    <row r="27" spans="1:15" x14ac:dyDescent="0.25">
      <c r="J27" s="412"/>
      <c r="K27" s="111" t="s">
        <v>440</v>
      </c>
      <c r="L27" s="4">
        <v>1.8</v>
      </c>
      <c r="M27" s="4">
        <v>50</v>
      </c>
      <c r="N27" s="4">
        <v>1.8</v>
      </c>
      <c r="O27" s="4">
        <v>5.8</v>
      </c>
    </row>
    <row r="28" spans="1:15" x14ac:dyDescent="0.25">
      <c r="J28" s="412"/>
      <c r="K28" s="111" t="s">
        <v>441</v>
      </c>
      <c r="L28" s="4">
        <v>1.3</v>
      </c>
      <c r="M28" s="4">
        <v>39</v>
      </c>
      <c r="N28" s="4">
        <v>1.3</v>
      </c>
      <c r="O28" s="4">
        <v>2.7</v>
      </c>
    </row>
    <row r="29" spans="1:15" x14ac:dyDescent="0.25">
      <c r="B29" s="70" t="s">
        <v>55</v>
      </c>
      <c r="J29" s="412"/>
      <c r="K29" s="111" t="s">
        <v>443</v>
      </c>
      <c r="L29" s="4">
        <v>1.3</v>
      </c>
      <c r="M29" s="4">
        <v>3</v>
      </c>
      <c r="N29" s="4">
        <v>1.3</v>
      </c>
      <c r="O29" s="4">
        <v>1.8</v>
      </c>
    </row>
    <row r="30" spans="1:15" x14ac:dyDescent="0.25">
      <c r="J30" s="412"/>
      <c r="K30" s="111" t="s">
        <v>444</v>
      </c>
      <c r="L30" s="167">
        <v>1.3</v>
      </c>
      <c r="M30" s="167">
        <v>24</v>
      </c>
      <c r="N30" s="167">
        <v>1.3</v>
      </c>
      <c r="O30" s="167">
        <v>2.2000000000000002</v>
      </c>
    </row>
    <row r="31" spans="1:15" x14ac:dyDescent="0.25">
      <c r="J31" s="412"/>
      <c r="K31" s="111" t="s">
        <v>445</v>
      </c>
      <c r="L31" s="167">
        <v>1.5</v>
      </c>
      <c r="M31" s="167">
        <v>32</v>
      </c>
      <c r="N31" s="167">
        <v>1.5</v>
      </c>
      <c r="O31" s="167">
        <v>4.0999999999999996</v>
      </c>
    </row>
    <row r="32" spans="1:15" x14ac:dyDescent="0.25">
      <c r="J32" s="412"/>
      <c r="K32" s="111" t="s">
        <v>446</v>
      </c>
      <c r="L32" s="167">
        <v>2</v>
      </c>
      <c r="M32" s="167">
        <v>30</v>
      </c>
      <c r="N32" s="167">
        <v>2</v>
      </c>
      <c r="O32" s="167">
        <v>9.1</v>
      </c>
    </row>
    <row r="33" spans="1:15" x14ac:dyDescent="0.25">
      <c r="J33" s="412"/>
      <c r="K33" s="111" t="s">
        <v>447</v>
      </c>
      <c r="L33" s="168">
        <v>1</v>
      </c>
      <c r="M33" s="168">
        <v>21.5</v>
      </c>
      <c r="N33" s="168">
        <v>1</v>
      </c>
      <c r="O33" s="168">
        <v>2.5</v>
      </c>
    </row>
    <row r="34" spans="1:15" x14ac:dyDescent="0.25">
      <c r="J34" s="412"/>
      <c r="K34" s="107" t="s">
        <v>448</v>
      </c>
      <c r="L34" s="107">
        <f>AVERAGE(L22:L33)</f>
        <v>1.675</v>
      </c>
      <c r="M34" s="107">
        <f>MAX(M22:M33)</f>
        <v>50</v>
      </c>
      <c r="N34" s="107">
        <f>AVERAGE(N22:N33)</f>
        <v>1.675</v>
      </c>
      <c r="O34" s="107">
        <f>MAX(O22:O33)</f>
        <v>9.1</v>
      </c>
    </row>
    <row r="36" spans="1:15" ht="41.4" x14ac:dyDescent="0.25">
      <c r="J36" s="106">
        <f>+A6</f>
        <v>2022</v>
      </c>
      <c r="K36" s="106" t="s">
        <v>430</v>
      </c>
      <c r="L36" s="112" t="s">
        <v>425</v>
      </c>
      <c r="M36" s="112" t="s">
        <v>431</v>
      </c>
      <c r="N36" s="112" t="s">
        <v>428</v>
      </c>
      <c r="O36" s="112" t="s">
        <v>432</v>
      </c>
    </row>
    <row r="37" spans="1:15" x14ac:dyDescent="0.25">
      <c r="J37" s="412" t="s">
        <v>194</v>
      </c>
      <c r="K37" s="111" t="s">
        <v>433</v>
      </c>
      <c r="L37" s="109">
        <v>3.2</v>
      </c>
      <c r="M37" s="109">
        <v>340</v>
      </c>
      <c r="N37" s="109">
        <v>3.2</v>
      </c>
      <c r="O37" s="109">
        <v>40.799999999999997</v>
      </c>
    </row>
    <row r="38" spans="1:15" x14ac:dyDescent="0.25">
      <c r="J38" s="412"/>
      <c r="K38" s="111" t="s">
        <v>434</v>
      </c>
      <c r="L38" s="109">
        <v>1.5</v>
      </c>
      <c r="M38" s="109">
        <v>46</v>
      </c>
      <c r="N38" s="109">
        <v>1.5</v>
      </c>
      <c r="O38" s="109">
        <v>3.6</v>
      </c>
    </row>
    <row r="39" spans="1:15" x14ac:dyDescent="0.25">
      <c r="C39" s="70">
        <v>2021</v>
      </c>
      <c r="J39" s="412"/>
      <c r="K39" s="111" t="s">
        <v>435</v>
      </c>
      <c r="L39" s="109">
        <v>1.4</v>
      </c>
      <c r="M39" s="109">
        <v>17</v>
      </c>
      <c r="N39" s="109">
        <v>1.4</v>
      </c>
      <c r="O39" s="109">
        <v>2.7</v>
      </c>
    </row>
    <row r="40" spans="1:15" x14ac:dyDescent="0.25">
      <c r="J40" s="412"/>
      <c r="K40" s="111" t="s">
        <v>437</v>
      </c>
      <c r="L40" s="109">
        <v>1.5</v>
      </c>
      <c r="M40" s="109">
        <v>39</v>
      </c>
      <c r="N40" s="109">
        <v>1.5</v>
      </c>
      <c r="O40" s="109">
        <v>7.6</v>
      </c>
    </row>
    <row r="41" spans="1:15" x14ac:dyDescent="0.25">
      <c r="J41" s="412"/>
      <c r="K41" s="111" t="s">
        <v>439</v>
      </c>
      <c r="L41" s="109">
        <v>2.4</v>
      </c>
      <c r="M41" s="109">
        <v>25</v>
      </c>
      <c r="N41" s="109">
        <v>2.4</v>
      </c>
      <c r="O41" s="109">
        <v>1.4</v>
      </c>
    </row>
    <row r="42" spans="1:15" x14ac:dyDescent="0.25">
      <c r="J42" s="412"/>
      <c r="K42" s="111" t="s">
        <v>440</v>
      </c>
      <c r="L42" s="4">
        <v>2.4</v>
      </c>
      <c r="M42" s="4">
        <v>25</v>
      </c>
      <c r="N42" s="4">
        <v>2.4</v>
      </c>
      <c r="O42" s="4">
        <v>11.4</v>
      </c>
    </row>
    <row r="43" spans="1:15" x14ac:dyDescent="0.25">
      <c r="J43" s="412"/>
      <c r="K43" s="111" t="s">
        <v>441</v>
      </c>
      <c r="L43" s="4">
        <v>4.5</v>
      </c>
      <c r="M43" s="4">
        <v>112</v>
      </c>
      <c r="N43" s="4">
        <v>4.5</v>
      </c>
      <c r="O43" s="4">
        <v>11.5</v>
      </c>
    </row>
    <row r="44" spans="1:15" x14ac:dyDescent="0.25">
      <c r="J44" s="412"/>
      <c r="K44" s="111" t="s">
        <v>443</v>
      </c>
      <c r="L44" s="4">
        <v>2.4</v>
      </c>
      <c r="M44" s="4">
        <v>24</v>
      </c>
      <c r="N44" s="4">
        <v>2.4</v>
      </c>
      <c r="O44" s="4">
        <v>7.4</v>
      </c>
    </row>
    <row r="45" spans="1:15" x14ac:dyDescent="0.25">
      <c r="J45" s="412"/>
      <c r="K45" s="111" t="s">
        <v>444</v>
      </c>
      <c r="L45" s="167">
        <v>1.8</v>
      </c>
      <c r="M45" s="167">
        <v>15.8</v>
      </c>
      <c r="N45" s="167">
        <v>1.8</v>
      </c>
      <c r="O45" s="167">
        <v>3.3</v>
      </c>
    </row>
    <row r="46" spans="1:15" x14ac:dyDescent="0.25">
      <c r="J46" s="412"/>
      <c r="K46" s="111" t="s">
        <v>445</v>
      </c>
      <c r="L46" s="167">
        <v>1.8</v>
      </c>
      <c r="M46" s="167">
        <v>64</v>
      </c>
      <c r="N46" s="167">
        <v>1.8</v>
      </c>
      <c r="O46" s="167">
        <v>6.6</v>
      </c>
    </row>
    <row r="47" spans="1:15" x14ac:dyDescent="0.25">
      <c r="J47" s="412"/>
      <c r="K47" s="111" t="s">
        <v>446</v>
      </c>
      <c r="L47" s="167">
        <v>1.9</v>
      </c>
      <c r="M47" s="167">
        <v>87</v>
      </c>
      <c r="N47" s="167">
        <v>1.9</v>
      </c>
      <c r="O47" s="167">
        <v>7.9</v>
      </c>
    </row>
    <row r="48" spans="1:15" x14ac:dyDescent="0.25">
      <c r="A48" s="424" t="s">
        <v>338</v>
      </c>
      <c r="B48" s="425"/>
      <c r="C48" s="425"/>
      <c r="D48" s="425"/>
      <c r="E48" s="425"/>
      <c r="F48" s="425"/>
      <c r="G48" s="426"/>
      <c r="J48" s="412"/>
      <c r="K48" s="111" t="s">
        <v>447</v>
      </c>
      <c r="L48" s="168">
        <v>1.2</v>
      </c>
      <c r="M48" s="168">
        <v>8</v>
      </c>
      <c r="N48" s="168">
        <v>1.2</v>
      </c>
      <c r="O48" s="168">
        <v>2</v>
      </c>
    </row>
    <row r="49" spans="1:15" x14ac:dyDescent="0.25">
      <c r="A49" s="415" t="s">
        <v>478</v>
      </c>
      <c r="B49" s="416"/>
      <c r="C49" s="416"/>
      <c r="D49" s="416"/>
      <c r="E49" s="416"/>
      <c r="F49" s="416"/>
      <c r="G49" s="417"/>
      <c r="J49" s="412"/>
      <c r="K49" s="107" t="s">
        <v>448</v>
      </c>
      <c r="L49" s="107">
        <f>AVERAGE(L37:L48)</f>
        <v>2.1666666666666665</v>
      </c>
      <c r="M49" s="107">
        <f>MAX(M37:M48)</f>
        <v>340</v>
      </c>
      <c r="N49" s="107">
        <f>AVERAGE(N37:N48)</f>
        <v>2.1666666666666665</v>
      </c>
      <c r="O49" s="107">
        <f>MAX(O37:O48)</f>
        <v>40.799999999999997</v>
      </c>
    </row>
    <row r="50" spans="1:15" x14ac:dyDescent="0.25">
      <c r="A50" s="418"/>
      <c r="B50" s="419"/>
      <c r="C50" s="419"/>
      <c r="D50" s="419"/>
      <c r="E50" s="419"/>
      <c r="F50" s="419"/>
      <c r="G50" s="420"/>
    </row>
    <row r="51" spans="1:15" ht="41.4" x14ac:dyDescent="0.25">
      <c r="A51" s="418"/>
      <c r="B51" s="419"/>
      <c r="C51" s="419"/>
      <c r="D51" s="419"/>
      <c r="E51" s="419"/>
      <c r="F51" s="419"/>
      <c r="G51" s="420"/>
      <c r="J51" s="106">
        <f>+A6</f>
        <v>2022</v>
      </c>
      <c r="K51" s="106" t="s">
        <v>430</v>
      </c>
      <c r="L51" s="112" t="s">
        <v>425</v>
      </c>
      <c r="M51" s="112" t="s">
        <v>431</v>
      </c>
      <c r="N51" s="112" t="s">
        <v>428</v>
      </c>
      <c r="O51" s="112" t="s">
        <v>432</v>
      </c>
    </row>
    <row r="52" spans="1:15" x14ac:dyDescent="0.25">
      <c r="A52" s="421"/>
      <c r="B52" s="422"/>
      <c r="C52" s="422"/>
      <c r="D52" s="422"/>
      <c r="E52" s="422"/>
      <c r="F52" s="422"/>
      <c r="G52" s="423"/>
      <c r="J52" s="412" t="s">
        <v>195</v>
      </c>
      <c r="K52" s="111" t="s">
        <v>433</v>
      </c>
      <c r="L52" s="109">
        <v>0.52</v>
      </c>
      <c r="M52" s="109">
        <v>7.49</v>
      </c>
      <c r="N52" s="109">
        <v>0.52</v>
      </c>
      <c r="O52" s="109">
        <v>1.21</v>
      </c>
    </row>
    <row r="53" spans="1:15" x14ac:dyDescent="0.25">
      <c r="J53" s="412"/>
      <c r="K53" s="111" t="s">
        <v>434</v>
      </c>
      <c r="L53" s="109">
        <v>0.56000000000000005</v>
      </c>
      <c r="M53" s="109">
        <v>4.0999999999999996</v>
      </c>
      <c r="N53" s="109">
        <v>0.56000000000000005</v>
      </c>
      <c r="O53" s="109">
        <v>1.34</v>
      </c>
    </row>
    <row r="54" spans="1:15" x14ac:dyDescent="0.25">
      <c r="J54" s="412"/>
      <c r="K54" s="111" t="s">
        <v>435</v>
      </c>
      <c r="L54" s="109">
        <v>0.9</v>
      </c>
      <c r="M54" s="109">
        <v>6.21</v>
      </c>
      <c r="N54" s="109">
        <v>0.9</v>
      </c>
      <c r="O54" s="109">
        <v>1.96</v>
      </c>
    </row>
    <row r="55" spans="1:15" x14ac:dyDescent="0.25">
      <c r="J55" s="412"/>
      <c r="K55" s="111" t="s">
        <v>437</v>
      </c>
      <c r="L55" s="109">
        <v>1.35</v>
      </c>
      <c r="M55" s="109">
        <v>8.5</v>
      </c>
      <c r="N55" s="109">
        <v>1.35</v>
      </c>
      <c r="O55" s="109">
        <v>2.5099999999999998</v>
      </c>
    </row>
    <row r="56" spans="1:15" x14ac:dyDescent="0.25">
      <c r="J56" s="412"/>
      <c r="K56" s="111" t="s">
        <v>439</v>
      </c>
      <c r="L56" s="4">
        <v>1.81</v>
      </c>
      <c r="M56" s="4">
        <v>9.08</v>
      </c>
      <c r="N56" s="4">
        <v>1.81</v>
      </c>
      <c r="O56" s="4">
        <v>3.3</v>
      </c>
    </row>
    <row r="57" spans="1:15" x14ac:dyDescent="0.25">
      <c r="J57" s="412"/>
      <c r="K57" s="111" t="s">
        <v>440</v>
      </c>
      <c r="L57" s="4">
        <v>2</v>
      </c>
      <c r="M57" s="4">
        <v>6.7</v>
      </c>
      <c r="N57" s="4">
        <v>2</v>
      </c>
      <c r="O57" s="4">
        <v>3.01</v>
      </c>
    </row>
    <row r="58" spans="1:15" x14ac:dyDescent="0.25">
      <c r="J58" s="412"/>
      <c r="K58" s="111" t="s">
        <v>441</v>
      </c>
      <c r="L58" s="4">
        <v>1.75</v>
      </c>
      <c r="M58" s="4">
        <v>5</v>
      </c>
      <c r="N58" s="4">
        <v>1.75</v>
      </c>
      <c r="O58" s="4">
        <v>2.2999999999999998</v>
      </c>
    </row>
    <row r="59" spans="1:15" x14ac:dyDescent="0.25">
      <c r="J59" s="412"/>
      <c r="K59" s="111" t="s">
        <v>443</v>
      </c>
      <c r="L59" s="4">
        <v>1.6</v>
      </c>
      <c r="M59" s="4">
        <v>4.2</v>
      </c>
      <c r="N59" s="4">
        <v>1.6</v>
      </c>
      <c r="O59" s="4">
        <v>2</v>
      </c>
    </row>
    <row r="60" spans="1:15" x14ac:dyDescent="0.25">
      <c r="J60" s="412"/>
      <c r="K60" s="111" t="s">
        <v>444</v>
      </c>
      <c r="L60" s="167">
        <v>1.9</v>
      </c>
      <c r="M60" s="167">
        <v>8.6999999999999993</v>
      </c>
      <c r="N60" s="167">
        <v>1.9</v>
      </c>
      <c r="O60" s="167">
        <v>2.5</v>
      </c>
    </row>
    <row r="61" spans="1:15" x14ac:dyDescent="0.25">
      <c r="J61" s="412"/>
      <c r="K61" s="111" t="s">
        <v>445</v>
      </c>
      <c r="L61" s="167">
        <v>1.7</v>
      </c>
      <c r="M61" s="167">
        <v>6.7</v>
      </c>
      <c r="N61" s="167">
        <v>1.7</v>
      </c>
      <c r="O61" s="167">
        <v>2.4</v>
      </c>
    </row>
    <row r="62" spans="1:15" x14ac:dyDescent="0.25">
      <c r="J62" s="412"/>
      <c r="K62" s="111" t="s">
        <v>446</v>
      </c>
      <c r="L62" s="167">
        <v>0.8</v>
      </c>
      <c r="M62" s="167">
        <v>15</v>
      </c>
      <c r="N62" s="167">
        <v>0.8</v>
      </c>
      <c r="O62" s="167">
        <v>4.2</v>
      </c>
    </row>
    <row r="63" spans="1:15" x14ac:dyDescent="0.25">
      <c r="J63" s="412"/>
      <c r="K63" s="111" t="s">
        <v>447</v>
      </c>
      <c r="L63" s="109">
        <v>1.5</v>
      </c>
      <c r="M63" s="109">
        <v>6.4</v>
      </c>
      <c r="N63" s="109">
        <v>1.5</v>
      </c>
      <c r="O63" s="109">
        <v>3.7</v>
      </c>
    </row>
    <row r="64" spans="1:15" x14ac:dyDescent="0.25">
      <c r="J64" s="412"/>
      <c r="K64" s="107" t="s">
        <v>448</v>
      </c>
      <c r="L64" s="107">
        <f>AVERAGE(L52:L63)</f>
        <v>1.3658333333333335</v>
      </c>
      <c r="M64" s="107">
        <f>MAX(M52:M63)</f>
        <v>15</v>
      </c>
      <c r="N64" s="107">
        <f>AVERAGE(N52:N63)</f>
        <v>1.3658333333333335</v>
      </c>
      <c r="O64" s="107">
        <f>MAX(O52:O63)</f>
        <v>4.2</v>
      </c>
    </row>
    <row r="66" spans="10:15" ht="41.4" x14ac:dyDescent="0.25">
      <c r="J66" s="106">
        <f>+A6</f>
        <v>2022</v>
      </c>
      <c r="K66" s="106" t="s">
        <v>430</v>
      </c>
      <c r="L66" s="112" t="s">
        <v>425</v>
      </c>
      <c r="M66" s="112" t="s">
        <v>431</v>
      </c>
      <c r="N66" s="112" t="s">
        <v>428</v>
      </c>
      <c r="O66" s="112" t="s">
        <v>432</v>
      </c>
    </row>
    <row r="67" spans="10:15" x14ac:dyDescent="0.25">
      <c r="J67" s="412" t="s">
        <v>196</v>
      </c>
      <c r="K67" s="111" t="s">
        <v>433</v>
      </c>
      <c r="L67" s="109">
        <v>1.44</v>
      </c>
      <c r="M67" s="109">
        <v>5.16</v>
      </c>
      <c r="N67" s="109">
        <v>1.44</v>
      </c>
      <c r="O67" s="109">
        <v>2</v>
      </c>
    </row>
    <row r="68" spans="10:15" x14ac:dyDescent="0.25">
      <c r="J68" s="412"/>
      <c r="K68" s="111" t="s">
        <v>434</v>
      </c>
      <c r="L68" s="109">
        <v>1.71</v>
      </c>
      <c r="M68" s="109">
        <v>6.32</v>
      </c>
      <c r="N68" s="109">
        <v>1.71</v>
      </c>
      <c r="O68" s="109">
        <v>2.5099999999999998</v>
      </c>
    </row>
    <row r="69" spans="10:15" x14ac:dyDescent="0.25">
      <c r="J69" s="412"/>
      <c r="K69" s="111" t="s">
        <v>435</v>
      </c>
      <c r="L69" s="109">
        <v>1.9</v>
      </c>
      <c r="M69" s="109">
        <v>23.4</v>
      </c>
      <c r="N69" s="109">
        <v>1.9</v>
      </c>
      <c r="O69" s="109">
        <v>2.7</v>
      </c>
    </row>
    <row r="70" spans="10:15" x14ac:dyDescent="0.25">
      <c r="J70" s="412"/>
      <c r="K70" s="111" t="s">
        <v>437</v>
      </c>
      <c r="L70" s="109">
        <v>2.1</v>
      </c>
      <c r="M70" s="109">
        <v>20</v>
      </c>
      <c r="N70" s="109">
        <v>2.1</v>
      </c>
      <c r="O70" s="109">
        <v>3.6</v>
      </c>
    </row>
    <row r="71" spans="10:15" x14ac:dyDescent="0.25">
      <c r="J71" s="412"/>
      <c r="K71" s="111" t="s">
        <v>439</v>
      </c>
      <c r="L71" s="4">
        <v>1.87</v>
      </c>
      <c r="M71" s="4">
        <v>18.399999999999999</v>
      </c>
      <c r="N71" s="4">
        <v>1.87</v>
      </c>
      <c r="O71" s="4">
        <v>2.9</v>
      </c>
    </row>
    <row r="72" spans="10:15" x14ac:dyDescent="0.25">
      <c r="J72" s="412"/>
      <c r="K72" s="111" t="s">
        <v>440</v>
      </c>
      <c r="L72" s="4">
        <v>1.8</v>
      </c>
      <c r="M72" s="4">
        <v>16.600000000000001</v>
      </c>
      <c r="N72" s="4">
        <v>1.8</v>
      </c>
      <c r="O72" s="4">
        <v>2.6</v>
      </c>
    </row>
    <row r="73" spans="10:15" x14ac:dyDescent="0.25">
      <c r="J73" s="412"/>
      <c r="K73" s="111" t="s">
        <v>441</v>
      </c>
      <c r="L73" s="4">
        <v>1.4</v>
      </c>
      <c r="M73" s="4">
        <v>10</v>
      </c>
      <c r="N73" s="4">
        <v>1.4</v>
      </c>
      <c r="O73" s="4">
        <v>3.17</v>
      </c>
    </row>
    <row r="74" spans="10:15" x14ac:dyDescent="0.25">
      <c r="J74" s="412"/>
      <c r="K74" s="111" t="s">
        <v>443</v>
      </c>
      <c r="L74" s="4">
        <v>1.8</v>
      </c>
      <c r="M74" s="4">
        <v>27</v>
      </c>
      <c r="N74" s="4">
        <v>1.8</v>
      </c>
      <c r="O74" s="4">
        <v>3</v>
      </c>
    </row>
    <row r="75" spans="10:15" x14ac:dyDescent="0.25">
      <c r="J75" s="412"/>
      <c r="K75" s="111" t="s">
        <v>444</v>
      </c>
      <c r="L75" s="167">
        <v>2.4500000000000002</v>
      </c>
      <c r="M75" s="167">
        <v>26</v>
      </c>
      <c r="N75" s="167">
        <v>2.4500000000000002</v>
      </c>
      <c r="O75" s="167">
        <v>3.9</v>
      </c>
    </row>
    <row r="76" spans="10:15" x14ac:dyDescent="0.25">
      <c r="J76" s="412"/>
      <c r="K76" s="111" t="s">
        <v>445</v>
      </c>
      <c r="L76" s="167">
        <v>1.9</v>
      </c>
      <c r="M76" s="167">
        <v>16</v>
      </c>
      <c r="N76" s="167">
        <v>1.6</v>
      </c>
      <c r="O76" s="167">
        <v>2.93</v>
      </c>
    </row>
    <row r="77" spans="10:15" x14ac:dyDescent="0.25">
      <c r="J77" s="412"/>
      <c r="K77" s="111" t="s">
        <v>446</v>
      </c>
      <c r="L77" s="167">
        <v>1.5</v>
      </c>
      <c r="M77" s="167">
        <v>9.9</v>
      </c>
      <c r="N77" s="167">
        <v>1.5</v>
      </c>
      <c r="O77" s="167">
        <v>2</v>
      </c>
    </row>
    <row r="78" spans="10:15" x14ac:dyDescent="0.25">
      <c r="J78" s="412"/>
      <c r="K78" s="111" t="s">
        <v>447</v>
      </c>
      <c r="L78" s="109">
        <v>1.4</v>
      </c>
      <c r="M78" s="109">
        <v>13</v>
      </c>
      <c r="N78" s="109">
        <v>1.4</v>
      </c>
      <c r="O78" s="109">
        <v>3.1</v>
      </c>
    </row>
    <row r="79" spans="10:15" x14ac:dyDescent="0.25">
      <c r="J79" s="412"/>
      <c r="K79" s="107" t="s">
        <v>448</v>
      </c>
      <c r="L79" s="107">
        <f>AVERAGE(L67:L78)</f>
        <v>1.7725</v>
      </c>
      <c r="M79" s="107">
        <f>MAX(M67:M78)</f>
        <v>27</v>
      </c>
      <c r="N79" s="107">
        <f>AVERAGE(N67:N78)</f>
        <v>1.7475000000000003</v>
      </c>
      <c r="O79" s="107">
        <f>MAX(O67:O78)</f>
        <v>3.9</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6"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6A8EFB46-3A54-4388-9524-A5A92107A7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662745e8-e224-48e8-a2e3-254862b8c2f5"/>
    <ds:schemaRef ds:uri="a30ec2d3-6aa3-4f23-a79e-22af4b182761"/>
    <ds:schemaRef ds:uri="e76eb3f9-f7d4-4afe-8d75-1839375753c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A65312-EDD8-4ED5-85CD-21EC9D2BFEF5}">
  <ds:schemaRefs>
    <ds:schemaRef ds:uri="http://schemas.microsoft.com/office/2006/metadata/properties"/>
    <ds:schemaRef ds:uri="http://schemas.microsoft.com/office/infopath/2007/PartnerControls"/>
    <ds:schemaRef ds:uri="662745e8-e224-48e8-a2e3-254862b8c2f5"/>
    <ds:schemaRef ds:uri="http://schemas.microsoft.com/sharepoint/v3"/>
  </ds:schemaRefs>
</ds:datastoreItem>
</file>

<file path=customXml/itemProps3.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4.xml><?xml version="1.0" encoding="utf-8"?>
<ds:datastoreItem xmlns:ds="http://schemas.openxmlformats.org/officeDocument/2006/customXml" ds:itemID="{99A73ED2-76B8-44C5-8A69-B23537CD2BA7}">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20</vt:i4>
      </vt:variant>
    </vt:vector>
  </HeadingPairs>
  <TitlesOfParts>
    <vt:vector size="42"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N20</vt:lpstr>
      <vt:lpstr>Residue Quality </vt:lpstr>
      <vt:lpstr>Water</vt:lpstr>
      <vt:lpstr>Air (periodic)</vt:lpstr>
      <vt:lpstr>Air (CEMS)</vt:lpstr>
      <vt:lpstr>HCl</vt:lpstr>
      <vt:lpstr>SO2</vt:lpstr>
      <vt:lpstr>NOx</vt:lpstr>
      <vt:lpstr>TOC</vt:lpstr>
      <vt:lpstr>Particulates</vt:lpstr>
      <vt:lpstr>CO 95% 10 min</vt:lpstr>
      <vt:lpstr>NH3</vt:lpstr>
      <vt:lpstr>'Air (CEMS)'!Print_Area</vt:lpstr>
      <vt:lpstr>'Air (periodic)'!Print_Area</vt:lpstr>
      <vt:lpstr>'CO 95% 10 min'!Print_Area</vt:lpstr>
      <vt:lpstr>Contents!Print_Area</vt:lpstr>
      <vt:lpstr>'Cover Page'!Print_Area</vt:lpstr>
      <vt:lpstr>'Energy Form 1'!Print_Area</vt:lpstr>
      <vt:lpstr>'Facility Info'!Print_Area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Freeman, Ben</cp:lastModifiedBy>
  <cp:revision/>
  <dcterms:created xsi:type="dcterms:W3CDTF">2019-04-02T06:44:55Z</dcterms:created>
  <dcterms:modified xsi:type="dcterms:W3CDTF">2023-03-22T17:23:57Z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