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drawings/drawing11.xml" ContentType="application/vnd.openxmlformats-officedocument.drawing+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Devon &amp; Cornwall/"/>
    </mc:Choice>
  </mc:AlternateContent>
  <xr:revisionPtr revIDLastSave="0" documentId="13_ncr:1_{57601781-97F3-404F-BEF4-3139A4F9C9F8}" xr6:coauthVersionLast="47" xr6:coauthVersionMax="47" xr10:uidLastSave="{00000000-0000-0000-0000-000000000000}"/>
  <bookViews>
    <workbookView xWindow="-108" yWindow="-108" windowWidth="23256" windowHeight="12576" tabRatio="906"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r:id="rId21"/>
    <sheet name="CO 95% 10 min" sheetId="30" r:id="rId22"/>
    <sheet name="NH3" sheetId="31" r:id="rId23"/>
    <sheet name="HF" sheetId="33" r:id="rId24"/>
  </sheets>
  <definedNames>
    <definedName name="_xlnm.Print_Area" localSheetId="14">'Air (CEMS)'!$A$1:$M$31</definedName>
    <definedName name="_xlnm.Print_Area" localSheetId="13">'Air (periodic)'!$A$1:$J$41</definedName>
    <definedName name="_xlnm.Print_Area" localSheetId="20">'CO 0.5hourly'!$A$1:$G$52</definedName>
    <definedName name="_xlnm.Print_Area" localSheetId="21">'CO 95% 10 min'!$A$1:$H$52</definedName>
    <definedName name="_xlnm.Print_Area" localSheetId="10">'CO2 N2O'!$A$1:$C$24</definedName>
    <definedName name="_xlnm.Print_Area" localSheetId="1">Contents!$A$1:$J$48</definedName>
    <definedName name="_xlnm.Print_Area" localSheetId="0">'Cover Page'!$A$1:$J$56</definedName>
    <definedName name="_xlnm.Print_Area" localSheetId="6">'Energy Form 1'!$A$1:$I$29</definedName>
    <definedName name="_xlnm.Print_Area" localSheetId="2">'Facility Info'!$A$1:$I$60</definedName>
    <definedName name="_xlnm.Print_Area" localSheetId="15">HCl!$A$1:$G$52</definedName>
    <definedName name="_xlnm.Print_Area" localSheetId="23">HF!$A$1:$G$52</definedName>
    <definedName name="_xlnm.Print_Area" localSheetId="8">Improvements!$A$1:$I$48</definedName>
    <definedName name="_xlnm.Print_Area" localSheetId="22">'NH3'!$A$1:$G$52</definedName>
    <definedName name="_xlnm.Print_Area" localSheetId="17">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Compliance'!$A$1:$J$37</definedName>
    <definedName name="_xlnm.Print_Area" localSheetId="9">'Public Liasion'!$A$1:$I$29</definedName>
    <definedName name="_xlnm.Print_Area" localSheetId="11">'Residue Quality '!$A$1:$G$41</definedName>
    <definedName name="_xlnm.Print_Area" localSheetId="16">'SO2'!$A$1:$G$52</definedName>
    <definedName name="_xlnm.Print_Area" localSheetId="18">TOC!$A$1:$G$52</definedName>
    <definedName name="_xlnm.Print_Area" localSheetId="12">Water!$A$1:$I$30</definedName>
  </definedNames>
  <calcPr calcId="191028" iterate="1"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32" l="1"/>
  <c r="G62" i="6"/>
  <c r="G13" i="8" l="1"/>
  <c r="E34" i="7" l="1"/>
  <c r="E33" i="7"/>
  <c r="B14" i="32"/>
  <c r="G3" i="7" l="1"/>
  <c r="F3" i="8"/>
  <c r="D13" i="8" l="1"/>
  <c r="G18" i="6" l="1"/>
  <c r="G21" i="6"/>
  <c r="H59" i="6"/>
  <c r="B7" i="32" l="1"/>
  <c r="D26" i="6"/>
  <c r="E26" i="6"/>
  <c r="F26" i="6"/>
  <c r="C26" i="6"/>
  <c r="N34" i="30" l="1"/>
  <c r="N19" i="30"/>
  <c r="E24" i="24" s="1"/>
  <c r="G24" i="24"/>
  <c r="G23" i="24"/>
  <c r="F23" i="24"/>
  <c r="E23" i="24"/>
  <c r="D23" i="24"/>
  <c r="F8" i="33"/>
  <c r="G8" i="33"/>
  <c r="F9" i="33"/>
  <c r="G9" i="33"/>
  <c r="F10" i="33"/>
  <c r="G10" i="33"/>
  <c r="F11" i="33"/>
  <c r="G11" i="33"/>
  <c r="F12" i="33"/>
  <c r="G12" i="33"/>
  <c r="F13" i="33"/>
  <c r="G13" i="33"/>
  <c r="F14" i="33"/>
  <c r="G14" i="33"/>
  <c r="F15" i="33"/>
  <c r="G15" i="33"/>
  <c r="F16" i="33"/>
  <c r="G16" i="33"/>
  <c r="F17" i="33"/>
  <c r="G17" i="33"/>
  <c r="F18" i="33"/>
  <c r="G18" i="33"/>
  <c r="G7" i="33"/>
  <c r="F7" i="33"/>
  <c r="C8" i="33"/>
  <c r="D8" i="33"/>
  <c r="C9" i="33"/>
  <c r="D9" i="33"/>
  <c r="C10" i="33"/>
  <c r="D10" i="33"/>
  <c r="C11" i="33"/>
  <c r="D11" i="33"/>
  <c r="C12" i="33"/>
  <c r="D12" i="33"/>
  <c r="C13" i="33"/>
  <c r="D13" i="33"/>
  <c r="C14" i="33"/>
  <c r="D14" i="33"/>
  <c r="C15" i="33"/>
  <c r="D15" i="33"/>
  <c r="C16" i="33"/>
  <c r="D16" i="33"/>
  <c r="C17" i="33"/>
  <c r="D17" i="33"/>
  <c r="C18" i="33"/>
  <c r="D18" i="33"/>
  <c r="D7" i="33"/>
  <c r="C7" i="33"/>
  <c r="F8" i="31"/>
  <c r="G8" i="31"/>
  <c r="F9" i="31"/>
  <c r="G9" i="31"/>
  <c r="F10" i="31"/>
  <c r="G10" i="31"/>
  <c r="F11" i="31"/>
  <c r="G11" i="31"/>
  <c r="F12" i="31"/>
  <c r="G12" i="31"/>
  <c r="F13" i="31"/>
  <c r="G13" i="31"/>
  <c r="F14" i="31"/>
  <c r="G14" i="31"/>
  <c r="F15" i="31"/>
  <c r="G15" i="31"/>
  <c r="F16" i="31"/>
  <c r="G16" i="31"/>
  <c r="F17" i="31"/>
  <c r="G17" i="31"/>
  <c r="F18" i="31"/>
  <c r="G18" i="31"/>
  <c r="G7" i="31"/>
  <c r="F7" i="31"/>
  <c r="C8" i="31"/>
  <c r="D8" i="31"/>
  <c r="C9" i="31"/>
  <c r="D9" i="31"/>
  <c r="C10" i="31"/>
  <c r="D10" i="31"/>
  <c r="C11" i="31"/>
  <c r="D11" i="31"/>
  <c r="C12" i="31"/>
  <c r="D12" i="31"/>
  <c r="C13" i="31"/>
  <c r="D13" i="31"/>
  <c r="C14" i="31"/>
  <c r="D14" i="31"/>
  <c r="C15" i="31"/>
  <c r="D15" i="31"/>
  <c r="C16" i="31"/>
  <c r="D16" i="31"/>
  <c r="C17" i="31"/>
  <c r="D17" i="31"/>
  <c r="C18" i="31"/>
  <c r="D18" i="31"/>
  <c r="D7" i="31"/>
  <c r="C7" i="31"/>
  <c r="G8" i="30"/>
  <c r="H8" i="30"/>
  <c r="G9" i="30"/>
  <c r="H9" i="30"/>
  <c r="G10" i="30"/>
  <c r="H10" i="30"/>
  <c r="G11" i="30"/>
  <c r="H11" i="30"/>
  <c r="G12" i="30"/>
  <c r="H12" i="30"/>
  <c r="G13" i="30"/>
  <c r="H13" i="30"/>
  <c r="G14" i="30"/>
  <c r="H14" i="30"/>
  <c r="G15" i="30"/>
  <c r="H15" i="30"/>
  <c r="G16" i="30"/>
  <c r="H16" i="30"/>
  <c r="G17" i="30"/>
  <c r="H17" i="30"/>
  <c r="G18" i="30"/>
  <c r="H18" i="30"/>
  <c r="H7" i="30"/>
  <c r="G7" i="30"/>
  <c r="C8" i="30"/>
  <c r="D8" i="30"/>
  <c r="E8" i="30"/>
  <c r="C9" i="30"/>
  <c r="D9" i="30"/>
  <c r="E9" i="30"/>
  <c r="C10" i="30"/>
  <c r="D10" i="30"/>
  <c r="E10" i="30"/>
  <c r="C11" i="30"/>
  <c r="D11" i="30"/>
  <c r="E11" i="30"/>
  <c r="C12" i="30"/>
  <c r="D12" i="30"/>
  <c r="E12" i="30"/>
  <c r="C13" i="30"/>
  <c r="D13" i="30"/>
  <c r="E13" i="30"/>
  <c r="C14" i="30"/>
  <c r="D14" i="30"/>
  <c r="E14" i="30"/>
  <c r="C15" i="30"/>
  <c r="D15" i="30"/>
  <c r="E15" i="30"/>
  <c r="C16" i="30"/>
  <c r="D16" i="30"/>
  <c r="E16" i="30"/>
  <c r="C17" i="30"/>
  <c r="D17" i="30"/>
  <c r="E17" i="30"/>
  <c r="C18" i="30"/>
  <c r="D18" i="30"/>
  <c r="E18" i="30"/>
  <c r="D7" i="30"/>
  <c r="E7" i="30"/>
  <c r="C7" i="30"/>
  <c r="F8" i="29"/>
  <c r="G8" i="29"/>
  <c r="G7" i="29"/>
  <c r="F7" i="29"/>
  <c r="C8" i="29"/>
  <c r="D8" i="29"/>
  <c r="C9" i="29"/>
  <c r="D9" i="29"/>
  <c r="C10" i="29"/>
  <c r="D10" i="29"/>
  <c r="C11" i="29"/>
  <c r="D11" i="29"/>
  <c r="C12" i="29"/>
  <c r="D12" i="29"/>
  <c r="C13" i="29"/>
  <c r="D13" i="29"/>
  <c r="C14" i="29"/>
  <c r="D14" i="29"/>
  <c r="C15" i="29"/>
  <c r="D15" i="29"/>
  <c r="C16" i="29"/>
  <c r="D16" i="29"/>
  <c r="C17" i="29"/>
  <c r="D17" i="29"/>
  <c r="C18" i="29"/>
  <c r="D18" i="29"/>
  <c r="D7" i="29"/>
  <c r="C7" i="29"/>
  <c r="F8" i="28"/>
  <c r="G8" i="28"/>
  <c r="F9" i="28"/>
  <c r="G9" i="28"/>
  <c r="F10" i="28"/>
  <c r="G10" i="28"/>
  <c r="F11" i="28"/>
  <c r="G11" i="28"/>
  <c r="F12" i="28"/>
  <c r="G12" i="28"/>
  <c r="F13" i="28"/>
  <c r="G13" i="28"/>
  <c r="F14" i="28"/>
  <c r="G14" i="28"/>
  <c r="F15" i="28"/>
  <c r="G15" i="28"/>
  <c r="F16" i="28"/>
  <c r="G16" i="28"/>
  <c r="F17" i="28"/>
  <c r="G17" i="28"/>
  <c r="F18" i="28"/>
  <c r="G18" i="28"/>
  <c r="G7" i="28"/>
  <c r="F7" i="28"/>
  <c r="C8" i="28"/>
  <c r="D8" i="28"/>
  <c r="C9" i="28"/>
  <c r="D9" i="28"/>
  <c r="C10" i="28"/>
  <c r="D10" i="28"/>
  <c r="C11" i="28"/>
  <c r="D11" i="28"/>
  <c r="C12" i="28"/>
  <c r="D12" i="28"/>
  <c r="C13" i="28"/>
  <c r="D13" i="28"/>
  <c r="C14" i="28"/>
  <c r="D14" i="28"/>
  <c r="C15" i="28"/>
  <c r="D15" i="28"/>
  <c r="C16" i="28"/>
  <c r="D16" i="28"/>
  <c r="C17" i="28"/>
  <c r="D17" i="28"/>
  <c r="C18" i="28"/>
  <c r="D18" i="28"/>
  <c r="D7" i="28"/>
  <c r="C7" i="28"/>
  <c r="F8" i="27"/>
  <c r="G8" i="27"/>
  <c r="F9" i="27"/>
  <c r="G9" i="27"/>
  <c r="F10" i="27"/>
  <c r="G10" i="27"/>
  <c r="F11" i="27"/>
  <c r="G11" i="27"/>
  <c r="F12" i="27"/>
  <c r="G12" i="27"/>
  <c r="F13" i="27"/>
  <c r="G13" i="27"/>
  <c r="F14" i="27"/>
  <c r="G14" i="27"/>
  <c r="F15" i="27"/>
  <c r="G15" i="27"/>
  <c r="F16" i="27"/>
  <c r="G16" i="27"/>
  <c r="F17" i="27"/>
  <c r="G17" i="27"/>
  <c r="F18" i="27"/>
  <c r="G18" i="27"/>
  <c r="G7" i="27"/>
  <c r="F7" i="27"/>
  <c r="C8" i="27"/>
  <c r="D8" i="27"/>
  <c r="C9" i="27"/>
  <c r="D9" i="27"/>
  <c r="C10" i="27"/>
  <c r="D10" i="27"/>
  <c r="C11" i="27"/>
  <c r="D11" i="27"/>
  <c r="C12" i="27"/>
  <c r="D12" i="27"/>
  <c r="C13" i="27"/>
  <c r="D13" i="27"/>
  <c r="C14" i="27"/>
  <c r="D14" i="27"/>
  <c r="C15" i="27"/>
  <c r="D15" i="27"/>
  <c r="C16" i="27"/>
  <c r="D16" i="27"/>
  <c r="C17" i="27"/>
  <c r="D17" i="27"/>
  <c r="C18" i="27"/>
  <c r="D18" i="27"/>
  <c r="D7" i="27"/>
  <c r="C7" i="27"/>
  <c r="F8" i="26"/>
  <c r="G8" i="26"/>
  <c r="F9" i="26"/>
  <c r="G9" i="26"/>
  <c r="F10" i="26"/>
  <c r="G10" i="26"/>
  <c r="F11" i="26"/>
  <c r="G11" i="26"/>
  <c r="F12" i="26"/>
  <c r="G12" i="26"/>
  <c r="F13" i="26"/>
  <c r="G13" i="26"/>
  <c r="F14" i="26"/>
  <c r="G14" i="26"/>
  <c r="F15" i="26"/>
  <c r="G15" i="26"/>
  <c r="F16" i="26"/>
  <c r="G16" i="26"/>
  <c r="F17" i="26"/>
  <c r="G17" i="26"/>
  <c r="F18" i="26"/>
  <c r="G18" i="26"/>
  <c r="G7" i="26"/>
  <c r="F7" i="26"/>
  <c r="C8" i="26"/>
  <c r="D8" i="26"/>
  <c r="C9" i="26"/>
  <c r="D9" i="26"/>
  <c r="C10" i="26"/>
  <c r="D10" i="26"/>
  <c r="C11" i="26"/>
  <c r="D11" i="26"/>
  <c r="C12" i="26"/>
  <c r="D12" i="26"/>
  <c r="C13" i="26"/>
  <c r="D13" i="26"/>
  <c r="C14" i="26"/>
  <c r="D14" i="26"/>
  <c r="C15" i="26"/>
  <c r="D15" i="26"/>
  <c r="C16" i="26"/>
  <c r="D16" i="26"/>
  <c r="C17" i="26"/>
  <c r="D17" i="26"/>
  <c r="C18" i="26"/>
  <c r="D18" i="26"/>
  <c r="D7" i="26"/>
  <c r="C7" i="26"/>
  <c r="F8" i="25"/>
  <c r="G8" i="25"/>
  <c r="F9" i="25"/>
  <c r="G9" i="25"/>
  <c r="F10" i="25"/>
  <c r="G10" i="25"/>
  <c r="F11" i="25"/>
  <c r="G11" i="25"/>
  <c r="F12" i="25"/>
  <c r="G12" i="25"/>
  <c r="F13" i="25"/>
  <c r="G13" i="25"/>
  <c r="F14" i="25"/>
  <c r="G14" i="25"/>
  <c r="F15" i="25"/>
  <c r="G15" i="25"/>
  <c r="F16" i="25"/>
  <c r="G16" i="25"/>
  <c r="F17" i="25"/>
  <c r="G17" i="25"/>
  <c r="F18" i="25"/>
  <c r="G18" i="25"/>
  <c r="G7" i="25"/>
  <c r="F7" i="25"/>
  <c r="C8" i="25"/>
  <c r="D8" i="25"/>
  <c r="C9" i="25"/>
  <c r="D9" i="25"/>
  <c r="C10" i="25"/>
  <c r="D10" i="25"/>
  <c r="C11" i="25"/>
  <c r="D11" i="25"/>
  <c r="C12" i="25"/>
  <c r="D12" i="25"/>
  <c r="C13" i="25"/>
  <c r="D13" i="25"/>
  <c r="C14" i="25"/>
  <c r="D14" i="25"/>
  <c r="C15" i="25"/>
  <c r="D15" i="25"/>
  <c r="C16" i="25"/>
  <c r="D16" i="25"/>
  <c r="C17" i="25"/>
  <c r="D17" i="25"/>
  <c r="C18" i="25"/>
  <c r="D18" i="25"/>
  <c r="D7" i="25"/>
  <c r="C7" i="25"/>
  <c r="F8" i="13"/>
  <c r="G8" i="13"/>
  <c r="F9" i="13"/>
  <c r="G9" i="13"/>
  <c r="F10" i="13"/>
  <c r="G10" i="13"/>
  <c r="F11" i="13"/>
  <c r="G11" i="13"/>
  <c r="F12" i="13"/>
  <c r="G12" i="13"/>
  <c r="F13" i="13"/>
  <c r="G13" i="13"/>
  <c r="F14" i="13"/>
  <c r="G14" i="13"/>
  <c r="F15" i="13"/>
  <c r="G15" i="13"/>
  <c r="F16" i="13"/>
  <c r="G16" i="13"/>
  <c r="F17" i="13"/>
  <c r="G17" i="13"/>
  <c r="F18" i="13"/>
  <c r="G18" i="13"/>
  <c r="C8" i="13"/>
  <c r="D8" i="13"/>
  <c r="C9" i="13"/>
  <c r="D9" i="13"/>
  <c r="C10" i="13"/>
  <c r="D10" i="13"/>
  <c r="C11" i="13"/>
  <c r="D11" i="13"/>
  <c r="C12" i="13"/>
  <c r="D12" i="13"/>
  <c r="C13" i="13"/>
  <c r="D13" i="13"/>
  <c r="C14" i="13"/>
  <c r="D14" i="13"/>
  <c r="C15" i="13"/>
  <c r="D15" i="13"/>
  <c r="C16" i="13"/>
  <c r="D16" i="13"/>
  <c r="C17" i="13"/>
  <c r="D17" i="13"/>
  <c r="C18" i="13"/>
  <c r="D18" i="13"/>
  <c r="G7" i="13"/>
  <c r="F7" i="13"/>
  <c r="D7" i="13"/>
  <c r="C7" i="13"/>
  <c r="O79" i="33"/>
  <c r="N79" i="33"/>
  <c r="M79" i="33"/>
  <c r="L79" i="33"/>
  <c r="O64" i="33"/>
  <c r="N64" i="33"/>
  <c r="M64" i="33"/>
  <c r="L64" i="33"/>
  <c r="O49" i="33"/>
  <c r="N49" i="33"/>
  <c r="M49" i="33"/>
  <c r="L49" i="33"/>
  <c r="O34" i="33"/>
  <c r="F26" i="24" s="1"/>
  <c r="N34" i="33"/>
  <c r="G26" i="24" s="1"/>
  <c r="M34" i="33"/>
  <c r="F27" i="24" s="1"/>
  <c r="L34" i="33"/>
  <c r="G27" i="24" s="1"/>
  <c r="O19" i="33"/>
  <c r="D26" i="24" s="1"/>
  <c r="N19" i="33"/>
  <c r="M19" i="33"/>
  <c r="D27" i="24" s="1"/>
  <c r="L19" i="33"/>
  <c r="E27" i="24" s="1"/>
  <c r="E8" i="33"/>
  <c r="E9" i="33" s="1"/>
  <c r="E10" i="33" s="1"/>
  <c r="E11" i="33" s="1"/>
  <c r="E12" i="33" s="1"/>
  <c r="E13" i="33" s="1"/>
  <c r="E14" i="33" s="1"/>
  <c r="E15" i="33" s="1"/>
  <c r="E16" i="33" s="1"/>
  <c r="E17" i="33" s="1"/>
  <c r="E18" i="33" s="1"/>
  <c r="B12" i="33"/>
  <c r="B13" i="33" s="1"/>
  <c r="B14" i="33" s="1"/>
  <c r="B15" i="33" s="1"/>
  <c r="B16" i="33" s="1"/>
  <c r="B17" i="33" s="1"/>
  <c r="B18" i="33" s="1"/>
  <c r="A6" i="33"/>
  <c r="J6" i="33" s="1"/>
  <c r="J3" i="33"/>
  <c r="E1" i="33"/>
  <c r="A1" i="33"/>
  <c r="C1" i="32"/>
  <c r="A1" i="32"/>
  <c r="J51" i="33" l="1"/>
  <c r="J21" i="33"/>
  <c r="J36" i="33"/>
  <c r="J66" i="33"/>
  <c r="I19" i="7"/>
  <c r="I20" i="7"/>
  <c r="I21" i="7"/>
  <c r="I22" i="7"/>
  <c r="I18" i="7"/>
  <c r="I12" i="7"/>
  <c r="I13" i="7"/>
  <c r="I14" i="7"/>
  <c r="I11" i="7"/>
  <c r="C18" i="6" l="1"/>
  <c r="H61" i="6" l="1"/>
  <c r="G13" i="6" l="1"/>
  <c r="H13" i="6" s="1"/>
  <c r="G45" i="6"/>
  <c r="H45" i="6" s="1"/>
  <c r="J3" i="31" l="1"/>
  <c r="J3" i="30"/>
  <c r="J3" i="29"/>
  <c r="J3" i="28"/>
  <c r="J3" i="27"/>
  <c r="J3" i="26"/>
  <c r="J3" i="25"/>
  <c r="J3" i="13"/>
  <c r="G19" i="6" l="1"/>
  <c r="G57" i="6" l="1"/>
  <c r="G59" i="6" l="1"/>
  <c r="G65" i="6"/>
  <c r="G64" i="6"/>
  <c r="H64" i="6" s="1"/>
  <c r="G63" i="6"/>
  <c r="G61" i="6"/>
  <c r="G53" i="6"/>
  <c r="H53" i="6" s="1"/>
  <c r="G54" i="6"/>
  <c r="G55" i="6"/>
  <c r="G56" i="6"/>
  <c r="G60" i="6"/>
  <c r="H54" i="6" l="1"/>
  <c r="G58" i="6"/>
  <c r="H58" i="6" s="1"/>
  <c r="D18" i="6"/>
  <c r="E18" i="6"/>
  <c r="F18" i="6"/>
  <c r="E1" i="31" l="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F25" i="24" s="1"/>
  <c r="N34" i="31"/>
  <c r="G25" i="24" s="1"/>
  <c r="M34" i="31"/>
  <c r="L34" i="31"/>
  <c r="O19" i="31"/>
  <c r="D25" i="24" s="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F22" i="24" s="1"/>
  <c r="P34" i="30"/>
  <c r="G22" i="24" s="1"/>
  <c r="O34" i="30"/>
  <c r="M34" i="30"/>
  <c r="F24" i="24" s="1"/>
  <c r="Q19" i="30"/>
  <c r="D22" i="24" s="1"/>
  <c r="P19" i="30"/>
  <c r="E22" i="24" s="1"/>
  <c r="O19" i="30"/>
  <c r="M19" i="30"/>
  <c r="D24" i="24" s="1"/>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F14" i="24" s="1"/>
  <c r="N34" i="28"/>
  <c r="G14" i="24" s="1"/>
  <c r="M34" i="28"/>
  <c r="F15" i="24" s="1"/>
  <c r="L34" i="28"/>
  <c r="G15" i="24" s="1"/>
  <c r="O19" i="28"/>
  <c r="D14" i="24" s="1"/>
  <c r="N19" i="28"/>
  <c r="E14" i="24" s="1"/>
  <c r="M19" i="28"/>
  <c r="D15" i="24" s="1"/>
  <c r="L19" i="28"/>
  <c r="E15" i="24" s="1"/>
  <c r="A6" i="28"/>
  <c r="J66" i="28" s="1"/>
  <c r="O79" i="27"/>
  <c r="N79" i="27"/>
  <c r="M79" i="27"/>
  <c r="L79" i="27"/>
  <c r="O64" i="27"/>
  <c r="N64" i="27"/>
  <c r="M64" i="27"/>
  <c r="L64" i="27"/>
  <c r="O49" i="27"/>
  <c r="N49" i="27"/>
  <c r="M49" i="27"/>
  <c r="L49" i="27"/>
  <c r="O34" i="27"/>
  <c r="F16" i="24" s="1"/>
  <c r="N34" i="27"/>
  <c r="G16" i="24" s="1"/>
  <c r="M34" i="27"/>
  <c r="F17" i="24" s="1"/>
  <c r="L34" i="27"/>
  <c r="G17" i="24" s="1"/>
  <c r="O19" i="27"/>
  <c r="D16" i="24" s="1"/>
  <c r="N19" i="27"/>
  <c r="E16" i="24" s="1"/>
  <c r="M19" i="27"/>
  <c r="D17" i="24" s="1"/>
  <c r="L19" i="27"/>
  <c r="E17" i="24" s="1"/>
  <c r="A6" i="27"/>
  <c r="J66" i="27" s="1"/>
  <c r="O79" i="26"/>
  <c r="N79" i="26"/>
  <c r="M79" i="26"/>
  <c r="L79" i="26"/>
  <c r="O64" i="26"/>
  <c r="N64" i="26"/>
  <c r="M64" i="26"/>
  <c r="L64" i="26"/>
  <c r="O49" i="26"/>
  <c r="N49" i="26"/>
  <c r="M49" i="26"/>
  <c r="L49" i="26"/>
  <c r="O34" i="26"/>
  <c r="F12" i="24" s="1"/>
  <c r="N34" i="26"/>
  <c r="G12" i="24" s="1"/>
  <c r="M34" i="26"/>
  <c r="F13" i="24" s="1"/>
  <c r="L34" i="26"/>
  <c r="G13" i="24" s="1"/>
  <c r="O19" i="26"/>
  <c r="D12" i="24" s="1"/>
  <c r="N19" i="26"/>
  <c r="E12" i="24" s="1"/>
  <c r="M19" i="26"/>
  <c r="D13" i="24" s="1"/>
  <c r="L19" i="26"/>
  <c r="E13" i="24" s="1"/>
  <c r="A6" i="26"/>
  <c r="J66" i="26" s="1"/>
  <c r="O79" i="25"/>
  <c r="N79" i="25"/>
  <c r="M79" i="25"/>
  <c r="L79" i="25"/>
  <c r="O64" i="25"/>
  <c r="N64" i="25"/>
  <c r="M64" i="25"/>
  <c r="L64" i="25"/>
  <c r="O49" i="25"/>
  <c r="N49" i="25"/>
  <c r="M49" i="25"/>
  <c r="L49" i="25"/>
  <c r="O34" i="25"/>
  <c r="F20" i="24" s="1"/>
  <c r="N34" i="25"/>
  <c r="G20" i="24" s="1"/>
  <c r="M34" i="25"/>
  <c r="F21" i="24" s="1"/>
  <c r="L34" i="25"/>
  <c r="G21" i="24" s="1"/>
  <c r="O19" i="25"/>
  <c r="D20" i="24" s="1"/>
  <c r="N19" i="25"/>
  <c r="E20" i="24" s="1"/>
  <c r="M19" i="25"/>
  <c r="D21" i="24" s="1"/>
  <c r="L19" i="25"/>
  <c r="E21" i="24" s="1"/>
  <c r="A6" i="25"/>
  <c r="J66" i="25" s="1"/>
  <c r="O79" i="13"/>
  <c r="N79" i="13"/>
  <c r="M79" i="13"/>
  <c r="L79" i="13"/>
  <c r="O64" i="13"/>
  <c r="N64" i="13"/>
  <c r="M64" i="13"/>
  <c r="L64" i="13"/>
  <c r="O49" i="13"/>
  <c r="N49" i="13"/>
  <c r="M49" i="13"/>
  <c r="L49" i="13"/>
  <c r="O34" i="13"/>
  <c r="F18" i="24" s="1"/>
  <c r="N34" i="13"/>
  <c r="G18" i="24" s="1"/>
  <c r="M34" i="13"/>
  <c r="F19" i="24" s="1"/>
  <c r="L34" i="13"/>
  <c r="G19" i="24" s="1"/>
  <c r="O19" i="13"/>
  <c r="D18" i="24" s="1"/>
  <c r="N19" i="13"/>
  <c r="E18" i="24" s="1"/>
  <c r="M19" i="13"/>
  <c r="D19" i="24" s="1"/>
  <c r="L19" i="13"/>
  <c r="E19" i="24" s="1"/>
  <c r="A6" i="13"/>
  <c r="J66" i="13" s="1"/>
  <c r="E26" i="24" l="1"/>
  <c r="E25" i="24"/>
  <c r="J36" i="27"/>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28" i="6"/>
  <c r="E28" i="6"/>
  <c r="F28" i="6"/>
  <c r="C28" i="6"/>
  <c r="G7" i="8"/>
  <c r="D7" i="8"/>
  <c r="B5" i="8"/>
  <c r="A3" i="8"/>
  <c r="A1" i="8"/>
  <c r="G23" i="7"/>
  <c r="E23" i="7"/>
  <c r="G15" i="7"/>
  <c r="E15" i="7"/>
  <c r="I15" i="7" s="1"/>
  <c r="B4" i="7"/>
  <c r="A3" i="7"/>
  <c r="A1" i="7"/>
  <c r="A8" i="7" s="1"/>
  <c r="H65" i="6"/>
  <c r="H63" i="6"/>
  <c r="G50" i="6"/>
  <c r="G49" i="6"/>
  <c r="G48" i="6"/>
  <c r="H48" i="6" s="1"/>
  <c r="G47" i="6"/>
  <c r="H47" i="6" s="1"/>
  <c r="G46" i="6"/>
  <c r="H46" i="6" s="1"/>
  <c r="G44" i="6"/>
  <c r="H44" i="6" s="1"/>
  <c r="G43" i="6"/>
  <c r="H43" i="6" s="1"/>
  <c r="G42" i="6"/>
  <c r="H42" i="6" s="1"/>
  <c r="G39" i="6"/>
  <c r="H39" i="6" s="1"/>
  <c r="G38" i="6"/>
  <c r="H38" i="6" s="1"/>
  <c r="G37" i="6"/>
  <c r="H37" i="6" s="1"/>
  <c r="G36" i="6"/>
  <c r="H36" i="6" s="1"/>
  <c r="G35" i="6"/>
  <c r="H35" i="6" s="1"/>
  <c r="G34" i="6"/>
  <c r="H34" i="6" s="1"/>
  <c r="G30" i="6"/>
  <c r="G29" i="6"/>
  <c r="H29" i="6" s="1"/>
  <c r="G27" i="6"/>
  <c r="G26" i="6"/>
  <c r="H26" i="6" s="1"/>
  <c r="G25" i="6"/>
  <c r="G24" i="6"/>
  <c r="H24" i="6" s="1"/>
  <c r="G20" i="6"/>
  <c r="H20" i="6" s="1"/>
  <c r="G15" i="6"/>
  <c r="H15" i="6" s="1"/>
  <c r="G14" i="6"/>
  <c r="G12" i="6"/>
  <c r="H12" i="6" s="1"/>
  <c r="G11" i="6"/>
  <c r="G10" i="6"/>
  <c r="G9" i="6"/>
  <c r="G8" i="6"/>
  <c r="D11" i="8" l="1"/>
  <c r="H27" i="6"/>
  <c r="D14" i="8"/>
  <c r="H30" i="6"/>
  <c r="I23" i="7"/>
  <c r="D12" i="8"/>
  <c r="H25" i="6"/>
  <c r="H33" i="7"/>
  <c r="E35" i="7"/>
  <c r="H35" i="7" s="1"/>
  <c r="E37" i="7"/>
  <c r="H37" i="7" s="1"/>
  <c r="E36" i="7"/>
  <c r="H36" i="7" s="1"/>
  <c r="G24" i="7"/>
  <c r="H21" i="6"/>
  <c r="G28" i="6"/>
  <c r="E24" i="7"/>
  <c r="H34" i="7"/>
  <c r="D10" i="8"/>
  <c r="G10" i="8"/>
  <c r="A31" i="7"/>
  <c r="A43" i="7" s="1"/>
  <c r="I24" i="7" l="1"/>
  <c r="H8" i="6"/>
  <c r="H19" i="6"/>
  <c r="H10" i="6"/>
  <c r="G11" i="8"/>
  <c r="G12" i="8"/>
  <c r="H14" i="6"/>
  <c r="G14" i="8"/>
  <c r="H11" i="6"/>
  <c r="H9" i="6"/>
</calcChain>
</file>

<file path=xl/sharedStrings.xml><?xml version="1.0" encoding="utf-8"?>
<sst xmlns="http://schemas.openxmlformats.org/spreadsheetml/2006/main" count="1751" uniqueCount="478">
  <si>
    <t>Add company logo</t>
  </si>
  <si>
    <t>Version 22.3  30/11/22</t>
  </si>
  <si>
    <t>Notes:</t>
  </si>
  <si>
    <t>This template may require adjustments by individual operators to meet specific reporting requirements as defined in the site Permit(s)</t>
  </si>
  <si>
    <t>Annual Performance Report 2022</t>
  </si>
  <si>
    <t>Permit EPR/GP3433GH</t>
  </si>
  <si>
    <t>Cornwall Energy Recovery Centre</t>
  </si>
  <si>
    <t>SUEZ Recycling and Recovery UK Ltd</t>
  </si>
  <si>
    <t>Year:</t>
  </si>
  <si>
    <t>Address:</t>
  </si>
  <si>
    <t>St Dennis, St Austell, Cornwall, PL26 8DY</t>
  </si>
  <si>
    <t xml:space="preserve">Tel: </t>
  </si>
  <si>
    <t>0800 093 1103</t>
  </si>
  <si>
    <t xml:space="preserve">Email: </t>
  </si>
  <si>
    <t>enquiries.uk@suez.com</t>
  </si>
  <si>
    <t>Prepared by:</t>
  </si>
  <si>
    <t>Richard Watkins
Allan Chapman</t>
  </si>
  <si>
    <t>Position:</t>
  </si>
  <si>
    <t>EIR Manager
Technical Plant Engineer</t>
  </si>
  <si>
    <t>Approved by:</t>
  </si>
  <si>
    <t>Tony Burge</t>
  </si>
  <si>
    <t>Plant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</si>
  <si>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</si>
  <si>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</si>
  <si>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</si>
  <si>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</si>
  <si>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</si>
  <si>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</si>
  <si>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</si>
  <si>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</si>
  <si>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</si>
  <si>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</si>
  <si>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</si>
  <si>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</si>
  <si>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</si>
  <si>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</si>
  <si>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</si>
  <si>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Liaison</t>
  </si>
  <si>
    <t>Carbon dioxide and nitrous oxide emissions</t>
  </si>
  <si>
    <t xml:space="preserve">Residue Quality </t>
  </si>
  <si>
    <t>Emissions to Water</t>
  </si>
  <si>
    <t>Emissions to Air (periodically monitored)</t>
  </si>
  <si>
    <t>Emissions to Air (continuously monitored)</t>
  </si>
  <si>
    <t>Hydrogen Chloride emissions</t>
  </si>
  <si>
    <t>Sulphur Dioxide emissions</t>
  </si>
  <si>
    <t>Oxides of Nitrogen emissions</t>
  </si>
  <si>
    <t>Total Organic Carbon emissions</t>
  </si>
  <si>
    <t>Particulate Matter emissions</t>
  </si>
  <si>
    <t>Carbon Monoxide emissions</t>
  </si>
  <si>
    <t>Ammonia emissions</t>
  </si>
  <si>
    <t>Hydrogen Fluoride Emissions</t>
  </si>
  <si>
    <t>Version Control</t>
  </si>
  <si>
    <t>Information</t>
  </si>
  <si>
    <t>Date</t>
  </si>
  <si>
    <t>January 2023 - original document</t>
  </si>
  <si>
    <t>Amendmenst to line availabilti on Operational Data tab</t>
  </si>
  <si>
    <t>Distribution</t>
  </si>
  <si>
    <t>Copy</t>
  </si>
  <si>
    <t>Name, Role</t>
  </si>
  <si>
    <t>No.</t>
  </si>
  <si>
    <t>Site Operations Team</t>
  </si>
  <si>
    <t>Environment &amp; Industrial Risk Team</t>
  </si>
  <si>
    <t>Environment Agency</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</si>
  <si>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</si>
  <si>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</si>
  <si>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This non-hazardous waste incinerator operates 24/7 and the environmental permit allows it to process up to 240,000 tonnes of municipal waste and commercial/Industrial waste. The plant has two furnace lines and the heat produced by waste incineration is used to raise superheated steam which generates approximately 188,000 MWh/annum of electricity.
Activities associated with the incineration are receipt and storage of municipal waste and commercial/industrial waste, production of steam and electricity, abatement of flue gas and handling of Incinerator Bottom Ash (IBA) and Air Pollution Control Residue (APCR).
The data included within this report corresponds to the following period: 1st January 2022 to 31st December 2022.</t>
  </si>
  <si>
    <t xml:space="preserve">Include summary of plant design, design capacity, no. of combustion lines, electrical and heat capacity and any other general information that describes the facility, its location and purpose </t>
  </si>
  <si>
    <t>Summary of Operational Processes and Procedures</t>
  </si>
  <si>
    <t>Incoming waste is delivered to site by refuse collection trucks. It is weighed in and delivered into the tipping hall.
TIPPING HALL - A large tipping hall allows for refuse collection trucks to manoeuvre and tip waste safely. Air needed for combustion is drawn into the furnace from here so that negative pressure is maintained in order to avoid odour and dust escaping the building.
BUNKER - Waste vehicles reverse to a wheel stop and tip their loads into a large concrete bunker. Mixing of waste occurs as the cranes driver sorts the waste looking for unsuitable material to be removed, and to improve the homogeneity of the incinerator feedstock.
CONTROL ROOM - The plant’s control room centralises the operation of all equipment, including the grab cranes used to mix and load waste into a hopper that feeds the furnace. All on-site functions are monitored automatically and manually.  Its systems verify in real time that equipment is functioning properly, continuously monitor the combustion gas, and maximise the efficiency of the entire ERC process.
GRATE AND BOILER - Waste is lifted into the charging hoppers by the crane. From here it falls into the furnace-charging chute and then is introduced onto the grate system by hydraulic feeders for incineration. Auxiliary burners can be used to help keeping the temperature above 850°C if required. The thermal energy released from the burning is used to convert water to super-heated steam along a boiler composed of 4 passes. At high pressure, this steam drives a turbine to generate electricity.
ELECTRICITY GENERATION - Electricity is generated at 11kv, with an electric production of approximately 180,000 MWh/annum and exporting approximately 160,000 MWh/annum to the national grid.
INCINERATOR BOTTOM ASH (IBA) - Ash left on the grate after incineration is carried by conveyor, after quenching, to the IBA processing facility.  Up to 65,000 tonne of IBA is processed on site by the removal of ferrous and non-ferrous metal, stabilised and separated into fraction sizes of IBA prior to the export from site of the processed IBA and metals for re-use.
AIR-COOLED CONDENSERS - After exiting the turbine, the steam is cooled and condensed back into water through air condensers. This recovered water is treated and reused in the boilers to produce more steam.
EMISSION CONTROL - The gases from the furnace are subject to a rigorous cleaning process involving ammonia as selective noncatalytic reduction (SNCR), lime and active carbon injections. This removes oxides of nitrogen, acidic gases, dioxins, and heavy metals from the gas stream.
AIR POLLUTION CONTROL RESIDUE (APCR) - The cleaned gas passes through fine-fabric bag filters to remove solid particles before it is emitted through the stack. The resultant APCR residue, or fly-ash, contains particles from the incineration process, lime used in the flue gas treatment, salts and carbon dust. It is stored in a sealed silo until it is taken away for recycling in tankers.
EMISSIONS MONITORING - As they pass through the stack, the residual flue gases from the process are continuously monitored before release. This data is relayed automatically to the control room.</t>
  </si>
  <si>
    <t>Include summary of key processes and procedures such as (but not limited to); waste reception, control rooms, grate, bed and boiler,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</si>
  <si>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</si>
  <si>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</si>
  <si>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</si>
  <si>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</si>
  <si>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</si>
  <si>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</si>
  <si>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</si>
  <si>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</si>
  <si>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</si>
  <si>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</si>
  <si>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</si>
  <si>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</si>
  <si>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</si>
  <si>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</si>
  <si>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</si>
  <si>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</si>
  <si>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</si>
  <si>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</si>
  <si>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</si>
  <si>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Availability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</si>
  <si>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</si>
  <si>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</si>
  <si>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</si>
  <si>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</si>
  <si>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</si>
  <si>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</si>
  <si>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</si>
  <si>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</si>
  <si>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</si>
  <si>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</si>
  <si>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</si>
  <si>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</si>
  <si>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</si>
  <si>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</si>
  <si>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</si>
  <si>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</si>
  <si>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</si>
  <si>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</si>
  <si>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</si>
  <si>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</si>
  <si>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</si>
  <si>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</si>
  <si>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</si>
  <si>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</si>
  <si>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</si>
  <si>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</si>
  <si>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</si>
  <si>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Other</t>
  </si>
  <si>
    <t>Raw Material Usage</t>
  </si>
  <si>
    <t>kg or Ltr /te</t>
  </si>
  <si>
    <t>Mains Water</t>
  </si>
  <si>
    <t>ltrs</t>
  </si>
  <si>
    <t>Other Water</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</si>
  <si>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</si>
  <si>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</si>
  <si>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</si>
  <si>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</si>
  <si>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</si>
  <si>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</si>
  <si>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</si>
  <si>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</si>
  <si>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</si>
  <si>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</si>
  <si>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</si>
  <si>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</si>
  <si>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x %</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</si>
  <si>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</si>
  <si>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</si>
  <si>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</si>
  <si>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</si>
  <si>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</si>
  <si>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</si>
  <si>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</si>
  <si>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</si>
  <si>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</si>
  <si>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</si>
  <si>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</si>
  <si>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</si>
  <si>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The main annual outage of 2022 took place in April/May. The outage works consisted of the normal grit blasting of all internal furnace tubes, thickness testing and NDT. A large program of equipment overhauls was undertaken including grate and refractory inspections and repairs on both lines.
To improve plant stability, combustion and decrease the amount of fouling seen within the boiler horizontal pass some modifications were made to the secondary air injection nozzles on Line 2 including the installation of a combustion control system.
Operationally the plant had a good level of reliability across the year.</t>
  </si>
  <si>
    <t xml:space="preserve">Include summary of key operational and/or maintenance activity undertaken in the year, such as any major component upgrades and/or replacements </t>
  </si>
  <si>
    <t>Summary of Residue Handling for the reporting year</t>
  </si>
  <si>
    <t>All IBA produced by the EfW plant is transferred to the IBA recycling plant by conveyor, the IBA recycling plant is operated by Blue Phoenix. The IBA is non-hazardous, as confirmed by weekly analysis of the IBA,  and undergoes a mechanical separation process to remove all ferrous and non-ferrous metals leaving an IBA aggregate product. The metals are transferred to other operators for recycling and the IBA is applied to land in construction activities as a replacement for virgin (quarried) aggregate. This is in accordance with Environment Agency Regulatory Position Statement (RPS) 206 "Using unbound IBAA in construction activities".
Air Pollution Control (APC) residues is the fly ash from the boiler mixed with dry sorbents such as carbon and lime in the flu gas treatment plant. The APC residue is hazardous and is therefore collected and disposed of to landfill
Some additional residues may be produced during cleaning of the boiler during cleaning activities in planned maintenance outages. This boiler ash, often mixed with grit blast residues from the cleaning process, is disposed of to landfill.</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</si>
  <si>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</si>
  <si>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</si>
  <si>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</si>
  <si>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</si>
  <si>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</si>
  <si>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</si>
  <si>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</si>
  <si>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</si>
  <si>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</si>
  <si>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</si>
  <si>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</si>
  <si>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</si>
  <si>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</si>
  <si>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</si>
  <si>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</si>
  <si>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</si>
  <si>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D05</t>
  </si>
  <si>
    <t>IBA</t>
  </si>
  <si>
    <t>Total Hazardous Waste</t>
  </si>
  <si>
    <t>2) Non-Hazardous Wastes</t>
  </si>
  <si>
    <t>R10</t>
  </si>
  <si>
    <t>Ferrous Metal</t>
  </si>
  <si>
    <t>R5</t>
  </si>
  <si>
    <t>Process Water</t>
  </si>
  <si>
    <t>Non-ferrous metal</t>
  </si>
  <si>
    <t>Total Non-Hazardous Waste</t>
  </si>
  <si>
    <t>TOTAL WASTE</t>
  </si>
  <si>
    <t>Operator’s comments :</t>
  </si>
  <si>
    <t>Annual Reporting of Water and Other Raw Material Usage</t>
  </si>
  <si>
    <t>Raw Material</t>
  </si>
  <si>
    <t>Usage</t>
  </si>
  <si>
    <t>Specific Usage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</si>
  <si>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</si>
  <si>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</si>
  <si>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</si>
  <si>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</si>
  <si>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</si>
  <si>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</si>
  <si>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</si>
  <si>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</si>
  <si>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</si>
  <si>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</si>
  <si>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</si>
  <si>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</si>
  <si>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</si>
  <si>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</si>
  <si>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</si>
  <si>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</si>
  <si>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</si>
  <si>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</si>
  <si>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</si>
  <si>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</si>
  <si>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</si>
  <si>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Richard Watkins</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</si>
  <si>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</si>
  <si>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</si>
  <si>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</si>
  <si>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</si>
  <si>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</si>
  <si>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</si>
  <si>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</si>
  <si>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</si>
  <si>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</si>
  <si>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</si>
  <si>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</si>
  <si>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</si>
  <si>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Density value of 845 kg.m-3 used to convert gas oil litres to tonnes.
Net Calorific Value (NCV) of 42,800 kJ.kg-1 used for gas oil</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</si>
  <si>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</si>
  <si>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</si>
  <si>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</si>
  <si>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</si>
  <si>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</si>
  <si>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</si>
  <si>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</si>
  <si>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</si>
  <si>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</si>
  <si>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</si>
  <si>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</si>
  <si>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</si>
  <si>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100.00 % 95% of 10-min averages</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</si>
  <si>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</si>
  <si>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</si>
  <si>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</si>
  <si>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</si>
  <si>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</si>
  <si>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</si>
  <si>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</si>
  <si>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Carbon monoxide 1/2 hourly ELV breach Line 1</t>
  </si>
  <si>
    <t>Unstable combustion</t>
  </si>
  <si>
    <t>Permit variation</t>
  </si>
  <si>
    <t>IBA TOC concentration above 3% limit</t>
  </si>
  <si>
    <t>Laboratory issues?</t>
  </si>
  <si>
    <t>None</t>
  </si>
  <si>
    <t>Hydrogen chloride daily average breach Line 2</t>
  </si>
  <si>
    <t>Comms issue between CDAS and DCS</t>
  </si>
  <si>
    <t>Memory cache cleared and alarm mgt.</t>
  </si>
  <si>
    <t>CEMs data loss Line 2</t>
  </si>
  <si>
    <t>CDAS comms issue</t>
  </si>
  <si>
    <t>Service contractor investigation</t>
  </si>
  <si>
    <t>CEMs data loss Line 1 &amp; 2</t>
  </si>
  <si>
    <t>CEMs data loss - failed background check Line 2</t>
  </si>
  <si>
    <t>SO2 analyser fault</t>
  </si>
  <si>
    <t>CEMS data loss Line 2</t>
  </si>
  <si>
    <t>Nitrogen solenoid failure</t>
  </si>
  <si>
    <t>Solenoid replaced</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</si>
  <si>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</si>
  <si>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</si>
  <si>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</si>
  <si>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</si>
  <si>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</si>
  <si>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</si>
  <si>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To improve plant stability, combustion and decrease the amount of fouling seen within the boiler horizontal pass some modifications were made to the secondary air injection nozzles on Line 2 including the installation of a combustion control system.</t>
  </si>
  <si>
    <t>Summary of any permit improvement conditions that have been completed within the year and the resulting environmental benefits.</t>
  </si>
  <si>
    <t>Not applicable</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</si>
  <si>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</si>
  <si>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</si>
  <si>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</si>
  <si>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</si>
  <si>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</si>
  <si>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Spring Beach Clean and Easter Egg Hunt at Black Rock Beach, nr Bude.  Staff were joined by friends and family in this great social value event.</t>
  </si>
  <si>
    <t>01-07/05/22</t>
  </si>
  <si>
    <t>Compost Awareness Week.  Compost was given away free to the public  from two HWRC sites.  Staff were available to discuss composting and also to promote the visitor centres and tours of CERC and MRF.</t>
  </si>
  <si>
    <t>09-11/06/22</t>
  </si>
  <si>
    <t xml:space="preserve">Royal Cornwall Show.  SUEZ staff were available on our stand at the show to discuss the waste hierarchy and the work we carry out at our sites.  Tours of both CERC and MRF were successfully promoted.  </t>
  </si>
  <si>
    <t>Autumn Beach Clean event at Holywell Bay, Newquay.  Staff were joined by friends and family in this great social value event.</t>
  </si>
  <si>
    <t>List of events planned for next year</t>
  </si>
  <si>
    <t>Spring Beach Clean and Easter Egg Hunt at Par Sands Beach.  Staff will joined by friends and family in this great social value event.  Cornwall Council staff will also be invited.</t>
  </si>
  <si>
    <t>13-19/03/23</t>
  </si>
  <si>
    <t>Compost Awareness Week.  Details to be confirmed.</t>
  </si>
  <si>
    <t>08-10/06/23</t>
  </si>
  <si>
    <t xml:space="preserve">Royal Cornwall Show.  SUEZ staff will be available on our stand at the show to discuss the waste hierarchy and the work we carry out at our sites.  The visitors centres and tours will also be promoted.   </t>
  </si>
  <si>
    <t>June to September dates to be confirmed.</t>
  </si>
  <si>
    <t>Sir Arthur Smith School, Penryn College, Callywith College Outreach visits and careers fairs (to be confirmed)</t>
  </si>
  <si>
    <t>October/November date to be confirmed.</t>
  </si>
  <si>
    <t>Autumn Beach Clean event (venue to be decided) , Newquay. Staff will be joined by friends and family in this great social value event.  Cornwall Council staff will also be invited.</t>
  </si>
  <si>
    <t>If you wish to be involved in the public liasion programme, please contact lisa.thompson@suez.com</t>
  </si>
  <si>
    <t>Carbon dioxide emissions and biogenic content of waste inputs</t>
  </si>
  <si>
    <r>
      <t xml:space="preserve">Carbon dioxide emissions </t>
    </r>
    <r>
      <rPr>
        <sz val="12"/>
        <color theme="1"/>
        <rFont val="Arial"/>
        <family val="2"/>
      </rPr>
      <t>(all types of plant)</t>
    </r>
  </si>
  <si>
    <t>Annual mass of carbon dioxide released</t>
  </si>
  <si>
    <t>Annual mass of carbon dioxide released per tonne of waste burned</t>
  </si>
  <si>
    <t>Annual mass of carbon dioxide released per MWh of energy exported</t>
  </si>
  <si>
    <t>Description of how annual carbon dioxide mass emission has been calculated</t>
  </si>
  <si>
    <t>CO2 (%) measured by the CEMS was converted to a mass and then multiplied by flow rate and operational hours to provide the annual mass emission. Data from 12/01/2022 has a calibration function apllied from the QAL2 calibration that took place on the 18/11/2021.</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</si>
  <si>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</si>
  <si>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</si>
  <si>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</si>
  <si>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Description of how annual nitrous oxide mass emission has been calculated</t>
  </si>
  <si>
    <t>CEMS mass emission report.
Data from 12/01/2022 has a calibration function apllied from the QAL2 calibration that took place on the 18/11/2021.</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</si>
  <si>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</si>
  <si>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</si>
  <si>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r>
      <t>tonnes CO</t>
    </r>
    <r>
      <rPr>
        <vertAlign val="subscript"/>
        <sz val="12"/>
        <color theme="1"/>
        <rFont val="Arial"/>
        <family val="2"/>
      </rPr>
      <t>2</t>
    </r>
    <r>
      <rPr>
        <sz val="12"/>
        <color theme="1"/>
        <rFont val="Arial"/>
        <family val="2"/>
      </rPr>
      <t>e</t>
    </r>
  </si>
  <si>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</si>
  <si>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</si>
  <si>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</si>
  <si>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Periodic waste sampling (annual) is carried out in order to determine the biogenic fraction, and from this a factor is derived to determine the proportion of biogenic CO2 emitted from the plant.</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</si>
  <si>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</si>
  <si>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</si>
  <si>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</si>
  <si>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</si>
  <si>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</si>
  <si>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</si>
  <si>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</si>
  <si>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The samples for the quarterly IBA analysis were taken on the 16/02/2022, the 25/05/2022, the 17/08/2022 and the 09/11/2022.</t>
  </si>
  <si>
    <t>Commentary on any specific events</t>
  </si>
  <si>
    <t>Date &amp; Event</t>
  </si>
  <si>
    <t>The TOC analysis result for this IBA sample provided a non-compliant result of 3.44%. A subsequent retest of the retained sample provided a slightly lower TOC result of 3.08. Investigations on site were unable to identify any specific reason for the elevated TOC result and all subsequent results from 2022 were below the 3% limit.</t>
  </si>
  <si>
    <t>Residue Quality Monitoring Results</t>
  </si>
  <si>
    <t xml:space="preserve">Parameter (unit) </t>
  </si>
  <si>
    <t>Limit</t>
  </si>
  <si>
    <t xml:space="preserve">Normal Operation </t>
  </si>
  <si>
    <t xml:space="preserve">Bottom ash  </t>
  </si>
  <si>
    <t>Loss on Ignition (average %)</t>
  </si>
  <si>
    <t>&lt;5%</t>
  </si>
  <si>
    <t>N/A</t>
  </si>
  <si>
    <t>Total Organic Carbon (average %)</t>
  </si>
  <si>
    <t>&lt;3%</t>
  </si>
  <si>
    <t>No. of Assessments Undertaken</t>
  </si>
  <si>
    <t>---</t>
  </si>
  <si>
    <t>No. of Hazardous Results</t>
  </si>
  <si>
    <t>Comments :</t>
  </si>
  <si>
    <t>Feb 2022 TOC = 3.44% (Retained sample retest = 3.08%)
May 2022 TOC = 2.63%
Aug 2022 TOC = 2.17%
Nov 2022 TOC = 2.63</t>
  </si>
  <si>
    <t>There are no discharges to water that require monitoring under the Environmental Permit. There are two discharges to water from package sewage treatment plants serving the EfW and IBA plant welfare facilities but these are regulated under separate Environmental Permits. there are no discharges to sewer from the site.</t>
  </si>
  <si>
    <t>Emissions to Water / Sewer</t>
  </si>
  <si>
    <t>Monitoring Frequency</t>
  </si>
  <si>
    <t>Target</t>
  </si>
  <si>
    <t>Max.</t>
  </si>
  <si>
    <t>Average</t>
  </si>
  <si>
    <t>Summary of monitoring undertaken, standards used and compliance</t>
  </si>
  <si>
    <t>The compliance monitoring visits were carried out during May and November 2022. There were no non-compliances identified during either visit.</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</si>
  <si>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</si>
  <si>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</si>
  <si>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</si>
  <si>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</si>
  <si>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</si>
  <si>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</si>
  <si>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</si>
  <si>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</si>
  <si>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</si>
  <si>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</si>
  <si>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</si>
  <si>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</si>
  <si>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</si>
  <si>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</si>
  <si>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</si>
  <si>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</si>
  <si>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</si>
  <si>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</si>
  <si>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</si>
  <si>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</si>
  <si>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</si>
  <si>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</si>
  <si>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</si>
  <si>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</si>
  <si>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</si>
  <si>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</si>
  <si>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</si>
  <si>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</si>
  <si>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</si>
  <si>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</si>
  <si>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</si>
  <si>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</si>
  <si>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</si>
  <si>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</si>
  <si>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</si>
  <si>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</si>
  <si>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</si>
  <si>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</si>
  <si>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</si>
  <si>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The average result is calculated from the reported values for the H1 and H2 compliance monitoring campaigns. Where results are reported at the laboratory limit of detection the &lt; qualifier is removed for calculation of the average emission as a conservative measure. Where the average has been calculated in this way the reported value is highlighted bold.</t>
  </si>
  <si>
    <t>Template may require adjustment for any bespoke monitoring requirements of permit</t>
  </si>
  <si>
    <t>The CEMS set up comprises a multigas analyser, FID analyser and then the oxygen probe for extractive sampling where flue gases are drawn continuously via a heated line to the analysers in the CEMS room for each incineration line. In situ sampling i.e. where the probes are installed directly into the flue gas flow in the stack is for the dust probes only. The set up for the duty analysers is mirrored by the standby analysers. The standby analysers can be switched between incineration Lines 1 and 2 as required. Continuous monitoring is provided by the CEMS as required by the permit. The CEMS are installed in accordance with EN14181 and relevant Environment Agency guidance.</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</si>
  <si>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</si>
  <si>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</si>
  <si>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</si>
  <si>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</si>
  <si>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</si>
  <si>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</si>
  <si>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</si>
  <si>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</si>
  <si>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</si>
  <si>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</si>
  <si>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</si>
  <si>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</si>
  <si>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</si>
  <si>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</si>
  <si>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</si>
  <si>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</si>
  <si>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</si>
  <si>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</si>
  <si>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</si>
  <si>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</si>
  <si>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</si>
  <si>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</si>
  <si>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</si>
  <si>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Hydrogen Fluoride</t>
  </si>
  <si>
    <t xml:space="preserve">1 mg/m3 </t>
  </si>
  <si>
    <t xml:space="preserve">4 mg/m3 </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</si>
  <si>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</si>
  <si>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</si>
  <si>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</si>
  <si>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</si>
  <si>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</si>
  <si>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</si>
  <si>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</si>
  <si>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</si>
  <si>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</si>
  <si>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</si>
  <si>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</si>
  <si>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</si>
  <si>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</si>
  <si>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</si>
  <si>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</si>
  <si>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</si>
  <si>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</si>
  <si>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</si>
  <si>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</si>
  <si>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</si>
  <si>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</si>
  <si>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</si>
  <si>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</si>
  <si>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</si>
  <si>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</si>
  <si>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</si>
  <si>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</si>
  <si>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</si>
  <si>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</si>
  <si>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</si>
  <si>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</si>
  <si>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</si>
  <si>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</si>
  <si>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</si>
  <si>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</si>
  <si>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</si>
  <si>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</si>
  <si>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</si>
  <si>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</si>
  <si>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</si>
  <si>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</si>
  <si>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</si>
  <si>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</si>
  <si>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</si>
  <si>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</si>
  <si>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</si>
  <si>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</si>
  <si>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</si>
  <si>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</si>
  <si>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A permit variation was issued during March 2022 in which the assessment of CO2 changed from half hourly averages to 10 minute averages. Data from March onwards is included on the next report tab.</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</si>
  <si>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</si>
  <si>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</si>
  <si>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</si>
  <si>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</si>
  <si>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</si>
  <si>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</si>
  <si>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</si>
  <si>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</si>
  <si>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</si>
  <si>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</si>
  <si>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</si>
  <si>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</si>
  <si>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Ammonia emissions </t>
  </si>
  <si>
    <t>1/2 hourly NH3 ELV</t>
  </si>
  <si>
    <t>Daily NH3 ELV</t>
  </si>
  <si>
    <t xml:space="preserve">An indicated ELV value of zero in the table above means that no ammonia limit is set in the permit.  </t>
  </si>
  <si>
    <t xml:space="preserve">Monitoring of Hydrogen Fluoride emissions </t>
  </si>
  <si>
    <t>1/2 hourly HF ELV</t>
  </si>
  <si>
    <t>Daily HF ELV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</si>
</sst>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_ ;\-#,##0.0\ "/>
    <numFmt numFmtId="170" formatCode="#,##0.00_ ;\-#,##0.00\ "/>
  </numFmts>
  <fonts count="41" x14ac:knownFonts="1">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vertAlign val="subscript"/>
      <sz val="12"/>
      <color theme="1"/>
      <name val="Arial"/>
      <family val="2"/>
    </font>
    <font>
      <sz val="10"/>
      <name val="Arial"/>
      <family val="2"/>
    </font>
    <font>
      <u/>
      <sz val="11"/>
      <color theme="10"/>
      <name val="Calibri"/>
      <family val="2"/>
      <scheme val="minor"/>
    </font>
    <font>
      <sz val="12"/>
      <name val="Arial"/>
      <family val="2"/>
    </font>
    <font>
      <i/>
      <sz val="11"/>
      <name val="Arial"/>
      <family val="2"/>
    </font>
    <font>
      <sz val="11"/>
      <name val="Calibri"/>
      <family val="2"/>
      <scheme val="minor"/>
    </font>
    <font>
      <b/>
      <sz val="12"/>
      <color rgb="FF000000"/>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6" fillId="0" borderId="0" applyNumberFormat="0" applyFill="0" applyBorder="0" applyAlignment="0" applyProtection="0"/>
  </cellStyleXfs>
  <cellXfs count="410">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1" fillId="0" borderId="11" xfId="0" applyFont="1" applyBorder="1"/>
    <xf numFmtId="0" fontId="1" fillId="5" borderId="2" xfId="0" applyFont="1" applyFill="1" applyBorder="1" applyAlignment="1">
      <alignment horizontal="center" vertical="center" wrapText="1"/>
    </xf>
    <xf numFmtId="0" fontId="10" fillId="5" borderId="2" xfId="0" applyFont="1" applyFill="1" applyBorder="1" applyAlignment="1">
      <alignment horizontal="center" vertical="center" wrapText="1"/>
    </xf>
    <xf numFmtId="0" fontId="1" fillId="0" borderId="1" xfId="0" applyFont="1" applyBorder="1" applyAlignment="1">
      <alignment horizontal="left" vertical="center" wrapText="1"/>
    </xf>
    <xf numFmtId="0" fontId="1" fillId="0" borderId="2" xfId="0" applyFont="1" applyBorder="1" applyAlignment="1">
      <alignment horizontal="center" vertical="center" wrapText="1"/>
    </xf>
    <xf numFmtId="0" fontId="1" fillId="0" borderId="1" xfId="0" applyFont="1" applyBorder="1" applyAlignment="1">
      <alignment horizontal="center" vertical="center" wrapText="1"/>
    </xf>
    <xf numFmtId="0" fontId="1" fillId="2" borderId="2" xfId="0" applyFont="1" applyFill="1" applyBorder="1" applyAlignment="1">
      <alignment horizontal="center" vertical="center" wrapText="1"/>
    </xf>
    <xf numFmtId="0" fontId="1" fillId="2" borderId="2" xfId="0" applyFont="1" applyFill="1" applyBorder="1" applyAlignment="1">
      <alignment horizontal="center" vertical="center"/>
    </xf>
    <xf numFmtId="2" fontId="2" fillId="0" borderId="2" xfId="0" applyNumberFormat="1" applyFont="1" applyBorder="1" applyAlignment="1">
      <alignment horizontal="center" vertical="top"/>
    </xf>
    <xf numFmtId="164" fontId="35" fillId="2" borderId="0" xfId="1" applyNumberFormat="1" applyFont="1" applyFill="1" applyAlignment="1">
      <alignment horizontal="center"/>
    </xf>
    <xf numFmtId="10" fontId="2" fillId="0" borderId="2" xfId="0" applyNumberFormat="1" applyFont="1" applyBorder="1" applyAlignment="1">
      <alignment horizontal="center" vertical="top"/>
    </xf>
    <xf numFmtId="3" fontId="2" fillId="0" borderId="2" xfId="0" applyNumberFormat="1" applyFont="1" applyBorder="1" applyAlignment="1">
      <alignment horizontal="center" vertical="top"/>
    </xf>
    <xf numFmtId="0" fontId="2" fillId="2" borderId="0" xfId="0" applyFont="1" applyFill="1" applyAlignment="1">
      <alignment horizontal="left"/>
    </xf>
    <xf numFmtId="14" fontId="15" fillId="0" borderId="12" xfId="0" applyNumberFormat="1" applyFont="1" applyBorder="1"/>
    <xf numFmtId="0" fontId="1" fillId="2" borderId="2" xfId="0" applyFont="1" applyFill="1" applyBorder="1" applyAlignment="1">
      <alignment horizontal="left"/>
    </xf>
    <xf numFmtId="0" fontId="37" fillId="0" borderId="2" xfId="0" applyFont="1" applyBorder="1" applyAlignment="1">
      <alignment horizontal="center" vertical="top"/>
    </xf>
    <xf numFmtId="0" fontId="37" fillId="0" borderId="2" xfId="0" applyFont="1" applyBorder="1" applyAlignment="1">
      <alignment horizontal="center" vertical="top" wrapText="1"/>
    </xf>
    <xf numFmtId="17" fontId="2" fillId="0" borderId="0" xfId="0" applyNumberFormat="1" applyFont="1"/>
    <xf numFmtId="0" fontId="2" fillId="0" borderId="0" xfId="0" applyFont="1" applyAlignment="1">
      <alignment horizontal="left"/>
    </xf>
    <xf numFmtId="0" fontId="2" fillId="0" borderId="0" xfId="0" applyFont="1" applyAlignment="1">
      <alignment horizontal="left" vertical="top"/>
    </xf>
    <xf numFmtId="0" fontId="2" fillId="0" borderId="4" xfId="0" applyFont="1" applyBorder="1"/>
    <xf numFmtId="0" fontId="2" fillId="0" borderId="5" xfId="0" applyFont="1" applyBorder="1"/>
    <xf numFmtId="0" fontId="1" fillId="2" borderId="2" xfId="0" applyFont="1" applyFill="1" applyBorder="1" applyAlignment="1">
      <alignment horizontal="center"/>
    </xf>
    <xf numFmtId="14" fontId="1" fillId="2" borderId="2" xfId="0" applyNumberFormat="1" applyFont="1" applyFill="1" applyBorder="1" applyAlignment="1">
      <alignment horizontal="center"/>
    </xf>
    <xf numFmtId="0" fontId="1" fillId="2" borderId="2" xfId="0" applyFont="1" applyFill="1" applyBorder="1" applyAlignment="1">
      <alignment horizontal="center" vertical="top"/>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xf numFmtId="0" fontId="1" fillId="0" borderId="0" xfId="0" applyFont="1" applyAlignment="1">
      <alignment horizontal="center"/>
    </xf>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164" fontId="1" fillId="2" borderId="0" xfId="1" applyNumberFormat="1" applyFont="1" applyFill="1" applyBorder="1" applyAlignment="1">
      <alignment horizontal="center"/>
    </xf>
    <xf numFmtId="165" fontId="1" fillId="0" borderId="10" xfId="2" applyNumberFormat="1" applyFont="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43" fontId="2" fillId="0" borderId="0" xfId="0" applyNumberFormat="1" applyFont="1"/>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12" xfId="0" applyFont="1" applyBorder="1"/>
    <xf numFmtId="166" fontId="1" fillId="0" borderId="12" xfId="0" applyNumberFormat="1" applyFont="1" applyBorder="1"/>
    <xf numFmtId="170" fontId="1" fillId="0" borderId="13" xfId="0" applyNumberFormat="1" applyFont="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169" fontId="1" fillId="2" borderId="0" xfId="1" applyNumberFormat="1" applyFont="1" applyFill="1" applyAlignment="1">
      <alignment horizontal="right"/>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0" xfId="0" applyFont="1" applyAlignment="1">
      <alignment vertical="center"/>
    </xf>
    <xf numFmtId="4" fontId="1" fillId="0" borderId="2" xfId="0" applyNumberFormat="1" applyFont="1" applyBorder="1" applyAlignment="1">
      <alignment horizontal="center" vertical="center" wrapText="1"/>
    </xf>
    <xf numFmtId="4" fontId="1" fillId="2" borderId="2" xfId="0" applyNumberFormat="1" applyFont="1" applyFill="1" applyBorder="1" applyAlignment="1">
      <alignment horizontal="center" vertical="center" wrapText="1"/>
    </xf>
    <xf numFmtId="0" fontId="2" fillId="2" borderId="2" xfId="0" applyFont="1" applyFill="1" applyBorder="1"/>
    <xf numFmtId="9" fontId="1" fillId="0" borderId="2" xfId="0" applyNumberFormat="1" applyFont="1" applyBorder="1" applyAlignment="1">
      <alignment horizontal="center" vertical="center" wrapText="1"/>
    </xf>
    <xf numFmtId="0" fontId="1" fillId="0" borderId="2" xfId="0" applyFont="1" applyBorder="1" applyAlignment="1">
      <alignment horizontal="center"/>
    </xf>
    <xf numFmtId="0" fontId="1" fillId="0" borderId="2" xfId="0" applyFont="1" applyBorder="1" applyAlignment="1">
      <alignment horizontal="center" vertical="center"/>
    </xf>
    <xf numFmtId="2" fontId="1" fillId="5" borderId="2" xfId="0" applyNumberFormat="1" applyFont="1" applyFill="1" applyBorder="1" applyAlignment="1">
      <alignment horizontal="center" vertical="center" wrapText="1"/>
    </xf>
    <xf numFmtId="0" fontId="1" fillId="0" borderId="2" xfId="0" applyFont="1" applyBorder="1" applyAlignment="1">
      <alignment horizontal="left" vertical="center" wrapText="1"/>
    </xf>
    <xf numFmtId="0" fontId="1" fillId="0" borderId="2" xfId="0" applyFont="1" applyBorder="1" applyAlignment="1">
      <alignment vertical="center" wrapText="1"/>
    </xf>
    <xf numFmtId="0" fontId="1" fillId="5" borderId="1" xfId="0" applyFont="1" applyFill="1" applyBorder="1" applyAlignment="1">
      <alignment horizontal="center" vertical="center" wrapText="1"/>
    </xf>
    <xf numFmtId="0" fontId="2" fillId="2" borderId="2" xfId="0" applyFont="1" applyFill="1" applyBorder="1" applyAlignment="1">
      <alignment horizontal="center"/>
    </xf>
    <xf numFmtId="169" fontId="10" fillId="0" borderId="0" xfId="1" applyNumberFormat="1" applyFont="1" applyAlignment="1">
      <alignment horizontal="right"/>
    </xf>
    <xf numFmtId="0" fontId="6" fillId="0" borderId="0" xfId="0" applyFont="1" applyAlignment="1">
      <alignment horizontal="left" vertical="top"/>
    </xf>
    <xf numFmtId="0" fontId="6" fillId="0" borderId="0" xfId="0" applyFont="1" applyAlignment="1">
      <alignment vertical="top"/>
    </xf>
    <xf numFmtId="14" fontId="1" fillId="2" borderId="2" xfId="0" applyNumberFormat="1" applyFont="1" applyFill="1" applyBorder="1" applyAlignment="1">
      <alignment horizontal="left" vertical="top"/>
    </xf>
    <xf numFmtId="14" fontId="6" fillId="0" borderId="0" xfId="0" applyNumberFormat="1" applyFont="1" applyAlignment="1">
      <alignment horizontal="center"/>
    </xf>
    <xf numFmtId="14" fontId="2" fillId="0" borderId="0" xfId="0" applyNumberFormat="1" applyFont="1"/>
    <xf numFmtId="0" fontId="2" fillId="2" borderId="0" xfId="0" applyFont="1" applyFill="1" applyAlignment="1">
      <alignment horizontal="left"/>
    </xf>
    <xf numFmtId="14" fontId="2" fillId="2" borderId="0" xfId="0" applyNumberFormat="1" applyFont="1" applyFill="1" applyAlignment="1">
      <alignment horizontal="left"/>
    </xf>
    <xf numFmtId="0" fontId="8" fillId="2" borderId="0" xfId="0" applyFont="1" applyFill="1" applyAlignment="1">
      <alignment horizontal="center"/>
    </xf>
    <xf numFmtId="0" fontId="2" fillId="2" borderId="0" xfId="0" applyFont="1" applyFill="1" applyAlignment="1"/>
    <xf numFmtId="0" fontId="36" fillId="2" borderId="0" xfId="3" applyFill="1" applyAlignment="1"/>
    <xf numFmtId="0" fontId="2" fillId="2" borderId="0" xfId="0" applyFont="1" applyFill="1" applyAlignment="1">
      <alignment horizontal="left" wrapText="1"/>
    </xf>
    <xf numFmtId="0" fontId="22" fillId="0" borderId="0" xfId="0" applyFont="1" applyAlignment="1">
      <alignment horizontal="left" wrapText="1"/>
    </xf>
    <xf numFmtId="0" fontId="2" fillId="2" borderId="0" xfId="0" applyFont="1" applyFill="1" applyAlignment="1">
      <alignment horizontal="center" vertical="center"/>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1"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10" fillId="0" borderId="2" xfId="0" applyFont="1" applyBorder="1" applyAlignment="1">
      <alignment horizontal="left"/>
    </xf>
    <xf numFmtId="0" fontId="1" fillId="2" borderId="2" xfId="0" applyFont="1" applyFill="1"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7" fillId="0" borderId="2" xfId="0" applyFont="1" applyBorder="1" applyAlignment="1">
      <alignment horizontal="left"/>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2" fillId="0" borderId="0" xfId="0" applyFont="1" applyAlignment="1">
      <alignment horizontal="left" vertical="top" wrapText="1"/>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0" fontId="12" fillId="0" borderId="0" xfId="0" applyFont="1" applyAlignment="1">
      <alignment horizontal="left" wrapText="1"/>
    </xf>
    <xf numFmtId="0" fontId="12" fillId="0" borderId="0" xfId="0" applyFont="1" applyAlignment="1">
      <alignment horizontal="left" vertical="top" wrapText="1"/>
    </xf>
    <xf numFmtId="0" fontId="1" fillId="0" borderId="7" xfId="0" applyFont="1" applyBorder="1" applyAlignment="1">
      <alignment horizontal="center" vertical="center" textRotation="90"/>
    </xf>
    <xf numFmtId="0" fontId="1" fillId="0" borderId="0" xfId="0" applyFont="1" applyAlignment="1">
      <alignment horizontal="center" vertical="center" textRotation="90"/>
    </xf>
    <xf numFmtId="0" fontId="1" fillId="0" borderId="12" xfId="0" applyFont="1" applyBorder="1" applyAlignment="1">
      <alignment horizontal="center" vertical="center" textRotation="90"/>
    </xf>
    <xf numFmtId="164" fontId="6" fillId="2" borderId="7" xfId="1" applyNumberFormat="1" applyFont="1" applyFill="1" applyBorder="1" applyAlignment="1">
      <alignment horizontal="left"/>
    </xf>
    <xf numFmtId="0" fontId="1" fillId="0" borderId="0" xfId="0" applyFont="1" applyAlignment="1">
      <alignment horizontal="center" textRotation="90"/>
    </xf>
    <xf numFmtId="170" fontId="1" fillId="2" borderId="12" xfId="0" applyNumberFormat="1" applyFont="1" applyFill="1" applyBorder="1" applyAlignment="1">
      <alignment horizontal="center"/>
    </xf>
    <xf numFmtId="0" fontId="1" fillId="0" borderId="2" xfId="0" applyFont="1" applyBorder="1" applyAlignment="1">
      <alignment horizontal="left"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0" fontId="1" fillId="0" borderId="5" xfId="0"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165" fontId="1" fillId="0" borderId="2" xfId="2" applyNumberFormat="1" applyFont="1" applyBorder="1" applyAlignment="1">
      <alignment horizontal="center" vertical="center" wrapText="1"/>
    </xf>
    <xf numFmtId="0" fontId="1" fillId="2" borderId="2" xfId="0" applyFont="1" applyFill="1" applyBorder="1" applyAlignment="1">
      <alignment vertical="center" wrapText="1"/>
    </xf>
    <xf numFmtId="0" fontId="1" fillId="2" borderId="2" xfId="0" applyFont="1" applyFill="1" applyBorder="1" applyAlignment="1">
      <alignment horizontal="center"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0" borderId="2" xfId="0" applyFont="1" applyBorder="1" applyAlignment="1">
      <alignment vertical="center" wrapText="1"/>
    </xf>
    <xf numFmtId="168" fontId="1" fillId="0" borderId="1" xfId="0" applyNumberFormat="1" applyFont="1" applyBorder="1" applyAlignment="1">
      <alignment horizontal="center" vertical="center" wrapText="1"/>
    </xf>
    <xf numFmtId="168" fontId="1" fillId="2" borderId="3" xfId="0" applyNumberFormat="1" applyFont="1" applyFill="1" applyBorder="1" applyAlignment="1">
      <alignment horizontal="center" vertical="center" wrapText="1"/>
    </xf>
    <xf numFmtId="168" fontId="1" fillId="2" borderId="5" xfId="0" applyNumberFormat="1" applyFont="1" applyFill="1" applyBorder="1" applyAlignment="1">
      <alignment horizontal="center"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14" xfId="0" applyFont="1" applyBorder="1" applyAlignment="1">
      <alignment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0" fontId="6" fillId="0" borderId="0" xfId="0" applyFont="1" applyAlignment="1">
      <alignment horizontal="left"/>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 fillId="2" borderId="2" xfId="0" applyFont="1" applyFill="1" applyBorder="1" applyAlignment="1">
      <alignment horizontal="left" vertical="top" wrapText="1"/>
    </xf>
    <xf numFmtId="3" fontId="1"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2" fontId="1" fillId="5" borderId="2" xfId="0" applyNumberFormat="1" applyFont="1" applyFill="1" applyBorder="1" applyAlignment="1">
      <alignment horizontal="center" vertical="center" wrapText="1"/>
    </xf>
    <xf numFmtId="2" fontId="1" fillId="0" borderId="2" xfId="0" applyNumberFormat="1" applyFont="1" applyBorder="1" applyAlignment="1">
      <alignment horizontal="center" vertical="center"/>
    </xf>
    <xf numFmtId="0" fontId="6" fillId="0" borderId="0" xfId="0" applyFont="1" applyAlignment="1">
      <alignment horizontal="left" vertical="top"/>
    </xf>
    <xf numFmtId="0" fontId="1" fillId="0" borderId="2" xfId="0" applyFont="1" applyBorder="1" applyAlignment="1">
      <alignment horizontal="center" vertical="center" wrapText="1"/>
    </xf>
    <xf numFmtId="167" fontId="6" fillId="0" borderId="0" xfId="0" applyNumberFormat="1" applyFont="1" applyAlignment="1">
      <alignment horizontal="center" vertical="top"/>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 fillId="2" borderId="3" xfId="0" applyFont="1" applyFill="1" applyBorder="1" applyAlignment="1">
      <alignment horizontal="left"/>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2" borderId="3" xfId="0" applyFont="1" applyFill="1" applyBorder="1" applyAlignment="1">
      <alignment horizontal="left" vertical="top" wrapText="1"/>
    </xf>
    <xf numFmtId="0" fontId="1" fillId="2" borderId="2" xfId="0" applyFont="1" applyFill="1" applyBorder="1" applyAlignment="1">
      <alignment horizontal="center" vertical="center"/>
    </xf>
    <xf numFmtId="10" fontId="1" fillId="2" borderId="2" xfId="0" applyNumberFormat="1"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7" fillId="0" borderId="2" xfId="0" applyFont="1" applyBorder="1" applyAlignment="1">
      <alignment horizontal="left"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7" xfId="0" applyFont="1" applyBorder="1" applyAlignment="1">
      <alignment horizontal="center"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1" fillId="2" borderId="6" xfId="0" applyFont="1" applyFill="1" applyBorder="1" applyAlignment="1">
      <alignment horizontal="left"/>
    </xf>
    <xf numFmtId="0" fontId="1" fillId="2" borderId="7" xfId="0" applyFont="1" applyFill="1" applyBorder="1" applyAlignment="1">
      <alignment horizontal="left"/>
    </xf>
    <xf numFmtId="0" fontId="1" fillId="2" borderId="8" xfId="0" applyFont="1" applyFill="1" applyBorder="1" applyAlignment="1">
      <alignment horizontal="left"/>
    </xf>
    <xf numFmtId="0" fontId="1" fillId="2" borderId="9" xfId="0" applyFont="1" applyFill="1" applyBorder="1" applyAlignment="1">
      <alignment horizontal="left"/>
    </xf>
    <xf numFmtId="0" fontId="1" fillId="2" borderId="0" xfId="0" applyFont="1" applyFill="1" applyAlignment="1">
      <alignment horizontal="left"/>
    </xf>
    <xf numFmtId="0" fontId="1" fillId="2" borderId="10" xfId="0" applyFont="1" applyFill="1" applyBorder="1" applyAlignment="1">
      <alignment horizontal="left"/>
    </xf>
    <xf numFmtId="0" fontId="1" fillId="2" borderId="11" xfId="0" applyFont="1" applyFill="1" applyBorder="1" applyAlignment="1">
      <alignment horizontal="left"/>
    </xf>
    <xf numFmtId="0" fontId="1" fillId="2" borderId="12" xfId="0" applyFont="1" applyFill="1" applyBorder="1" applyAlignment="1">
      <alignment horizontal="left"/>
    </xf>
    <xf numFmtId="0" fontId="1" fillId="2" borderId="13" xfId="0" applyFont="1" applyFill="1" applyBorder="1" applyAlignment="1">
      <alignment horizontal="left"/>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6" xfId="0" applyFont="1" applyFill="1" applyBorder="1" applyAlignment="1">
      <alignment horizontal="left" vertical="top"/>
    </xf>
    <xf numFmtId="14" fontId="1" fillId="2" borderId="6" xfId="0" applyNumberFormat="1" applyFont="1" applyFill="1" applyBorder="1" applyAlignment="1">
      <alignment horizontal="left" vertical="top"/>
    </xf>
    <xf numFmtId="0" fontId="4" fillId="0" borderId="2" xfId="0" applyFont="1" applyBorder="1" applyAlignment="1">
      <alignment vertical="top" wrapText="1"/>
    </xf>
    <xf numFmtId="0" fontId="0" fillId="0" borderId="2" xfId="0" applyBorder="1" applyAlignment="1">
      <alignment vertical="top"/>
    </xf>
    <xf numFmtId="0" fontId="38" fillId="0" borderId="3" xfId="0" applyFont="1" applyBorder="1" applyAlignment="1">
      <alignment vertical="top" wrapText="1"/>
    </xf>
    <xf numFmtId="0" fontId="39" fillId="0" borderId="5" xfId="0" applyFont="1" applyBorder="1" applyAlignment="1">
      <alignment vertical="top" wrapText="1"/>
    </xf>
    <xf numFmtId="0" fontId="2" fillId="0" borderId="2" xfId="0" applyFont="1" applyBorder="1" applyAlignment="1">
      <alignment vertical="top" wrapText="1"/>
    </xf>
    <xf numFmtId="0" fontId="38" fillId="0" borderId="2" xfId="0" applyFont="1" applyBorder="1" applyAlignment="1">
      <alignment vertical="top" wrapText="1"/>
    </xf>
    <xf numFmtId="0" fontId="0" fillId="0" borderId="2" xfId="0" applyBorder="1" applyAlignment="1">
      <alignment vertical="top" wrapText="1"/>
    </xf>
    <xf numFmtId="0" fontId="0" fillId="0" borderId="0" xfId="0" applyAlignment="1">
      <alignment wrapText="1"/>
    </xf>
    <xf numFmtId="0" fontId="2" fillId="0" borderId="0" xfId="0" applyFont="1" applyAlignment="1">
      <alignment vertical="top" wrapText="1"/>
    </xf>
    <xf numFmtId="0" fontId="6" fillId="2" borderId="2" xfId="0" applyFont="1" applyFill="1" applyBorder="1" applyAlignment="1">
      <alignment horizontal="left" vertical="top"/>
    </xf>
    <xf numFmtId="0" fontId="1" fillId="5" borderId="2" xfId="0" applyFont="1" applyFill="1" applyBorder="1" applyAlignment="1">
      <alignment horizontal="center" vertical="center" wrapText="1"/>
    </xf>
    <xf numFmtId="0" fontId="10" fillId="3" borderId="2" xfId="0" applyFont="1" applyFill="1" applyBorder="1" applyAlignment="1">
      <alignment horizontal="left"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8" fillId="0" borderId="2" xfId="0" applyFont="1" applyBorder="1" applyAlignment="1">
      <alignment horizontal="left" vertical="center" wrapText="1"/>
    </xf>
    <xf numFmtId="14" fontId="1" fillId="2" borderId="6" xfId="0" applyNumberFormat="1" applyFont="1" applyFill="1" applyBorder="1" applyAlignment="1">
      <alignment horizontal="left" vertical="top" wrapText="1"/>
    </xf>
    <xf numFmtId="0" fontId="1" fillId="5" borderId="2"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23" fillId="0" borderId="0" xfId="0" applyFont="1" applyAlignment="1">
      <alignment horizontal="left" vertical="top"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2.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9</c:v>
                </c:pt>
                <c:pt idx="1">
                  <c:v>8</c:v>
                </c:pt>
                <c:pt idx="2">
                  <c:v>8.5</c:v>
                </c:pt>
                <c:pt idx="3">
                  <c:v>10</c:v>
                </c:pt>
                <c:pt idx="4">
                  <c:v>4.5</c:v>
                </c:pt>
                <c:pt idx="5">
                  <c:v>8</c:v>
                </c:pt>
                <c:pt idx="6">
                  <c:v>10</c:v>
                </c:pt>
                <c:pt idx="7">
                  <c:v>9.5</c:v>
                </c:pt>
                <c:pt idx="8">
                  <c:v>10</c:v>
                </c:pt>
                <c:pt idx="9">
                  <c:v>9.5</c:v>
                </c:pt>
                <c:pt idx="10">
                  <c:v>9</c:v>
                </c:pt>
                <c:pt idx="11">
                  <c:v>7</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15</c:v>
                </c:pt>
                <c:pt idx="1">
                  <c:v>14</c:v>
                </c:pt>
                <c:pt idx="2">
                  <c:v>15.5</c:v>
                </c:pt>
                <c:pt idx="3">
                  <c:v>17</c:v>
                </c:pt>
                <c:pt idx="4">
                  <c:v>9.5</c:v>
                </c:pt>
                <c:pt idx="5">
                  <c:v>12.5</c:v>
                </c:pt>
                <c:pt idx="6">
                  <c:v>12.5</c:v>
                </c:pt>
                <c:pt idx="7">
                  <c:v>13</c:v>
                </c:pt>
                <c:pt idx="8">
                  <c:v>13</c:v>
                </c:pt>
                <c:pt idx="9">
                  <c:v>13.5</c:v>
                </c:pt>
                <c:pt idx="10">
                  <c:v>12.5</c:v>
                </c:pt>
                <c:pt idx="11">
                  <c:v>14</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9</c:v>
                </c:pt>
                <c:pt idx="1">
                  <c:v>8</c:v>
                </c:pt>
                <c:pt idx="2">
                  <c:v>8.5</c:v>
                </c:pt>
                <c:pt idx="3">
                  <c:v>10</c:v>
                </c:pt>
                <c:pt idx="4">
                  <c:v>4.5</c:v>
                </c:pt>
                <c:pt idx="5">
                  <c:v>8</c:v>
                </c:pt>
                <c:pt idx="6">
                  <c:v>10</c:v>
                </c:pt>
                <c:pt idx="7">
                  <c:v>9.5</c:v>
                </c:pt>
                <c:pt idx="8">
                  <c:v>10</c:v>
                </c:pt>
                <c:pt idx="9">
                  <c:v>9.5</c:v>
                </c:pt>
                <c:pt idx="10">
                  <c:v>9</c:v>
                </c:pt>
                <c:pt idx="11">
                  <c:v>7</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10</c:v>
                </c:pt>
                <c:pt idx="1">
                  <c:v>10</c:v>
                </c:pt>
                <c:pt idx="2">
                  <c:v>10</c:v>
                </c:pt>
                <c:pt idx="3">
                  <c:v>10</c:v>
                </c:pt>
                <c:pt idx="4">
                  <c:v>8</c:v>
                </c:pt>
                <c:pt idx="5">
                  <c:v>10</c:v>
                </c:pt>
                <c:pt idx="6">
                  <c:v>10</c:v>
                </c:pt>
                <c:pt idx="7">
                  <c:v>10</c:v>
                </c:pt>
                <c:pt idx="8">
                  <c:v>10</c:v>
                </c:pt>
                <c:pt idx="9">
                  <c:v>10</c:v>
                </c:pt>
                <c:pt idx="10">
                  <c:v>10</c:v>
                </c:pt>
                <c:pt idx="11">
                  <c:v>9.5</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12.5</c:v>
                </c:pt>
                <c:pt idx="1">
                  <c:v>15.5</c:v>
                </c:pt>
                <c:pt idx="2">
                  <c:v>15.5</c:v>
                </c:pt>
                <c:pt idx="3">
                  <c:v>10</c:v>
                </c:pt>
                <c:pt idx="4">
                  <c:v>17</c:v>
                </c:pt>
                <c:pt idx="5">
                  <c:v>16</c:v>
                </c:pt>
                <c:pt idx="6">
                  <c:v>9.5</c:v>
                </c:pt>
                <c:pt idx="7">
                  <c:v>9</c:v>
                </c:pt>
                <c:pt idx="8">
                  <c:v>9.5</c:v>
                </c:pt>
                <c:pt idx="9">
                  <c:v>12</c:v>
                </c:pt>
                <c:pt idx="10">
                  <c:v>15.5</c:v>
                </c:pt>
                <c:pt idx="11">
                  <c:v>15.5</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32</c:v>
                </c:pt>
                <c:pt idx="1">
                  <c:v>46.5</c:v>
                </c:pt>
                <c:pt idx="2">
                  <c:v>109</c:v>
                </c:pt>
                <c:pt idx="3">
                  <c:v>33</c:v>
                </c:pt>
                <c:pt idx="4">
                  <c:v>31.5</c:v>
                </c:pt>
                <c:pt idx="5">
                  <c:v>32</c:v>
                </c:pt>
                <c:pt idx="6">
                  <c:v>23</c:v>
                </c:pt>
                <c:pt idx="7">
                  <c:v>26</c:v>
                </c:pt>
                <c:pt idx="8">
                  <c:v>26.5</c:v>
                </c:pt>
                <c:pt idx="9">
                  <c:v>53.5</c:v>
                </c:pt>
                <c:pt idx="10">
                  <c:v>28.5</c:v>
                </c:pt>
                <c:pt idx="11">
                  <c:v>120.5</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12.5</c:v>
                </c:pt>
                <c:pt idx="1">
                  <c:v>15.5</c:v>
                </c:pt>
                <c:pt idx="2">
                  <c:v>15.5</c:v>
                </c:pt>
                <c:pt idx="3">
                  <c:v>10</c:v>
                </c:pt>
                <c:pt idx="4">
                  <c:v>17</c:v>
                </c:pt>
                <c:pt idx="5">
                  <c:v>16</c:v>
                </c:pt>
                <c:pt idx="6">
                  <c:v>9.5</c:v>
                </c:pt>
                <c:pt idx="7">
                  <c:v>9</c:v>
                </c:pt>
                <c:pt idx="8">
                  <c:v>9.5</c:v>
                </c:pt>
                <c:pt idx="9">
                  <c:v>12</c:v>
                </c:pt>
                <c:pt idx="10">
                  <c:v>15.5</c:v>
                </c:pt>
                <c:pt idx="11">
                  <c:v>15.5</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17</c:v>
                </c:pt>
                <c:pt idx="1">
                  <c:v>19.5</c:v>
                </c:pt>
                <c:pt idx="2">
                  <c:v>20</c:v>
                </c:pt>
                <c:pt idx="3">
                  <c:v>13</c:v>
                </c:pt>
                <c:pt idx="4">
                  <c:v>20</c:v>
                </c:pt>
                <c:pt idx="5">
                  <c:v>18.5</c:v>
                </c:pt>
                <c:pt idx="6">
                  <c:v>14</c:v>
                </c:pt>
                <c:pt idx="7">
                  <c:v>15</c:v>
                </c:pt>
                <c:pt idx="8">
                  <c:v>15.5</c:v>
                </c:pt>
                <c:pt idx="9">
                  <c:v>18.5</c:v>
                </c:pt>
                <c:pt idx="10">
                  <c:v>18</c:v>
                </c:pt>
                <c:pt idx="11">
                  <c:v>21</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138.35</c:v>
                </c:pt>
                <c:pt idx="1">
                  <c:v>140</c:v>
                </c:pt>
                <c:pt idx="2">
                  <c:v>139.4</c:v>
                </c:pt>
                <c:pt idx="3">
                  <c:v>135.9</c:v>
                </c:pt>
                <c:pt idx="4">
                  <c:v>138</c:v>
                </c:pt>
                <c:pt idx="5">
                  <c:v>139.39999999999998</c:v>
                </c:pt>
                <c:pt idx="6">
                  <c:v>137.75</c:v>
                </c:pt>
                <c:pt idx="7">
                  <c:v>135.35000000000002</c:v>
                </c:pt>
                <c:pt idx="8">
                  <c:v>140.64999999999998</c:v>
                </c:pt>
                <c:pt idx="9">
                  <c:v>132.55000000000001</c:v>
                </c:pt>
                <c:pt idx="10">
                  <c:v>127.80000000000001</c:v>
                </c:pt>
                <c:pt idx="11">
                  <c:v>134.10000000000002</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169</c:v>
                </c:pt>
                <c:pt idx="1">
                  <c:v>159</c:v>
                </c:pt>
                <c:pt idx="2">
                  <c:v>157.5</c:v>
                </c:pt>
                <c:pt idx="3">
                  <c:v>162.5</c:v>
                </c:pt>
                <c:pt idx="4">
                  <c:v>159.5</c:v>
                </c:pt>
                <c:pt idx="5">
                  <c:v>159.5</c:v>
                </c:pt>
                <c:pt idx="6">
                  <c:v>173.5</c:v>
                </c:pt>
                <c:pt idx="7">
                  <c:v>156</c:v>
                </c:pt>
                <c:pt idx="8">
                  <c:v>166.5</c:v>
                </c:pt>
                <c:pt idx="9">
                  <c:v>156.5</c:v>
                </c:pt>
                <c:pt idx="10">
                  <c:v>154</c:v>
                </c:pt>
                <c:pt idx="11">
                  <c:v>159</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138.35</c:v>
                </c:pt>
                <c:pt idx="1">
                  <c:v>140</c:v>
                </c:pt>
                <c:pt idx="2">
                  <c:v>139.4</c:v>
                </c:pt>
                <c:pt idx="3">
                  <c:v>135.9</c:v>
                </c:pt>
                <c:pt idx="4">
                  <c:v>138</c:v>
                </c:pt>
                <c:pt idx="5">
                  <c:v>139.39999999999998</c:v>
                </c:pt>
                <c:pt idx="6">
                  <c:v>137.75</c:v>
                </c:pt>
                <c:pt idx="7">
                  <c:v>135.35000000000002</c:v>
                </c:pt>
                <c:pt idx="8">
                  <c:v>140.64999999999998</c:v>
                </c:pt>
                <c:pt idx="9">
                  <c:v>132.55000000000001</c:v>
                </c:pt>
                <c:pt idx="10">
                  <c:v>127.80000000000001</c:v>
                </c:pt>
                <c:pt idx="11">
                  <c:v>134.10000000000002</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145.5</c:v>
                </c:pt>
                <c:pt idx="1">
                  <c:v>144.5</c:v>
                </c:pt>
                <c:pt idx="2">
                  <c:v>145</c:v>
                </c:pt>
                <c:pt idx="3">
                  <c:v>144.5</c:v>
                </c:pt>
                <c:pt idx="4">
                  <c:v>145</c:v>
                </c:pt>
                <c:pt idx="5">
                  <c:v>145.5</c:v>
                </c:pt>
                <c:pt idx="6">
                  <c:v>142.5</c:v>
                </c:pt>
                <c:pt idx="7">
                  <c:v>142</c:v>
                </c:pt>
                <c:pt idx="8">
                  <c:v>144.5</c:v>
                </c:pt>
                <c:pt idx="9">
                  <c:v>140.5</c:v>
                </c:pt>
                <c:pt idx="10">
                  <c:v>138</c:v>
                </c:pt>
                <c:pt idx="11">
                  <c:v>141</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0.35</c:v>
                </c:pt>
                <c:pt idx="1">
                  <c:v>0.3</c:v>
                </c:pt>
                <c:pt idx="2">
                  <c:v>0.2</c:v>
                </c:pt>
                <c:pt idx="3">
                  <c:v>0.4</c:v>
                </c:pt>
                <c:pt idx="4">
                  <c:v>0</c:v>
                </c:pt>
                <c:pt idx="5">
                  <c:v>0.45</c:v>
                </c:pt>
                <c:pt idx="6">
                  <c:v>0.35</c:v>
                </c:pt>
                <c:pt idx="7">
                  <c:v>0.35</c:v>
                </c:pt>
                <c:pt idx="8">
                  <c:v>0.25</c:v>
                </c:pt>
                <c:pt idx="9">
                  <c:v>0.2</c:v>
                </c:pt>
                <c:pt idx="10">
                  <c:v>0.1</c:v>
                </c:pt>
                <c:pt idx="11">
                  <c:v>0.35</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2.1</c:v>
                </c:pt>
                <c:pt idx="1">
                  <c:v>6.3500000000000005</c:v>
                </c:pt>
                <c:pt idx="2">
                  <c:v>0.9</c:v>
                </c:pt>
                <c:pt idx="3">
                  <c:v>4.5</c:v>
                </c:pt>
                <c:pt idx="4">
                  <c:v>0.5</c:v>
                </c:pt>
                <c:pt idx="5">
                  <c:v>2.6</c:v>
                </c:pt>
                <c:pt idx="6">
                  <c:v>3.35</c:v>
                </c:pt>
                <c:pt idx="7">
                  <c:v>4.45</c:v>
                </c:pt>
                <c:pt idx="8">
                  <c:v>1.5</c:v>
                </c:pt>
                <c:pt idx="9">
                  <c:v>2.6</c:v>
                </c:pt>
                <c:pt idx="10">
                  <c:v>2.35</c:v>
                </c:pt>
                <c:pt idx="11">
                  <c:v>2.95</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0.35</c:v>
                </c:pt>
                <c:pt idx="1">
                  <c:v>0.3</c:v>
                </c:pt>
                <c:pt idx="2">
                  <c:v>0.2</c:v>
                </c:pt>
                <c:pt idx="3">
                  <c:v>0.4</c:v>
                </c:pt>
                <c:pt idx="4">
                  <c:v>0</c:v>
                </c:pt>
                <c:pt idx="5">
                  <c:v>0.45</c:v>
                </c:pt>
                <c:pt idx="6">
                  <c:v>0.35</c:v>
                </c:pt>
                <c:pt idx="7">
                  <c:v>0.35</c:v>
                </c:pt>
                <c:pt idx="8">
                  <c:v>0.25</c:v>
                </c:pt>
                <c:pt idx="9">
                  <c:v>0.2</c:v>
                </c:pt>
                <c:pt idx="10">
                  <c:v>0.1</c:v>
                </c:pt>
                <c:pt idx="11">
                  <c:v>0.35</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0.35</c:v>
                </c:pt>
                <c:pt idx="1">
                  <c:v>0.55000000000000004</c:v>
                </c:pt>
                <c:pt idx="2">
                  <c:v>0.35</c:v>
                </c:pt>
                <c:pt idx="3">
                  <c:v>0.85000000000000009</c:v>
                </c:pt>
                <c:pt idx="4">
                  <c:v>0.44999999999999996</c:v>
                </c:pt>
                <c:pt idx="5">
                  <c:v>0.64999999999999991</c:v>
                </c:pt>
                <c:pt idx="6">
                  <c:v>0.45</c:v>
                </c:pt>
                <c:pt idx="7">
                  <c:v>0.5</c:v>
                </c:pt>
                <c:pt idx="8">
                  <c:v>0.35</c:v>
                </c:pt>
                <c:pt idx="9">
                  <c:v>0.5</c:v>
                </c:pt>
                <c:pt idx="10">
                  <c:v>0.30000000000000004</c:v>
                </c:pt>
                <c:pt idx="11">
                  <c:v>0.35</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0.45</c:v>
                </c:pt>
                <c:pt idx="1">
                  <c:v>0.55000000000000004</c:v>
                </c:pt>
                <c:pt idx="2">
                  <c:v>0.6</c:v>
                </c:pt>
                <c:pt idx="3">
                  <c:v>0.44999999999999996</c:v>
                </c:pt>
                <c:pt idx="4">
                  <c:v>0.8</c:v>
                </c:pt>
                <c:pt idx="5">
                  <c:v>0.4</c:v>
                </c:pt>
                <c:pt idx="6">
                  <c:v>0.45</c:v>
                </c:pt>
                <c:pt idx="7">
                  <c:v>0.30000000000000004</c:v>
                </c:pt>
                <c:pt idx="8">
                  <c:v>0.25</c:v>
                </c:pt>
                <c:pt idx="9">
                  <c:v>0.25</c:v>
                </c:pt>
                <c:pt idx="10">
                  <c:v>0.5</c:v>
                </c:pt>
                <c:pt idx="11">
                  <c:v>0.55000000000000004</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1.45</c:v>
                </c:pt>
                <c:pt idx="1">
                  <c:v>2.75</c:v>
                </c:pt>
                <c:pt idx="2">
                  <c:v>1.9</c:v>
                </c:pt>
                <c:pt idx="3">
                  <c:v>0.95</c:v>
                </c:pt>
                <c:pt idx="4">
                  <c:v>19</c:v>
                </c:pt>
                <c:pt idx="5">
                  <c:v>1.4</c:v>
                </c:pt>
                <c:pt idx="6">
                  <c:v>2.2000000000000002</c:v>
                </c:pt>
                <c:pt idx="7">
                  <c:v>2.5</c:v>
                </c:pt>
                <c:pt idx="8">
                  <c:v>0.44999999999999996</c:v>
                </c:pt>
                <c:pt idx="9">
                  <c:v>0.7</c:v>
                </c:pt>
                <c:pt idx="10">
                  <c:v>5.95</c:v>
                </c:pt>
                <c:pt idx="11">
                  <c:v>2.3499999999999996</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0.45</c:v>
                </c:pt>
                <c:pt idx="1">
                  <c:v>0.55000000000000004</c:v>
                </c:pt>
                <c:pt idx="2">
                  <c:v>0.6</c:v>
                </c:pt>
                <c:pt idx="3">
                  <c:v>0.44999999999999996</c:v>
                </c:pt>
                <c:pt idx="4">
                  <c:v>0.8</c:v>
                </c:pt>
                <c:pt idx="5">
                  <c:v>0.4</c:v>
                </c:pt>
                <c:pt idx="6">
                  <c:v>0.45</c:v>
                </c:pt>
                <c:pt idx="7">
                  <c:v>0.30000000000000004</c:v>
                </c:pt>
                <c:pt idx="8">
                  <c:v>0.25</c:v>
                </c:pt>
                <c:pt idx="9">
                  <c:v>0.25</c:v>
                </c:pt>
                <c:pt idx="10">
                  <c:v>0.5</c:v>
                </c:pt>
                <c:pt idx="11">
                  <c:v>0.55000000000000004</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0.8</c:v>
                </c:pt>
                <c:pt idx="1">
                  <c:v>1.4000000000000001</c:v>
                </c:pt>
                <c:pt idx="2">
                  <c:v>1.05</c:v>
                </c:pt>
                <c:pt idx="3">
                  <c:v>0.7</c:v>
                </c:pt>
                <c:pt idx="4">
                  <c:v>1.9</c:v>
                </c:pt>
                <c:pt idx="5">
                  <c:v>0.8</c:v>
                </c:pt>
                <c:pt idx="6">
                  <c:v>1.75</c:v>
                </c:pt>
                <c:pt idx="7">
                  <c:v>0.8</c:v>
                </c:pt>
                <c:pt idx="8">
                  <c:v>0.25</c:v>
                </c:pt>
                <c:pt idx="9">
                  <c:v>0.4</c:v>
                </c:pt>
                <c:pt idx="10">
                  <c:v>1.4000000000000001</c:v>
                </c:pt>
                <c:pt idx="11">
                  <c:v>1.35</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pt idx="0">
                  <c:v>1.5</c:v>
                </c:pt>
                <c:pt idx="1">
                  <c:v>1</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0">
                  <c:v>42.9</c:v>
                </c:pt>
                <c:pt idx="1">
                  <c:v>33</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pt idx="0">
                  <c:v>1.5</c:v>
                </c:pt>
                <c:pt idx="1">
                  <c:v>1</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4.5</c:v>
                </c:pt>
                <c:pt idx="1">
                  <c:v>3</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0</c:v>
                </c:pt>
                <c:pt idx="1">
                  <c:v>0</c:v>
                </c:pt>
                <c:pt idx="2">
                  <c:v>6.5</c:v>
                </c:pt>
                <c:pt idx="3">
                  <c:v>11.5</c:v>
                </c:pt>
                <c:pt idx="4">
                  <c:v>5</c:v>
                </c:pt>
                <c:pt idx="5">
                  <c:v>3.5</c:v>
                </c:pt>
                <c:pt idx="6">
                  <c:v>15</c:v>
                </c:pt>
                <c:pt idx="7">
                  <c:v>13</c:v>
                </c:pt>
                <c:pt idx="8">
                  <c:v>6</c:v>
                </c:pt>
                <c:pt idx="9">
                  <c:v>14</c:v>
                </c:pt>
                <c:pt idx="10">
                  <c:v>11</c:v>
                </c:pt>
                <c:pt idx="11">
                  <c:v>7.5</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0</c:v>
                </c:pt>
                <c:pt idx="1">
                  <c:v>0</c:v>
                </c:pt>
                <c:pt idx="2">
                  <c:v>100</c:v>
                </c:pt>
                <c:pt idx="3">
                  <c:v>71</c:v>
                </c:pt>
                <c:pt idx="4">
                  <c:v>73</c:v>
                </c:pt>
                <c:pt idx="5">
                  <c:v>160.5</c:v>
                </c:pt>
                <c:pt idx="6">
                  <c:v>210.5</c:v>
                </c:pt>
                <c:pt idx="7">
                  <c:v>374.5</c:v>
                </c:pt>
                <c:pt idx="8">
                  <c:v>185.5</c:v>
                </c:pt>
                <c:pt idx="9">
                  <c:v>183.5</c:v>
                </c:pt>
                <c:pt idx="10">
                  <c:v>246.5</c:v>
                </c:pt>
                <c:pt idx="11">
                  <c:v>228.5</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0</c:v>
                </c:pt>
                <c:pt idx="1">
                  <c:v>0</c:v>
                </c:pt>
                <c:pt idx="2">
                  <c:v>1</c:v>
                </c:pt>
                <c:pt idx="3">
                  <c:v>1.5</c:v>
                </c:pt>
                <c:pt idx="4">
                  <c:v>1</c:v>
                </c:pt>
                <c:pt idx="5">
                  <c:v>1</c:v>
                </c:pt>
                <c:pt idx="6">
                  <c:v>1.5</c:v>
                </c:pt>
                <c:pt idx="7">
                  <c:v>1.5</c:v>
                </c:pt>
                <c:pt idx="8">
                  <c:v>1</c:v>
                </c:pt>
                <c:pt idx="9">
                  <c:v>2.5</c:v>
                </c:pt>
                <c:pt idx="10">
                  <c:v>2.5</c:v>
                </c:pt>
                <c:pt idx="11">
                  <c:v>3.5</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0</c:v>
                </c:pt>
                <c:pt idx="1">
                  <c:v>0</c:v>
                </c:pt>
                <c:pt idx="2">
                  <c:v>3</c:v>
                </c:pt>
                <c:pt idx="3">
                  <c:v>2.5</c:v>
                </c:pt>
                <c:pt idx="4">
                  <c:v>1.5</c:v>
                </c:pt>
                <c:pt idx="5">
                  <c:v>1.5</c:v>
                </c:pt>
                <c:pt idx="6">
                  <c:v>5.5</c:v>
                </c:pt>
                <c:pt idx="7">
                  <c:v>3</c:v>
                </c:pt>
                <c:pt idx="8">
                  <c:v>4.5</c:v>
                </c:pt>
                <c:pt idx="9">
                  <c:v>6.5</c:v>
                </c:pt>
                <c:pt idx="10">
                  <c:v>5.5</c:v>
                </c:pt>
                <c:pt idx="11">
                  <c:v>5</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0</c:v>
                </c:pt>
                <c:pt idx="1">
                  <c:v>0</c:v>
                </c:pt>
                <c:pt idx="2">
                  <c:v>0</c:v>
                </c:pt>
                <c:pt idx="3">
                  <c:v>0</c:v>
                </c:pt>
                <c:pt idx="4">
                  <c:v>0</c:v>
                </c:pt>
                <c:pt idx="5">
                  <c:v>0</c:v>
                </c:pt>
                <c:pt idx="6">
                  <c:v>0.05</c:v>
                </c:pt>
                <c:pt idx="7">
                  <c:v>0.05</c:v>
                </c:pt>
                <c:pt idx="8">
                  <c:v>0.05</c:v>
                </c:pt>
                <c:pt idx="9">
                  <c:v>0.05</c:v>
                </c:pt>
                <c:pt idx="10">
                  <c:v>0.05</c:v>
                </c:pt>
                <c:pt idx="11">
                  <c:v>0</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0.25</c:v>
                </c:pt>
                <c:pt idx="1">
                  <c:v>0.05</c:v>
                </c:pt>
                <c:pt idx="2">
                  <c:v>0.65</c:v>
                </c:pt>
                <c:pt idx="3">
                  <c:v>0.15000000000000002</c:v>
                </c:pt>
                <c:pt idx="4">
                  <c:v>0.7</c:v>
                </c:pt>
                <c:pt idx="5">
                  <c:v>0.15000000000000002</c:v>
                </c:pt>
                <c:pt idx="6">
                  <c:v>0.2</c:v>
                </c:pt>
                <c:pt idx="7">
                  <c:v>1.1000000000000001</c:v>
                </c:pt>
                <c:pt idx="8">
                  <c:v>0.15000000000000002</c:v>
                </c:pt>
                <c:pt idx="9">
                  <c:v>0.2</c:v>
                </c:pt>
                <c:pt idx="10">
                  <c:v>0.15000000000000002</c:v>
                </c:pt>
                <c:pt idx="11">
                  <c:v>0.15000000000000002</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0</c:v>
                </c:pt>
                <c:pt idx="1">
                  <c:v>0</c:v>
                </c:pt>
                <c:pt idx="2">
                  <c:v>0</c:v>
                </c:pt>
                <c:pt idx="3">
                  <c:v>0</c:v>
                </c:pt>
                <c:pt idx="4">
                  <c:v>0</c:v>
                </c:pt>
                <c:pt idx="5">
                  <c:v>0</c:v>
                </c:pt>
                <c:pt idx="6">
                  <c:v>0.05</c:v>
                </c:pt>
                <c:pt idx="7">
                  <c:v>0.05</c:v>
                </c:pt>
                <c:pt idx="8">
                  <c:v>0.05</c:v>
                </c:pt>
                <c:pt idx="9">
                  <c:v>0.05</c:v>
                </c:pt>
                <c:pt idx="10">
                  <c:v>0.05</c:v>
                </c:pt>
                <c:pt idx="11">
                  <c:v>0</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0.05</c:v>
                </c:pt>
                <c:pt idx="1">
                  <c:v>0</c:v>
                </c:pt>
                <c:pt idx="2">
                  <c:v>0</c:v>
                </c:pt>
                <c:pt idx="3">
                  <c:v>0.05</c:v>
                </c:pt>
                <c:pt idx="4">
                  <c:v>0.15000000000000002</c:v>
                </c:pt>
                <c:pt idx="5">
                  <c:v>0.05</c:v>
                </c:pt>
                <c:pt idx="6">
                  <c:v>0.05</c:v>
                </c:pt>
                <c:pt idx="7">
                  <c:v>0.1</c:v>
                </c:pt>
                <c:pt idx="8">
                  <c:v>0.05</c:v>
                </c:pt>
                <c:pt idx="9">
                  <c:v>0.05</c:v>
                </c:pt>
                <c:pt idx="10">
                  <c:v>0.05</c:v>
                </c:pt>
                <c:pt idx="11">
                  <c:v>0.05</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HF!$B$6</c:f>
              <c:strCache>
                <c:ptCount val="1"/>
                <c:pt idx="0">
                  <c:v>1/2 hourly HF ELV</c:v>
                </c:pt>
              </c:strCache>
            </c:strRef>
          </c:tx>
          <c:spPr>
            <a:ln>
              <a:prstDash val="dash"/>
            </a:ln>
          </c:spPr>
          <c:marker>
            <c:symbol val="none"/>
          </c:marker>
          <c:cat>
            <c:strRef>
              <c:f>HF!$A$7:$A$18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HF!$B$7:$B$18</c:f>
              <c:numCache>
                <c:formatCode>General</c:formatCode>
                <c:ptCount val="12"/>
                <c:pt idx="0">
                  <c:v>4</c:v>
                </c:pt>
                <c:pt idx="1">
                  <c:v>4</c:v>
                </c:pt>
                <c:pt idx="2">
                  <c:v>4</c:v>
                </c:pt>
                <c:pt idx="3">
                  <c:v>4</c:v>
                </c:pt>
                <c:pt idx="4">
                  <c:v>4</c:v>
                </c:pt>
                <c:pt idx="5">
                  <c:v>4</c:v>
                </c:pt>
                <c:pt idx="6">
                  <c:v>4</c:v>
                </c:pt>
                <c:pt idx="7">
                  <c:v>4</c:v>
                </c:pt>
                <c:pt idx="8">
                  <c:v>4</c:v>
                </c:pt>
                <c:pt idx="9">
                  <c:v>4</c:v>
                </c:pt>
                <c:pt idx="10">
                  <c:v>4</c:v>
                </c:pt>
                <c:pt idx="11">
                  <c:v>4</c:v>
                </c:pt>
              </c:numCache>
            </c:numRef>
          </c:val>
          <c:smooth val="0"/>
          <c:extLst>
            <c:ext xmlns:c16="http://schemas.microsoft.com/office/drawing/2014/chart" uri="{C3380CC4-5D6E-409C-BE32-E72D297353CC}">
              <c16:uniqueId val="{00000000-309D-471F-BFFE-8E2B911F1123}"/>
            </c:ext>
          </c:extLst>
        </c:ser>
        <c:ser>
          <c:idx val="1"/>
          <c:order val="1"/>
          <c:tx>
            <c:strRef>
              <c:f>HF!$C$6</c:f>
              <c:strCache>
                <c:ptCount val="1"/>
                <c:pt idx="0">
                  <c:v>Monthly 1/2 hourly mean</c:v>
                </c:pt>
              </c:strCache>
            </c:strRef>
          </c:tx>
          <c:spPr>
            <a:ln w="15875"/>
          </c:spPr>
          <c:marker>
            <c:symbol val="none"/>
          </c:marker>
          <c:cat>
            <c:strRef>
              <c:f>HF!$A$7:$A$18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HF!$C$7:$C$18</c:f>
              <c:numCache>
                <c:formatCode>General</c:formatCode>
                <c:ptCount val="12"/>
                <c:pt idx="0">
                  <c:v>0</c:v>
                </c:pt>
                <c:pt idx="1">
                  <c:v>0.05</c:v>
                </c:pt>
                <c:pt idx="2">
                  <c:v>0.15</c:v>
                </c:pt>
                <c:pt idx="3">
                  <c:v>0</c:v>
                </c:pt>
                <c:pt idx="4">
                  <c:v>0</c:v>
                </c:pt>
                <c:pt idx="5">
                  <c:v>0</c:v>
                </c:pt>
                <c:pt idx="6">
                  <c:v>0</c:v>
                </c:pt>
                <c:pt idx="7">
                  <c:v>0.05</c:v>
                </c:pt>
                <c:pt idx="8">
                  <c:v>0</c:v>
                </c:pt>
                <c:pt idx="9">
                  <c:v>0</c:v>
                </c:pt>
                <c:pt idx="10">
                  <c:v>0</c:v>
                </c:pt>
                <c:pt idx="11">
                  <c:v>0</c:v>
                </c:pt>
              </c:numCache>
            </c:numRef>
          </c:val>
          <c:smooth val="0"/>
          <c:extLst>
            <c:ext xmlns:c16="http://schemas.microsoft.com/office/drawing/2014/chart" uri="{C3380CC4-5D6E-409C-BE32-E72D297353CC}">
              <c16:uniqueId val="{00000001-309D-471F-BFFE-8E2B911F1123}"/>
            </c:ext>
          </c:extLst>
        </c:ser>
        <c:ser>
          <c:idx val="2"/>
          <c:order val="2"/>
          <c:tx>
            <c:strRef>
              <c:f>HF!$D$6</c:f>
              <c:strCache>
                <c:ptCount val="1"/>
                <c:pt idx="0">
                  <c:v>Highest 1/2 hourly maximum</c:v>
                </c:pt>
              </c:strCache>
            </c:strRef>
          </c:tx>
          <c:spPr>
            <a:ln>
              <a:noFill/>
            </a:ln>
          </c:spPr>
          <c:marker>
            <c:symbol val="square"/>
            <c:size val="5"/>
          </c:marker>
          <c:cat>
            <c:strRef>
              <c:f>HF!$A$7:$A$18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HF!$D$7:$D$18</c:f>
              <c:numCache>
                <c:formatCode>General</c:formatCode>
                <c:ptCount val="12"/>
                <c:pt idx="0">
                  <c:v>0.25</c:v>
                </c:pt>
                <c:pt idx="1">
                  <c:v>0.35</c:v>
                </c:pt>
                <c:pt idx="2">
                  <c:v>0.75</c:v>
                </c:pt>
                <c:pt idx="3">
                  <c:v>0.6</c:v>
                </c:pt>
                <c:pt idx="4">
                  <c:v>1.2000000000000002</c:v>
                </c:pt>
                <c:pt idx="5">
                  <c:v>1</c:v>
                </c:pt>
                <c:pt idx="6">
                  <c:v>1.1499999999999999</c:v>
                </c:pt>
                <c:pt idx="7">
                  <c:v>1.5</c:v>
                </c:pt>
                <c:pt idx="8">
                  <c:v>0.55000000000000004</c:v>
                </c:pt>
                <c:pt idx="9">
                  <c:v>0.6</c:v>
                </c:pt>
                <c:pt idx="10">
                  <c:v>0.5</c:v>
                </c:pt>
                <c:pt idx="11">
                  <c:v>0.5</c:v>
                </c:pt>
              </c:numCache>
            </c:numRef>
          </c:val>
          <c:smooth val="0"/>
          <c:extLst>
            <c:ext xmlns:c16="http://schemas.microsoft.com/office/drawing/2014/chart" uri="{C3380CC4-5D6E-409C-BE32-E72D297353CC}">
              <c16:uniqueId val="{00000002-309D-471F-BFFE-8E2B911F1123}"/>
            </c:ext>
          </c:extLst>
        </c:ser>
        <c:ser>
          <c:idx val="3"/>
          <c:order val="3"/>
          <c:tx>
            <c:strRef>
              <c:f>HF!$E$6</c:f>
              <c:strCache>
                <c:ptCount val="1"/>
                <c:pt idx="0">
                  <c:v>Daily HF ELV</c:v>
                </c:pt>
              </c:strCache>
            </c:strRef>
          </c:tx>
          <c:spPr>
            <a:ln>
              <a:prstDash val="dash"/>
            </a:ln>
          </c:spPr>
          <c:marker>
            <c:symbol val="none"/>
          </c:marker>
          <c:cat>
            <c:strRef>
              <c:f>HF!$A$7:$A$18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HF!$E$7:$E$18</c:f>
              <c:numCache>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Cache>
            </c:numRef>
          </c:val>
          <c:smooth val="0"/>
          <c:extLst>
            <c:ext xmlns:c16="http://schemas.microsoft.com/office/drawing/2014/chart" uri="{C3380CC4-5D6E-409C-BE32-E72D297353CC}">
              <c16:uniqueId val="{00000003-309D-471F-BFFE-8E2B911F1123}"/>
            </c:ext>
          </c:extLst>
        </c:ser>
        <c:ser>
          <c:idx val="4"/>
          <c:order val="4"/>
          <c:tx>
            <c:strRef>
              <c:f>HF!$F$6</c:f>
              <c:strCache>
                <c:ptCount val="1"/>
                <c:pt idx="0">
                  <c:v>Monthly daily mean</c:v>
                </c:pt>
              </c:strCache>
            </c:strRef>
          </c:tx>
          <c:spPr>
            <a:ln w="15875">
              <a:prstDash val="dash"/>
            </a:ln>
          </c:spPr>
          <c:marker>
            <c:symbol val="none"/>
          </c:marker>
          <c:cat>
            <c:strRef>
              <c:f>HF!$A$7:$A$18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HF!$F$7:$F$18</c:f>
              <c:numCache>
                <c:formatCode>General</c:formatCode>
                <c:ptCount val="12"/>
                <c:pt idx="0">
                  <c:v>0</c:v>
                </c:pt>
                <c:pt idx="1">
                  <c:v>0.05</c:v>
                </c:pt>
                <c:pt idx="2">
                  <c:v>0.15</c:v>
                </c:pt>
                <c:pt idx="3">
                  <c:v>0</c:v>
                </c:pt>
                <c:pt idx="4">
                  <c:v>0</c:v>
                </c:pt>
                <c:pt idx="5">
                  <c:v>0</c:v>
                </c:pt>
                <c:pt idx="6">
                  <c:v>0</c:v>
                </c:pt>
                <c:pt idx="7">
                  <c:v>0.05</c:v>
                </c:pt>
                <c:pt idx="8">
                  <c:v>0</c:v>
                </c:pt>
                <c:pt idx="9">
                  <c:v>0</c:v>
                </c:pt>
                <c:pt idx="10">
                  <c:v>0</c:v>
                </c:pt>
                <c:pt idx="11">
                  <c:v>0</c:v>
                </c:pt>
              </c:numCache>
            </c:numRef>
          </c:val>
          <c:smooth val="0"/>
          <c:extLst>
            <c:ext xmlns:c16="http://schemas.microsoft.com/office/drawing/2014/chart" uri="{C3380CC4-5D6E-409C-BE32-E72D297353CC}">
              <c16:uniqueId val="{00000004-309D-471F-BFFE-8E2B911F1123}"/>
            </c:ext>
          </c:extLst>
        </c:ser>
        <c:ser>
          <c:idx val="5"/>
          <c:order val="5"/>
          <c:tx>
            <c:strRef>
              <c:f>HF!$G$6</c:f>
              <c:strCache>
                <c:ptCount val="1"/>
                <c:pt idx="0">
                  <c:v>Highest daily maximum</c:v>
                </c:pt>
              </c:strCache>
            </c:strRef>
          </c:tx>
          <c:spPr>
            <a:ln w="12700">
              <a:noFill/>
              <a:prstDash val="solid"/>
            </a:ln>
          </c:spPr>
          <c:marker>
            <c:symbol val="triangle"/>
            <c:size val="5"/>
          </c:marker>
          <c:cat>
            <c:strRef>
              <c:f>HF!$A$7:$A$18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HF!$G$7:$G$18</c:f>
              <c:numCache>
                <c:formatCode>General</c:formatCode>
                <c:ptCount val="12"/>
                <c:pt idx="0">
                  <c:v>0.15</c:v>
                </c:pt>
                <c:pt idx="1">
                  <c:v>0.3</c:v>
                </c:pt>
                <c:pt idx="2">
                  <c:v>0.25</c:v>
                </c:pt>
                <c:pt idx="3">
                  <c:v>0.1</c:v>
                </c:pt>
                <c:pt idx="4">
                  <c:v>0.4</c:v>
                </c:pt>
                <c:pt idx="5">
                  <c:v>0.15000000000000002</c:v>
                </c:pt>
                <c:pt idx="6">
                  <c:v>0.15000000000000002</c:v>
                </c:pt>
                <c:pt idx="7">
                  <c:v>0.25</c:v>
                </c:pt>
                <c:pt idx="8">
                  <c:v>0.15000000000000002</c:v>
                </c:pt>
                <c:pt idx="9">
                  <c:v>0</c:v>
                </c:pt>
                <c:pt idx="10">
                  <c:v>0.05</c:v>
                </c:pt>
                <c:pt idx="11">
                  <c:v>0</c:v>
                </c:pt>
              </c:numCache>
            </c:numRef>
          </c:val>
          <c:smooth val="0"/>
          <c:extLst>
            <c:ext xmlns:c16="http://schemas.microsoft.com/office/drawing/2014/chart" uri="{C3380CC4-5D6E-409C-BE32-E72D297353CC}">
              <c16:uniqueId val="{00000005-309D-471F-BFFE-8E2B911F1123}"/>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9.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9</xdr:row>
          <xdr:rowOff>114300</xdr:rowOff>
        </xdr:from>
        <xdr:to>
          <xdr:col>15</xdr:col>
          <xdr:colOff>289560</xdr:colOff>
          <xdr:row>12</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9</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xdr:from>
      <xdr:col>0</xdr:col>
      <xdr:colOff>619124</xdr:colOff>
      <xdr:row>8</xdr:row>
      <xdr:rowOff>0</xdr:rowOff>
    </xdr:from>
    <xdr:to>
      <xdr:col>8</xdr:col>
      <xdr:colOff>619124</xdr:colOff>
      <xdr:row>26</xdr:row>
      <xdr:rowOff>96199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19124" y="1333500"/>
          <a:ext cx="5305425" cy="3534724"/>
        </a:xfrm>
        <a:prstGeom prst="rect">
          <a:avLst/>
        </a:prstGeom>
      </xdr:spPr>
    </xdr:pic>
    <xdr:clientData/>
  </xdr:twoCellAnchor>
  <xdr:twoCellAnchor editAs="oneCell">
    <xdr:from>
      <xdr:col>3</xdr:col>
      <xdr:colOff>28575</xdr:colOff>
      <xdr:row>0</xdr:row>
      <xdr:rowOff>47625</xdr:rowOff>
    </xdr:from>
    <xdr:to>
      <xdr:col>6</xdr:col>
      <xdr:colOff>590550</xdr:colOff>
      <xdr:row>7</xdr:row>
      <xdr:rowOff>174943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2238375" y="47625"/>
          <a:ext cx="2419350" cy="14608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8</xdr:col>
          <xdr:colOff>365760</xdr:colOff>
          <xdr:row>7</xdr:row>
          <xdr:rowOff>327660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enquiries.uk@suez.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4"/>
  <sheetViews>
    <sheetView tabSelected="1" view="pageBreakPreview" zoomScaleNormal="100" zoomScaleSheetLayoutView="100" workbookViewId="0">
      <selection activeCell="B3" sqref="B3"/>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4" width="9.33203125" style="2"/>
    <col min="15" max="15" width="9.33203125" style="2" customWidth="1"/>
    <col min="16" max="16384" width="9.33203125" style="2"/>
  </cols>
  <sheetData>
    <row r="1" spans="2:16" x14ac:dyDescent="0.25">
      <c r="B1" s="93"/>
      <c r="C1" s="93"/>
      <c r="D1" s="197" t="s">
        <v>0</v>
      </c>
      <c r="E1" s="197"/>
      <c r="F1" s="197"/>
      <c r="G1" s="197"/>
      <c r="H1" s="93"/>
      <c r="I1" s="93"/>
      <c r="J1" s="93"/>
      <c r="K1" s="93"/>
      <c r="L1" s="93"/>
      <c r="M1" s="93"/>
      <c r="N1" s="93"/>
      <c r="O1" s="93"/>
      <c r="P1" s="93"/>
    </row>
    <row r="2" spans="2:16" x14ac:dyDescent="0.25">
      <c r="B2" s="93"/>
      <c r="C2" s="93"/>
      <c r="D2" s="197"/>
      <c r="E2" s="197"/>
      <c r="F2" s="197"/>
      <c r="G2" s="197"/>
      <c r="H2" s="93"/>
      <c r="I2" s="93"/>
      <c r="J2" s="93"/>
      <c r="K2" s="93"/>
      <c r="L2" s="93"/>
      <c r="M2" s="93"/>
      <c r="N2" s="93" t="s">
        <v>1</v>
      </c>
      <c r="O2" s="93"/>
      <c r="P2" s="115"/>
    </row>
    <row r="3" spans="2:16" x14ac:dyDescent="0.25">
      <c r="B3" s="93"/>
      <c r="C3" s="93"/>
      <c r="D3" s="197"/>
      <c r="E3" s="197"/>
      <c r="F3" s="197"/>
      <c r="G3" s="197"/>
      <c r="H3" s="93"/>
      <c r="I3" s="93"/>
      <c r="J3" s="93"/>
      <c r="K3" s="93"/>
      <c r="L3" s="93"/>
      <c r="M3" s="93"/>
      <c r="N3" s="115"/>
      <c r="O3" s="93"/>
      <c r="P3" s="93"/>
    </row>
    <row r="4" spans="2:16" x14ac:dyDescent="0.25">
      <c r="B4" s="93"/>
      <c r="C4" s="93"/>
      <c r="D4" s="197"/>
      <c r="E4" s="197"/>
      <c r="F4" s="197"/>
      <c r="G4" s="197"/>
      <c r="H4" s="93"/>
      <c r="I4" s="93"/>
      <c r="J4" s="93"/>
      <c r="K4" s="93"/>
      <c r="L4" s="93"/>
      <c r="M4" s="93"/>
      <c r="N4" s="93"/>
      <c r="O4" s="93"/>
      <c r="P4" s="93"/>
    </row>
    <row r="5" spans="2:16" x14ac:dyDescent="0.25">
      <c r="B5" s="93"/>
      <c r="C5" s="93"/>
      <c r="D5" s="197"/>
      <c r="E5" s="197"/>
      <c r="F5" s="197"/>
      <c r="G5" s="197"/>
      <c r="H5" s="93"/>
      <c r="I5" s="93"/>
      <c r="J5" s="93"/>
      <c r="K5" s="93"/>
      <c r="L5" s="93"/>
      <c r="M5" s="93"/>
      <c r="N5" s="93"/>
      <c r="O5" s="93"/>
      <c r="P5" s="93"/>
    </row>
    <row r="6" spans="2:16" x14ac:dyDescent="0.25">
      <c r="B6" s="93"/>
      <c r="C6" s="93"/>
      <c r="D6" s="197"/>
      <c r="E6" s="197"/>
      <c r="F6" s="197"/>
      <c r="G6" s="197"/>
      <c r="H6" s="93"/>
      <c r="I6" s="93"/>
      <c r="J6" s="93"/>
      <c r="K6" s="93"/>
      <c r="L6" s="93"/>
      <c r="M6" s="93"/>
      <c r="N6" s="93"/>
      <c r="O6" s="93"/>
      <c r="P6" s="93"/>
    </row>
    <row r="9" spans="2:16" ht="15.75" customHeight="1" x14ac:dyDescent="0.25">
      <c r="B9" s="197"/>
      <c r="C9" s="197"/>
      <c r="D9" s="197"/>
      <c r="E9" s="197"/>
      <c r="F9" s="197"/>
      <c r="G9" s="197"/>
      <c r="H9" s="197"/>
      <c r="I9" s="197"/>
      <c r="J9" s="93"/>
      <c r="K9" s="93"/>
      <c r="L9" s="93"/>
      <c r="M9" s="93"/>
      <c r="N9" s="71"/>
      <c r="O9" s="93"/>
      <c r="P9" s="93"/>
    </row>
    <row r="10" spans="2:16" x14ac:dyDescent="0.25">
      <c r="B10" s="197"/>
      <c r="C10" s="197"/>
      <c r="D10" s="197"/>
      <c r="E10" s="197"/>
      <c r="F10" s="197"/>
      <c r="G10" s="197"/>
      <c r="H10" s="197"/>
      <c r="I10" s="197"/>
      <c r="J10" s="93"/>
      <c r="K10" s="93"/>
      <c r="L10" s="93"/>
      <c r="M10" s="93"/>
      <c r="N10" s="93"/>
      <c r="O10" s="93"/>
      <c r="P10" s="93"/>
    </row>
    <row r="11" spans="2:16" x14ac:dyDescent="0.25">
      <c r="B11" s="197"/>
      <c r="C11" s="197"/>
      <c r="D11" s="197"/>
      <c r="E11" s="197"/>
      <c r="F11" s="197"/>
      <c r="G11" s="197"/>
      <c r="H11" s="197"/>
      <c r="I11" s="197"/>
      <c r="J11" s="93"/>
      <c r="K11" s="93"/>
      <c r="L11" s="93"/>
      <c r="M11" s="93"/>
      <c r="N11" s="93"/>
      <c r="O11" s="93"/>
      <c r="P11" s="93"/>
    </row>
    <row r="12" spans="2:16" x14ac:dyDescent="0.25">
      <c r="B12" s="197"/>
      <c r="C12" s="197"/>
      <c r="D12" s="197"/>
      <c r="E12" s="197"/>
      <c r="F12" s="197"/>
      <c r="G12" s="197"/>
      <c r="H12" s="197"/>
      <c r="I12" s="197"/>
      <c r="J12" s="93"/>
      <c r="K12" s="93"/>
      <c r="L12" s="93"/>
      <c r="M12" s="93"/>
      <c r="N12" s="93"/>
      <c r="O12" s="93"/>
      <c r="P12" s="93"/>
    </row>
    <row r="13" spans="2:16" x14ac:dyDescent="0.25">
      <c r="B13" s="197"/>
      <c r="C13" s="197"/>
      <c r="D13" s="197"/>
      <c r="E13" s="197"/>
      <c r="F13" s="197"/>
      <c r="G13" s="197"/>
      <c r="H13" s="197"/>
      <c r="I13" s="197"/>
      <c r="J13" s="93"/>
      <c r="K13" s="93"/>
      <c r="L13" s="93"/>
      <c r="M13" s="93"/>
      <c r="N13" s="93"/>
      <c r="O13" s="93"/>
      <c r="P13" s="93"/>
    </row>
    <row r="14" spans="2:16" ht="15.6" x14ac:dyDescent="0.3">
      <c r="B14" s="197"/>
      <c r="C14" s="197"/>
      <c r="D14" s="197"/>
      <c r="E14" s="197"/>
      <c r="F14" s="197"/>
      <c r="G14" s="197"/>
      <c r="H14" s="197"/>
      <c r="I14" s="197"/>
      <c r="J14" s="93"/>
      <c r="K14" s="93"/>
      <c r="L14" s="93"/>
      <c r="M14" s="93"/>
      <c r="N14" s="75" t="s">
        <v>2</v>
      </c>
      <c r="O14" s="73"/>
      <c r="P14" s="73"/>
    </row>
    <row r="15" spans="2:16" ht="15.6" customHeight="1" x14ac:dyDescent="0.25">
      <c r="B15" s="197"/>
      <c r="C15" s="197"/>
      <c r="D15" s="197"/>
      <c r="E15" s="197"/>
      <c r="F15" s="197"/>
      <c r="G15" s="197"/>
      <c r="H15" s="197"/>
      <c r="I15" s="197"/>
      <c r="J15" s="93"/>
      <c r="K15" s="93"/>
      <c r="L15" s="93"/>
      <c r="M15" s="93"/>
      <c r="N15" s="196" t="s">
        <v>3</v>
      </c>
      <c r="O15" s="196"/>
      <c r="P15" s="196"/>
    </row>
    <row r="16" spans="2:16" x14ac:dyDescent="0.25">
      <c r="B16" s="197"/>
      <c r="C16" s="197"/>
      <c r="D16" s="197"/>
      <c r="E16" s="197"/>
      <c r="F16" s="197"/>
      <c r="G16" s="197"/>
      <c r="H16" s="197"/>
      <c r="I16" s="197"/>
      <c r="J16" s="93"/>
      <c r="K16" s="93"/>
      <c r="L16" s="93"/>
      <c r="M16" s="93"/>
      <c r="N16" s="196"/>
      <c r="O16" s="196"/>
      <c r="P16" s="196"/>
    </row>
    <row r="17" spans="2:16" x14ac:dyDescent="0.25">
      <c r="B17" s="197"/>
      <c r="C17" s="197"/>
      <c r="D17" s="197"/>
      <c r="E17" s="197"/>
      <c r="F17" s="197"/>
      <c r="G17" s="197"/>
      <c r="H17" s="197"/>
      <c r="I17" s="197"/>
      <c r="J17" s="93"/>
      <c r="K17" s="93"/>
      <c r="L17" s="93"/>
      <c r="M17" s="93"/>
      <c r="N17" s="196"/>
      <c r="O17" s="196"/>
      <c r="P17" s="196"/>
    </row>
    <row r="18" spans="2:16" x14ac:dyDescent="0.25">
      <c r="B18" s="197"/>
      <c r="C18" s="197"/>
      <c r="D18" s="197"/>
      <c r="E18" s="197"/>
      <c r="F18" s="197"/>
      <c r="G18" s="197"/>
      <c r="H18" s="197"/>
      <c r="I18" s="197"/>
      <c r="J18" s="93"/>
      <c r="K18" s="93"/>
      <c r="L18" s="93"/>
      <c r="M18" s="93"/>
      <c r="N18" s="196"/>
      <c r="O18" s="196"/>
      <c r="P18" s="196"/>
    </row>
    <row r="19" spans="2:16" x14ac:dyDescent="0.25">
      <c r="B19" s="197"/>
      <c r="C19" s="197"/>
      <c r="D19" s="197"/>
      <c r="E19" s="197"/>
      <c r="F19" s="197"/>
      <c r="G19" s="197"/>
      <c r="H19" s="197"/>
      <c r="I19" s="197"/>
      <c r="J19" s="93"/>
      <c r="K19" s="93"/>
      <c r="L19" s="93"/>
      <c r="M19" s="93"/>
      <c r="N19" s="196"/>
      <c r="O19" s="196"/>
      <c r="P19" s="196"/>
    </row>
    <row r="20" spans="2:16" x14ac:dyDescent="0.25">
      <c r="B20" s="197"/>
      <c r="C20" s="197"/>
      <c r="D20" s="197"/>
      <c r="E20" s="197"/>
      <c r="F20" s="197"/>
      <c r="G20" s="197"/>
      <c r="H20" s="197"/>
      <c r="I20" s="197"/>
      <c r="J20" s="93"/>
      <c r="K20" s="93"/>
      <c r="L20" s="93"/>
      <c r="M20" s="93"/>
      <c r="N20" s="196"/>
      <c r="O20" s="196"/>
      <c r="P20" s="196"/>
    </row>
    <row r="21" spans="2:16" x14ac:dyDescent="0.25">
      <c r="B21" s="197"/>
      <c r="C21" s="197"/>
      <c r="D21" s="197"/>
      <c r="E21" s="197"/>
      <c r="F21" s="197"/>
      <c r="G21" s="197"/>
      <c r="H21" s="197"/>
      <c r="I21" s="197"/>
      <c r="J21" s="93"/>
      <c r="K21" s="93"/>
      <c r="L21" s="93"/>
      <c r="M21" s="93"/>
      <c r="N21" s="93"/>
      <c r="O21" s="93"/>
      <c r="P21" s="93"/>
    </row>
    <row r="22" spans="2:16" x14ac:dyDescent="0.25">
      <c r="B22" s="197"/>
      <c r="C22" s="197"/>
      <c r="D22" s="197"/>
      <c r="E22" s="197"/>
      <c r="F22" s="197"/>
      <c r="G22" s="197"/>
      <c r="H22" s="197"/>
      <c r="I22" s="197"/>
      <c r="J22" s="93"/>
      <c r="K22" s="93"/>
      <c r="L22" s="93"/>
      <c r="M22" s="93"/>
      <c r="N22" s="93"/>
      <c r="O22" s="93"/>
      <c r="P22" s="93"/>
    </row>
    <row r="23" spans="2:16" x14ac:dyDescent="0.25">
      <c r="B23" s="197"/>
      <c r="C23" s="197"/>
      <c r="D23" s="197"/>
      <c r="E23" s="197"/>
      <c r="F23" s="197"/>
      <c r="G23" s="197"/>
      <c r="H23" s="197"/>
      <c r="I23" s="197"/>
      <c r="J23" s="93"/>
      <c r="K23" s="93"/>
      <c r="L23" s="93"/>
      <c r="M23" s="93"/>
      <c r="N23" s="93"/>
      <c r="O23" s="93"/>
      <c r="P23" s="93"/>
    </row>
    <row r="24" spans="2:16" x14ac:dyDescent="0.25">
      <c r="B24" s="197"/>
      <c r="C24" s="197"/>
      <c r="D24" s="197"/>
      <c r="E24" s="197"/>
      <c r="F24" s="197"/>
      <c r="G24" s="197"/>
      <c r="H24" s="197"/>
      <c r="I24" s="197"/>
      <c r="J24" s="93"/>
      <c r="K24" s="93"/>
      <c r="L24" s="93"/>
      <c r="M24" s="93"/>
      <c r="N24" s="93"/>
      <c r="O24" s="93"/>
      <c r="P24" s="93"/>
    </row>
    <row r="25" spans="2:16" x14ac:dyDescent="0.25">
      <c r="B25" s="197"/>
      <c r="C25" s="197"/>
      <c r="D25" s="197"/>
      <c r="E25" s="197"/>
      <c r="F25" s="197"/>
      <c r="G25" s="197"/>
      <c r="H25" s="197"/>
      <c r="I25" s="197"/>
      <c r="J25" s="93"/>
      <c r="K25" s="93"/>
      <c r="L25" s="93"/>
      <c r="M25" s="93"/>
      <c r="N25" s="93"/>
      <c r="O25" s="93"/>
      <c r="P25" s="93"/>
    </row>
    <row r="30" spans="2:16" ht="17.399999999999999" x14ac:dyDescent="0.3">
      <c r="B30" s="192" t="s">
        <v>4</v>
      </c>
      <c r="C30" s="192"/>
      <c r="D30" s="192"/>
      <c r="E30" s="192"/>
      <c r="F30" s="192"/>
      <c r="G30" s="192"/>
      <c r="H30" s="192"/>
      <c r="I30" s="192"/>
      <c r="J30" s="93"/>
      <c r="K30" s="93"/>
      <c r="L30" s="93"/>
      <c r="M30" s="93"/>
      <c r="N30" s="93"/>
      <c r="O30" s="93"/>
      <c r="P30" s="93"/>
    </row>
    <row r="31" spans="2:16" ht="17.399999999999999" x14ac:dyDescent="0.3">
      <c r="B31" s="93"/>
      <c r="C31" s="7"/>
      <c r="D31" s="8"/>
      <c r="E31" s="8"/>
      <c r="F31" s="8"/>
      <c r="G31" s="8"/>
      <c r="H31" s="8"/>
      <c r="I31" s="8"/>
      <c r="J31" s="93"/>
      <c r="K31" s="93"/>
      <c r="L31" s="93"/>
      <c r="M31" s="93"/>
      <c r="N31" s="93"/>
      <c r="O31" s="93"/>
      <c r="P31" s="93"/>
    </row>
    <row r="32" spans="2:16" ht="17.399999999999999" x14ac:dyDescent="0.3">
      <c r="B32" s="192" t="s">
        <v>5</v>
      </c>
      <c r="C32" s="192"/>
      <c r="D32" s="192"/>
      <c r="E32" s="192"/>
      <c r="F32" s="192"/>
      <c r="G32" s="192"/>
      <c r="H32" s="192"/>
      <c r="I32" s="192"/>
      <c r="J32" s="93"/>
      <c r="K32" s="93"/>
      <c r="L32" s="93"/>
      <c r="M32" s="93"/>
      <c r="N32" s="93"/>
      <c r="O32" s="93"/>
      <c r="P32" s="93"/>
    </row>
    <row r="33" spans="2:9" ht="17.399999999999999" x14ac:dyDescent="0.3">
      <c r="B33" s="93"/>
      <c r="C33" s="7"/>
      <c r="D33" s="8"/>
      <c r="E33" s="8"/>
      <c r="F33" s="8"/>
      <c r="G33" s="8"/>
      <c r="H33" s="8"/>
      <c r="I33" s="8"/>
    </row>
    <row r="34" spans="2:9" ht="17.399999999999999" x14ac:dyDescent="0.3">
      <c r="B34" s="192" t="s">
        <v>6</v>
      </c>
      <c r="C34" s="192"/>
      <c r="D34" s="192"/>
      <c r="E34" s="192"/>
      <c r="F34" s="192"/>
      <c r="G34" s="192"/>
      <c r="H34" s="192"/>
      <c r="I34" s="192"/>
    </row>
    <row r="35" spans="2:9" ht="17.399999999999999" x14ac:dyDescent="0.3">
      <c r="B35" s="93"/>
      <c r="C35" s="7"/>
      <c r="D35" s="8"/>
      <c r="E35" s="8"/>
      <c r="F35" s="8"/>
      <c r="G35" s="8"/>
      <c r="H35" s="8"/>
      <c r="I35" s="8"/>
    </row>
    <row r="36" spans="2:9" ht="17.399999999999999" x14ac:dyDescent="0.3">
      <c r="B36" s="192"/>
      <c r="C36" s="192"/>
      <c r="D36" s="192"/>
      <c r="E36" s="192"/>
      <c r="F36" s="192"/>
      <c r="G36" s="192"/>
      <c r="H36" s="192"/>
      <c r="I36" s="192"/>
    </row>
    <row r="38" spans="2:9" ht="17.399999999999999" x14ac:dyDescent="0.3">
      <c r="B38" s="192" t="s">
        <v>7</v>
      </c>
      <c r="C38" s="192"/>
      <c r="D38" s="192"/>
      <c r="E38" s="192"/>
      <c r="F38" s="192"/>
      <c r="G38" s="192"/>
      <c r="H38" s="192"/>
      <c r="I38" s="192"/>
    </row>
    <row r="40" spans="2:9" x14ac:dyDescent="0.25">
      <c r="B40" s="93" t="s">
        <v>8</v>
      </c>
      <c r="C40" s="110">
        <v>2022</v>
      </c>
      <c r="D40" s="93"/>
      <c r="E40" s="93"/>
      <c r="F40" s="93"/>
      <c r="G40" s="93"/>
      <c r="H40" s="93"/>
      <c r="I40" s="93"/>
    </row>
    <row r="41" spans="2:9" ht="14.25" customHeight="1" x14ac:dyDescent="0.25">
      <c r="B41" s="93"/>
      <c r="C41" s="93"/>
      <c r="D41" s="93"/>
      <c r="E41" s="93"/>
      <c r="F41" s="93"/>
      <c r="G41" s="93"/>
      <c r="H41" s="93"/>
      <c r="I41" s="93"/>
    </row>
    <row r="42" spans="2:9" x14ac:dyDescent="0.25">
      <c r="B42" s="116" t="s">
        <v>9</v>
      </c>
      <c r="C42" s="193" t="s">
        <v>10</v>
      </c>
      <c r="D42" s="193"/>
      <c r="E42" s="193"/>
      <c r="F42" s="193"/>
      <c r="G42" s="193"/>
      <c r="H42" s="193"/>
      <c r="I42" s="193"/>
    </row>
    <row r="43" spans="2:9" x14ac:dyDescent="0.25">
      <c r="B43" s="116"/>
      <c r="C43" s="93"/>
      <c r="D43" s="93"/>
      <c r="E43" s="93"/>
      <c r="F43" s="93"/>
      <c r="G43" s="93"/>
      <c r="H43" s="93"/>
      <c r="I43" s="93"/>
    </row>
    <row r="44" spans="2:9" x14ac:dyDescent="0.25">
      <c r="B44" s="116" t="s">
        <v>11</v>
      </c>
      <c r="C44" s="193" t="s">
        <v>12</v>
      </c>
      <c r="D44" s="193"/>
      <c r="E44" s="193"/>
      <c r="F44" s="93"/>
      <c r="G44" s="93"/>
      <c r="H44" s="93"/>
      <c r="I44" s="93"/>
    </row>
    <row r="45" spans="2:9" x14ac:dyDescent="0.25">
      <c r="B45" s="116"/>
      <c r="C45" s="93"/>
      <c r="D45" s="93"/>
      <c r="E45" s="93"/>
      <c r="F45" s="93"/>
      <c r="G45" s="93"/>
      <c r="H45" s="93"/>
      <c r="I45" s="93"/>
    </row>
    <row r="46" spans="2:9" ht="15.6" x14ac:dyDescent="0.3">
      <c r="B46" s="116" t="s">
        <v>13</v>
      </c>
      <c r="C46" s="194" t="s">
        <v>14</v>
      </c>
      <c r="D46" s="193"/>
      <c r="E46" s="193"/>
      <c r="F46" s="93"/>
      <c r="G46" s="93"/>
      <c r="H46" s="93"/>
      <c r="I46" s="93"/>
    </row>
    <row r="47" spans="2:9" x14ac:dyDescent="0.25">
      <c r="B47" s="116"/>
      <c r="C47" s="93"/>
      <c r="D47" s="93"/>
      <c r="E47" s="93"/>
      <c r="F47" s="93"/>
      <c r="G47" s="93"/>
      <c r="H47" s="93"/>
      <c r="I47" s="93"/>
    </row>
    <row r="48" spans="2:9" ht="30" customHeight="1" x14ac:dyDescent="0.25">
      <c r="B48" s="117" t="s">
        <v>15</v>
      </c>
      <c r="C48" s="195" t="s">
        <v>16</v>
      </c>
      <c r="D48" s="190"/>
      <c r="E48" s="93"/>
      <c r="F48" s="96" t="s">
        <v>17</v>
      </c>
      <c r="G48" s="195" t="s">
        <v>18</v>
      </c>
      <c r="H48" s="190"/>
      <c r="I48" s="190"/>
    </row>
    <row r="49" spans="2:9" x14ac:dyDescent="0.25">
      <c r="B49" s="116"/>
      <c r="C49" s="93"/>
      <c r="D49" s="93"/>
      <c r="E49" s="93"/>
      <c r="F49" s="93"/>
      <c r="G49" s="93"/>
      <c r="H49" s="93"/>
      <c r="I49" s="93"/>
    </row>
    <row r="50" spans="2:9" x14ac:dyDescent="0.25">
      <c r="B50" s="116" t="s">
        <v>19</v>
      </c>
      <c r="C50" s="190" t="s">
        <v>20</v>
      </c>
      <c r="D50" s="190"/>
      <c r="E50" s="93"/>
      <c r="F50" s="93" t="s">
        <v>17</v>
      </c>
      <c r="G50" s="190" t="s">
        <v>21</v>
      </c>
      <c r="H50" s="190"/>
      <c r="I50" s="190"/>
    </row>
    <row r="51" spans="2:9" x14ac:dyDescent="0.25">
      <c r="B51" s="116"/>
      <c r="C51" s="93"/>
      <c r="D51" s="93"/>
      <c r="E51" s="93"/>
      <c r="F51" s="93"/>
      <c r="G51" s="93"/>
      <c r="H51" s="93"/>
      <c r="I51" s="93"/>
    </row>
    <row r="52" spans="2:9" x14ac:dyDescent="0.25">
      <c r="B52" s="116" t="s">
        <v>22</v>
      </c>
      <c r="C52" s="110">
        <v>2</v>
      </c>
      <c r="D52" s="93"/>
      <c r="E52" s="93"/>
      <c r="F52" s="93"/>
      <c r="G52" s="93"/>
      <c r="H52" s="93"/>
      <c r="I52" s="93"/>
    </row>
    <row r="53" spans="2:9" x14ac:dyDescent="0.25">
      <c r="B53" s="116"/>
      <c r="C53" s="93"/>
      <c r="D53" s="93"/>
      <c r="E53" s="93"/>
      <c r="F53" s="93"/>
      <c r="G53" s="93"/>
      <c r="H53" s="93"/>
      <c r="I53" s="93"/>
    </row>
    <row r="54" spans="2:9" x14ac:dyDescent="0.25">
      <c r="B54" s="116" t="s">
        <v>23</v>
      </c>
      <c r="C54" s="191">
        <v>44981</v>
      </c>
      <c r="D54" s="190"/>
      <c r="E54" s="93"/>
      <c r="F54" s="93"/>
      <c r="G54" s="93"/>
      <c r="H54" s="93"/>
      <c r="I54" s="93"/>
    </row>
  </sheetData>
  <mergeCells count="16">
    <mergeCell ref="N15:P20"/>
    <mergeCell ref="B36:I36"/>
    <mergeCell ref="D1:G6"/>
    <mergeCell ref="B9:I25"/>
    <mergeCell ref="B30:I30"/>
    <mergeCell ref="B32:I32"/>
    <mergeCell ref="B34:I34"/>
    <mergeCell ref="C50:D50"/>
    <mergeCell ref="G50:I50"/>
    <mergeCell ref="C54:D54"/>
    <mergeCell ref="B38:I38"/>
    <mergeCell ref="C42:I42"/>
    <mergeCell ref="C44:E44"/>
    <mergeCell ref="C46:E46"/>
    <mergeCell ref="C48:D48"/>
    <mergeCell ref="G48:I48"/>
  </mergeCells>
  <hyperlinks>
    <hyperlink ref="C46" r:id="rId1" xr:uid="{0EA3F22A-0EF2-4048-9D3F-3798F85C9F31}"/>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9</xdr:row>
                    <xdr:rowOff>114300</xdr:rowOff>
                  </from>
                  <to>
                    <xdr:col>15</xdr:col>
                    <xdr:colOff>289560</xdr:colOff>
                    <xdr:row>12</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view="pageBreakPreview" topLeftCell="A8" zoomScale="115" zoomScaleNormal="100" zoomScaleSheetLayoutView="115" workbookViewId="0">
      <selection activeCell="H30" sqref="H30"/>
    </sheetView>
  </sheetViews>
  <sheetFormatPr defaultColWidth="9.33203125" defaultRowHeight="15" x14ac:dyDescent="0.25"/>
  <cols>
    <col min="1" max="1" width="9.33203125" style="2" customWidth="1"/>
    <col min="2" max="2" width="14.5546875" style="2" bestFit="1" customWidth="1"/>
    <col min="3" max="7" width="9.33203125" style="2"/>
    <col min="8" max="8" width="10.109375" style="2" bestFit="1" customWidth="1"/>
    <col min="9" max="9" width="9.33203125" style="2"/>
    <col min="10" max="10" width="11.5546875" style="2" customWidth="1"/>
    <col min="11" max="16384" width="9.33203125" style="2"/>
  </cols>
  <sheetData>
    <row r="1" spans="1:15" x14ac:dyDescent="0.25">
      <c r="A1" s="93" t="str">
        <f>+'Cover Page'!$B$30</f>
        <v>Annual Performance Report 2022</v>
      </c>
      <c r="B1" s="93"/>
      <c r="C1" s="93"/>
      <c r="D1" s="93"/>
      <c r="E1" s="93" t="str">
        <f>+'Cover Page'!$B$34</f>
        <v>Cornwall Energy Recovery Centre</v>
      </c>
      <c r="F1" s="93"/>
      <c r="G1" s="93"/>
      <c r="H1" s="93"/>
      <c r="I1" s="93"/>
      <c r="J1" s="93"/>
      <c r="K1" s="93"/>
      <c r="L1" s="93"/>
      <c r="M1" s="93"/>
      <c r="N1" s="93"/>
      <c r="O1" s="93"/>
    </row>
    <row r="3" spans="1:15" ht="15.6" x14ac:dyDescent="0.3">
      <c r="A3" s="53" t="s">
        <v>24</v>
      </c>
      <c r="B3" s="118"/>
      <c r="C3" s="118"/>
      <c r="D3" s="118"/>
      <c r="E3" s="118"/>
      <c r="F3" s="118"/>
      <c r="G3" s="118"/>
      <c r="H3" s="119"/>
      <c r="I3" s="93"/>
      <c r="J3" s="93"/>
      <c r="K3" s="75" t="s">
        <v>2</v>
      </c>
      <c r="L3" s="93"/>
      <c r="M3" s="93"/>
      <c r="N3" s="93"/>
      <c r="O3" s="93"/>
    </row>
    <row r="4" spans="1:15" ht="15.6" x14ac:dyDescent="0.3">
      <c r="A4" s="5" t="s">
        <v>25</v>
      </c>
      <c r="B4" s="218" t="s">
        <v>26</v>
      </c>
      <c r="C4" s="218"/>
      <c r="D4" s="218"/>
      <c r="E4" s="218"/>
      <c r="F4" s="218"/>
      <c r="G4" s="218"/>
      <c r="H4" s="6" t="s">
        <v>27</v>
      </c>
      <c r="I4" s="93"/>
      <c r="J4" s="93"/>
      <c r="K4" s="73" t="s">
        <v>28</v>
      </c>
      <c r="L4" s="93"/>
      <c r="M4" s="93"/>
      <c r="N4" s="93"/>
      <c r="O4" s="93"/>
    </row>
    <row r="5" spans="1:15" ht="15.6" customHeight="1" x14ac:dyDescent="0.25">
      <c r="A5" s="4"/>
      <c r="B5" s="214" t="s">
        <v>29</v>
      </c>
      <c r="C5" s="214"/>
      <c r="D5" s="214"/>
      <c r="E5" s="214"/>
      <c r="F5" s="214"/>
      <c r="G5" s="214"/>
      <c r="H5" s="4"/>
      <c r="I5" s="93"/>
      <c r="J5" s="93"/>
      <c r="K5" s="196" t="s">
        <v>30</v>
      </c>
      <c r="L5" s="196"/>
      <c r="M5" s="196"/>
      <c r="N5" s="196"/>
      <c r="O5" s="196"/>
    </row>
    <row r="6" spans="1:15" x14ac:dyDescent="0.25">
      <c r="A6" s="4"/>
      <c r="B6" s="214" t="s">
        <v>31</v>
      </c>
      <c r="C6" s="214"/>
      <c r="D6" s="214"/>
      <c r="E6" s="214"/>
      <c r="F6" s="214"/>
      <c r="G6" s="214"/>
      <c r="H6" s="4"/>
      <c r="I6" s="93"/>
      <c r="J6" s="93"/>
      <c r="K6" s="196"/>
      <c r="L6" s="196"/>
      <c r="M6" s="196"/>
      <c r="N6" s="196"/>
      <c r="O6" s="196"/>
    </row>
    <row r="7" spans="1:15" ht="15.75" customHeight="1" x14ac:dyDescent="0.25">
      <c r="A7" s="4"/>
      <c r="B7" s="214" t="s">
        <v>32</v>
      </c>
      <c r="C7" s="214"/>
      <c r="D7" s="214"/>
      <c r="E7" s="214"/>
      <c r="F7" s="214"/>
      <c r="G7" s="214"/>
      <c r="H7" s="4"/>
      <c r="I7" s="93"/>
      <c r="J7" s="93"/>
      <c r="K7" s="196"/>
      <c r="L7" s="196"/>
      <c r="M7" s="196"/>
      <c r="N7" s="196"/>
      <c r="O7" s="196"/>
    </row>
    <row r="8" spans="1:15" x14ac:dyDescent="0.25">
      <c r="A8" s="4"/>
      <c r="B8" s="214" t="s">
        <v>33</v>
      </c>
      <c r="C8" s="214"/>
      <c r="D8" s="214"/>
      <c r="E8" s="214"/>
      <c r="F8" s="214"/>
      <c r="G8" s="214"/>
      <c r="H8" s="4"/>
      <c r="I8" s="93"/>
      <c r="J8" s="93"/>
      <c r="K8" s="196"/>
      <c r="L8" s="196"/>
      <c r="M8" s="196"/>
      <c r="N8" s="196"/>
      <c r="O8" s="196"/>
    </row>
    <row r="9" spans="1:15" x14ac:dyDescent="0.25">
      <c r="A9" s="4"/>
      <c r="B9" s="214" t="s">
        <v>34</v>
      </c>
      <c r="C9" s="214"/>
      <c r="D9" s="214"/>
      <c r="E9" s="214"/>
      <c r="F9" s="214"/>
      <c r="G9" s="214"/>
      <c r="H9" s="4"/>
      <c r="I9" s="93"/>
      <c r="J9" s="93"/>
      <c r="K9" s="93"/>
      <c r="L9" s="93"/>
      <c r="M9" s="93"/>
      <c r="N9" s="93"/>
      <c r="O9" s="93"/>
    </row>
    <row r="10" spans="1:15" x14ac:dyDescent="0.25">
      <c r="A10" s="4"/>
      <c r="B10" s="214" t="s">
        <v>35</v>
      </c>
      <c r="C10" s="214"/>
      <c r="D10" s="214"/>
      <c r="E10" s="214"/>
      <c r="F10" s="214"/>
      <c r="G10" s="214"/>
      <c r="H10" s="4"/>
      <c r="I10" s="93"/>
      <c r="J10" s="93"/>
      <c r="K10" s="93"/>
      <c r="L10" s="93"/>
      <c r="M10" s="93"/>
      <c r="N10" s="93"/>
      <c r="O10" s="93"/>
    </row>
    <row r="11" spans="1:15" x14ac:dyDescent="0.25">
      <c r="A11" s="4"/>
      <c r="B11" s="214" t="s">
        <v>36</v>
      </c>
      <c r="C11" s="214"/>
      <c r="D11" s="214"/>
      <c r="E11" s="214"/>
      <c r="F11" s="214"/>
      <c r="G11" s="214"/>
      <c r="H11" s="4"/>
      <c r="I11" s="93"/>
      <c r="J11" s="93"/>
      <c r="K11" s="93"/>
      <c r="L11" s="93"/>
      <c r="M11" s="93"/>
      <c r="N11" s="93"/>
      <c r="O11" s="93"/>
    </row>
    <row r="12" spans="1:15" x14ac:dyDescent="0.25">
      <c r="A12" s="4"/>
      <c r="B12" s="214" t="s">
        <v>37</v>
      </c>
      <c r="C12" s="214"/>
      <c r="D12" s="214"/>
      <c r="E12" s="214"/>
      <c r="F12" s="214"/>
      <c r="G12" s="214"/>
      <c r="H12" s="4"/>
      <c r="I12" s="93"/>
      <c r="J12" s="93"/>
      <c r="K12" s="93"/>
      <c r="L12" s="93"/>
      <c r="M12" s="93"/>
      <c r="N12" s="93"/>
      <c r="O12" s="93"/>
    </row>
    <row r="13" spans="1:15" ht="15.6" x14ac:dyDescent="0.3">
      <c r="A13" s="4"/>
      <c r="B13" s="215" t="s">
        <v>38</v>
      </c>
      <c r="C13" s="216"/>
      <c r="D13" s="216"/>
      <c r="E13" s="216"/>
      <c r="F13" s="216"/>
      <c r="G13" s="217"/>
      <c r="H13" s="4"/>
      <c r="I13" s="93"/>
      <c r="J13" s="93"/>
      <c r="K13" s="93"/>
      <c r="L13" s="93"/>
      <c r="M13" s="93"/>
      <c r="N13" s="93"/>
      <c r="O13" s="93"/>
    </row>
    <row r="14" spans="1:15" x14ac:dyDescent="0.25">
      <c r="A14" s="4"/>
      <c r="B14" s="214" t="s">
        <v>39</v>
      </c>
      <c r="C14" s="214"/>
      <c r="D14" s="214"/>
      <c r="E14" s="214"/>
      <c r="F14" s="214"/>
      <c r="G14" s="214"/>
      <c r="H14" s="4"/>
      <c r="I14" s="93"/>
      <c r="J14" s="93"/>
      <c r="K14" s="93"/>
      <c r="L14" s="93"/>
      <c r="M14" s="93"/>
      <c r="N14" s="93"/>
      <c r="O14" s="93"/>
    </row>
    <row r="15" spans="1:15" x14ac:dyDescent="0.25">
      <c r="A15" s="4"/>
      <c r="B15" s="214" t="s">
        <v>40</v>
      </c>
      <c r="C15" s="214"/>
      <c r="D15" s="214"/>
      <c r="E15" s="214"/>
      <c r="F15" s="214"/>
      <c r="G15" s="214"/>
      <c r="H15" s="4"/>
      <c r="I15" s="93"/>
      <c r="J15" s="93"/>
      <c r="K15" s="93"/>
      <c r="L15" s="93"/>
      <c r="M15" s="93"/>
      <c r="N15" s="93"/>
      <c r="O15" s="93"/>
    </row>
    <row r="16" spans="1:15" x14ac:dyDescent="0.25">
      <c r="A16" s="4"/>
      <c r="B16" s="214" t="s">
        <v>41</v>
      </c>
      <c r="C16" s="214"/>
      <c r="D16" s="214"/>
      <c r="E16" s="214"/>
      <c r="F16" s="214"/>
      <c r="G16" s="214"/>
      <c r="H16" s="4"/>
      <c r="I16" s="93"/>
      <c r="J16" s="93"/>
      <c r="K16" s="93"/>
      <c r="L16" s="93"/>
      <c r="M16" s="93"/>
      <c r="N16" s="93"/>
      <c r="O16" s="93"/>
    </row>
    <row r="17" spans="1:8" x14ac:dyDescent="0.25">
      <c r="A17" s="4"/>
      <c r="B17" s="214" t="s">
        <v>42</v>
      </c>
      <c r="C17" s="214"/>
      <c r="D17" s="214"/>
      <c r="E17" s="214"/>
      <c r="F17" s="214"/>
      <c r="G17" s="214"/>
      <c r="H17" s="4"/>
    </row>
    <row r="18" spans="1:8" x14ac:dyDescent="0.25">
      <c r="A18" s="4"/>
      <c r="B18" s="214" t="s">
        <v>43</v>
      </c>
      <c r="C18" s="214"/>
      <c r="D18" s="214"/>
      <c r="E18" s="214"/>
      <c r="F18" s="214"/>
      <c r="G18" s="214"/>
      <c r="H18" s="4"/>
    </row>
    <row r="19" spans="1:8" x14ac:dyDescent="0.25">
      <c r="A19" s="4"/>
      <c r="B19" s="214" t="s">
        <v>44</v>
      </c>
      <c r="C19" s="214"/>
      <c r="D19" s="214"/>
      <c r="E19" s="214"/>
      <c r="F19" s="214"/>
      <c r="G19" s="214"/>
      <c r="H19" s="4"/>
    </row>
    <row r="20" spans="1:8" x14ac:dyDescent="0.25">
      <c r="A20" s="4"/>
      <c r="B20" s="214" t="s">
        <v>45</v>
      </c>
      <c r="C20" s="214"/>
      <c r="D20" s="214"/>
      <c r="E20" s="214"/>
      <c r="F20" s="214"/>
      <c r="G20" s="214"/>
      <c r="H20" s="4"/>
    </row>
    <row r="21" spans="1:8" x14ac:dyDescent="0.25">
      <c r="A21" s="4"/>
      <c r="B21" s="214" t="s">
        <v>46</v>
      </c>
      <c r="C21" s="214"/>
      <c r="D21" s="214"/>
      <c r="E21" s="214"/>
      <c r="F21" s="214"/>
      <c r="G21" s="214"/>
      <c r="H21" s="4"/>
    </row>
    <row r="22" spans="1:8" x14ac:dyDescent="0.25">
      <c r="A22" s="4"/>
      <c r="B22" s="214" t="s">
        <v>47</v>
      </c>
      <c r="C22" s="214"/>
      <c r="D22" s="214"/>
      <c r="E22" s="214"/>
      <c r="F22" s="214"/>
      <c r="G22" s="214"/>
      <c r="H22" s="4"/>
    </row>
    <row r="23" spans="1:8" x14ac:dyDescent="0.25">
      <c r="A23" s="4"/>
      <c r="B23" s="208" t="s">
        <v>48</v>
      </c>
      <c r="C23" s="209"/>
      <c r="D23" s="209"/>
      <c r="E23" s="209"/>
      <c r="F23" s="209"/>
      <c r="G23" s="210"/>
      <c r="H23" s="4"/>
    </row>
    <row r="24" spans="1:8" x14ac:dyDescent="0.25">
      <c r="A24" s="4"/>
      <c r="B24" s="208" t="s">
        <v>49</v>
      </c>
      <c r="C24" s="209"/>
      <c r="D24" s="209"/>
      <c r="E24" s="209"/>
      <c r="F24" s="209"/>
      <c r="G24" s="210"/>
      <c r="H24" s="4"/>
    </row>
    <row r="25" spans="1:8" x14ac:dyDescent="0.25">
      <c r="A25" s="4"/>
      <c r="B25" s="208" t="s">
        <v>50</v>
      </c>
      <c r="C25" s="209"/>
      <c r="D25" s="209"/>
      <c r="E25" s="209"/>
      <c r="F25" s="209"/>
      <c r="G25" s="210"/>
      <c r="H25" s="4"/>
    </row>
    <row r="27" spans="1:8" x14ac:dyDescent="0.25">
      <c r="A27" s="52" t="s">
        <v>51</v>
      </c>
      <c r="B27" s="118"/>
      <c r="C27" s="118"/>
      <c r="D27" s="118"/>
      <c r="E27" s="118"/>
      <c r="F27" s="118"/>
      <c r="G27" s="118"/>
      <c r="H27" s="119"/>
    </row>
    <row r="28" spans="1:8" x14ac:dyDescent="0.25">
      <c r="A28" s="10" t="s">
        <v>25</v>
      </c>
      <c r="B28" s="211" t="s">
        <v>52</v>
      </c>
      <c r="C28" s="211"/>
      <c r="D28" s="211"/>
      <c r="E28" s="211"/>
      <c r="F28" s="211"/>
      <c r="G28" s="211"/>
      <c r="H28" s="11" t="s">
        <v>53</v>
      </c>
    </row>
    <row r="29" spans="1:8" x14ac:dyDescent="0.25">
      <c r="A29" s="120">
        <v>1</v>
      </c>
      <c r="B29" s="212" t="s">
        <v>54</v>
      </c>
      <c r="C29" s="212"/>
      <c r="D29" s="212"/>
      <c r="E29" s="212"/>
      <c r="F29" s="212"/>
      <c r="G29" s="212"/>
      <c r="H29" s="121">
        <v>44943</v>
      </c>
    </row>
    <row r="30" spans="1:8" x14ac:dyDescent="0.25">
      <c r="A30" s="120">
        <v>2</v>
      </c>
      <c r="B30" s="212" t="s">
        <v>55</v>
      </c>
      <c r="C30" s="212"/>
      <c r="D30" s="212"/>
      <c r="E30" s="212"/>
      <c r="F30" s="212"/>
      <c r="G30" s="212"/>
      <c r="H30" s="121">
        <v>44981</v>
      </c>
    </row>
    <row r="31" spans="1:8" x14ac:dyDescent="0.25">
      <c r="A31" s="120"/>
      <c r="B31" s="212"/>
      <c r="C31" s="212"/>
      <c r="D31" s="212"/>
      <c r="E31" s="212"/>
      <c r="F31" s="212"/>
      <c r="G31" s="212"/>
      <c r="H31" s="120"/>
    </row>
    <row r="32" spans="1:8" x14ac:dyDescent="0.25">
      <c r="A32" s="120"/>
      <c r="B32" s="212"/>
      <c r="C32" s="212"/>
      <c r="D32" s="212"/>
      <c r="E32" s="212"/>
      <c r="F32" s="212"/>
      <c r="G32" s="212"/>
      <c r="H32" s="120"/>
    </row>
    <row r="33" spans="1:10" x14ac:dyDescent="0.25">
      <c r="A33" s="120"/>
      <c r="B33" s="212"/>
      <c r="C33" s="212"/>
      <c r="D33" s="212"/>
      <c r="E33" s="212"/>
      <c r="F33" s="212"/>
      <c r="G33" s="212"/>
      <c r="H33" s="120"/>
      <c r="I33" s="93"/>
      <c r="J33" s="93"/>
    </row>
    <row r="35" spans="1:10" ht="14.25" customHeight="1" x14ac:dyDescent="0.25">
      <c r="A35" s="52" t="s">
        <v>56</v>
      </c>
      <c r="B35" s="118"/>
      <c r="C35" s="118"/>
      <c r="D35" s="118"/>
      <c r="E35" s="118"/>
      <c r="F35" s="118"/>
      <c r="G35" s="118"/>
      <c r="H35" s="119"/>
      <c r="I35" s="93"/>
      <c r="J35" s="93"/>
    </row>
    <row r="36" spans="1:10" x14ac:dyDescent="0.25">
      <c r="A36" s="13" t="s">
        <v>57</v>
      </c>
      <c r="B36" s="213" t="s">
        <v>58</v>
      </c>
      <c r="C36" s="213"/>
      <c r="D36" s="213"/>
      <c r="E36" s="213"/>
      <c r="F36" s="213"/>
      <c r="G36" s="213"/>
      <c r="H36" s="14" t="s">
        <v>59</v>
      </c>
      <c r="I36" s="93"/>
      <c r="J36" s="93"/>
    </row>
    <row r="37" spans="1:10" x14ac:dyDescent="0.25">
      <c r="A37" s="122">
        <v>1</v>
      </c>
      <c r="B37" s="207" t="s">
        <v>60</v>
      </c>
      <c r="C37" s="207"/>
      <c r="D37" s="207"/>
      <c r="E37" s="207"/>
      <c r="F37" s="207"/>
      <c r="G37" s="207"/>
      <c r="H37" s="122"/>
      <c r="I37" s="93"/>
      <c r="J37" s="93"/>
    </row>
    <row r="38" spans="1:10" x14ac:dyDescent="0.25">
      <c r="A38" s="122">
        <v>2</v>
      </c>
      <c r="B38" s="207" t="s">
        <v>61</v>
      </c>
      <c r="C38" s="207"/>
      <c r="D38" s="207"/>
      <c r="E38" s="207"/>
      <c r="F38" s="207"/>
      <c r="G38" s="207"/>
      <c r="H38" s="122"/>
      <c r="I38" s="93"/>
      <c r="J38" s="93"/>
    </row>
    <row r="39" spans="1:10" x14ac:dyDescent="0.25">
      <c r="A39" s="122">
        <v>3</v>
      </c>
      <c r="B39" s="207" t="s">
        <v>62</v>
      </c>
      <c r="C39" s="207"/>
      <c r="D39" s="207"/>
      <c r="E39" s="207"/>
      <c r="F39" s="207"/>
      <c r="G39" s="207"/>
      <c r="H39" s="122"/>
      <c r="I39" s="93"/>
      <c r="J39" s="93"/>
    </row>
    <row r="40" spans="1:10" x14ac:dyDescent="0.25">
      <c r="A40" s="122"/>
      <c r="B40" s="207"/>
      <c r="C40" s="207"/>
      <c r="D40" s="207"/>
      <c r="E40" s="207"/>
      <c r="F40" s="207"/>
      <c r="G40" s="207"/>
      <c r="H40" s="122"/>
      <c r="I40" s="93"/>
      <c r="J40" s="93"/>
    </row>
    <row r="41" spans="1:10" x14ac:dyDescent="0.25">
      <c r="A41" s="122"/>
      <c r="B41" s="207"/>
      <c r="C41" s="207"/>
      <c r="D41" s="207"/>
      <c r="E41" s="207"/>
      <c r="F41" s="207"/>
      <c r="G41" s="207"/>
      <c r="H41" s="122"/>
      <c r="I41" s="93"/>
      <c r="J41" s="93"/>
    </row>
    <row r="42" spans="1:10" x14ac:dyDescent="0.25">
      <c r="A42" s="122"/>
      <c r="B42" s="207"/>
      <c r="C42" s="207"/>
      <c r="D42" s="207"/>
      <c r="E42" s="207"/>
      <c r="F42" s="207"/>
      <c r="G42" s="207"/>
      <c r="H42" s="122"/>
      <c r="I42" s="93"/>
      <c r="J42" s="93"/>
    </row>
    <row r="43" spans="1:10" x14ac:dyDescent="0.25">
      <c r="A43" s="122"/>
      <c r="B43" s="207"/>
      <c r="C43" s="207"/>
      <c r="D43" s="207"/>
      <c r="E43" s="207"/>
      <c r="F43" s="207"/>
      <c r="G43" s="207"/>
      <c r="H43" s="122"/>
      <c r="I43" s="93"/>
      <c r="J43" s="93"/>
    </row>
    <row r="45" spans="1:10" x14ac:dyDescent="0.25">
      <c r="A45" s="198" t="s">
        <v>63</v>
      </c>
      <c r="B45" s="199"/>
      <c r="C45" s="199"/>
      <c r="D45" s="199"/>
      <c r="E45" s="199"/>
      <c r="F45" s="199"/>
      <c r="G45" s="199"/>
      <c r="H45" s="199"/>
      <c r="I45" s="199"/>
      <c r="J45" s="200"/>
    </row>
    <row r="46" spans="1:10" x14ac:dyDescent="0.25">
      <c r="A46" s="201"/>
      <c r="B46" s="202"/>
      <c r="C46" s="202"/>
      <c r="D46" s="202"/>
      <c r="E46" s="202"/>
      <c r="F46" s="202"/>
      <c r="G46" s="202"/>
      <c r="H46" s="202"/>
      <c r="I46" s="202"/>
      <c r="J46" s="203"/>
    </row>
    <row r="47" spans="1:10" x14ac:dyDescent="0.25">
      <c r="A47" s="201"/>
      <c r="B47" s="202"/>
      <c r="C47" s="202"/>
      <c r="D47" s="202"/>
      <c r="E47" s="202"/>
      <c r="F47" s="202"/>
      <c r="G47" s="202"/>
      <c r="H47" s="202"/>
      <c r="I47" s="202"/>
      <c r="J47" s="203"/>
    </row>
    <row r="48" spans="1:10" x14ac:dyDescent="0.25">
      <c r="A48" s="204"/>
      <c r="B48" s="205"/>
      <c r="C48" s="205"/>
      <c r="D48" s="205"/>
      <c r="E48" s="205"/>
      <c r="F48" s="205"/>
      <c r="G48" s="205"/>
      <c r="H48" s="205"/>
      <c r="I48" s="205"/>
      <c r="J48" s="206"/>
    </row>
    <row r="52" spans="3:3" x14ac:dyDescent="0.25">
      <c r="C52" s="93">
        <v>2</v>
      </c>
    </row>
    <row r="54" spans="3:3" x14ac:dyDescent="0.25">
      <c r="C54" s="189">
        <v>44981</v>
      </c>
    </row>
    <row r="66" spans="6:6" x14ac:dyDescent="0.25">
      <c r="F66" s="3"/>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72"/>
  <sheetViews>
    <sheetView view="pageBreakPreview" zoomScaleNormal="100" zoomScaleSheetLayoutView="100" workbookViewId="0">
      <selection activeCell="A22" sqref="A22:I60"/>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93" t="str">
        <f>+'Cover Page'!$B$30</f>
        <v>Annual Performance Report 2022</v>
      </c>
      <c r="B1" s="93"/>
      <c r="C1" s="93"/>
      <c r="D1" s="93"/>
      <c r="E1" s="93" t="str">
        <f>+'Cover Page'!$B$34</f>
        <v>Cornwall Energy Recovery Centre</v>
      </c>
      <c r="F1" s="93"/>
      <c r="G1" s="93"/>
      <c r="H1" s="93"/>
      <c r="I1" s="93"/>
      <c r="J1" s="93"/>
      <c r="K1" s="93"/>
      <c r="L1" s="93"/>
      <c r="M1" s="93"/>
      <c r="N1" s="93"/>
    </row>
    <row r="3" spans="1:14" ht="15.6" x14ac:dyDescent="0.3">
      <c r="A3" s="51" t="s">
        <v>64</v>
      </c>
      <c r="B3" s="123"/>
      <c r="C3" s="123"/>
      <c r="D3" s="123"/>
      <c r="E3" s="123"/>
      <c r="F3" s="123"/>
      <c r="G3" s="123"/>
      <c r="H3" s="123"/>
      <c r="I3" s="124"/>
      <c r="J3" s="93"/>
      <c r="K3" s="81" t="s">
        <v>2</v>
      </c>
      <c r="L3" s="93"/>
      <c r="M3" s="93"/>
      <c r="N3" s="93"/>
    </row>
    <row r="4" spans="1:14" x14ac:dyDescent="0.25">
      <c r="A4" s="125"/>
      <c r="B4" s="126"/>
      <c r="C4" s="126"/>
      <c r="D4" s="126"/>
      <c r="E4" s="126"/>
      <c r="F4" s="126"/>
      <c r="G4" s="126"/>
      <c r="H4" s="126"/>
      <c r="I4" s="127"/>
      <c r="J4" s="93"/>
      <c r="K4" s="93"/>
      <c r="L4" s="93"/>
      <c r="M4" s="93"/>
      <c r="N4" s="93"/>
    </row>
    <row r="5" spans="1:14" ht="15.75" customHeight="1" x14ac:dyDescent="0.25">
      <c r="A5" s="219" t="s">
        <v>65</v>
      </c>
      <c r="B5" s="220"/>
      <c r="C5" s="220"/>
      <c r="D5" s="220"/>
      <c r="E5" s="220"/>
      <c r="F5" s="220"/>
      <c r="G5" s="220"/>
      <c r="H5" s="220"/>
      <c r="I5" s="221"/>
      <c r="J5" s="93"/>
      <c r="K5" s="236" t="s">
        <v>66</v>
      </c>
      <c r="L5" s="236"/>
      <c r="M5" s="236"/>
      <c r="N5" s="236"/>
    </row>
    <row r="6" spans="1:14" x14ac:dyDescent="0.25">
      <c r="A6" s="222"/>
      <c r="B6" s="223"/>
      <c r="C6" s="223"/>
      <c r="D6" s="223"/>
      <c r="E6" s="223"/>
      <c r="F6" s="223"/>
      <c r="G6" s="223"/>
      <c r="H6" s="223"/>
      <c r="I6" s="224"/>
      <c r="J6" s="93"/>
      <c r="K6" s="236"/>
      <c r="L6" s="236"/>
      <c r="M6" s="236"/>
      <c r="N6" s="236"/>
    </row>
    <row r="7" spans="1:14" x14ac:dyDescent="0.25">
      <c r="A7" s="222"/>
      <c r="B7" s="223"/>
      <c r="C7" s="223"/>
      <c r="D7" s="223"/>
      <c r="E7" s="223"/>
      <c r="F7" s="223"/>
      <c r="G7" s="223"/>
      <c r="H7" s="223"/>
      <c r="I7" s="224"/>
      <c r="J7" s="93"/>
      <c r="K7" s="236"/>
      <c r="L7" s="236"/>
      <c r="M7" s="236"/>
      <c r="N7" s="236"/>
    </row>
    <row r="8" spans="1:14" ht="15.75" customHeight="1" x14ac:dyDescent="0.25">
      <c r="A8" s="222"/>
      <c r="B8" s="223"/>
      <c r="C8" s="223"/>
      <c r="D8" s="223"/>
      <c r="E8" s="223"/>
      <c r="F8" s="223"/>
      <c r="G8" s="223"/>
      <c r="H8" s="223"/>
      <c r="I8" s="224"/>
      <c r="J8" s="93"/>
      <c r="K8" s="236"/>
      <c r="L8" s="236"/>
      <c r="M8" s="236"/>
      <c r="N8" s="236"/>
    </row>
    <row r="9" spans="1:14" x14ac:dyDescent="0.25">
      <c r="A9" s="222"/>
      <c r="B9" s="223"/>
      <c r="C9" s="223"/>
      <c r="D9" s="223"/>
      <c r="E9" s="223"/>
      <c r="F9" s="223"/>
      <c r="G9" s="223"/>
      <c r="H9" s="223"/>
      <c r="I9" s="224"/>
      <c r="J9" s="93"/>
      <c r="K9" s="236"/>
      <c r="L9" s="236"/>
      <c r="M9" s="236"/>
      <c r="N9" s="236"/>
    </row>
    <row r="10" spans="1:14" x14ac:dyDescent="0.25">
      <c r="A10" s="222"/>
      <c r="B10" s="223"/>
      <c r="C10" s="223"/>
      <c r="D10" s="223"/>
      <c r="E10" s="223"/>
      <c r="F10" s="223"/>
      <c r="G10" s="223"/>
      <c r="H10" s="223"/>
      <c r="I10" s="224"/>
      <c r="J10" s="93"/>
      <c r="K10" s="236"/>
      <c r="L10" s="236"/>
      <c r="M10" s="236"/>
      <c r="N10" s="236"/>
    </row>
    <row r="11" spans="1:14" x14ac:dyDescent="0.25">
      <c r="A11" s="222"/>
      <c r="B11" s="223"/>
      <c r="C11" s="223"/>
      <c r="D11" s="223"/>
      <c r="E11" s="223"/>
      <c r="F11" s="223"/>
      <c r="G11" s="223"/>
      <c r="H11" s="223"/>
      <c r="I11" s="224"/>
      <c r="J11" s="93"/>
      <c r="K11" s="236"/>
      <c r="L11" s="236"/>
      <c r="M11" s="236"/>
      <c r="N11" s="236"/>
    </row>
    <row r="12" spans="1:14" x14ac:dyDescent="0.25">
      <c r="A12" s="222"/>
      <c r="B12" s="223"/>
      <c r="C12" s="223"/>
      <c r="D12" s="223"/>
      <c r="E12" s="223"/>
      <c r="F12" s="223"/>
      <c r="G12" s="223"/>
      <c r="H12" s="223"/>
      <c r="I12" s="224"/>
      <c r="J12" s="93"/>
      <c r="K12" s="236"/>
      <c r="L12" s="236"/>
      <c r="M12" s="236"/>
      <c r="N12" s="236"/>
    </row>
    <row r="13" spans="1:14" x14ac:dyDescent="0.25">
      <c r="A13" s="222"/>
      <c r="B13" s="223"/>
      <c r="C13" s="223"/>
      <c r="D13" s="223"/>
      <c r="E13" s="223"/>
      <c r="F13" s="223"/>
      <c r="G13" s="223"/>
      <c r="H13" s="223"/>
      <c r="I13" s="224"/>
      <c r="J13" s="93"/>
      <c r="K13" s="236"/>
      <c r="L13" s="236"/>
      <c r="M13" s="236"/>
      <c r="N13" s="236"/>
    </row>
    <row r="14" spans="1:14" x14ac:dyDescent="0.25">
      <c r="A14" s="222"/>
      <c r="B14" s="223"/>
      <c r="C14" s="223"/>
      <c r="D14" s="223"/>
      <c r="E14" s="223"/>
      <c r="F14" s="223"/>
      <c r="G14" s="223"/>
      <c r="H14" s="223"/>
      <c r="I14" s="224"/>
      <c r="J14" s="93"/>
      <c r="K14" s="236"/>
      <c r="L14" s="236"/>
      <c r="M14" s="236"/>
      <c r="N14" s="236"/>
    </row>
    <row r="15" spans="1:14" ht="3.75" customHeight="1" x14ac:dyDescent="0.25">
      <c r="A15" s="222"/>
      <c r="B15" s="223"/>
      <c r="C15" s="223"/>
      <c r="D15" s="223"/>
      <c r="E15" s="223"/>
      <c r="F15" s="223"/>
      <c r="G15" s="223"/>
      <c r="H15" s="223"/>
      <c r="I15" s="224"/>
      <c r="J15" s="93"/>
      <c r="K15" s="93"/>
      <c r="L15" s="93"/>
      <c r="M15" s="93"/>
      <c r="N15" s="93"/>
    </row>
    <row r="16" spans="1:14" x14ac:dyDescent="0.25">
      <c r="A16" s="222"/>
      <c r="B16" s="223"/>
      <c r="C16" s="223"/>
      <c r="D16" s="223"/>
      <c r="E16" s="223"/>
      <c r="F16" s="223"/>
      <c r="G16" s="223"/>
      <c r="H16" s="223"/>
      <c r="I16" s="224"/>
      <c r="J16" s="93"/>
      <c r="K16" s="93"/>
      <c r="L16" s="93"/>
      <c r="M16" s="93"/>
      <c r="N16" s="93"/>
    </row>
    <row r="17" spans="1:14" ht="5.25" customHeight="1" x14ac:dyDescent="0.25">
      <c r="A17" s="222"/>
      <c r="B17" s="223"/>
      <c r="C17" s="223"/>
      <c r="D17" s="223"/>
      <c r="E17" s="223"/>
      <c r="F17" s="223"/>
      <c r="G17" s="223"/>
      <c r="H17" s="223"/>
      <c r="I17" s="224"/>
      <c r="J17" s="93"/>
      <c r="K17" s="93"/>
      <c r="L17" s="93"/>
      <c r="M17" s="93"/>
      <c r="N17" s="93"/>
    </row>
    <row r="18" spans="1:14" ht="3.75" customHeight="1" x14ac:dyDescent="0.25">
      <c r="A18" s="225"/>
      <c r="B18" s="226"/>
      <c r="C18" s="226"/>
      <c r="D18" s="226"/>
      <c r="E18" s="226"/>
      <c r="F18" s="226"/>
      <c r="G18" s="226"/>
      <c r="H18" s="226"/>
      <c r="I18" s="227"/>
      <c r="J18" s="93"/>
      <c r="K18" s="93"/>
      <c r="L18" s="93"/>
      <c r="M18" s="93"/>
      <c r="N18" s="93"/>
    </row>
    <row r="20" spans="1:14" x14ac:dyDescent="0.25">
      <c r="A20" s="51" t="s">
        <v>67</v>
      </c>
      <c r="B20" s="123"/>
      <c r="C20" s="123"/>
      <c r="D20" s="123"/>
      <c r="E20" s="123"/>
      <c r="F20" s="123"/>
      <c r="G20" s="123"/>
      <c r="H20" s="123"/>
      <c r="I20" s="124"/>
      <c r="J20" s="93"/>
      <c r="K20" s="93"/>
      <c r="L20" s="93"/>
      <c r="M20" s="93"/>
      <c r="N20" s="93"/>
    </row>
    <row r="21" spans="1:14" x14ac:dyDescent="0.25">
      <c r="A21" s="125"/>
      <c r="B21" s="126"/>
      <c r="C21" s="126"/>
      <c r="D21" s="126"/>
      <c r="E21" s="126"/>
      <c r="F21" s="126"/>
      <c r="G21" s="126"/>
      <c r="H21" s="126"/>
      <c r="I21" s="127"/>
      <c r="J21" s="93"/>
      <c r="K21" s="93"/>
      <c r="L21" s="93"/>
      <c r="M21" s="93"/>
      <c r="N21" s="93"/>
    </row>
    <row r="22" spans="1:14" x14ac:dyDescent="0.25">
      <c r="A22" s="219" t="s">
        <v>68</v>
      </c>
      <c r="B22" s="228"/>
      <c r="C22" s="228"/>
      <c r="D22" s="228"/>
      <c r="E22" s="228"/>
      <c r="F22" s="228"/>
      <c r="G22" s="228"/>
      <c r="H22" s="228"/>
      <c r="I22" s="229"/>
      <c r="J22" s="93"/>
      <c r="K22" s="236" t="s">
        <v>69</v>
      </c>
      <c r="L22" s="236"/>
      <c r="M22" s="236"/>
      <c r="N22" s="236"/>
    </row>
    <row r="23" spans="1:14" x14ac:dyDescent="0.25">
      <c r="A23" s="230"/>
      <c r="B23" s="231"/>
      <c r="C23" s="231"/>
      <c r="D23" s="231"/>
      <c r="E23" s="231"/>
      <c r="F23" s="231"/>
      <c r="G23" s="231"/>
      <c r="H23" s="231"/>
      <c r="I23" s="232"/>
      <c r="J23" s="93"/>
      <c r="K23" s="236"/>
      <c r="L23" s="236"/>
      <c r="M23" s="236"/>
      <c r="N23" s="236"/>
    </row>
    <row r="24" spans="1:14" x14ac:dyDescent="0.25">
      <c r="A24" s="230"/>
      <c r="B24" s="231"/>
      <c r="C24" s="231"/>
      <c r="D24" s="231"/>
      <c r="E24" s="231"/>
      <c r="F24" s="231"/>
      <c r="G24" s="231"/>
      <c r="H24" s="231"/>
      <c r="I24" s="232"/>
      <c r="J24" s="93"/>
      <c r="K24" s="236"/>
      <c r="L24" s="236"/>
      <c r="M24" s="236"/>
      <c r="N24" s="236"/>
    </row>
    <row r="25" spans="1:14" x14ac:dyDescent="0.25">
      <c r="A25" s="230"/>
      <c r="B25" s="231"/>
      <c r="C25" s="231"/>
      <c r="D25" s="231"/>
      <c r="E25" s="231"/>
      <c r="F25" s="231"/>
      <c r="G25" s="231"/>
      <c r="H25" s="231"/>
      <c r="I25" s="232"/>
      <c r="J25" s="93"/>
      <c r="K25" s="236"/>
      <c r="L25" s="236"/>
      <c r="M25" s="236"/>
      <c r="N25" s="236"/>
    </row>
    <row r="26" spans="1:14" x14ac:dyDescent="0.25">
      <c r="A26" s="230"/>
      <c r="B26" s="231"/>
      <c r="C26" s="231"/>
      <c r="D26" s="231"/>
      <c r="E26" s="231"/>
      <c r="F26" s="231"/>
      <c r="G26" s="231"/>
      <c r="H26" s="231"/>
      <c r="I26" s="232"/>
      <c r="J26" s="93"/>
      <c r="K26" s="236"/>
      <c r="L26" s="236"/>
      <c r="M26" s="236"/>
      <c r="N26" s="236"/>
    </row>
    <row r="27" spans="1:14" x14ac:dyDescent="0.25">
      <c r="A27" s="230"/>
      <c r="B27" s="231"/>
      <c r="C27" s="231"/>
      <c r="D27" s="231"/>
      <c r="E27" s="231"/>
      <c r="F27" s="231"/>
      <c r="G27" s="231"/>
      <c r="H27" s="231"/>
      <c r="I27" s="232"/>
      <c r="J27" s="93"/>
      <c r="K27" s="236"/>
      <c r="L27" s="236"/>
      <c r="M27" s="236"/>
      <c r="N27" s="236"/>
    </row>
    <row r="28" spans="1:14" x14ac:dyDescent="0.25">
      <c r="A28" s="230"/>
      <c r="B28" s="231"/>
      <c r="C28" s="231"/>
      <c r="D28" s="231"/>
      <c r="E28" s="231"/>
      <c r="F28" s="231"/>
      <c r="G28" s="231"/>
      <c r="H28" s="231"/>
      <c r="I28" s="232"/>
      <c r="J28" s="93"/>
      <c r="K28" s="236"/>
      <c r="L28" s="236"/>
      <c r="M28" s="236"/>
      <c r="N28" s="236"/>
    </row>
    <row r="29" spans="1:14" x14ac:dyDescent="0.25">
      <c r="A29" s="230"/>
      <c r="B29" s="231"/>
      <c r="C29" s="231"/>
      <c r="D29" s="231"/>
      <c r="E29" s="231"/>
      <c r="F29" s="231"/>
      <c r="G29" s="231"/>
      <c r="H29" s="231"/>
      <c r="I29" s="232"/>
      <c r="J29" s="93"/>
      <c r="K29" s="236"/>
      <c r="L29" s="236"/>
      <c r="M29" s="236"/>
      <c r="N29" s="236"/>
    </row>
    <row r="30" spans="1:14" x14ac:dyDescent="0.25">
      <c r="A30" s="230"/>
      <c r="B30" s="231"/>
      <c r="C30" s="231"/>
      <c r="D30" s="231"/>
      <c r="E30" s="231"/>
      <c r="F30" s="231"/>
      <c r="G30" s="231"/>
      <c r="H30" s="231"/>
      <c r="I30" s="232"/>
      <c r="J30" s="93"/>
      <c r="K30" s="236"/>
      <c r="L30" s="236"/>
      <c r="M30" s="236"/>
      <c r="N30" s="236"/>
    </row>
    <row r="31" spans="1:14" x14ac:dyDescent="0.25">
      <c r="A31" s="230"/>
      <c r="B31" s="231"/>
      <c r="C31" s="231"/>
      <c r="D31" s="231"/>
      <c r="E31" s="231"/>
      <c r="F31" s="231"/>
      <c r="G31" s="231"/>
      <c r="H31" s="231"/>
      <c r="I31" s="232"/>
      <c r="J31" s="93"/>
      <c r="K31" s="236"/>
      <c r="L31" s="236"/>
      <c r="M31" s="236"/>
      <c r="N31" s="236"/>
    </row>
    <row r="32" spans="1:14" x14ac:dyDescent="0.25">
      <c r="A32" s="230"/>
      <c r="B32" s="231"/>
      <c r="C32" s="231"/>
      <c r="D32" s="231"/>
      <c r="E32" s="231"/>
      <c r="F32" s="231"/>
      <c r="G32" s="231"/>
      <c r="H32" s="231"/>
      <c r="I32" s="232"/>
      <c r="J32" s="93"/>
      <c r="K32" s="93"/>
      <c r="L32" s="93"/>
      <c r="M32" s="93"/>
      <c r="N32" s="93"/>
    </row>
    <row r="33" spans="1:9" x14ac:dyDescent="0.25">
      <c r="A33" s="230"/>
      <c r="B33" s="231"/>
      <c r="C33" s="231"/>
      <c r="D33" s="231"/>
      <c r="E33" s="231"/>
      <c r="F33" s="231"/>
      <c r="G33" s="231"/>
      <c r="H33" s="231"/>
      <c r="I33" s="232"/>
    </row>
    <row r="34" spans="1:9" x14ac:dyDescent="0.25">
      <c r="A34" s="230"/>
      <c r="B34" s="231"/>
      <c r="C34" s="231"/>
      <c r="D34" s="231"/>
      <c r="E34" s="231"/>
      <c r="F34" s="231"/>
      <c r="G34" s="231"/>
      <c r="H34" s="231"/>
      <c r="I34" s="232"/>
    </row>
    <row r="35" spans="1:9" x14ac:dyDescent="0.25">
      <c r="A35" s="230"/>
      <c r="B35" s="231"/>
      <c r="C35" s="231"/>
      <c r="D35" s="231"/>
      <c r="E35" s="231"/>
      <c r="F35" s="231"/>
      <c r="G35" s="231"/>
      <c r="H35" s="231"/>
      <c r="I35" s="232"/>
    </row>
    <row r="36" spans="1:9" x14ac:dyDescent="0.25">
      <c r="A36" s="230"/>
      <c r="B36" s="231"/>
      <c r="C36" s="231"/>
      <c r="D36" s="231"/>
      <c r="E36" s="231"/>
      <c r="F36" s="231"/>
      <c r="G36" s="231"/>
      <c r="H36" s="231"/>
      <c r="I36" s="232"/>
    </row>
    <row r="37" spans="1:9" x14ac:dyDescent="0.25">
      <c r="A37" s="230"/>
      <c r="B37" s="231"/>
      <c r="C37" s="231"/>
      <c r="D37" s="231"/>
      <c r="E37" s="231"/>
      <c r="F37" s="231"/>
      <c r="G37" s="231"/>
      <c r="H37" s="231"/>
      <c r="I37" s="232"/>
    </row>
    <row r="38" spans="1:9" x14ac:dyDescent="0.25">
      <c r="A38" s="230"/>
      <c r="B38" s="231"/>
      <c r="C38" s="231"/>
      <c r="D38" s="231"/>
      <c r="E38" s="231"/>
      <c r="F38" s="231"/>
      <c r="G38" s="231"/>
      <c r="H38" s="231"/>
      <c r="I38" s="232"/>
    </row>
    <row r="39" spans="1:9" x14ac:dyDescent="0.25">
      <c r="A39" s="230"/>
      <c r="B39" s="231"/>
      <c r="C39" s="231"/>
      <c r="D39" s="231"/>
      <c r="E39" s="231"/>
      <c r="F39" s="231"/>
      <c r="G39" s="231"/>
      <c r="H39" s="231"/>
      <c r="I39" s="232"/>
    </row>
    <row r="40" spans="1:9" ht="14.25" customHeight="1" x14ac:dyDescent="0.25">
      <c r="A40" s="230"/>
      <c r="B40" s="231"/>
      <c r="C40" s="231"/>
      <c r="D40" s="231"/>
      <c r="E40" s="231"/>
      <c r="F40" s="231"/>
      <c r="G40" s="231"/>
      <c r="H40" s="231"/>
      <c r="I40" s="232"/>
    </row>
    <row r="41" spans="1:9" x14ac:dyDescent="0.25">
      <c r="A41" s="230"/>
      <c r="B41" s="231"/>
      <c r="C41" s="231"/>
      <c r="D41" s="231"/>
      <c r="E41" s="231"/>
      <c r="F41" s="231"/>
      <c r="G41" s="231"/>
      <c r="H41" s="231"/>
      <c r="I41" s="232"/>
    </row>
    <row r="42" spans="1:9" x14ac:dyDescent="0.25">
      <c r="A42" s="230"/>
      <c r="B42" s="231"/>
      <c r="C42" s="231"/>
      <c r="D42" s="231"/>
      <c r="E42" s="231"/>
      <c r="F42" s="231"/>
      <c r="G42" s="231"/>
      <c r="H42" s="231"/>
      <c r="I42" s="232"/>
    </row>
    <row r="43" spans="1:9" x14ac:dyDescent="0.25">
      <c r="A43" s="230"/>
      <c r="B43" s="231"/>
      <c r="C43" s="231"/>
      <c r="D43" s="231"/>
      <c r="E43" s="231"/>
      <c r="F43" s="231"/>
      <c r="G43" s="231"/>
      <c r="H43" s="231"/>
      <c r="I43" s="232"/>
    </row>
    <row r="44" spans="1:9" x14ac:dyDescent="0.25">
      <c r="A44" s="230"/>
      <c r="B44" s="231"/>
      <c r="C44" s="231"/>
      <c r="D44" s="231"/>
      <c r="E44" s="231"/>
      <c r="F44" s="231"/>
      <c r="G44" s="231"/>
      <c r="H44" s="231"/>
      <c r="I44" s="232"/>
    </row>
    <row r="45" spans="1:9" x14ac:dyDescent="0.25">
      <c r="A45" s="230"/>
      <c r="B45" s="231"/>
      <c r="C45" s="231"/>
      <c r="D45" s="231"/>
      <c r="E45" s="231"/>
      <c r="F45" s="231"/>
      <c r="G45" s="231"/>
      <c r="H45" s="231"/>
      <c r="I45" s="232"/>
    </row>
    <row r="46" spans="1:9" x14ac:dyDescent="0.25">
      <c r="A46" s="230"/>
      <c r="B46" s="231"/>
      <c r="C46" s="231"/>
      <c r="D46" s="231"/>
      <c r="E46" s="231"/>
      <c r="F46" s="231"/>
      <c r="G46" s="231"/>
      <c r="H46" s="231"/>
      <c r="I46" s="232"/>
    </row>
    <row r="47" spans="1:9" x14ac:dyDescent="0.25">
      <c r="A47" s="230"/>
      <c r="B47" s="231"/>
      <c r="C47" s="231"/>
      <c r="D47" s="231"/>
      <c r="E47" s="231"/>
      <c r="F47" s="231"/>
      <c r="G47" s="231"/>
      <c r="H47" s="231"/>
      <c r="I47" s="232"/>
    </row>
    <row r="48" spans="1:9" x14ac:dyDescent="0.25">
      <c r="A48" s="230"/>
      <c r="B48" s="231"/>
      <c r="C48" s="231"/>
      <c r="D48" s="231"/>
      <c r="E48" s="231"/>
      <c r="F48" s="231"/>
      <c r="G48" s="231"/>
      <c r="H48" s="231"/>
      <c r="I48" s="232"/>
    </row>
    <row r="49" spans="1:9" x14ac:dyDescent="0.25">
      <c r="A49" s="230"/>
      <c r="B49" s="231"/>
      <c r="C49" s="231"/>
      <c r="D49" s="231"/>
      <c r="E49" s="231"/>
      <c r="F49" s="231"/>
      <c r="G49" s="231"/>
      <c r="H49" s="231"/>
      <c r="I49" s="232"/>
    </row>
    <row r="50" spans="1:9" x14ac:dyDescent="0.25">
      <c r="A50" s="230"/>
      <c r="B50" s="231"/>
      <c r="C50" s="231"/>
      <c r="D50" s="231"/>
      <c r="E50" s="231"/>
      <c r="F50" s="231"/>
      <c r="G50" s="231"/>
      <c r="H50" s="231"/>
      <c r="I50" s="232"/>
    </row>
    <row r="51" spans="1:9" x14ac:dyDescent="0.25">
      <c r="A51" s="230"/>
      <c r="B51" s="231"/>
      <c r="C51" s="231"/>
      <c r="D51" s="231"/>
      <c r="E51" s="231"/>
      <c r="F51" s="231"/>
      <c r="G51" s="231"/>
      <c r="H51" s="231"/>
      <c r="I51" s="232"/>
    </row>
    <row r="52" spans="1:9" x14ac:dyDescent="0.25">
      <c r="A52" s="230"/>
      <c r="B52" s="231"/>
      <c r="C52" s="231"/>
      <c r="D52" s="231"/>
      <c r="E52" s="231"/>
      <c r="F52" s="231"/>
      <c r="G52" s="231"/>
      <c r="H52" s="231"/>
      <c r="I52" s="232"/>
    </row>
    <row r="53" spans="1:9" x14ac:dyDescent="0.25">
      <c r="A53" s="230"/>
      <c r="B53" s="231"/>
      <c r="C53" s="231"/>
      <c r="D53" s="231"/>
      <c r="E53" s="231"/>
      <c r="F53" s="231"/>
      <c r="G53" s="231"/>
      <c r="H53" s="231"/>
      <c r="I53" s="232"/>
    </row>
    <row r="54" spans="1:9" x14ac:dyDescent="0.25">
      <c r="A54" s="230"/>
      <c r="B54" s="231"/>
      <c r="C54" s="231"/>
      <c r="D54" s="231"/>
      <c r="E54" s="231"/>
      <c r="F54" s="231"/>
      <c r="G54" s="231"/>
      <c r="H54" s="231"/>
      <c r="I54" s="232"/>
    </row>
    <row r="55" spans="1:9" x14ac:dyDescent="0.25">
      <c r="A55" s="230"/>
      <c r="B55" s="231"/>
      <c r="C55" s="231"/>
      <c r="D55" s="231"/>
      <c r="E55" s="231"/>
      <c r="F55" s="231"/>
      <c r="G55" s="231"/>
      <c r="H55" s="231"/>
      <c r="I55" s="232"/>
    </row>
    <row r="56" spans="1:9" x14ac:dyDescent="0.25">
      <c r="A56" s="230"/>
      <c r="B56" s="231"/>
      <c r="C56" s="231"/>
      <c r="D56" s="231"/>
      <c r="E56" s="231"/>
      <c r="F56" s="231"/>
      <c r="G56" s="231"/>
      <c r="H56" s="231"/>
      <c r="I56" s="232"/>
    </row>
    <row r="57" spans="1:9" x14ac:dyDescent="0.25">
      <c r="A57" s="230"/>
      <c r="B57" s="231"/>
      <c r="C57" s="231"/>
      <c r="D57" s="231"/>
      <c r="E57" s="231"/>
      <c r="F57" s="231"/>
      <c r="G57" s="231"/>
      <c r="H57" s="231"/>
      <c r="I57" s="232"/>
    </row>
    <row r="58" spans="1:9" x14ac:dyDescent="0.25">
      <c r="A58" s="230"/>
      <c r="B58" s="231"/>
      <c r="C58" s="231"/>
      <c r="D58" s="231"/>
      <c r="E58" s="231"/>
      <c r="F58" s="231"/>
      <c r="G58" s="231"/>
      <c r="H58" s="231"/>
      <c r="I58" s="232"/>
    </row>
    <row r="59" spans="1:9" x14ac:dyDescent="0.25">
      <c r="A59" s="230"/>
      <c r="B59" s="231"/>
      <c r="C59" s="231"/>
      <c r="D59" s="231"/>
      <c r="E59" s="231"/>
      <c r="F59" s="231"/>
      <c r="G59" s="231"/>
      <c r="H59" s="231"/>
      <c r="I59" s="232"/>
    </row>
    <row r="60" spans="1:9" x14ac:dyDescent="0.25">
      <c r="A60" s="233"/>
      <c r="B60" s="234"/>
      <c r="C60" s="234"/>
      <c r="D60" s="234"/>
      <c r="E60" s="234"/>
      <c r="F60" s="234"/>
      <c r="G60" s="234"/>
      <c r="H60" s="234"/>
      <c r="I60" s="235"/>
    </row>
    <row r="72" spans="6:6" x14ac:dyDescent="0.25">
      <c r="F72" s="3"/>
    </row>
  </sheetData>
  <mergeCells count="4">
    <mergeCell ref="A5:I18"/>
    <mergeCell ref="A22:I60"/>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view="pageBreakPreview" topLeftCell="A43" zoomScale="115" zoomScaleNormal="100" zoomScaleSheetLayoutView="115" workbookViewId="0">
      <selection activeCell="F54" sqref="F54"/>
    </sheetView>
  </sheetViews>
  <sheetFormatPr defaultColWidth="9.33203125" defaultRowHeight="15" x14ac:dyDescent="0.25"/>
  <cols>
    <col min="1" max="1" width="28.44140625" style="2" customWidth="1"/>
    <col min="2" max="2" width="8.33203125" style="12" customWidth="1"/>
    <col min="3" max="3" width="10.33203125" style="12" bestFit="1" customWidth="1"/>
    <col min="4" max="4" width="11.5546875" style="12" customWidth="1"/>
    <col min="5" max="5" width="10.44140625" style="12" customWidth="1"/>
    <col min="6" max="6" width="10.5546875" style="12" customWidth="1"/>
    <col min="7" max="7" width="11.33203125" style="15" customWidth="1"/>
    <col min="8" max="8" width="11.5546875" style="16" customWidth="1"/>
    <col min="9" max="10" width="9.33203125" style="2"/>
    <col min="11" max="11" width="38.44140625" style="2" customWidth="1"/>
    <col min="12" max="16384" width="9.33203125" style="2"/>
  </cols>
  <sheetData>
    <row r="1" spans="1:11" x14ac:dyDescent="0.25">
      <c r="A1" s="93" t="str">
        <f>+'Cover Page'!$B$30</f>
        <v>Annual Performance Report 2022</v>
      </c>
      <c r="B1" s="93"/>
      <c r="C1" s="93"/>
      <c r="D1" s="93"/>
      <c r="E1" s="93" t="str">
        <f>+'Cover Page'!$B$34</f>
        <v>Cornwall Energy Recovery Centre</v>
      </c>
      <c r="F1" s="93"/>
      <c r="G1" s="93"/>
      <c r="H1" s="93"/>
      <c r="I1" s="93"/>
      <c r="J1" s="93"/>
      <c r="K1" s="93"/>
    </row>
    <row r="3" spans="1:11" ht="15.6" x14ac:dyDescent="0.3">
      <c r="A3" s="1" t="s">
        <v>31</v>
      </c>
      <c r="B3" s="128"/>
      <c r="C3" s="128"/>
      <c r="D3" s="128"/>
      <c r="E3" s="128"/>
      <c r="F3" s="128"/>
      <c r="H3" s="129"/>
      <c r="I3" s="93"/>
      <c r="J3" s="93"/>
      <c r="K3" s="81" t="s">
        <v>2</v>
      </c>
    </row>
    <row r="4" spans="1:11" x14ac:dyDescent="0.25">
      <c r="A4" s="18" t="s">
        <v>70</v>
      </c>
      <c r="B4" s="244">
        <v>240000</v>
      </c>
      <c r="C4" s="244"/>
      <c r="D4" s="20" t="s">
        <v>71</v>
      </c>
      <c r="E4" s="19">
        <v>86</v>
      </c>
      <c r="F4" s="20" t="s">
        <v>72</v>
      </c>
      <c r="G4" s="19">
        <v>24</v>
      </c>
      <c r="H4" s="70" t="s">
        <v>73</v>
      </c>
      <c r="I4" s="93"/>
      <c r="J4" s="93"/>
      <c r="K4" s="17" t="s">
        <v>74</v>
      </c>
    </row>
    <row r="5" spans="1:11" x14ac:dyDescent="0.25">
      <c r="A5" s="21" t="s">
        <v>75</v>
      </c>
      <c r="B5" s="22">
        <v>2</v>
      </c>
      <c r="C5" s="23"/>
      <c r="D5" s="23" t="s">
        <v>76</v>
      </c>
      <c r="E5" s="23"/>
      <c r="F5" s="24">
        <v>1</v>
      </c>
      <c r="G5" s="25"/>
      <c r="H5" s="26"/>
      <c r="I5" s="93"/>
      <c r="J5" s="93"/>
      <c r="K5" s="17" t="s">
        <v>77</v>
      </c>
    </row>
    <row r="6" spans="1:11" x14ac:dyDescent="0.25">
      <c r="A6" s="3"/>
      <c r="B6" s="128"/>
      <c r="C6" s="128"/>
      <c r="D6" s="128"/>
      <c r="E6" s="128"/>
      <c r="F6" s="128"/>
      <c r="H6" s="129"/>
      <c r="I6" s="93"/>
      <c r="J6" s="93"/>
      <c r="K6" s="239" t="s">
        <v>78</v>
      </c>
    </row>
    <row r="7" spans="1:11" x14ac:dyDescent="0.25">
      <c r="A7" s="9" t="s">
        <v>79</v>
      </c>
      <c r="B7" s="130" t="s">
        <v>80</v>
      </c>
      <c r="C7" s="131" t="s">
        <v>81</v>
      </c>
      <c r="D7" s="131" t="s">
        <v>82</v>
      </c>
      <c r="E7" s="131" t="s">
        <v>83</v>
      </c>
      <c r="F7" s="131" t="s">
        <v>84</v>
      </c>
      <c r="G7" s="27" t="s">
        <v>85</v>
      </c>
      <c r="H7" s="132" t="s">
        <v>86</v>
      </c>
      <c r="I7" s="93"/>
      <c r="J7" s="93"/>
      <c r="K7" s="239"/>
    </row>
    <row r="8" spans="1:11" ht="15.75" customHeight="1" x14ac:dyDescent="0.25">
      <c r="A8" s="133" t="s">
        <v>87</v>
      </c>
      <c r="B8" s="241" t="s">
        <v>88</v>
      </c>
      <c r="C8" s="134">
        <v>38751</v>
      </c>
      <c r="D8" s="134">
        <v>38584</v>
      </c>
      <c r="E8" s="134">
        <v>39791</v>
      </c>
      <c r="F8" s="134">
        <v>37770</v>
      </c>
      <c r="G8" s="28">
        <f>SUM(C8:F8)</f>
        <v>154896</v>
      </c>
      <c r="H8" s="135">
        <f t="shared" ref="H8:H15" si="0">IF(G8&gt;0,G8/$G$18,"-")</f>
        <v>0.63048893664826844</v>
      </c>
      <c r="I8" s="93"/>
      <c r="J8" s="93"/>
      <c r="K8" s="240" t="s">
        <v>89</v>
      </c>
    </row>
    <row r="9" spans="1:11" x14ac:dyDescent="0.25">
      <c r="A9" s="136" t="s">
        <v>90</v>
      </c>
      <c r="B9" s="242"/>
      <c r="C9" s="137">
        <v>28063</v>
      </c>
      <c r="D9" s="137">
        <v>10932</v>
      </c>
      <c r="E9" s="137">
        <v>23425</v>
      </c>
      <c r="F9" s="137">
        <v>28360</v>
      </c>
      <c r="G9" s="89">
        <f t="shared" ref="G9:G15" si="1">SUM(C9:F9)</f>
        <v>90780</v>
      </c>
      <c r="H9" s="138">
        <f t="shared" si="0"/>
        <v>0.36951106335173156</v>
      </c>
      <c r="I9" s="93"/>
      <c r="J9" s="93"/>
      <c r="K9" s="240"/>
    </row>
    <row r="10" spans="1:11" x14ac:dyDescent="0.25">
      <c r="A10" s="136" t="s">
        <v>91</v>
      </c>
      <c r="B10" s="242"/>
      <c r="C10" s="137"/>
      <c r="D10" s="137"/>
      <c r="E10" s="137"/>
      <c r="F10" s="137"/>
      <c r="G10" s="89">
        <f t="shared" si="1"/>
        <v>0</v>
      </c>
      <c r="H10" s="138" t="str">
        <f t="shared" si="0"/>
        <v>-</v>
      </c>
      <c r="I10" s="93"/>
      <c r="J10" s="93"/>
      <c r="K10" s="240"/>
    </row>
    <row r="11" spans="1:11" x14ac:dyDescent="0.25">
      <c r="A11" s="136" t="s">
        <v>92</v>
      </c>
      <c r="B11" s="242"/>
      <c r="C11" s="137"/>
      <c r="D11" s="137"/>
      <c r="E11" s="137"/>
      <c r="F11" s="137"/>
      <c r="G11" s="89">
        <f t="shared" si="1"/>
        <v>0</v>
      </c>
      <c r="H11" s="138" t="str">
        <f t="shared" si="0"/>
        <v>-</v>
      </c>
      <c r="I11" s="93"/>
      <c r="J11" s="93"/>
      <c r="K11" s="240"/>
    </row>
    <row r="12" spans="1:11" x14ac:dyDescent="0.25">
      <c r="A12" s="136" t="s">
        <v>93</v>
      </c>
      <c r="B12" s="242"/>
      <c r="C12" s="137"/>
      <c r="D12" s="137"/>
      <c r="E12" s="137"/>
      <c r="F12" s="137"/>
      <c r="G12" s="89">
        <f t="shared" si="1"/>
        <v>0</v>
      </c>
      <c r="H12" s="138" t="str">
        <f t="shared" si="0"/>
        <v>-</v>
      </c>
      <c r="I12" s="93"/>
      <c r="J12" s="93"/>
      <c r="K12" s="240"/>
    </row>
    <row r="13" spans="1:11" x14ac:dyDescent="0.25">
      <c r="A13" s="136" t="s">
        <v>94</v>
      </c>
      <c r="B13" s="242"/>
      <c r="C13" s="137"/>
      <c r="D13" s="137"/>
      <c r="E13" s="137"/>
      <c r="F13" s="137"/>
      <c r="G13" s="89">
        <f t="shared" ref="G13" si="2">SUM(C13:F13)</f>
        <v>0</v>
      </c>
      <c r="H13" s="138" t="str">
        <f t="shared" si="0"/>
        <v>-</v>
      </c>
      <c r="I13" s="93"/>
      <c r="J13" s="93"/>
      <c r="K13" s="240"/>
    </row>
    <row r="14" spans="1:11" x14ac:dyDescent="0.25">
      <c r="A14" s="136" t="s">
        <v>95</v>
      </c>
      <c r="B14" s="242"/>
      <c r="C14" s="137"/>
      <c r="D14" s="137"/>
      <c r="E14" s="137"/>
      <c r="F14" s="137"/>
      <c r="G14" s="89">
        <f t="shared" si="1"/>
        <v>0</v>
      </c>
      <c r="H14" s="138" t="str">
        <f t="shared" si="0"/>
        <v>-</v>
      </c>
      <c r="I14" s="93"/>
      <c r="J14" s="93"/>
      <c r="K14" s="240"/>
    </row>
    <row r="15" spans="1:11" x14ac:dyDescent="0.25">
      <c r="A15" s="139" t="s">
        <v>96</v>
      </c>
      <c r="B15" s="242"/>
      <c r="C15" s="137"/>
      <c r="D15" s="137"/>
      <c r="E15" s="137"/>
      <c r="F15" s="137"/>
      <c r="G15" s="89">
        <f t="shared" si="1"/>
        <v>0</v>
      </c>
      <c r="H15" s="138" t="str">
        <f t="shared" si="0"/>
        <v>-</v>
      </c>
      <c r="I15" s="93"/>
      <c r="J15" s="93"/>
      <c r="K15" s="240"/>
    </row>
    <row r="16" spans="1:11" x14ac:dyDescent="0.25">
      <c r="A16" s="139" t="s">
        <v>96</v>
      </c>
      <c r="B16" s="242"/>
      <c r="C16" s="137"/>
      <c r="D16" s="137"/>
      <c r="E16" s="137"/>
      <c r="F16" s="137"/>
      <c r="G16" s="89"/>
      <c r="H16" s="138"/>
      <c r="I16" s="93"/>
      <c r="J16" s="93"/>
      <c r="K16" s="240"/>
    </row>
    <row r="17" spans="1:12" x14ac:dyDescent="0.25">
      <c r="A17" s="139" t="s">
        <v>96</v>
      </c>
      <c r="B17" s="242"/>
      <c r="C17" s="137"/>
      <c r="D17" s="137"/>
      <c r="E17" s="137"/>
      <c r="F17" s="137"/>
      <c r="G17" s="89"/>
      <c r="H17" s="138"/>
      <c r="I17" s="93"/>
      <c r="J17" s="93"/>
      <c r="K17" s="240"/>
      <c r="L17" s="93"/>
    </row>
    <row r="18" spans="1:12" x14ac:dyDescent="0.25">
      <c r="A18" s="91" t="s">
        <v>97</v>
      </c>
      <c r="B18" s="242"/>
      <c r="C18" s="89">
        <f>SUM(C8:C17)</f>
        <v>66814</v>
      </c>
      <c r="D18" s="89">
        <f>SUM(D8:D17)</f>
        <v>49516</v>
      </c>
      <c r="E18" s="89">
        <f>SUM(E8:E17)</f>
        <v>63216</v>
      </c>
      <c r="F18" s="89">
        <f>SUM(F8:F17)</f>
        <v>66130</v>
      </c>
      <c r="G18" s="89">
        <f>SUM(G8:G17)</f>
        <v>245676</v>
      </c>
      <c r="H18" s="140">
        <v>1</v>
      </c>
      <c r="I18" s="93"/>
      <c r="J18" s="93"/>
      <c r="K18" s="240"/>
      <c r="L18" s="93"/>
    </row>
    <row r="19" spans="1:12" x14ac:dyDescent="0.25">
      <c r="A19" s="136" t="s">
        <v>98</v>
      </c>
      <c r="B19" s="242"/>
      <c r="C19" s="137"/>
      <c r="D19" s="137"/>
      <c r="E19" s="137"/>
      <c r="F19" s="137"/>
      <c r="G19" s="89">
        <f t="shared" ref="G19" si="3">SUM(C19:F19)</f>
        <v>0</v>
      </c>
      <c r="H19" s="138" t="str">
        <f t="shared" ref="H19" si="4">IF(G19&gt;0,G19/$G$18,"-")</f>
        <v>-</v>
      </c>
      <c r="I19" s="93"/>
      <c r="J19" s="93"/>
      <c r="K19" s="240"/>
      <c r="L19" s="93"/>
    </row>
    <row r="20" spans="1:12" x14ac:dyDescent="0.25">
      <c r="A20" s="136" t="s">
        <v>99</v>
      </c>
      <c r="B20" s="242"/>
      <c r="C20" s="137"/>
      <c r="D20" s="137"/>
      <c r="E20" s="137"/>
      <c r="F20" s="137"/>
      <c r="G20" s="89">
        <f t="shared" ref="G20" si="5">SUM(C20:F20)</f>
        <v>0</v>
      </c>
      <c r="H20" s="138" t="str">
        <f>IF(G20&gt;0,G20/$G$18,"-")</f>
        <v>-</v>
      </c>
      <c r="I20" s="93"/>
      <c r="J20" s="93"/>
      <c r="K20" s="93"/>
      <c r="L20" s="93"/>
    </row>
    <row r="21" spans="1:12" x14ac:dyDescent="0.25">
      <c r="A21" s="92" t="s">
        <v>100</v>
      </c>
      <c r="B21" s="141"/>
      <c r="C21" s="90">
        <v>64598.84</v>
      </c>
      <c r="D21" s="90">
        <v>47556.31</v>
      </c>
      <c r="E21" s="90">
        <v>61718.64</v>
      </c>
      <c r="F21" s="90">
        <v>66125.94</v>
      </c>
      <c r="G21" s="30">
        <f>SUM(C21:F21)</f>
        <v>239999.72999999998</v>
      </c>
      <c r="H21" s="142">
        <f>IF(G21&gt;0,G21/$G$18,"-")</f>
        <v>0.97689530112831524</v>
      </c>
      <c r="I21" s="93"/>
      <c r="J21" s="93"/>
      <c r="K21" s="93"/>
      <c r="L21" s="93"/>
    </row>
    <row r="22" spans="1:12" x14ac:dyDescent="0.25">
      <c r="A22" s="3"/>
      <c r="B22" s="128"/>
      <c r="C22" s="129"/>
      <c r="D22" s="129"/>
      <c r="E22" s="129"/>
      <c r="F22" s="129"/>
      <c r="G22" s="31"/>
      <c r="H22" s="129"/>
      <c r="I22" s="93"/>
      <c r="J22" s="93"/>
      <c r="K22" s="93"/>
      <c r="L22" s="93"/>
    </row>
    <row r="23" spans="1:12" x14ac:dyDescent="0.25">
      <c r="A23" s="9" t="s">
        <v>101</v>
      </c>
      <c r="B23" s="130" t="s">
        <v>80</v>
      </c>
      <c r="C23" s="143" t="s">
        <v>81</v>
      </c>
      <c r="D23" s="143" t="s">
        <v>82</v>
      </c>
      <c r="E23" s="143" t="s">
        <v>83</v>
      </c>
      <c r="F23" s="143" t="s">
        <v>84</v>
      </c>
      <c r="G23" s="32" t="s">
        <v>85</v>
      </c>
      <c r="H23" s="144" t="s">
        <v>102</v>
      </c>
      <c r="I23" s="93"/>
      <c r="J23" s="93"/>
      <c r="K23" s="93"/>
      <c r="L23" s="93"/>
    </row>
    <row r="24" spans="1:12" ht="15" customHeight="1" x14ac:dyDescent="0.25">
      <c r="A24" s="145" t="s">
        <v>103</v>
      </c>
      <c r="B24" s="241" t="s">
        <v>104</v>
      </c>
      <c r="C24" s="134">
        <v>49103</v>
      </c>
      <c r="D24" s="134">
        <v>29420</v>
      </c>
      <c r="E24" s="134">
        <v>45631</v>
      </c>
      <c r="F24" s="134">
        <v>45555</v>
      </c>
      <c r="G24" s="28">
        <f t="shared" ref="G24:G27" si="6">SUM(C24:F24)</f>
        <v>169709</v>
      </c>
      <c r="H24" s="146">
        <f>IF(G24&gt;0,G24*1000/$G$21,"-")</f>
        <v>707.12162884516579</v>
      </c>
      <c r="I24" s="93"/>
      <c r="J24" s="93"/>
      <c r="K24" s="93"/>
      <c r="L24" s="93"/>
    </row>
    <row r="25" spans="1:12" x14ac:dyDescent="0.25">
      <c r="A25" s="147" t="s">
        <v>105</v>
      </c>
      <c r="B25" s="242"/>
      <c r="C25" s="148">
        <v>44784</v>
      </c>
      <c r="D25" s="148">
        <v>26421</v>
      </c>
      <c r="E25" s="148">
        <v>40773</v>
      </c>
      <c r="F25" s="148">
        <v>40935</v>
      </c>
      <c r="G25" s="29">
        <f>SUM(C25:F25)</f>
        <v>152913</v>
      </c>
      <c r="H25" s="149">
        <f>IF(G25&gt;0,G25*1000/$G$21,"-")</f>
        <v>637.13821678049396</v>
      </c>
      <c r="I25" s="93"/>
      <c r="J25" s="93"/>
      <c r="K25" s="93"/>
      <c r="L25" s="93"/>
    </row>
    <row r="26" spans="1:12" x14ac:dyDescent="0.25">
      <c r="A26" s="147" t="s">
        <v>106</v>
      </c>
      <c r="B26" s="242"/>
      <c r="C26" s="148">
        <f>(C24+C27)-C25</f>
        <v>4319</v>
      </c>
      <c r="D26" s="148">
        <f t="shared" ref="D26:F26" si="7">(D24+D27)-D25</f>
        <v>3758</v>
      </c>
      <c r="E26" s="148">
        <f t="shared" si="7"/>
        <v>4869</v>
      </c>
      <c r="F26" s="148">
        <f t="shared" si="7"/>
        <v>4642</v>
      </c>
      <c r="G26" s="29">
        <f>SUM(C26:F26)</f>
        <v>17588</v>
      </c>
      <c r="H26" s="149">
        <f>IF(G26&gt;0,G26*1000/$G$21,"-")</f>
        <v>73.283415777176089</v>
      </c>
      <c r="I26" s="93"/>
      <c r="J26" s="93"/>
      <c r="K26" s="150"/>
      <c r="L26" s="93"/>
    </row>
    <row r="27" spans="1:12" x14ac:dyDescent="0.25">
      <c r="A27" s="147" t="s">
        <v>107</v>
      </c>
      <c r="B27" s="242"/>
      <c r="C27" s="148">
        <v>0</v>
      </c>
      <c r="D27" s="148">
        <v>759</v>
      </c>
      <c r="E27" s="148">
        <v>11</v>
      </c>
      <c r="F27" s="148">
        <v>22</v>
      </c>
      <c r="G27" s="29">
        <f t="shared" si="6"/>
        <v>792</v>
      </c>
      <c r="H27" s="149">
        <f>IF(G27&gt;0,G27*1000/$G$21,"-")</f>
        <v>3.3000037125041768</v>
      </c>
      <c r="I27" s="93"/>
      <c r="J27" s="93"/>
      <c r="K27" s="93"/>
      <c r="L27" s="93"/>
    </row>
    <row r="28" spans="1:12" x14ac:dyDescent="0.25">
      <c r="A28" s="147" t="s">
        <v>108</v>
      </c>
      <c r="B28" s="151" t="s">
        <v>86</v>
      </c>
      <c r="C28" s="152">
        <f>IF(C24&gt;0,1-C25/(C24+C27),"-")</f>
        <v>8.7957965908396663E-2</v>
      </c>
      <c r="D28" s="152">
        <f>IF(D24&gt;0,1-D25/(D24+D27),"-")</f>
        <v>0.12452367540342624</v>
      </c>
      <c r="E28" s="152">
        <f>IF(E24&gt;0,1-E25/(E24+E27),"-")</f>
        <v>0.10667805968187194</v>
      </c>
      <c r="F28" s="152">
        <f>IF(F24&gt;0,1-F25/(F24+F27),"-")</f>
        <v>0.10184961713144791</v>
      </c>
      <c r="G28" s="152">
        <f>IF(G24&gt;0,1-G25/(G24+G27),"-")</f>
        <v>0.10315482020633315</v>
      </c>
      <c r="H28" s="149"/>
      <c r="I28" s="93"/>
      <c r="J28" s="93"/>
      <c r="K28" s="93"/>
      <c r="L28" s="93"/>
    </row>
    <row r="29" spans="1:12" x14ac:dyDescent="0.25">
      <c r="A29" s="147" t="s">
        <v>109</v>
      </c>
      <c r="B29" s="245" t="s">
        <v>104</v>
      </c>
      <c r="C29" s="148"/>
      <c r="D29" s="148"/>
      <c r="E29" s="148"/>
      <c r="F29" s="148"/>
      <c r="G29" s="29">
        <f t="shared" ref="G29:G30" si="8">SUM(C29:F29)</f>
        <v>0</v>
      </c>
      <c r="H29" s="149" t="str">
        <f>IF(G29&gt;0,G29*1000/$G$21,"-")</f>
        <v>-</v>
      </c>
      <c r="I29" s="93"/>
      <c r="J29" s="93"/>
      <c r="K29" s="93"/>
      <c r="L29" s="93"/>
    </row>
    <row r="30" spans="1:12" x14ac:dyDescent="0.25">
      <c r="A30" s="147" t="s">
        <v>110</v>
      </c>
      <c r="B30" s="245"/>
      <c r="C30" s="148"/>
      <c r="D30" s="148"/>
      <c r="E30" s="148"/>
      <c r="F30" s="148"/>
      <c r="G30" s="29">
        <f t="shared" si="8"/>
        <v>0</v>
      </c>
      <c r="H30" s="149" t="str">
        <f>IF(G30&gt;0,G30*1000/$G$21,"-")</f>
        <v>-</v>
      </c>
      <c r="I30" s="93"/>
      <c r="J30" s="93"/>
      <c r="K30" s="17"/>
      <c r="L30" s="17"/>
    </row>
    <row r="31" spans="1:12" x14ac:dyDescent="0.25">
      <c r="A31" s="98" t="s">
        <v>111</v>
      </c>
      <c r="B31" s="153"/>
      <c r="C31" s="246">
        <v>0.76</v>
      </c>
      <c r="D31" s="246"/>
      <c r="E31" s="246"/>
      <c r="F31" s="246"/>
      <c r="G31" s="154"/>
      <c r="H31" s="155"/>
      <c r="I31" s="93"/>
      <c r="J31" s="93"/>
      <c r="K31" s="93"/>
      <c r="L31" s="17"/>
    </row>
    <row r="32" spans="1:12" x14ac:dyDescent="0.25">
      <c r="A32" s="3"/>
      <c r="B32" s="128"/>
      <c r="C32" s="129"/>
      <c r="D32" s="129"/>
      <c r="E32" s="129"/>
      <c r="F32" s="129"/>
      <c r="G32" s="31"/>
      <c r="H32" s="129"/>
      <c r="I32" s="93"/>
      <c r="J32" s="93"/>
      <c r="K32" s="93"/>
      <c r="L32" s="17"/>
    </row>
    <row r="33" spans="1:12" x14ac:dyDescent="0.25">
      <c r="A33" s="9" t="s">
        <v>112</v>
      </c>
      <c r="B33" s="156" t="s">
        <v>80</v>
      </c>
      <c r="C33" s="143" t="s">
        <v>81</v>
      </c>
      <c r="D33" s="143" t="s">
        <v>82</v>
      </c>
      <c r="E33" s="143" t="s">
        <v>83</v>
      </c>
      <c r="F33" s="143" t="s">
        <v>84</v>
      </c>
      <c r="G33" s="32" t="s">
        <v>85</v>
      </c>
      <c r="H33" s="157" t="s">
        <v>113</v>
      </c>
      <c r="I33" s="93"/>
      <c r="J33" s="93"/>
      <c r="K33" s="93"/>
      <c r="L33" s="17"/>
    </row>
    <row r="34" spans="1:12" ht="15" customHeight="1" x14ac:dyDescent="0.25">
      <c r="A34" s="145" t="s">
        <v>114</v>
      </c>
      <c r="B34" s="241" t="s">
        <v>88</v>
      </c>
      <c r="C34" s="134">
        <v>1475</v>
      </c>
      <c r="D34" s="134">
        <v>1158</v>
      </c>
      <c r="E34" s="134">
        <v>1178</v>
      </c>
      <c r="F34" s="134">
        <v>1281</v>
      </c>
      <c r="G34" s="28">
        <f t="shared" ref="G34:G35" si="9">SUM(C34:F34)</f>
        <v>5092</v>
      </c>
      <c r="H34" s="135">
        <f>IF(G34&gt;0,G34/$G$21,"-")</f>
        <v>2.1216690535443519E-2</v>
      </c>
      <c r="I34" s="93"/>
      <c r="J34" s="93"/>
      <c r="K34" s="17"/>
      <c r="L34" s="17"/>
    </row>
    <row r="35" spans="1:12" ht="15" customHeight="1" x14ac:dyDescent="0.25">
      <c r="A35" s="147" t="s">
        <v>115</v>
      </c>
      <c r="B35" s="242"/>
      <c r="C35" s="107">
        <v>10626.72</v>
      </c>
      <c r="D35" s="107">
        <v>10296.09</v>
      </c>
      <c r="E35" s="107">
        <v>10345.57</v>
      </c>
      <c r="F35" s="107">
        <v>11743.1</v>
      </c>
      <c r="G35" s="29">
        <f t="shared" si="9"/>
        <v>43011.479999999996</v>
      </c>
      <c r="H35" s="138">
        <f t="shared" ref="H35:H39" si="10">IF(G35&gt;0,G35/$G$21,"-")</f>
        <v>0.17921470161653932</v>
      </c>
      <c r="I35" s="93"/>
      <c r="J35" s="93"/>
      <c r="K35" s="17"/>
      <c r="L35" s="17"/>
    </row>
    <row r="36" spans="1:12" ht="15" customHeight="1" x14ac:dyDescent="0.25">
      <c r="A36" s="147" t="s">
        <v>116</v>
      </c>
      <c r="B36" s="242"/>
      <c r="C36" s="148">
        <v>2275</v>
      </c>
      <c r="D36" s="148">
        <v>2028</v>
      </c>
      <c r="E36" s="148">
        <v>2616</v>
      </c>
      <c r="F36" s="148">
        <v>1857</v>
      </c>
      <c r="G36" s="29">
        <f t="shared" ref="G36:G39" si="11">SUM(C36:F36)</f>
        <v>8776</v>
      </c>
      <c r="H36" s="138">
        <f t="shared" si="10"/>
        <v>3.656670780421295E-2</v>
      </c>
      <c r="I36" s="93"/>
      <c r="J36" s="93"/>
      <c r="K36" s="93"/>
      <c r="L36" s="93"/>
    </row>
    <row r="37" spans="1:12" x14ac:dyDescent="0.25">
      <c r="A37" s="158" t="s">
        <v>117</v>
      </c>
      <c r="B37" s="242"/>
      <c r="C37" s="148">
        <v>0</v>
      </c>
      <c r="D37" s="148">
        <v>0</v>
      </c>
      <c r="E37" s="148">
        <v>0</v>
      </c>
      <c r="F37" s="148">
        <v>0</v>
      </c>
      <c r="G37" s="29">
        <f t="shared" ref="G37" si="12">SUM(C37:F37)</f>
        <v>0</v>
      </c>
      <c r="H37" s="138" t="str">
        <f t="shared" si="10"/>
        <v>-</v>
      </c>
      <c r="I37" s="93"/>
      <c r="J37" s="93"/>
      <c r="K37" s="93"/>
      <c r="L37" s="93"/>
    </row>
    <row r="38" spans="1:12" x14ac:dyDescent="0.25">
      <c r="A38" s="158" t="s">
        <v>117</v>
      </c>
      <c r="B38" s="242"/>
      <c r="C38" s="148">
        <v>0</v>
      </c>
      <c r="D38" s="148">
        <v>0</v>
      </c>
      <c r="E38" s="148">
        <v>0</v>
      </c>
      <c r="F38" s="148">
        <v>0</v>
      </c>
      <c r="G38" s="29">
        <f t="shared" si="11"/>
        <v>0</v>
      </c>
      <c r="H38" s="138" t="str">
        <f t="shared" si="10"/>
        <v>-</v>
      </c>
      <c r="I38" s="93"/>
      <c r="J38" s="93"/>
      <c r="K38" s="93"/>
      <c r="L38" s="93"/>
    </row>
    <row r="39" spans="1:12" x14ac:dyDescent="0.25">
      <c r="A39" s="159" t="s">
        <v>117</v>
      </c>
      <c r="B39" s="243"/>
      <c r="C39" s="160">
        <v>0</v>
      </c>
      <c r="D39" s="160">
        <v>0</v>
      </c>
      <c r="E39" s="160">
        <v>0</v>
      </c>
      <c r="F39" s="160">
        <v>0</v>
      </c>
      <c r="G39" s="30">
        <f t="shared" si="11"/>
        <v>0</v>
      </c>
      <c r="H39" s="142" t="str">
        <f t="shared" si="10"/>
        <v>-</v>
      </c>
      <c r="I39" s="93"/>
      <c r="J39" s="93"/>
      <c r="K39" s="93"/>
      <c r="L39" s="93"/>
    </row>
    <row r="40" spans="1:12" x14ac:dyDescent="0.25">
      <c r="A40" s="128"/>
      <c r="B40" s="128"/>
      <c r="C40" s="129"/>
      <c r="D40" s="129"/>
      <c r="E40" s="129"/>
      <c r="F40" s="129"/>
      <c r="G40" s="31"/>
      <c r="H40" s="129"/>
      <c r="I40" s="93"/>
      <c r="J40" s="93"/>
      <c r="K40" s="93"/>
      <c r="L40" s="93"/>
    </row>
    <row r="41" spans="1:12" x14ac:dyDescent="0.25">
      <c r="A41" s="9" t="s">
        <v>118</v>
      </c>
      <c r="B41" s="161" t="s">
        <v>80</v>
      </c>
      <c r="C41" s="131" t="s">
        <v>81</v>
      </c>
      <c r="D41" s="131" t="s">
        <v>82</v>
      </c>
      <c r="E41" s="131" t="s">
        <v>83</v>
      </c>
      <c r="F41" s="131" t="s">
        <v>84</v>
      </c>
      <c r="G41" s="27" t="s">
        <v>85</v>
      </c>
      <c r="H41" s="132" t="s">
        <v>119</v>
      </c>
      <c r="I41" s="93"/>
      <c r="J41" s="93"/>
      <c r="K41" s="93"/>
      <c r="L41" s="93"/>
    </row>
    <row r="42" spans="1:12" ht="15.6" customHeight="1" x14ac:dyDescent="0.25">
      <c r="A42" s="145" t="s">
        <v>120</v>
      </c>
      <c r="B42" s="151" t="s">
        <v>121</v>
      </c>
      <c r="C42" s="134">
        <v>5446000</v>
      </c>
      <c r="D42" s="134">
        <v>4526000</v>
      </c>
      <c r="E42" s="134">
        <v>5031000</v>
      </c>
      <c r="F42" s="134">
        <v>4828000</v>
      </c>
      <c r="G42" s="28">
        <f t="shared" ref="G42:G50" si="13">SUM(C42:F42)</f>
        <v>19831000</v>
      </c>
      <c r="H42" s="162">
        <f>IF(G42&gt;0,G42/$G$21,"-")</f>
        <v>82.629259624583753</v>
      </c>
      <c r="I42" s="93"/>
      <c r="J42" s="93"/>
      <c r="K42" s="93"/>
      <c r="L42" s="93"/>
    </row>
    <row r="43" spans="1:12" x14ac:dyDescent="0.25">
      <c r="A43" s="147" t="s">
        <v>122</v>
      </c>
      <c r="B43" s="151" t="s">
        <v>121</v>
      </c>
      <c r="C43" s="148"/>
      <c r="D43" s="148"/>
      <c r="E43" s="148"/>
      <c r="F43" s="148"/>
      <c r="G43" s="29">
        <f t="shared" si="13"/>
        <v>0</v>
      </c>
      <c r="H43" s="162" t="str">
        <f t="shared" ref="H43:H48" si="14">IF(G43&gt;0,G43/$G$21,"-")</f>
        <v>-</v>
      </c>
      <c r="I43" s="93"/>
      <c r="J43" s="93"/>
      <c r="K43" s="93"/>
      <c r="L43" s="93"/>
    </row>
    <row r="44" spans="1:12" ht="15.6" customHeight="1" x14ac:dyDescent="0.25">
      <c r="A44" s="147" t="s">
        <v>123</v>
      </c>
      <c r="B44" s="151" t="s">
        <v>124</v>
      </c>
      <c r="C44" s="148">
        <v>45482</v>
      </c>
      <c r="D44" s="148">
        <v>27870</v>
      </c>
      <c r="E44" s="148">
        <v>45187</v>
      </c>
      <c r="F44" s="148">
        <v>43330</v>
      </c>
      <c r="G44" s="29">
        <f t="shared" si="13"/>
        <v>161869</v>
      </c>
      <c r="H44" s="162">
        <f t="shared" si="14"/>
        <v>0.67445492542845786</v>
      </c>
      <c r="I44" s="93"/>
      <c r="J44" s="93"/>
      <c r="K44" s="93"/>
      <c r="L44" s="93"/>
    </row>
    <row r="45" spans="1:12" ht="15.6" customHeight="1" x14ac:dyDescent="0.25">
      <c r="A45" s="147" t="s">
        <v>125</v>
      </c>
      <c r="B45" s="151" t="s">
        <v>124</v>
      </c>
      <c r="C45" s="148"/>
      <c r="D45" s="148"/>
      <c r="E45" s="148"/>
      <c r="F45" s="148"/>
      <c r="G45" s="29">
        <f t="shared" ref="G45" si="15">SUM(C45:F45)</f>
        <v>0</v>
      </c>
      <c r="H45" s="162" t="str">
        <f t="shared" si="14"/>
        <v>-</v>
      </c>
      <c r="I45" s="93"/>
      <c r="J45" s="93"/>
      <c r="K45" s="93"/>
      <c r="L45" s="93"/>
    </row>
    <row r="46" spans="1:12" x14ac:dyDescent="0.25">
      <c r="A46" s="147" t="s">
        <v>126</v>
      </c>
      <c r="B46" s="151" t="s">
        <v>124</v>
      </c>
      <c r="C46" s="148">
        <v>43420</v>
      </c>
      <c r="D46" s="148">
        <v>26845</v>
      </c>
      <c r="E46" s="148">
        <v>47172</v>
      </c>
      <c r="F46" s="148">
        <v>41679</v>
      </c>
      <c r="G46" s="29">
        <f t="shared" si="13"/>
        <v>159116</v>
      </c>
      <c r="H46" s="162">
        <f t="shared" si="14"/>
        <v>0.66298407919042246</v>
      </c>
      <c r="I46" s="93"/>
      <c r="J46" s="93"/>
      <c r="K46" s="93"/>
      <c r="L46" s="93"/>
    </row>
    <row r="47" spans="1:12" x14ac:dyDescent="0.25">
      <c r="A47" s="147" t="s">
        <v>127</v>
      </c>
      <c r="B47" s="151" t="s">
        <v>124</v>
      </c>
      <c r="C47" s="148">
        <v>473729</v>
      </c>
      <c r="D47" s="148">
        <v>337450</v>
      </c>
      <c r="E47" s="148">
        <v>399287</v>
      </c>
      <c r="F47" s="148">
        <v>352921</v>
      </c>
      <c r="G47" s="29">
        <f t="shared" si="13"/>
        <v>1563387</v>
      </c>
      <c r="H47" s="162">
        <f t="shared" si="14"/>
        <v>6.5141198283848079</v>
      </c>
      <c r="I47" s="93"/>
      <c r="J47" s="93"/>
      <c r="K47" s="93"/>
      <c r="L47" s="93"/>
    </row>
    <row r="48" spans="1:12" x14ac:dyDescent="0.25">
      <c r="A48" s="147" t="s">
        <v>128</v>
      </c>
      <c r="B48" s="151" t="s">
        <v>121</v>
      </c>
      <c r="C48" s="148">
        <v>66705</v>
      </c>
      <c r="D48" s="148">
        <v>60838</v>
      </c>
      <c r="E48" s="148">
        <v>43374</v>
      </c>
      <c r="F48" s="148">
        <v>57176</v>
      </c>
      <c r="G48" s="29">
        <f t="shared" si="13"/>
        <v>228093</v>
      </c>
      <c r="H48" s="162">
        <f t="shared" si="14"/>
        <v>0.95038856918714043</v>
      </c>
      <c r="I48" s="93"/>
      <c r="J48" s="93"/>
      <c r="K48" s="93"/>
      <c r="L48" s="93"/>
    </row>
    <row r="49" spans="1:10" x14ac:dyDescent="0.25">
      <c r="A49" s="147" t="s">
        <v>129</v>
      </c>
      <c r="B49" s="151" t="s">
        <v>130</v>
      </c>
      <c r="C49" s="148">
        <v>0</v>
      </c>
      <c r="D49" s="148">
        <v>0</v>
      </c>
      <c r="E49" s="148">
        <v>0</v>
      </c>
      <c r="F49" s="148">
        <v>0</v>
      </c>
      <c r="G49" s="29">
        <f t="shared" si="13"/>
        <v>0</v>
      </c>
      <c r="H49" s="163"/>
      <c r="I49" s="93"/>
      <c r="J49" s="93"/>
    </row>
    <row r="50" spans="1:10" x14ac:dyDescent="0.25">
      <c r="A50" s="98" t="s">
        <v>117</v>
      </c>
      <c r="B50" s="164"/>
      <c r="C50" s="160">
        <v>0</v>
      </c>
      <c r="D50" s="160">
        <v>0</v>
      </c>
      <c r="E50" s="160">
        <v>0</v>
      </c>
      <c r="F50" s="160">
        <v>0</v>
      </c>
      <c r="G50" s="30">
        <f t="shared" si="13"/>
        <v>0</v>
      </c>
      <c r="H50" s="165"/>
      <c r="I50" s="93"/>
      <c r="J50" s="93"/>
    </row>
    <row r="51" spans="1:10" x14ac:dyDescent="0.25">
      <c r="A51" s="128"/>
      <c r="B51" s="128"/>
      <c r="C51" s="129"/>
      <c r="D51" s="129"/>
      <c r="E51" s="129"/>
      <c r="F51" s="129"/>
      <c r="G51" s="31"/>
      <c r="H51" s="129"/>
      <c r="I51" s="93"/>
      <c r="J51" s="93"/>
    </row>
    <row r="52" spans="1:10" x14ac:dyDescent="0.25">
      <c r="A52" s="9" t="s">
        <v>131</v>
      </c>
      <c r="B52" s="166" t="s">
        <v>132</v>
      </c>
      <c r="C52" s="143">
        <v>2</v>
      </c>
      <c r="D52" s="143" t="s">
        <v>82</v>
      </c>
      <c r="E52" s="143" t="s">
        <v>83</v>
      </c>
      <c r="F52" s="143" t="s">
        <v>84</v>
      </c>
      <c r="G52" s="32" t="s">
        <v>85</v>
      </c>
      <c r="H52" s="144"/>
      <c r="I52" s="93"/>
      <c r="J52" s="86" t="s">
        <v>133</v>
      </c>
    </row>
    <row r="53" spans="1:10" ht="14.25" customHeight="1" x14ac:dyDescent="0.25">
      <c r="A53" s="237" t="s">
        <v>134</v>
      </c>
      <c r="B53" s="143">
        <v>1</v>
      </c>
      <c r="C53" s="134">
        <v>2094.3000000000002</v>
      </c>
      <c r="D53" s="134">
        <v>1780</v>
      </c>
      <c r="E53" s="134">
        <v>2208</v>
      </c>
      <c r="F53" s="134">
        <v>2139.5</v>
      </c>
      <c r="G53" s="28">
        <f t="shared" ref="G53:G65" si="16">SUM(C53:F53)</f>
        <v>8221.7999999999993</v>
      </c>
      <c r="H53" s="135">
        <f>G53/J53</f>
        <v>0.93856164383561635</v>
      </c>
      <c r="I53" s="93"/>
      <c r="J53" s="88">
        <v>8760</v>
      </c>
    </row>
    <row r="54" spans="1:10" ht="14.25" customHeight="1" x14ac:dyDescent="0.25">
      <c r="A54" s="238"/>
      <c r="B54" s="129">
        <v>2</v>
      </c>
      <c r="C54" s="137">
        <v>2159</v>
      </c>
      <c r="D54" s="137">
        <v>1679.5</v>
      </c>
      <c r="E54" s="137">
        <v>2179.1999999999998</v>
      </c>
      <c r="F54" s="137">
        <v>2209</v>
      </c>
      <c r="G54" s="29">
        <f t="shared" si="16"/>
        <v>8226.7000000000007</v>
      </c>
      <c r="H54" s="138">
        <f>G54/J53</f>
        <v>0.93912100456621017</v>
      </c>
      <c r="I54" s="93"/>
      <c r="J54" s="93"/>
    </row>
    <row r="55" spans="1:10" ht="14.25" customHeight="1" x14ac:dyDescent="0.25">
      <c r="A55" s="238"/>
      <c r="B55" s="129">
        <v>3</v>
      </c>
      <c r="C55" s="137"/>
      <c r="D55" s="137"/>
      <c r="E55" s="137"/>
      <c r="F55" s="137"/>
      <c r="G55" s="29">
        <f t="shared" si="16"/>
        <v>0</v>
      </c>
      <c r="H55" s="138" t="s">
        <v>135</v>
      </c>
      <c r="I55" s="93"/>
      <c r="J55" s="93"/>
    </row>
    <row r="56" spans="1:10" ht="14.25" customHeight="1" x14ac:dyDescent="0.25">
      <c r="A56" s="238"/>
      <c r="B56" s="129">
        <v>4</v>
      </c>
      <c r="C56" s="137"/>
      <c r="D56" s="137"/>
      <c r="E56" s="137"/>
      <c r="F56" s="137"/>
      <c r="G56" s="29">
        <f t="shared" si="16"/>
        <v>0</v>
      </c>
      <c r="H56" s="138" t="s">
        <v>135</v>
      </c>
      <c r="I56" s="93"/>
      <c r="J56" s="93"/>
    </row>
    <row r="57" spans="1:10" ht="14.25" customHeight="1" x14ac:dyDescent="0.25">
      <c r="A57" s="238"/>
      <c r="B57" s="129">
        <v>5</v>
      </c>
      <c r="C57" s="137"/>
      <c r="D57" s="137"/>
      <c r="E57" s="137"/>
      <c r="F57" s="137"/>
      <c r="G57" s="29">
        <f t="shared" ref="G57" si="17">SUM(C57:F57)</f>
        <v>0</v>
      </c>
      <c r="H57" s="138" t="s">
        <v>135</v>
      </c>
      <c r="I57" s="93"/>
      <c r="J57" s="93"/>
    </row>
    <row r="58" spans="1:10" ht="14.25" customHeight="1" x14ac:dyDescent="0.25">
      <c r="A58" s="147" t="s">
        <v>136</v>
      </c>
      <c r="B58" s="129"/>
      <c r="C58" s="137"/>
      <c r="D58" s="137"/>
      <c r="E58" s="137"/>
      <c r="F58" s="137"/>
      <c r="G58" s="29">
        <f>AVERAGE(G53:G54)</f>
        <v>8224.25</v>
      </c>
      <c r="H58" s="87">
        <f>G58/J53</f>
        <v>0.93884132420091326</v>
      </c>
      <c r="I58" s="93"/>
      <c r="J58" s="93"/>
    </row>
    <row r="59" spans="1:10" ht="14.25" customHeight="1" x14ac:dyDescent="0.25">
      <c r="A59" s="147" t="s">
        <v>137</v>
      </c>
      <c r="B59" s="129">
        <v>1</v>
      </c>
      <c r="C59" s="137">
        <v>2159</v>
      </c>
      <c r="D59" s="137">
        <v>1469</v>
      </c>
      <c r="E59" s="137">
        <v>2203</v>
      </c>
      <c r="F59" s="137">
        <v>2196</v>
      </c>
      <c r="G59" s="29">
        <f t="shared" si="16"/>
        <v>8027</v>
      </c>
      <c r="H59" s="138">
        <f>G59/J53</f>
        <v>0.91632420091324196</v>
      </c>
      <c r="I59" s="93"/>
      <c r="J59" s="93"/>
    </row>
    <row r="60" spans="1:10" x14ac:dyDescent="0.25">
      <c r="A60" s="147" t="s">
        <v>137</v>
      </c>
      <c r="B60" s="129">
        <v>2</v>
      </c>
      <c r="C60" s="148"/>
      <c r="D60" s="148"/>
      <c r="E60" s="148"/>
      <c r="F60" s="148"/>
      <c r="G60" s="29">
        <f t="shared" si="16"/>
        <v>0</v>
      </c>
      <c r="H60" s="138" t="s">
        <v>135</v>
      </c>
      <c r="I60" s="93"/>
      <c r="J60" s="93"/>
    </row>
    <row r="61" spans="1:10" x14ac:dyDescent="0.25">
      <c r="A61" s="147" t="s">
        <v>138</v>
      </c>
      <c r="B61" s="129"/>
      <c r="C61" s="148"/>
      <c r="D61" s="148"/>
      <c r="E61" s="148"/>
      <c r="F61" s="148"/>
      <c r="G61" s="29">
        <f t="shared" si="16"/>
        <v>0</v>
      </c>
      <c r="H61" s="138" t="str">
        <f>IF(B61&gt;0,G60/J53,"n/a")</f>
        <v>n/a</v>
      </c>
      <c r="I61" s="93"/>
      <c r="J61" s="93"/>
    </row>
    <row r="62" spans="1:10" x14ac:dyDescent="0.25">
      <c r="A62" s="147" t="s">
        <v>139</v>
      </c>
      <c r="B62" s="129" t="s">
        <v>140</v>
      </c>
      <c r="C62" s="167">
        <v>9.4</v>
      </c>
      <c r="D62" s="167">
        <v>9.1999999999999993</v>
      </c>
      <c r="E62" s="167">
        <v>9.4</v>
      </c>
      <c r="F62" s="167">
        <v>8.6999999999999993</v>
      </c>
      <c r="G62" s="184">
        <f>AVERAGE(C62:F62)</f>
        <v>9.1750000000000007</v>
      </c>
      <c r="H62" s="168" t="s">
        <v>141</v>
      </c>
      <c r="I62" s="93"/>
      <c r="J62" s="93"/>
    </row>
    <row r="63" spans="1:10" x14ac:dyDescent="0.25">
      <c r="A63" s="147" t="s">
        <v>142</v>
      </c>
      <c r="B63" s="129" t="s">
        <v>143</v>
      </c>
      <c r="C63" s="148">
        <v>2</v>
      </c>
      <c r="D63" s="148">
        <v>0</v>
      </c>
      <c r="E63" s="148">
        <v>0</v>
      </c>
      <c r="F63" s="148">
        <v>2</v>
      </c>
      <c r="G63" s="29">
        <f t="shared" si="16"/>
        <v>4</v>
      </c>
      <c r="H63" s="149" t="str">
        <f>IF(G63&gt;0,"yes","no")</f>
        <v>yes</v>
      </c>
      <c r="I63" s="93"/>
      <c r="J63" s="93"/>
    </row>
    <row r="64" spans="1:10" x14ac:dyDescent="0.25">
      <c r="A64" s="147" t="s">
        <v>144</v>
      </c>
      <c r="B64" s="129" t="s">
        <v>145</v>
      </c>
      <c r="C64" s="148">
        <v>1.5</v>
      </c>
      <c r="D64" s="148"/>
      <c r="E64" s="148"/>
      <c r="F64" s="148">
        <v>1</v>
      </c>
      <c r="G64" s="29">
        <f t="shared" si="16"/>
        <v>2.5</v>
      </c>
      <c r="H64" s="169">
        <f>+(G64)/J53</f>
        <v>2.8538812785388126E-4</v>
      </c>
      <c r="I64" s="93"/>
      <c r="J64" s="93"/>
    </row>
    <row r="65" spans="1:8" x14ac:dyDescent="0.25">
      <c r="A65" s="98" t="s">
        <v>146</v>
      </c>
      <c r="B65" s="170" t="s">
        <v>143</v>
      </c>
      <c r="C65" s="160">
        <v>2</v>
      </c>
      <c r="D65" s="160">
        <v>0</v>
      </c>
      <c r="E65" s="160">
        <v>0</v>
      </c>
      <c r="F65" s="160">
        <v>1</v>
      </c>
      <c r="G65" s="30">
        <f t="shared" si="16"/>
        <v>3</v>
      </c>
      <c r="H65" s="171" t="str">
        <f>IF(G65&gt;0,"yes","no")</f>
        <v>yes</v>
      </c>
    </row>
    <row r="78" spans="1:8" x14ac:dyDescent="0.25">
      <c r="A78" s="93"/>
      <c r="B78" s="128"/>
      <c r="C78" s="128"/>
      <c r="D78" s="128"/>
      <c r="E78" s="128"/>
      <c r="F78" s="3"/>
      <c r="H78" s="129"/>
    </row>
  </sheetData>
  <mergeCells count="9">
    <mergeCell ref="A53:A57"/>
    <mergeCell ref="K6:K7"/>
    <mergeCell ref="K8:K19"/>
    <mergeCell ref="B34:B39"/>
    <mergeCell ref="B4:C4"/>
    <mergeCell ref="B8:B20"/>
    <mergeCell ref="B24:B27"/>
    <mergeCell ref="B29:B30"/>
    <mergeCell ref="C31:F31"/>
  </mergeCells>
  <phoneticPr fontId="25" type="noConversion"/>
  <pageMargins left="0.7" right="0.7" top="0.75" bottom="0.75" header="0.3" footer="0.3"/>
  <pageSetup paperSize="9" scale="85" orientation="portrait" r:id="rId1"/>
  <headerFooter scaleWithDoc="0">
    <oddFooter>&amp;C&amp;"Arial,Regular"Page &amp;P</oddFooter>
  </headerFooter>
  <rowBreaks count="1" manualBreakCount="1">
    <brk id="50" max="16383" man="1"/>
  </rowBreaks>
  <ignoredErrors>
    <ignoredError sqref="G59:G60 G54: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view="pageBreakPreview" topLeftCell="A37" zoomScaleNormal="100" zoomScaleSheetLayoutView="100" workbookViewId="0">
      <selection activeCell="I53" sqref="I53"/>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93" t="str">
        <f>+'Cover Page'!$B$30</f>
        <v>Annual Performance Report 2022</v>
      </c>
      <c r="B1" s="93"/>
      <c r="C1" s="93"/>
      <c r="D1" s="93"/>
      <c r="E1" s="93" t="str">
        <f>+'Cover Page'!$B$34</f>
        <v>Cornwall Energy Recovery Centre</v>
      </c>
      <c r="F1" s="93"/>
      <c r="G1" s="93"/>
      <c r="H1" s="93"/>
      <c r="I1" s="93"/>
      <c r="J1" s="93"/>
      <c r="K1" s="93"/>
      <c r="L1" s="93"/>
      <c r="M1" s="93"/>
      <c r="N1" s="93"/>
    </row>
    <row r="3" spans="1:14" ht="15.6" x14ac:dyDescent="0.3">
      <c r="A3" s="51" t="s">
        <v>147</v>
      </c>
      <c r="B3" s="123"/>
      <c r="C3" s="123"/>
      <c r="D3" s="123"/>
      <c r="E3" s="123"/>
      <c r="F3" s="123"/>
      <c r="G3" s="123"/>
      <c r="H3" s="123"/>
      <c r="I3" s="124"/>
      <c r="J3" s="93"/>
      <c r="K3" s="81" t="s">
        <v>2</v>
      </c>
      <c r="L3" s="93"/>
      <c r="M3" s="93"/>
      <c r="N3" s="93"/>
    </row>
    <row r="4" spans="1:14" x14ac:dyDescent="0.25">
      <c r="A4" s="125"/>
      <c r="B4" s="126"/>
      <c r="C4" s="126"/>
      <c r="D4" s="126"/>
      <c r="E4" s="126"/>
      <c r="F4" s="126"/>
      <c r="G4" s="126"/>
      <c r="H4" s="126"/>
      <c r="I4" s="127"/>
      <c r="J4" s="93"/>
      <c r="K4" s="93"/>
      <c r="L4" s="93"/>
      <c r="M4" s="93"/>
      <c r="N4" s="93"/>
    </row>
    <row r="5" spans="1:14" ht="15.75" customHeight="1" x14ac:dyDescent="0.25">
      <c r="A5" s="219" t="s">
        <v>148</v>
      </c>
      <c r="B5" s="220"/>
      <c r="C5" s="220"/>
      <c r="D5" s="220"/>
      <c r="E5" s="220"/>
      <c r="F5" s="220"/>
      <c r="G5" s="220"/>
      <c r="H5" s="220"/>
      <c r="I5" s="221"/>
      <c r="J5" s="93"/>
      <c r="K5" s="236" t="s">
        <v>149</v>
      </c>
      <c r="L5" s="236"/>
      <c r="M5" s="236"/>
      <c r="N5" s="236"/>
    </row>
    <row r="6" spans="1:14" x14ac:dyDescent="0.25">
      <c r="A6" s="222"/>
      <c r="B6" s="223"/>
      <c r="C6" s="223"/>
      <c r="D6" s="223"/>
      <c r="E6" s="223"/>
      <c r="F6" s="223"/>
      <c r="G6" s="223"/>
      <c r="H6" s="223"/>
      <c r="I6" s="224"/>
      <c r="J6" s="93"/>
      <c r="K6" s="236"/>
      <c r="L6" s="236"/>
      <c r="M6" s="236"/>
      <c r="N6" s="236"/>
    </row>
    <row r="7" spans="1:14" x14ac:dyDescent="0.25">
      <c r="A7" s="222"/>
      <c r="B7" s="223"/>
      <c r="C7" s="223"/>
      <c r="D7" s="223"/>
      <c r="E7" s="223"/>
      <c r="F7" s="223"/>
      <c r="G7" s="223"/>
      <c r="H7" s="223"/>
      <c r="I7" s="224"/>
      <c r="J7" s="93"/>
      <c r="K7" s="236"/>
      <c r="L7" s="236"/>
      <c r="M7" s="236"/>
      <c r="N7" s="236"/>
    </row>
    <row r="8" spans="1:14" ht="15.75" customHeight="1" x14ac:dyDescent="0.25">
      <c r="A8" s="222"/>
      <c r="B8" s="223"/>
      <c r="C8" s="223"/>
      <c r="D8" s="223"/>
      <c r="E8" s="223"/>
      <c r="F8" s="223"/>
      <c r="G8" s="223"/>
      <c r="H8" s="223"/>
      <c r="I8" s="224"/>
      <c r="J8" s="93"/>
      <c r="K8" s="236"/>
      <c r="L8" s="236"/>
      <c r="M8" s="236"/>
      <c r="N8" s="236"/>
    </row>
    <row r="9" spans="1:14" ht="15.75" customHeight="1" x14ac:dyDescent="0.25">
      <c r="A9" s="222"/>
      <c r="B9" s="223"/>
      <c r="C9" s="223"/>
      <c r="D9" s="223"/>
      <c r="E9" s="223"/>
      <c r="F9" s="223"/>
      <c r="G9" s="223"/>
      <c r="H9" s="223"/>
      <c r="I9" s="224"/>
      <c r="J9" s="93"/>
      <c r="K9" s="236"/>
      <c r="L9" s="236"/>
      <c r="M9" s="236"/>
      <c r="N9" s="236"/>
    </row>
    <row r="10" spans="1:14" ht="15.75" customHeight="1" x14ac:dyDescent="0.25">
      <c r="A10" s="222"/>
      <c r="B10" s="223"/>
      <c r="C10" s="223"/>
      <c r="D10" s="223"/>
      <c r="E10" s="223"/>
      <c r="F10" s="223"/>
      <c r="G10" s="223"/>
      <c r="H10" s="223"/>
      <c r="I10" s="224"/>
      <c r="J10" s="93"/>
      <c r="K10" s="236"/>
      <c r="L10" s="236"/>
      <c r="M10" s="236"/>
      <c r="N10" s="236"/>
    </row>
    <row r="11" spans="1:14" ht="15.75" customHeight="1" x14ac:dyDescent="0.25">
      <c r="A11" s="222"/>
      <c r="B11" s="223"/>
      <c r="C11" s="223"/>
      <c r="D11" s="223"/>
      <c r="E11" s="223"/>
      <c r="F11" s="223"/>
      <c r="G11" s="223"/>
      <c r="H11" s="223"/>
      <c r="I11" s="224"/>
      <c r="J11" s="93"/>
      <c r="K11" s="236"/>
      <c r="L11" s="236"/>
      <c r="M11" s="236"/>
      <c r="N11" s="236"/>
    </row>
    <row r="12" spans="1:14" ht="15.75" customHeight="1" x14ac:dyDescent="0.25">
      <c r="A12" s="222"/>
      <c r="B12" s="223"/>
      <c r="C12" s="223"/>
      <c r="D12" s="223"/>
      <c r="E12" s="223"/>
      <c r="F12" s="223"/>
      <c r="G12" s="223"/>
      <c r="H12" s="223"/>
      <c r="I12" s="224"/>
      <c r="J12" s="93"/>
      <c r="K12" s="236"/>
      <c r="L12" s="236"/>
      <c r="M12" s="236"/>
      <c r="N12" s="236"/>
    </row>
    <row r="13" spans="1:14" ht="15.75" customHeight="1" x14ac:dyDescent="0.25">
      <c r="A13" s="222"/>
      <c r="B13" s="223"/>
      <c r="C13" s="223"/>
      <c r="D13" s="223"/>
      <c r="E13" s="223"/>
      <c r="F13" s="223"/>
      <c r="G13" s="223"/>
      <c r="H13" s="223"/>
      <c r="I13" s="224"/>
      <c r="J13" s="93"/>
      <c r="K13" s="236"/>
      <c r="L13" s="236"/>
      <c r="M13" s="236"/>
      <c r="N13" s="236"/>
    </row>
    <row r="14" spans="1:14" ht="15.75" customHeight="1" x14ac:dyDescent="0.25">
      <c r="A14" s="222"/>
      <c r="B14" s="223"/>
      <c r="C14" s="223"/>
      <c r="D14" s="223"/>
      <c r="E14" s="223"/>
      <c r="F14" s="223"/>
      <c r="G14" s="223"/>
      <c r="H14" s="223"/>
      <c r="I14" s="224"/>
      <c r="J14" s="93"/>
      <c r="K14" s="236"/>
      <c r="L14" s="236"/>
      <c r="M14" s="236"/>
      <c r="N14" s="236"/>
    </row>
    <row r="15" spans="1:14" ht="15.75" customHeight="1" x14ac:dyDescent="0.25">
      <c r="A15" s="222"/>
      <c r="B15" s="223"/>
      <c r="C15" s="223"/>
      <c r="D15" s="223"/>
      <c r="E15" s="223"/>
      <c r="F15" s="223"/>
      <c r="G15" s="223"/>
      <c r="H15" s="223"/>
      <c r="I15" s="224"/>
      <c r="J15" s="93"/>
      <c r="K15" s="93"/>
      <c r="L15" s="93"/>
      <c r="M15" s="93"/>
      <c r="N15" s="93"/>
    </row>
    <row r="16" spans="1:14" ht="15.75" customHeight="1" x14ac:dyDescent="0.25">
      <c r="A16" s="222"/>
      <c r="B16" s="223"/>
      <c r="C16" s="223"/>
      <c r="D16" s="223"/>
      <c r="E16" s="223"/>
      <c r="F16" s="223"/>
      <c r="G16" s="223"/>
      <c r="H16" s="223"/>
      <c r="I16" s="224"/>
      <c r="J16" s="93"/>
      <c r="K16" s="93"/>
      <c r="L16" s="93"/>
      <c r="M16" s="93"/>
      <c r="N16" s="93"/>
    </row>
    <row r="17" spans="1:14" ht="15.75" customHeight="1" x14ac:dyDescent="0.25">
      <c r="A17" s="222"/>
      <c r="B17" s="223"/>
      <c r="C17" s="223"/>
      <c r="D17" s="223"/>
      <c r="E17" s="223"/>
      <c r="F17" s="223"/>
      <c r="G17" s="223"/>
      <c r="H17" s="223"/>
      <c r="I17" s="224"/>
      <c r="J17" s="93"/>
      <c r="K17" s="93"/>
      <c r="L17" s="93"/>
      <c r="M17" s="93"/>
      <c r="N17" s="93"/>
    </row>
    <row r="18" spans="1:14" x14ac:dyDescent="0.25">
      <c r="A18" s="222"/>
      <c r="B18" s="223"/>
      <c r="C18" s="223"/>
      <c r="D18" s="223"/>
      <c r="E18" s="223"/>
      <c r="F18" s="223"/>
      <c r="G18" s="223"/>
      <c r="H18" s="223"/>
      <c r="I18" s="224"/>
      <c r="J18" s="93"/>
      <c r="K18" s="93"/>
      <c r="L18" s="93"/>
      <c r="M18" s="93"/>
      <c r="N18" s="93"/>
    </row>
    <row r="19" spans="1:14" x14ac:dyDescent="0.25">
      <c r="A19" s="222"/>
      <c r="B19" s="223"/>
      <c r="C19" s="223"/>
      <c r="D19" s="223"/>
      <c r="E19" s="223"/>
      <c r="F19" s="223"/>
      <c r="G19" s="223"/>
      <c r="H19" s="223"/>
      <c r="I19" s="224"/>
      <c r="J19" s="93"/>
      <c r="K19" s="93"/>
      <c r="L19" s="93"/>
      <c r="M19" s="93"/>
      <c r="N19" s="93"/>
    </row>
    <row r="20" spans="1:14" x14ac:dyDescent="0.25">
      <c r="A20" s="222"/>
      <c r="B20" s="223"/>
      <c r="C20" s="223"/>
      <c r="D20" s="223"/>
      <c r="E20" s="223"/>
      <c r="F20" s="223"/>
      <c r="G20" s="223"/>
      <c r="H20" s="223"/>
      <c r="I20" s="224"/>
      <c r="J20" s="93"/>
      <c r="K20" s="93"/>
      <c r="L20" s="93"/>
      <c r="M20" s="93"/>
      <c r="N20" s="93"/>
    </row>
    <row r="21" spans="1:14" x14ac:dyDescent="0.25">
      <c r="A21" s="222"/>
      <c r="B21" s="223"/>
      <c r="C21" s="223"/>
      <c r="D21" s="223"/>
      <c r="E21" s="223"/>
      <c r="F21" s="223"/>
      <c r="G21" s="223"/>
      <c r="H21" s="223"/>
      <c r="I21" s="224"/>
      <c r="J21" s="93"/>
      <c r="K21" s="93"/>
      <c r="L21" s="93"/>
      <c r="M21" s="93"/>
      <c r="N21" s="93"/>
    </row>
    <row r="22" spans="1:14" ht="15.45" customHeight="1" x14ac:dyDescent="0.25">
      <c r="A22" s="222"/>
      <c r="B22" s="223"/>
      <c r="C22" s="223"/>
      <c r="D22" s="223"/>
      <c r="E22" s="223"/>
      <c r="F22" s="223"/>
      <c r="G22" s="223"/>
      <c r="H22" s="223"/>
      <c r="I22" s="224"/>
      <c r="J22" s="93"/>
      <c r="K22" s="95"/>
      <c r="L22" s="95"/>
      <c r="M22" s="95"/>
      <c r="N22" s="95"/>
    </row>
    <row r="23" spans="1:14" x14ac:dyDescent="0.25">
      <c r="A23" s="222"/>
      <c r="B23" s="223"/>
      <c r="C23" s="223"/>
      <c r="D23" s="223"/>
      <c r="E23" s="223"/>
      <c r="F23" s="223"/>
      <c r="G23" s="223"/>
      <c r="H23" s="223"/>
      <c r="I23" s="224"/>
      <c r="J23" s="93"/>
      <c r="K23" s="95"/>
      <c r="L23" s="95"/>
      <c r="M23" s="95"/>
      <c r="N23" s="95"/>
    </row>
    <row r="24" spans="1:14" x14ac:dyDescent="0.25">
      <c r="A24" s="222"/>
      <c r="B24" s="223"/>
      <c r="C24" s="223"/>
      <c r="D24" s="223"/>
      <c r="E24" s="223"/>
      <c r="F24" s="223"/>
      <c r="G24" s="223"/>
      <c r="H24" s="223"/>
      <c r="I24" s="224"/>
      <c r="J24" s="93"/>
      <c r="K24" s="95"/>
      <c r="L24" s="95"/>
      <c r="M24" s="95"/>
      <c r="N24" s="95"/>
    </row>
    <row r="25" spans="1:14" x14ac:dyDescent="0.25">
      <c r="A25" s="222"/>
      <c r="B25" s="223"/>
      <c r="C25" s="223"/>
      <c r="D25" s="223"/>
      <c r="E25" s="223"/>
      <c r="F25" s="223"/>
      <c r="G25" s="223"/>
      <c r="H25" s="223"/>
      <c r="I25" s="224"/>
      <c r="J25" s="93"/>
      <c r="K25" s="95"/>
      <c r="L25" s="95"/>
      <c r="M25" s="95"/>
      <c r="N25" s="95"/>
    </row>
    <row r="26" spans="1:14" x14ac:dyDescent="0.25">
      <c r="A26" s="222"/>
      <c r="B26" s="223"/>
      <c r="C26" s="223"/>
      <c r="D26" s="223"/>
      <c r="E26" s="223"/>
      <c r="F26" s="223"/>
      <c r="G26" s="223"/>
      <c r="H26" s="223"/>
      <c r="I26" s="224"/>
      <c r="J26" s="93"/>
      <c r="K26" s="95"/>
      <c r="L26" s="95"/>
      <c r="M26" s="95"/>
      <c r="N26" s="95"/>
    </row>
    <row r="27" spans="1:14" x14ac:dyDescent="0.25">
      <c r="A27" s="225"/>
      <c r="B27" s="226"/>
      <c r="C27" s="226"/>
      <c r="D27" s="226"/>
      <c r="E27" s="226"/>
      <c r="F27" s="226"/>
      <c r="G27" s="226"/>
      <c r="H27" s="226"/>
      <c r="I27" s="227"/>
      <c r="J27" s="93"/>
      <c r="K27" s="95"/>
      <c r="L27" s="95"/>
      <c r="M27" s="95"/>
      <c r="N27" s="95"/>
    </row>
    <row r="28" spans="1:14" x14ac:dyDescent="0.25">
      <c r="A28" s="93"/>
      <c r="B28" s="93"/>
      <c r="C28" s="93"/>
      <c r="D28" s="93"/>
      <c r="E28" s="93"/>
      <c r="F28" s="93"/>
      <c r="G28" s="93"/>
      <c r="H28" s="93"/>
      <c r="I28" s="93"/>
      <c r="J28" s="93"/>
      <c r="K28" s="95"/>
      <c r="L28" s="95"/>
      <c r="M28" s="95"/>
      <c r="N28" s="95"/>
    </row>
    <row r="29" spans="1:14" x14ac:dyDescent="0.25">
      <c r="A29" s="51" t="s">
        <v>150</v>
      </c>
      <c r="B29" s="123"/>
      <c r="C29" s="123"/>
      <c r="D29" s="123"/>
      <c r="E29" s="123"/>
      <c r="F29" s="123"/>
      <c r="G29" s="123"/>
      <c r="H29" s="123"/>
      <c r="I29" s="124"/>
      <c r="J29" s="93"/>
      <c r="K29" s="95"/>
      <c r="L29" s="95"/>
      <c r="M29" s="95"/>
      <c r="N29" s="95"/>
    </row>
    <row r="30" spans="1:14" x14ac:dyDescent="0.25">
      <c r="A30" s="125"/>
      <c r="B30" s="126"/>
      <c r="C30" s="126"/>
      <c r="D30" s="126"/>
      <c r="E30" s="126"/>
      <c r="F30" s="126"/>
      <c r="G30" s="126"/>
      <c r="H30" s="126"/>
      <c r="I30" s="127"/>
      <c r="J30" s="93"/>
      <c r="K30" s="95"/>
      <c r="L30" s="95"/>
      <c r="M30" s="95"/>
      <c r="N30" s="95"/>
    </row>
    <row r="31" spans="1:14" x14ac:dyDescent="0.25">
      <c r="A31" s="219" t="s">
        <v>151</v>
      </c>
      <c r="B31" s="228"/>
      <c r="C31" s="228"/>
      <c r="D31" s="228"/>
      <c r="E31" s="228"/>
      <c r="F31" s="228"/>
      <c r="G31" s="228"/>
      <c r="H31" s="228"/>
      <c r="I31" s="229"/>
      <c r="J31" s="93"/>
      <c r="K31" s="236" t="s">
        <v>152</v>
      </c>
      <c r="L31" s="236"/>
      <c r="M31" s="236"/>
      <c r="N31" s="236"/>
    </row>
    <row r="32" spans="1:14" x14ac:dyDescent="0.25">
      <c r="A32" s="230"/>
      <c r="B32" s="231"/>
      <c r="C32" s="231"/>
      <c r="D32" s="231"/>
      <c r="E32" s="231"/>
      <c r="F32" s="231"/>
      <c r="G32" s="231"/>
      <c r="H32" s="231"/>
      <c r="I32" s="232"/>
      <c r="J32" s="93"/>
      <c r="K32" s="236"/>
      <c r="L32" s="236"/>
      <c r="M32" s="236"/>
      <c r="N32" s="236"/>
    </row>
    <row r="33" spans="1:14" x14ac:dyDescent="0.25">
      <c r="A33" s="230"/>
      <c r="B33" s="231"/>
      <c r="C33" s="231"/>
      <c r="D33" s="231"/>
      <c r="E33" s="231"/>
      <c r="F33" s="231"/>
      <c r="G33" s="231"/>
      <c r="H33" s="231"/>
      <c r="I33" s="232"/>
      <c r="J33" s="93"/>
      <c r="K33" s="236"/>
      <c r="L33" s="236"/>
      <c r="M33" s="236"/>
      <c r="N33" s="236"/>
    </row>
    <row r="34" spans="1:14" x14ac:dyDescent="0.25">
      <c r="A34" s="230"/>
      <c r="B34" s="231"/>
      <c r="C34" s="231"/>
      <c r="D34" s="231"/>
      <c r="E34" s="231"/>
      <c r="F34" s="231"/>
      <c r="G34" s="231"/>
      <c r="H34" s="231"/>
      <c r="I34" s="232"/>
      <c r="J34" s="93"/>
      <c r="K34" s="236"/>
      <c r="L34" s="236"/>
      <c r="M34" s="236"/>
      <c r="N34" s="236"/>
    </row>
    <row r="35" spans="1:14" x14ac:dyDescent="0.25">
      <c r="A35" s="230"/>
      <c r="B35" s="231"/>
      <c r="C35" s="231"/>
      <c r="D35" s="231"/>
      <c r="E35" s="231"/>
      <c r="F35" s="231"/>
      <c r="G35" s="231"/>
      <c r="H35" s="231"/>
      <c r="I35" s="232"/>
      <c r="J35" s="93"/>
      <c r="K35" s="236"/>
      <c r="L35" s="236"/>
      <c r="M35" s="236"/>
      <c r="N35" s="236"/>
    </row>
    <row r="36" spans="1:14" x14ac:dyDescent="0.25">
      <c r="A36" s="230"/>
      <c r="B36" s="231"/>
      <c r="C36" s="231"/>
      <c r="D36" s="231"/>
      <c r="E36" s="231"/>
      <c r="F36" s="231"/>
      <c r="G36" s="231"/>
      <c r="H36" s="231"/>
      <c r="I36" s="232"/>
      <c r="J36" s="93"/>
      <c r="K36" s="236"/>
      <c r="L36" s="236"/>
      <c r="M36" s="236"/>
      <c r="N36" s="236"/>
    </row>
    <row r="37" spans="1:14" x14ac:dyDescent="0.25">
      <c r="A37" s="230"/>
      <c r="B37" s="231"/>
      <c r="C37" s="231"/>
      <c r="D37" s="231"/>
      <c r="E37" s="231"/>
      <c r="F37" s="231"/>
      <c r="G37" s="231"/>
      <c r="H37" s="231"/>
      <c r="I37" s="232"/>
      <c r="J37" s="93"/>
      <c r="K37" s="236"/>
      <c r="L37" s="236"/>
      <c r="M37" s="236"/>
      <c r="N37" s="236"/>
    </row>
    <row r="38" spans="1:14" ht="14.25" customHeight="1" x14ac:dyDescent="0.25">
      <c r="A38" s="230"/>
      <c r="B38" s="231"/>
      <c r="C38" s="231"/>
      <c r="D38" s="231"/>
      <c r="E38" s="231"/>
      <c r="F38" s="231"/>
      <c r="G38" s="231"/>
      <c r="H38" s="231"/>
      <c r="I38" s="232"/>
      <c r="J38" s="93"/>
      <c r="K38" s="236"/>
      <c r="L38" s="236"/>
      <c r="M38" s="236"/>
      <c r="N38" s="236"/>
    </row>
    <row r="39" spans="1:14" x14ac:dyDescent="0.25">
      <c r="A39" s="230"/>
      <c r="B39" s="231"/>
      <c r="C39" s="231"/>
      <c r="D39" s="231"/>
      <c r="E39" s="231"/>
      <c r="F39" s="231"/>
      <c r="G39" s="231"/>
      <c r="H39" s="231"/>
      <c r="I39" s="232"/>
      <c r="J39" s="93"/>
      <c r="K39" s="236"/>
      <c r="L39" s="236"/>
      <c r="M39" s="236"/>
      <c r="N39" s="236"/>
    </row>
    <row r="40" spans="1:14" x14ac:dyDescent="0.25">
      <c r="A40" s="230"/>
      <c r="B40" s="231"/>
      <c r="C40" s="231"/>
      <c r="D40" s="231"/>
      <c r="E40" s="231"/>
      <c r="F40" s="231"/>
      <c r="G40" s="231"/>
      <c r="H40" s="231"/>
      <c r="I40" s="232"/>
      <c r="J40" s="93"/>
      <c r="K40" s="236"/>
      <c r="L40" s="236"/>
      <c r="M40" s="236"/>
      <c r="N40" s="236"/>
    </row>
    <row r="41" spans="1:14" x14ac:dyDescent="0.25">
      <c r="A41" s="230"/>
      <c r="B41" s="231"/>
      <c r="C41" s="231"/>
      <c r="D41" s="231"/>
      <c r="E41" s="231"/>
      <c r="F41" s="231"/>
      <c r="G41" s="231"/>
      <c r="H41" s="231"/>
      <c r="I41" s="232"/>
      <c r="J41" s="93"/>
      <c r="K41" s="93"/>
      <c r="L41" s="93"/>
      <c r="M41" s="93"/>
      <c r="N41" s="93"/>
    </row>
    <row r="42" spans="1:14" x14ac:dyDescent="0.25">
      <c r="A42" s="230"/>
      <c r="B42" s="231"/>
      <c r="C42" s="231"/>
      <c r="D42" s="231"/>
      <c r="E42" s="231"/>
      <c r="F42" s="231"/>
      <c r="G42" s="231"/>
      <c r="H42" s="231"/>
      <c r="I42" s="232"/>
      <c r="J42" s="93"/>
      <c r="K42" s="93"/>
      <c r="L42" s="93"/>
      <c r="M42" s="93"/>
      <c r="N42" s="93"/>
    </row>
    <row r="43" spans="1:14" x14ac:dyDescent="0.25">
      <c r="A43" s="230"/>
      <c r="B43" s="231"/>
      <c r="C43" s="231"/>
      <c r="D43" s="231"/>
      <c r="E43" s="231"/>
      <c r="F43" s="231"/>
      <c r="G43" s="231"/>
      <c r="H43" s="231"/>
      <c r="I43" s="232"/>
      <c r="J43" s="93"/>
      <c r="K43" s="93"/>
      <c r="L43" s="93"/>
      <c r="M43" s="93"/>
      <c r="N43" s="93"/>
    </row>
    <row r="44" spans="1:14" x14ac:dyDescent="0.25">
      <c r="A44" s="230"/>
      <c r="B44" s="231"/>
      <c r="C44" s="231"/>
      <c r="D44" s="231"/>
      <c r="E44" s="231"/>
      <c r="F44" s="231"/>
      <c r="G44" s="231"/>
      <c r="H44" s="231"/>
      <c r="I44" s="232"/>
      <c r="J44" s="93"/>
      <c r="K44" s="93"/>
      <c r="L44" s="93"/>
      <c r="M44" s="93"/>
      <c r="N44" s="93"/>
    </row>
    <row r="45" spans="1:14" x14ac:dyDescent="0.25">
      <c r="A45" s="230"/>
      <c r="B45" s="231"/>
      <c r="C45" s="231"/>
      <c r="D45" s="231"/>
      <c r="E45" s="231"/>
      <c r="F45" s="231"/>
      <c r="G45" s="231"/>
      <c r="H45" s="231"/>
      <c r="I45" s="232"/>
      <c r="J45" s="93"/>
      <c r="K45" s="93"/>
      <c r="L45" s="93"/>
      <c r="M45" s="93"/>
      <c r="N45" s="93"/>
    </row>
    <row r="46" spans="1:14" x14ac:dyDescent="0.25">
      <c r="A46" s="230"/>
      <c r="B46" s="231"/>
      <c r="C46" s="231"/>
      <c r="D46" s="231"/>
      <c r="E46" s="231"/>
      <c r="F46" s="231"/>
      <c r="G46" s="231"/>
      <c r="H46" s="231"/>
      <c r="I46" s="232"/>
      <c r="J46" s="93"/>
      <c r="K46" s="93"/>
      <c r="L46" s="93"/>
      <c r="M46" s="93"/>
      <c r="N46" s="93"/>
    </row>
    <row r="47" spans="1:14" x14ac:dyDescent="0.25">
      <c r="A47" s="230"/>
      <c r="B47" s="231"/>
      <c r="C47" s="231"/>
      <c r="D47" s="231"/>
      <c r="E47" s="231"/>
      <c r="F47" s="231"/>
      <c r="G47" s="231"/>
      <c r="H47" s="231"/>
      <c r="I47" s="232"/>
      <c r="J47" s="93"/>
      <c r="K47" s="93"/>
      <c r="L47" s="93"/>
      <c r="M47" s="93"/>
      <c r="N47" s="93"/>
    </row>
    <row r="48" spans="1:14" x14ac:dyDescent="0.25">
      <c r="A48" s="230"/>
      <c r="B48" s="231"/>
      <c r="C48" s="231"/>
      <c r="D48" s="231"/>
      <c r="E48" s="231"/>
      <c r="F48" s="231"/>
      <c r="G48" s="231"/>
      <c r="H48" s="231"/>
      <c r="I48" s="232"/>
      <c r="J48" s="93"/>
      <c r="K48" s="93"/>
      <c r="L48" s="93"/>
      <c r="M48" s="93"/>
      <c r="N48" s="93"/>
    </row>
    <row r="49" spans="1:9" x14ac:dyDescent="0.25">
      <c r="A49" s="230"/>
      <c r="B49" s="231"/>
      <c r="C49" s="231"/>
      <c r="D49" s="231"/>
      <c r="E49" s="231"/>
      <c r="F49" s="231"/>
      <c r="G49" s="231"/>
      <c r="H49" s="231"/>
      <c r="I49" s="232"/>
    </row>
    <row r="50" spans="1:9" x14ac:dyDescent="0.25">
      <c r="A50" s="230"/>
      <c r="B50" s="231"/>
      <c r="C50" s="231"/>
      <c r="D50" s="231"/>
      <c r="E50" s="231"/>
      <c r="F50" s="231"/>
      <c r="G50" s="231"/>
      <c r="H50" s="231"/>
      <c r="I50" s="232"/>
    </row>
    <row r="51" spans="1:9" x14ac:dyDescent="0.25">
      <c r="A51" s="230"/>
      <c r="B51" s="231"/>
      <c r="C51" s="231"/>
      <c r="D51" s="231"/>
      <c r="E51" s="231"/>
      <c r="F51" s="231"/>
      <c r="G51" s="231"/>
      <c r="H51" s="231"/>
      <c r="I51" s="232"/>
    </row>
    <row r="52" spans="1:9" x14ac:dyDescent="0.25">
      <c r="A52" s="233"/>
      <c r="B52" s="234"/>
      <c r="C52" s="234"/>
      <c r="D52" s="234"/>
      <c r="E52" s="234"/>
      <c r="F52" s="234"/>
      <c r="G52" s="234"/>
      <c r="H52" s="234"/>
      <c r="I52" s="235"/>
    </row>
    <row r="54" spans="1:9" x14ac:dyDescent="0.25">
      <c r="A54" s="93"/>
      <c r="B54" s="93"/>
      <c r="C54" s="189">
        <v>44981</v>
      </c>
      <c r="D54" s="93"/>
      <c r="E54" s="93"/>
      <c r="F54" s="93"/>
      <c r="G54" s="93"/>
      <c r="H54" s="93"/>
      <c r="I54" s="93"/>
    </row>
    <row r="66" spans="6:6" x14ac:dyDescent="0.25">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view="pageBreakPreview" topLeftCell="A16" zoomScale="115" zoomScaleNormal="100" zoomScaleSheetLayoutView="115" workbookViewId="0">
      <selection activeCell="I53" sqref="I53"/>
    </sheetView>
  </sheetViews>
  <sheetFormatPr defaultColWidth="9.33203125" defaultRowHeight="15" x14ac:dyDescent="0.25"/>
  <cols>
    <col min="1" max="7" width="9.33203125" style="2"/>
    <col min="8" max="8" width="11.33203125" style="2" bestFit="1" customWidth="1"/>
    <col min="9" max="16384" width="9.33203125" style="2"/>
  </cols>
  <sheetData>
    <row r="1" spans="1:10" ht="15.6" x14ac:dyDescent="0.3">
      <c r="A1" s="33">
        <f>+'Cover Page'!C40</f>
        <v>2022</v>
      </c>
      <c r="B1" s="34" t="s">
        <v>153</v>
      </c>
      <c r="C1" s="34"/>
      <c r="D1" s="34"/>
      <c r="E1" s="34"/>
      <c r="F1" s="34"/>
      <c r="G1" s="34"/>
      <c r="H1" s="34"/>
      <c r="I1" s="34"/>
      <c r="J1" s="34"/>
    </row>
    <row r="2" spans="1:10" ht="8.25" customHeight="1" x14ac:dyDescent="0.25">
      <c r="A2" s="93"/>
      <c r="B2" s="93"/>
      <c r="C2" s="93"/>
      <c r="D2" s="93"/>
      <c r="E2" s="93"/>
      <c r="F2" s="93"/>
      <c r="G2" s="93"/>
      <c r="H2" s="93"/>
      <c r="I2" s="93"/>
      <c r="J2" s="93"/>
    </row>
    <row r="3" spans="1:10" s="3" customFormat="1" ht="13.8" x14ac:dyDescent="0.25">
      <c r="A3" s="286" t="str">
        <f>+'Cover Page'!B32</f>
        <v>Permit EPR/GP3433GH</v>
      </c>
      <c r="B3" s="286"/>
      <c r="C3" s="286"/>
      <c r="D3" s="286"/>
      <c r="E3" s="286"/>
      <c r="F3" s="3" t="s">
        <v>154</v>
      </c>
      <c r="G3" s="185" t="str">
        <f>+'Cover Page'!B38:B38</f>
        <v>SUEZ Recycling and Recovery UK Ltd</v>
      </c>
      <c r="H3" s="186"/>
      <c r="I3" s="186"/>
    </row>
    <row r="4" spans="1:10" s="3" customFormat="1" ht="13.8" x14ac:dyDescent="0.25">
      <c r="A4" s="3" t="s">
        <v>155</v>
      </c>
      <c r="B4" s="286" t="str">
        <f>+'Cover Page'!B34:I34</f>
        <v>Cornwall Energy Recovery Centre</v>
      </c>
      <c r="C4" s="286"/>
      <c r="D4" s="286"/>
      <c r="E4" s="286"/>
      <c r="F4" s="3" t="s">
        <v>156</v>
      </c>
      <c r="G4" s="3" t="s">
        <v>157</v>
      </c>
    </row>
    <row r="5" spans="1:10" s="3" customFormat="1" ht="6.75" customHeight="1" x14ac:dyDescent="0.25"/>
    <row r="6" spans="1:10" s="3" customFormat="1" ht="15.75" customHeight="1" x14ac:dyDescent="0.25">
      <c r="A6" s="3" t="s">
        <v>158</v>
      </c>
      <c r="D6" s="287">
        <v>44562</v>
      </c>
      <c r="E6" s="287"/>
      <c r="F6" s="35" t="s">
        <v>159</v>
      </c>
      <c r="G6" s="287">
        <v>44926</v>
      </c>
      <c r="H6" s="287"/>
    </row>
    <row r="7" spans="1:10" s="3" customFormat="1" ht="7.5" customHeight="1" x14ac:dyDescent="0.25"/>
    <row r="8" spans="1:10" s="3" customFormat="1" ht="15.6" x14ac:dyDescent="0.3">
      <c r="A8" s="9">
        <f>+A1</f>
        <v>2022</v>
      </c>
      <c r="B8" s="34" t="s">
        <v>160</v>
      </c>
      <c r="C8"/>
      <c r="D8"/>
      <c r="E8"/>
      <c r="F8"/>
      <c r="G8"/>
    </row>
    <row r="9" spans="1:10" s="3" customFormat="1" ht="28.5" customHeight="1" x14ac:dyDescent="0.25">
      <c r="A9" s="288" t="s">
        <v>161</v>
      </c>
      <c r="B9" s="288"/>
      <c r="C9" s="288" t="s">
        <v>162</v>
      </c>
      <c r="D9" s="288"/>
      <c r="E9" s="288" t="s">
        <v>163</v>
      </c>
      <c r="F9" s="288"/>
      <c r="G9" s="288" t="s">
        <v>164</v>
      </c>
      <c r="H9" s="288"/>
      <c r="I9" s="288" t="s">
        <v>165</v>
      </c>
      <c r="J9" s="288"/>
    </row>
    <row r="10" spans="1:10" s="3" customFormat="1" ht="14.25" customHeight="1" x14ac:dyDescent="0.25">
      <c r="A10" s="247" t="s">
        <v>166</v>
      </c>
      <c r="B10" s="247"/>
      <c r="C10" s="247"/>
      <c r="D10" s="247"/>
      <c r="E10" s="247"/>
      <c r="F10" s="247"/>
      <c r="G10" s="247"/>
      <c r="H10" s="247"/>
      <c r="I10" s="247"/>
      <c r="J10" s="247"/>
    </row>
    <row r="11" spans="1:10" s="3" customFormat="1" ht="14.25" customHeight="1" x14ac:dyDescent="0.25">
      <c r="A11" s="247" t="s">
        <v>167</v>
      </c>
      <c r="B11" s="247"/>
      <c r="C11" s="274" t="s">
        <v>168</v>
      </c>
      <c r="D11" s="274"/>
      <c r="E11" s="275">
        <v>5092.8599999999997</v>
      </c>
      <c r="F11" s="275"/>
      <c r="G11" s="275"/>
      <c r="H11" s="275"/>
      <c r="I11" s="276">
        <f>IF((E11+G11)&gt;0,(E11+G11)/'Operational Data'!$G$21, "-")</f>
        <v>2.1220273872808108E-2</v>
      </c>
      <c r="J11" s="276"/>
    </row>
    <row r="12" spans="1:10" s="3" customFormat="1" ht="14.25" customHeight="1" x14ac:dyDescent="0.25">
      <c r="A12" s="247" t="s">
        <v>169</v>
      </c>
      <c r="B12" s="247"/>
      <c r="C12" s="274"/>
      <c r="D12" s="274"/>
      <c r="E12" s="275"/>
      <c r="F12" s="275"/>
      <c r="G12" s="275"/>
      <c r="H12" s="275"/>
      <c r="I12" s="276" t="str">
        <f>IF((E12+G12)&gt;0,(E12+G12)/'Operational Data'!$G$21, "-")</f>
        <v>-</v>
      </c>
      <c r="J12" s="276"/>
    </row>
    <row r="13" spans="1:10" s="3" customFormat="1" ht="14.25" customHeight="1" x14ac:dyDescent="0.25">
      <c r="A13" s="284"/>
      <c r="B13" s="284"/>
      <c r="C13" s="274"/>
      <c r="D13" s="274"/>
      <c r="E13" s="275"/>
      <c r="F13" s="275"/>
      <c r="G13" s="275"/>
      <c r="H13" s="275"/>
      <c r="I13" s="276" t="str">
        <f>IF((E13+G13)&gt;0,(E13+G13)/'Operational Data'!$G$21, "-")</f>
        <v>-</v>
      </c>
      <c r="J13" s="276"/>
    </row>
    <row r="14" spans="1:10" s="3" customFormat="1" ht="14.25" customHeight="1" x14ac:dyDescent="0.25">
      <c r="A14" s="284"/>
      <c r="B14" s="284"/>
      <c r="C14" s="274"/>
      <c r="D14" s="274"/>
      <c r="E14" s="275"/>
      <c r="F14" s="275"/>
      <c r="G14" s="275"/>
      <c r="H14" s="275"/>
      <c r="I14" s="276" t="str">
        <f>IF((E14+G14)&gt;0,(E14+G14)/'Operational Data'!$G$21, "-")</f>
        <v>-</v>
      </c>
      <c r="J14" s="276"/>
    </row>
    <row r="15" spans="1:10" s="3" customFormat="1" ht="14.25" customHeight="1" x14ac:dyDescent="0.25">
      <c r="A15" s="285" t="s">
        <v>170</v>
      </c>
      <c r="B15" s="285"/>
      <c r="C15" s="285"/>
      <c r="D15" s="285"/>
      <c r="E15" s="278">
        <f>SUM(E11:F14)</f>
        <v>5092.8599999999997</v>
      </c>
      <c r="F15" s="278"/>
      <c r="G15" s="278">
        <f>SUM(G11:H14)</f>
        <v>0</v>
      </c>
      <c r="H15" s="278"/>
      <c r="I15" s="276">
        <f>IF((E15+G15)&gt;0,(E15+G15)/'Operational Data'!$G$21, "-")</f>
        <v>2.1220273872808108E-2</v>
      </c>
      <c r="J15" s="276"/>
    </row>
    <row r="16" spans="1:10" s="3" customFormat="1" ht="14.25" customHeight="1" x14ac:dyDescent="0.25">
      <c r="A16" s="251"/>
      <c r="B16" s="252"/>
      <c r="C16" s="252"/>
      <c r="D16" s="252"/>
      <c r="E16" s="281"/>
      <c r="F16" s="281"/>
      <c r="G16" s="281"/>
      <c r="H16" s="281"/>
      <c r="I16" s="282"/>
      <c r="J16" s="255"/>
    </row>
    <row r="17" spans="1:10" s="3" customFormat="1" ht="14.25" customHeight="1" x14ac:dyDescent="0.25">
      <c r="A17" s="283" t="s">
        <v>171</v>
      </c>
      <c r="B17" s="283"/>
      <c r="C17" s="283"/>
      <c r="D17" s="283"/>
      <c r="E17" s="283"/>
      <c r="F17" s="283"/>
      <c r="G17" s="283"/>
      <c r="H17" s="283"/>
      <c r="I17" s="283"/>
      <c r="J17" s="283"/>
    </row>
    <row r="18" spans="1:10" ht="14.25" customHeight="1" x14ac:dyDescent="0.25">
      <c r="A18" s="247" t="s">
        <v>169</v>
      </c>
      <c r="B18" s="247"/>
      <c r="C18" s="274" t="s">
        <v>172</v>
      </c>
      <c r="D18" s="274"/>
      <c r="E18" s="275"/>
      <c r="F18" s="275"/>
      <c r="G18" s="279">
        <v>46074.2</v>
      </c>
      <c r="H18" s="280"/>
      <c r="I18" s="276">
        <f>IF((E18+G18)&gt;0,(E18+G18)/'Operational Data'!$G$21, "-")</f>
        <v>0.19197604930638881</v>
      </c>
      <c r="J18" s="276"/>
    </row>
    <row r="19" spans="1:10" s="3" customFormat="1" ht="13.8" x14ac:dyDescent="0.25">
      <c r="A19" s="247" t="s">
        <v>173</v>
      </c>
      <c r="B19" s="247"/>
      <c r="C19" s="274" t="s">
        <v>174</v>
      </c>
      <c r="D19" s="274"/>
      <c r="E19" s="275"/>
      <c r="F19" s="275"/>
      <c r="G19" s="279">
        <v>5522</v>
      </c>
      <c r="H19" s="280"/>
      <c r="I19" s="276">
        <f>IF((E19+G19)&gt;0,(E19+G19)/'Operational Data'!$G$21, "-")</f>
        <v>2.3008359217737456E-2</v>
      </c>
      <c r="J19" s="276"/>
    </row>
    <row r="20" spans="1:10" s="3" customFormat="1" ht="14.25" customHeight="1" x14ac:dyDescent="0.25">
      <c r="A20" s="247" t="s">
        <v>175</v>
      </c>
      <c r="B20" s="247"/>
      <c r="C20" s="274"/>
      <c r="D20" s="274"/>
      <c r="E20" s="275"/>
      <c r="F20" s="275"/>
      <c r="G20" s="275"/>
      <c r="H20" s="275"/>
      <c r="I20" s="276" t="str">
        <f>IF((E20+G20)&gt;0,(E20+G20)/'Operational Data'!$G$21, "-")</f>
        <v>-</v>
      </c>
      <c r="J20" s="276"/>
    </row>
    <row r="21" spans="1:10" s="3" customFormat="1" ht="13.8" x14ac:dyDescent="0.25">
      <c r="A21" s="273" t="s">
        <v>176</v>
      </c>
      <c r="B21" s="273"/>
      <c r="C21" s="274" t="s">
        <v>174</v>
      </c>
      <c r="D21" s="274"/>
      <c r="E21" s="275"/>
      <c r="F21" s="275"/>
      <c r="G21" s="279">
        <v>3276</v>
      </c>
      <c r="H21" s="280"/>
      <c r="I21" s="276">
        <f>IF((E21+G21)&gt;0,(E21+G21)/'Operational Data'!$G$21, "-")</f>
        <v>1.3650015356267278E-2</v>
      </c>
      <c r="J21" s="276"/>
    </row>
    <row r="22" spans="1:10" s="3" customFormat="1" ht="14.25" customHeight="1" x14ac:dyDescent="0.25">
      <c r="A22" s="273"/>
      <c r="B22" s="273"/>
      <c r="C22" s="274"/>
      <c r="D22" s="274"/>
      <c r="E22" s="275"/>
      <c r="F22" s="275"/>
      <c r="G22" s="275"/>
      <c r="H22" s="275"/>
      <c r="I22" s="276" t="str">
        <f>IF((E22+G22)&gt;0,(E22+G22)/'Operational Data'!$G$21, "-")</f>
        <v>-</v>
      </c>
      <c r="J22" s="276"/>
    </row>
    <row r="23" spans="1:10" s="3" customFormat="1" ht="14.25" customHeight="1" x14ac:dyDescent="0.25">
      <c r="A23" s="277" t="s">
        <v>177</v>
      </c>
      <c r="B23" s="277"/>
      <c r="C23" s="277"/>
      <c r="D23" s="277"/>
      <c r="E23" s="278">
        <f>SUM(E18:F22)</f>
        <v>0</v>
      </c>
      <c r="F23" s="278"/>
      <c r="G23" s="278">
        <f>SUM(G18:H22)</f>
        <v>54872.2</v>
      </c>
      <c r="H23" s="278"/>
      <c r="I23" s="276">
        <f>IF((E23+G23)&gt;0,(E23+G23)/'Operational Data'!$G$21, "-")</f>
        <v>0.22863442388039354</v>
      </c>
      <c r="J23" s="276"/>
    </row>
    <row r="24" spans="1:10" s="3" customFormat="1" ht="14.25" customHeight="1" x14ac:dyDescent="0.25">
      <c r="A24" s="270" t="s">
        <v>178</v>
      </c>
      <c r="B24" s="270"/>
      <c r="C24" s="270"/>
      <c r="D24" s="270"/>
      <c r="E24" s="271">
        <f>+E23+E15</f>
        <v>5092.8599999999997</v>
      </c>
      <c r="F24" s="271"/>
      <c r="G24" s="271">
        <f>+G23+G15</f>
        <v>54872.2</v>
      </c>
      <c r="H24" s="271"/>
      <c r="I24" s="272">
        <f>IF((E24+G24)&gt;0,(E24+G24)/'Operational Data'!$G$21, "-")</f>
        <v>0.24985469775320165</v>
      </c>
      <c r="J24" s="272"/>
    </row>
    <row r="25" spans="1:10" s="3" customFormat="1" ht="8.25" customHeight="1" x14ac:dyDescent="0.3">
      <c r="A25" s="172"/>
      <c r="B25"/>
      <c r="C25"/>
      <c r="D25"/>
      <c r="E25"/>
      <c r="F25"/>
      <c r="G25"/>
    </row>
    <row r="26" spans="1:10" s="3" customFormat="1" ht="14.25" customHeight="1" x14ac:dyDescent="0.25">
      <c r="A26" s="248" t="s">
        <v>179</v>
      </c>
      <c r="B26" s="248"/>
      <c r="C26" s="248"/>
      <c r="D26" s="248"/>
      <c r="E26" s="248"/>
      <c r="F26" s="248"/>
      <c r="G26" s="248"/>
      <c r="H26" s="248"/>
      <c r="I26" s="248"/>
      <c r="J26" s="248"/>
    </row>
    <row r="27" spans="1:10" s="3" customFormat="1" ht="14.25" customHeight="1" x14ac:dyDescent="0.25">
      <c r="A27" s="249"/>
      <c r="B27" s="249"/>
      <c r="C27" s="249"/>
      <c r="D27" s="249"/>
      <c r="E27" s="249"/>
      <c r="F27" s="249"/>
      <c r="G27" s="249"/>
      <c r="H27" s="249"/>
      <c r="I27" s="249"/>
      <c r="J27" s="249"/>
    </row>
    <row r="28" spans="1:10" s="3" customFormat="1" ht="14.25" customHeight="1" x14ac:dyDescent="0.25">
      <c r="A28" s="249"/>
      <c r="B28" s="249"/>
      <c r="C28" s="249"/>
      <c r="D28" s="249"/>
      <c r="E28" s="249"/>
      <c r="F28" s="249"/>
      <c r="G28" s="249"/>
      <c r="H28" s="249"/>
      <c r="I28" s="249"/>
      <c r="J28" s="249"/>
    </row>
    <row r="29" spans="1:10" s="3" customFormat="1" ht="14.25" customHeight="1" x14ac:dyDescent="0.25">
      <c r="A29" s="249"/>
      <c r="B29" s="249"/>
      <c r="C29" s="249"/>
      <c r="D29" s="249"/>
      <c r="E29" s="249"/>
      <c r="F29" s="249"/>
      <c r="G29" s="249"/>
      <c r="H29" s="249"/>
      <c r="I29" s="249"/>
      <c r="J29" s="249"/>
    </row>
    <row r="30" spans="1:10" s="3" customFormat="1" ht="14.25" customHeight="1" x14ac:dyDescent="0.3">
      <c r="A30" s="172"/>
      <c r="B30"/>
      <c r="C30"/>
      <c r="D30"/>
      <c r="E30"/>
      <c r="F30"/>
      <c r="G30"/>
    </row>
    <row r="31" spans="1:10" s="3" customFormat="1" ht="14.25" customHeight="1" x14ac:dyDescent="0.3">
      <c r="A31" s="1">
        <f>+A1</f>
        <v>2022</v>
      </c>
      <c r="B31" s="34" t="s">
        <v>180</v>
      </c>
      <c r="C31" s="34"/>
      <c r="D31" s="34"/>
      <c r="E31" s="34"/>
      <c r="F31" s="34"/>
    </row>
    <row r="32" spans="1:10" s="3" customFormat="1" ht="24.75" customHeight="1" x14ac:dyDescent="0.25">
      <c r="A32" s="265" t="s">
        <v>181</v>
      </c>
      <c r="B32" s="266"/>
      <c r="C32" s="266"/>
      <c r="D32" s="267"/>
      <c r="E32" s="38" t="s">
        <v>182</v>
      </c>
      <c r="F32" s="39"/>
      <c r="G32" s="40" t="s">
        <v>80</v>
      </c>
      <c r="H32" s="268" t="s">
        <v>183</v>
      </c>
      <c r="I32" s="269"/>
      <c r="J32" s="41" t="s">
        <v>80</v>
      </c>
    </row>
    <row r="33" spans="1:10" s="3" customFormat="1" ht="14.25" customHeight="1" x14ac:dyDescent="0.25">
      <c r="A33" s="251" t="s">
        <v>120</v>
      </c>
      <c r="B33" s="252"/>
      <c r="C33" s="252"/>
      <c r="D33" s="253"/>
      <c r="E33" s="254">
        <f>(+'Operational Data'!G42)/1000</f>
        <v>19831</v>
      </c>
      <c r="F33" s="255"/>
      <c r="G33" s="173" t="s">
        <v>184</v>
      </c>
      <c r="H33" s="256">
        <f>IF(E33&gt;0,E33/'Operational Data'!$G$21,"-")</f>
        <v>8.2629259624583756E-2</v>
      </c>
      <c r="I33" s="257"/>
      <c r="J33" s="173" t="s">
        <v>185</v>
      </c>
    </row>
    <row r="34" spans="1:10" s="3" customFormat="1" ht="14.25" customHeight="1" x14ac:dyDescent="0.25">
      <c r="A34" s="251" t="s">
        <v>186</v>
      </c>
      <c r="B34" s="252"/>
      <c r="C34" s="252"/>
      <c r="D34" s="253"/>
      <c r="E34" s="254">
        <f>(+'Operational Data'!G43+'Operational Data'!G42)/1000</f>
        <v>19831</v>
      </c>
      <c r="F34" s="255"/>
      <c r="G34" s="173" t="s">
        <v>184</v>
      </c>
      <c r="H34" s="256">
        <f>IF(E34&gt;0,E34/'Operational Data'!$G$21,"-")</f>
        <v>8.2629259624583756E-2</v>
      </c>
      <c r="I34" s="257"/>
      <c r="J34" s="173" t="s">
        <v>185</v>
      </c>
    </row>
    <row r="35" spans="1:10" s="3" customFormat="1" ht="14.25" customHeight="1" x14ac:dyDescent="0.25">
      <c r="A35" s="251" t="s">
        <v>187</v>
      </c>
      <c r="B35" s="252"/>
      <c r="C35" s="252"/>
      <c r="D35" s="253"/>
      <c r="E35" s="254">
        <f>+'Operational Data'!G44</f>
        <v>161869</v>
      </c>
      <c r="F35" s="255"/>
      <c r="G35" s="173" t="s">
        <v>188</v>
      </c>
      <c r="H35" s="256">
        <f>IF(E35&gt;0,E35/'Operational Data'!$G$21,"-")</f>
        <v>0.67445492542845786</v>
      </c>
      <c r="I35" s="257"/>
      <c r="J35" s="173" t="s">
        <v>189</v>
      </c>
    </row>
    <row r="36" spans="1:10" s="3" customFormat="1" ht="14.25" customHeight="1" x14ac:dyDescent="0.25">
      <c r="A36" s="251" t="s">
        <v>126</v>
      </c>
      <c r="B36" s="252"/>
      <c r="C36" s="252"/>
      <c r="D36" s="253"/>
      <c r="E36" s="254">
        <f>+'Operational Data'!G46</f>
        <v>159116</v>
      </c>
      <c r="F36" s="255"/>
      <c r="G36" s="173" t="s">
        <v>188</v>
      </c>
      <c r="H36" s="256">
        <f>IF(E36&gt;0,E36/'Operational Data'!$G$21,"-")</f>
        <v>0.66298407919042246</v>
      </c>
      <c r="I36" s="257"/>
      <c r="J36" s="173" t="s">
        <v>189</v>
      </c>
    </row>
    <row r="37" spans="1:10" s="3" customFormat="1" ht="14.25" customHeight="1" x14ac:dyDescent="0.25">
      <c r="A37" s="251" t="s">
        <v>190</v>
      </c>
      <c r="B37" s="252"/>
      <c r="C37" s="252"/>
      <c r="D37" s="253"/>
      <c r="E37" s="254">
        <f>+'Operational Data'!G47</f>
        <v>1563387</v>
      </c>
      <c r="F37" s="255"/>
      <c r="G37" s="173" t="s">
        <v>188</v>
      </c>
      <c r="H37" s="256">
        <f>IF(E37&gt;0,E37/'Operational Data'!$G$21,"-")</f>
        <v>6.5141198283848079</v>
      </c>
      <c r="I37" s="257"/>
      <c r="J37" s="173" t="s">
        <v>189</v>
      </c>
    </row>
    <row r="38" spans="1:10" s="3" customFormat="1" ht="14.25" customHeight="1" x14ac:dyDescent="0.25">
      <c r="A38" s="258"/>
      <c r="B38" s="259"/>
      <c r="C38" s="259"/>
      <c r="D38" s="260"/>
      <c r="E38" s="261"/>
      <c r="F38" s="262"/>
      <c r="G38" s="174"/>
      <c r="H38" s="263"/>
      <c r="I38" s="264"/>
      <c r="J38" s="174"/>
    </row>
    <row r="39" spans="1:10" s="3" customFormat="1" ht="14.25" customHeight="1" x14ac:dyDescent="0.25">
      <c r="A39" s="248" t="s">
        <v>179</v>
      </c>
      <c r="B39" s="248"/>
      <c r="C39" s="248"/>
      <c r="D39" s="248"/>
      <c r="E39" s="248"/>
      <c r="F39" s="248"/>
      <c r="G39" s="248"/>
      <c r="H39" s="248"/>
      <c r="I39" s="248"/>
      <c r="J39" s="248"/>
    </row>
    <row r="40" spans="1:10" s="3" customFormat="1" ht="14.25" customHeight="1" x14ac:dyDescent="0.25">
      <c r="A40" s="249"/>
      <c r="B40" s="249"/>
      <c r="C40" s="249"/>
      <c r="D40" s="249"/>
      <c r="E40" s="249"/>
      <c r="F40" s="249"/>
      <c r="G40" s="249"/>
      <c r="H40" s="249"/>
      <c r="I40" s="249"/>
      <c r="J40" s="249"/>
    </row>
    <row r="41" spans="1:10" s="3" customFormat="1" ht="14.25" customHeight="1" x14ac:dyDescent="0.25">
      <c r="A41" s="249"/>
      <c r="B41" s="249"/>
      <c r="C41" s="249"/>
      <c r="D41" s="249"/>
      <c r="E41" s="249"/>
      <c r="F41" s="249"/>
      <c r="G41" s="249"/>
      <c r="H41" s="249"/>
      <c r="I41" s="249"/>
      <c r="J41" s="249"/>
    </row>
    <row r="42" spans="1:10" s="3" customFormat="1" ht="14.25" customHeight="1" x14ac:dyDescent="0.25">
      <c r="A42" s="42"/>
      <c r="B42" s="42"/>
      <c r="C42" s="42"/>
      <c r="D42" s="42"/>
      <c r="E42" s="42"/>
      <c r="F42" s="42"/>
      <c r="G42" s="42"/>
      <c r="H42" s="42"/>
      <c r="I42" s="42"/>
      <c r="J42" s="42"/>
    </row>
    <row r="43" spans="1:10" s="3" customFormat="1" ht="14.25" customHeight="1" x14ac:dyDescent="0.25">
      <c r="A43" s="34">
        <f>+A31</f>
        <v>2022</v>
      </c>
      <c r="B43" s="34" t="s">
        <v>191</v>
      </c>
      <c r="C43" s="34"/>
      <c r="D43" s="34"/>
      <c r="E43" s="34"/>
      <c r="F43" s="34"/>
      <c r="G43" s="93"/>
    </row>
    <row r="44" spans="1:10" ht="14.25" customHeight="1" x14ac:dyDescent="0.25">
      <c r="A44" s="250" t="s">
        <v>192</v>
      </c>
      <c r="B44" s="250"/>
      <c r="C44" s="250" t="s">
        <v>193</v>
      </c>
      <c r="D44" s="250"/>
      <c r="E44" s="250"/>
      <c r="F44" s="250"/>
      <c r="G44" s="250"/>
      <c r="H44" s="250"/>
      <c r="I44" s="250"/>
      <c r="J44" s="250"/>
    </row>
    <row r="45" spans="1:10" ht="14.25" customHeight="1" x14ac:dyDescent="0.25">
      <c r="A45" s="43"/>
      <c r="B45" s="43"/>
      <c r="C45" s="36" t="s">
        <v>194</v>
      </c>
      <c r="D45" s="36" t="s">
        <v>195</v>
      </c>
      <c r="E45" s="36" t="s">
        <v>196</v>
      </c>
      <c r="F45" s="36" t="s">
        <v>197</v>
      </c>
      <c r="G45" s="36" t="s">
        <v>198</v>
      </c>
      <c r="H45" s="36"/>
      <c r="I45" s="36" t="s">
        <v>199</v>
      </c>
      <c r="J45" s="36" t="s">
        <v>200</v>
      </c>
    </row>
    <row r="46" spans="1:10" ht="31.5" customHeight="1" x14ac:dyDescent="0.25">
      <c r="A46" s="247" t="s">
        <v>201</v>
      </c>
      <c r="B46" s="247"/>
      <c r="C46" s="104">
        <v>8172</v>
      </c>
      <c r="D46" s="104">
        <v>8136</v>
      </c>
      <c r="E46" s="104"/>
      <c r="F46" s="105"/>
      <c r="G46" s="105"/>
      <c r="H46" s="105"/>
      <c r="I46" s="105">
        <v>8027</v>
      </c>
      <c r="J46" s="105"/>
    </row>
    <row r="47" spans="1:10" ht="43.5" customHeight="1" x14ac:dyDescent="0.25">
      <c r="A47" s="247" t="s">
        <v>202</v>
      </c>
      <c r="B47" s="247"/>
      <c r="C47" s="104">
        <v>1</v>
      </c>
      <c r="D47" s="104">
        <v>4</v>
      </c>
      <c r="E47" s="104"/>
      <c r="F47" s="183"/>
      <c r="G47" s="183"/>
      <c r="H47" s="183"/>
      <c r="I47" s="183"/>
      <c r="J47" s="175"/>
    </row>
    <row r="48" spans="1:10" ht="42.75" customHeight="1" x14ac:dyDescent="0.25">
      <c r="A48" s="247" t="s">
        <v>203</v>
      </c>
      <c r="B48" s="247"/>
      <c r="C48" s="104">
        <v>0.5</v>
      </c>
      <c r="D48" s="104">
        <v>2</v>
      </c>
      <c r="E48" s="104"/>
      <c r="F48" s="183"/>
      <c r="G48" s="183"/>
      <c r="H48" s="183"/>
      <c r="I48" s="183"/>
      <c r="J48" s="175"/>
    </row>
    <row r="49" spans="1:10" ht="8.25" customHeight="1" x14ac:dyDescent="0.25">
      <c r="A49" s="93"/>
      <c r="B49" s="93"/>
      <c r="C49" s="93"/>
      <c r="D49" s="93"/>
      <c r="E49" s="93"/>
      <c r="F49" s="93"/>
      <c r="G49" s="93"/>
      <c r="H49" s="93"/>
      <c r="I49" s="93"/>
      <c r="J49" s="93"/>
    </row>
    <row r="50" spans="1:10" x14ac:dyDescent="0.25">
      <c r="A50" s="248" t="s">
        <v>179</v>
      </c>
      <c r="B50" s="248"/>
      <c r="C50" s="248"/>
      <c r="D50" s="248"/>
      <c r="E50" s="248"/>
      <c r="F50" s="248"/>
      <c r="G50" s="248"/>
      <c r="H50" s="248"/>
      <c r="I50" s="248"/>
      <c r="J50" s="248"/>
    </row>
    <row r="51" spans="1:10" x14ac:dyDescent="0.25">
      <c r="A51" s="249"/>
      <c r="B51" s="249"/>
      <c r="C51" s="249"/>
      <c r="D51" s="249"/>
      <c r="E51" s="249"/>
      <c r="F51" s="249"/>
      <c r="G51" s="249"/>
      <c r="H51" s="249"/>
      <c r="I51" s="249"/>
      <c r="J51" s="249"/>
    </row>
    <row r="52" spans="1:10" x14ac:dyDescent="0.25">
      <c r="A52" s="249"/>
      <c r="B52" s="249"/>
      <c r="C52" s="249"/>
      <c r="D52" s="249"/>
      <c r="E52" s="249"/>
      <c r="F52" s="249"/>
      <c r="G52" s="249"/>
      <c r="H52" s="249"/>
      <c r="I52" s="249"/>
      <c r="J52" s="249"/>
    </row>
    <row r="54" spans="1:10" x14ac:dyDescent="0.25">
      <c r="A54" s="3" t="s">
        <v>204</v>
      </c>
      <c r="B54" s="44" t="s">
        <v>205</v>
      </c>
      <c r="C54" s="111">
        <v>44981</v>
      </c>
      <c r="D54" s="44"/>
      <c r="E54" s="44"/>
      <c r="F54" s="3"/>
      <c r="G54" s="3" t="s">
        <v>206</v>
      </c>
      <c r="H54" s="111">
        <v>44943</v>
      </c>
      <c r="I54" s="44"/>
      <c r="J54" s="93"/>
    </row>
    <row r="62" spans="1:10" x14ac:dyDescent="0.25">
      <c r="A62" s="93"/>
      <c r="B62" s="93"/>
      <c r="C62" s="93"/>
      <c r="D62" s="93"/>
      <c r="E62" s="93"/>
      <c r="F62" s="3"/>
      <c r="G62" s="93"/>
      <c r="H62" s="93"/>
      <c r="I62" s="93"/>
      <c r="J62" s="93"/>
    </row>
  </sheetData>
  <mergeCells count="104">
    <mergeCell ref="A10:J10"/>
    <mergeCell ref="A11:B11"/>
    <mergeCell ref="C11:D11"/>
    <mergeCell ref="E11:F11"/>
    <mergeCell ref="G11:H11"/>
    <mergeCell ref="I11:J11"/>
    <mergeCell ref="A3:E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view="pageBreakPreview" zoomScaleNormal="100" zoomScaleSheetLayoutView="100" workbookViewId="0">
      <selection activeCell="I53" sqref="I53"/>
    </sheetView>
  </sheetViews>
  <sheetFormatPr defaultColWidth="9.33203125" defaultRowHeight="15" x14ac:dyDescent="0.25"/>
  <cols>
    <col min="1" max="1" width="9.44140625" style="2" bestFit="1" customWidth="1"/>
    <col min="2" max="7" width="9.33203125" style="2"/>
    <col min="8" max="8" width="11.33203125" style="2" bestFit="1" customWidth="1"/>
    <col min="9" max="16384" width="9.33203125" style="2"/>
  </cols>
  <sheetData>
    <row r="1" spans="1:10" ht="15.6" x14ac:dyDescent="0.3">
      <c r="A1" s="33">
        <f>+'Cover Page'!C40</f>
        <v>2022</v>
      </c>
      <c r="B1" s="34" t="s">
        <v>207</v>
      </c>
      <c r="C1" s="34"/>
      <c r="D1" s="34"/>
      <c r="E1" s="34"/>
      <c r="F1" s="34"/>
      <c r="G1" s="34"/>
      <c r="H1" s="34"/>
      <c r="I1" s="34"/>
      <c r="J1" s="34"/>
    </row>
    <row r="3" spans="1:10" s="3" customFormat="1" ht="15" customHeight="1" x14ac:dyDescent="0.25">
      <c r="A3" s="3" t="str">
        <f>+'Cover Page'!B32</f>
        <v>Permit EPR/GP3433GH</v>
      </c>
      <c r="E3" s="3" t="s">
        <v>154</v>
      </c>
      <c r="F3" s="294" t="str">
        <f>+'Cover Page'!B38:B38</f>
        <v>SUEZ Recycling and Recovery UK Ltd</v>
      </c>
      <c r="G3" s="294"/>
      <c r="H3" s="294"/>
      <c r="I3" s="294"/>
    </row>
    <row r="4" spans="1:10" s="3" customFormat="1" ht="13.8" x14ac:dyDescent="0.25"/>
    <row r="5" spans="1:10" s="3" customFormat="1" ht="13.8" x14ac:dyDescent="0.25">
      <c r="A5" s="3" t="s">
        <v>155</v>
      </c>
      <c r="B5" s="286" t="str">
        <f>+'Cover Page'!B34:I34</f>
        <v>Cornwall Energy Recovery Centre</v>
      </c>
      <c r="C5" s="286"/>
      <c r="D5" s="286"/>
      <c r="E5" s="286"/>
      <c r="F5" s="3" t="s">
        <v>156</v>
      </c>
      <c r="G5" s="3" t="s">
        <v>208</v>
      </c>
    </row>
    <row r="6" spans="1:10" s="3" customFormat="1" ht="13.8" x14ac:dyDescent="0.25"/>
    <row r="7" spans="1:10" s="3" customFormat="1" ht="15.75" customHeight="1" x14ac:dyDescent="0.25">
      <c r="A7" s="3" t="s">
        <v>158</v>
      </c>
      <c r="D7" s="296">
        <f>+'Perf. Form 1'!D6:E6</f>
        <v>44562</v>
      </c>
      <c r="E7" s="296"/>
      <c r="F7" s="35" t="s">
        <v>159</v>
      </c>
      <c r="G7" s="296">
        <f>+'Perf. Form 1'!G6:H6</f>
        <v>44926</v>
      </c>
      <c r="H7" s="296"/>
    </row>
    <row r="8" spans="1:10" s="3" customFormat="1" ht="14.4" x14ac:dyDescent="0.3">
      <c r="B8"/>
      <c r="C8"/>
      <c r="D8"/>
    </row>
    <row r="9" spans="1:10" s="3" customFormat="1" ht="37.5" customHeight="1" x14ac:dyDescent="0.25">
      <c r="A9" s="250" t="s">
        <v>209</v>
      </c>
      <c r="B9" s="250"/>
      <c r="C9" s="250"/>
      <c r="D9" s="288" t="s">
        <v>210</v>
      </c>
      <c r="E9" s="288"/>
      <c r="F9" s="36" t="s">
        <v>80</v>
      </c>
      <c r="G9" s="250" t="s">
        <v>211</v>
      </c>
      <c r="H9" s="250"/>
      <c r="I9" s="250"/>
    </row>
    <row r="10" spans="1:10" s="3" customFormat="1" ht="24.75" customHeight="1" x14ac:dyDescent="0.25">
      <c r="A10" s="247" t="s">
        <v>212</v>
      </c>
      <c r="B10" s="247"/>
      <c r="C10" s="247"/>
      <c r="D10" s="290">
        <f>+'Operational Data'!G24</f>
        <v>169709</v>
      </c>
      <c r="E10" s="290"/>
      <c r="F10" s="102" t="s">
        <v>104</v>
      </c>
      <c r="G10" s="291">
        <f>+'Operational Data'!H24</f>
        <v>707.12162884516579</v>
      </c>
      <c r="H10" s="291"/>
      <c r="I10" s="291"/>
    </row>
    <row r="11" spans="1:10" s="3" customFormat="1" ht="24.75" customHeight="1" x14ac:dyDescent="0.25">
      <c r="A11" s="247" t="s">
        <v>213</v>
      </c>
      <c r="B11" s="247"/>
      <c r="C11" s="247"/>
      <c r="D11" s="295">
        <f>+'Operational Data'!G27</f>
        <v>792</v>
      </c>
      <c r="E11" s="295"/>
      <c r="F11" s="102" t="s">
        <v>104</v>
      </c>
      <c r="G11" s="291">
        <f>+'Operational Data'!H27</f>
        <v>3.3000037125041768</v>
      </c>
      <c r="H11" s="291"/>
      <c r="I11" s="291"/>
    </row>
    <row r="12" spans="1:10" s="3" customFormat="1" ht="24.75" customHeight="1" x14ac:dyDescent="0.25">
      <c r="A12" s="247" t="s">
        <v>214</v>
      </c>
      <c r="B12" s="247"/>
      <c r="C12" s="247"/>
      <c r="D12" s="290">
        <f>+'Operational Data'!G25</f>
        <v>152913</v>
      </c>
      <c r="E12" s="290"/>
      <c r="F12" s="102" t="s">
        <v>104</v>
      </c>
      <c r="G12" s="291">
        <f>+'Operational Data'!H25</f>
        <v>637.13821678049396</v>
      </c>
      <c r="H12" s="291"/>
      <c r="I12" s="291"/>
    </row>
    <row r="13" spans="1:10" s="3" customFormat="1" ht="24.75" customHeight="1" x14ac:dyDescent="0.25">
      <c r="A13" s="247" t="s">
        <v>215</v>
      </c>
      <c r="B13" s="247"/>
      <c r="C13" s="247"/>
      <c r="D13" s="292">
        <f>('Operational Data'!G48/1000)*0.845</f>
        <v>192.73858499999997</v>
      </c>
      <c r="E13" s="292"/>
      <c r="F13" s="102" t="s">
        <v>88</v>
      </c>
      <c r="G13" s="293">
        <f>+(D13*42800*1000*(1/3600))/'Operational Data'!G21</f>
        <v>9.5477091647839227</v>
      </c>
      <c r="H13" s="293"/>
      <c r="I13" s="293"/>
    </row>
    <row r="14" spans="1:10" s="3" customFormat="1" ht="24.75" customHeight="1" x14ac:dyDescent="0.25">
      <c r="A14" s="247" t="s">
        <v>216</v>
      </c>
      <c r="B14" s="247"/>
      <c r="C14" s="247"/>
      <c r="D14" s="290">
        <f>+'Operational Data'!G30</f>
        <v>0</v>
      </c>
      <c r="E14" s="290"/>
      <c r="F14" s="102" t="s">
        <v>217</v>
      </c>
      <c r="G14" s="291" t="str">
        <f>+'Operational Data'!H30</f>
        <v>-</v>
      </c>
      <c r="H14" s="291"/>
      <c r="I14" s="291"/>
    </row>
    <row r="15" spans="1:10" s="3" customFormat="1" ht="24.75" customHeight="1" x14ac:dyDescent="0.25">
      <c r="A15" s="284"/>
      <c r="B15" s="284"/>
      <c r="C15" s="284"/>
      <c r="D15" s="284"/>
      <c r="E15" s="284"/>
      <c r="F15" s="104"/>
      <c r="G15" s="212"/>
      <c r="H15" s="212"/>
      <c r="I15" s="212"/>
    </row>
    <row r="16" spans="1:10" s="3" customFormat="1" ht="24.75" customHeight="1" x14ac:dyDescent="0.25">
      <c r="A16" s="284"/>
      <c r="B16" s="284"/>
      <c r="C16" s="284"/>
      <c r="D16" s="284"/>
      <c r="E16" s="284"/>
      <c r="F16" s="104"/>
      <c r="G16" s="212"/>
      <c r="H16" s="212"/>
      <c r="I16" s="212"/>
    </row>
    <row r="17" spans="1:9" s="3" customFormat="1" ht="14.4" x14ac:dyDescent="0.3">
      <c r="A17" s="45"/>
      <c r="B17"/>
      <c r="C17"/>
      <c r="D17"/>
    </row>
    <row r="18" spans="1:9" s="3" customFormat="1" ht="24" customHeight="1" x14ac:dyDescent="0.25">
      <c r="A18" s="248" t="s">
        <v>179</v>
      </c>
      <c r="B18" s="248"/>
      <c r="C18" s="248"/>
      <c r="D18" s="248"/>
      <c r="E18" s="248"/>
      <c r="F18" s="248"/>
      <c r="G18" s="248"/>
      <c r="H18" s="248"/>
      <c r="I18" s="248"/>
    </row>
    <row r="19" spans="1:9" s="3" customFormat="1" ht="13.8" x14ac:dyDescent="0.25">
      <c r="A19" s="289" t="s">
        <v>218</v>
      </c>
      <c r="B19" s="289"/>
      <c r="C19" s="289"/>
      <c r="D19" s="289"/>
      <c r="E19" s="289"/>
      <c r="F19" s="289"/>
      <c r="G19" s="289"/>
      <c r="H19" s="289"/>
      <c r="I19" s="289"/>
    </row>
    <row r="20" spans="1:9" s="3" customFormat="1" ht="13.8" x14ac:dyDescent="0.25">
      <c r="A20" s="289"/>
      <c r="B20" s="289"/>
      <c r="C20" s="289"/>
      <c r="D20" s="289"/>
      <c r="E20" s="289"/>
      <c r="F20" s="289"/>
      <c r="G20" s="289"/>
      <c r="H20" s="289"/>
      <c r="I20" s="289"/>
    </row>
    <row r="21" spans="1:9" s="3" customFormat="1" ht="13.8" x14ac:dyDescent="0.25">
      <c r="A21" s="289"/>
      <c r="B21" s="289"/>
      <c r="C21" s="289"/>
      <c r="D21" s="289"/>
      <c r="E21" s="289"/>
      <c r="F21" s="289"/>
      <c r="G21" s="289"/>
      <c r="H21" s="289"/>
      <c r="I21" s="289"/>
    </row>
    <row r="22" spans="1:9" s="3" customFormat="1" ht="13.8" x14ac:dyDescent="0.25">
      <c r="A22" s="289"/>
      <c r="B22" s="289"/>
      <c r="C22" s="289"/>
      <c r="D22" s="289"/>
      <c r="E22" s="289"/>
      <c r="F22" s="289"/>
      <c r="G22" s="289"/>
      <c r="H22" s="289"/>
      <c r="I22" s="289"/>
    </row>
    <row r="23" spans="1:9" s="3" customFormat="1" ht="13.8" x14ac:dyDescent="0.25">
      <c r="A23" s="289"/>
      <c r="B23" s="289"/>
      <c r="C23" s="289"/>
      <c r="D23" s="289"/>
      <c r="E23" s="289"/>
      <c r="F23" s="289"/>
      <c r="G23" s="289"/>
      <c r="H23" s="289"/>
      <c r="I23" s="289"/>
    </row>
    <row r="24" spans="1:9" s="3" customFormat="1" ht="13.8" x14ac:dyDescent="0.25">
      <c r="A24" s="289"/>
      <c r="B24" s="289"/>
      <c r="C24" s="289"/>
      <c r="D24" s="289"/>
      <c r="E24" s="289"/>
      <c r="F24" s="289"/>
      <c r="G24" s="289"/>
      <c r="H24" s="289"/>
      <c r="I24" s="289"/>
    </row>
    <row r="25" spans="1:9" s="3" customFormat="1" ht="13.8" x14ac:dyDescent="0.25">
      <c r="A25" s="289"/>
      <c r="B25" s="289"/>
      <c r="C25" s="289"/>
      <c r="D25" s="289"/>
      <c r="E25" s="289"/>
      <c r="F25" s="289"/>
      <c r="G25" s="289"/>
      <c r="H25" s="289"/>
      <c r="I25" s="289"/>
    </row>
    <row r="26" spans="1:9" s="3" customFormat="1" ht="13.8" x14ac:dyDescent="0.25">
      <c r="A26" s="42"/>
      <c r="B26" s="42"/>
      <c r="C26" s="42"/>
      <c r="D26" s="42"/>
      <c r="E26" s="42"/>
      <c r="F26" s="42"/>
      <c r="G26" s="42"/>
      <c r="H26" s="42"/>
      <c r="I26" s="42"/>
    </row>
    <row r="27" spans="1:9" s="3" customFormat="1" ht="13.8" x14ac:dyDescent="0.25"/>
    <row r="28" spans="1:9" s="3" customFormat="1" ht="13.8" x14ac:dyDescent="0.25"/>
    <row r="29" spans="1:9" s="3" customFormat="1" ht="13.8" x14ac:dyDescent="0.25">
      <c r="A29" s="3" t="s">
        <v>204</v>
      </c>
      <c r="B29" s="44" t="s">
        <v>205</v>
      </c>
      <c r="C29" s="44"/>
      <c r="D29" s="44"/>
      <c r="E29" s="44"/>
      <c r="G29" s="3" t="s">
        <v>206</v>
      </c>
      <c r="H29" s="111">
        <v>44943</v>
      </c>
      <c r="I29" s="44"/>
    </row>
    <row r="30" spans="1:9" s="3" customFormat="1" ht="13.8" x14ac:dyDescent="0.25"/>
    <row r="31" spans="1:9" ht="14.25" customHeight="1" x14ac:dyDescent="0.25">
      <c r="A31" s="3"/>
      <c r="B31" s="3"/>
      <c r="C31" s="3"/>
      <c r="D31" s="3"/>
      <c r="E31" s="3"/>
      <c r="F31" s="3"/>
      <c r="G31" s="3"/>
      <c r="H31" s="3"/>
      <c r="I31" s="3"/>
    </row>
    <row r="32" spans="1:9" s="3" customFormat="1" ht="13.8" x14ac:dyDescent="0.25"/>
    <row r="33" spans="1:9" s="3" customFormat="1" ht="13.8" x14ac:dyDescent="0.25"/>
    <row r="34" spans="1:9" s="3" customFormat="1" x14ac:dyDescent="0.25">
      <c r="A34" s="93"/>
      <c r="B34" s="93"/>
      <c r="C34" s="93"/>
      <c r="D34" s="93"/>
      <c r="E34" s="93"/>
      <c r="F34" s="93"/>
      <c r="G34" s="93"/>
      <c r="H34" s="93"/>
      <c r="I34" s="93"/>
    </row>
    <row r="35" spans="1:9" s="3" customFormat="1" ht="13.8" x14ac:dyDescent="0.25"/>
    <row r="36" spans="1:9" s="3" customFormat="1" ht="13.8" x14ac:dyDescent="0.25"/>
    <row r="37" spans="1:9" s="3" customFormat="1" ht="13.8" x14ac:dyDescent="0.25"/>
    <row r="38" spans="1:9" s="3" customFormat="1" ht="13.8" x14ac:dyDescent="0.25"/>
    <row r="39" spans="1:9" s="3" customFormat="1" ht="13.8" x14ac:dyDescent="0.25"/>
    <row r="40" spans="1:9" s="3" customFormat="1" ht="13.8" x14ac:dyDescent="0.25"/>
    <row r="41" spans="1:9" s="3" customFormat="1" ht="13.8" x14ac:dyDescent="0.25"/>
    <row r="42" spans="1:9" s="3" customFormat="1" ht="13.8" x14ac:dyDescent="0.25"/>
    <row r="43" spans="1:9" x14ac:dyDescent="0.25">
      <c r="A43" s="3"/>
      <c r="B43" s="3"/>
      <c r="C43" s="3"/>
      <c r="D43" s="3"/>
      <c r="E43" s="3"/>
      <c r="F43" s="3"/>
      <c r="G43" s="3"/>
      <c r="H43" s="3"/>
      <c r="I43" s="3"/>
    </row>
    <row r="44" spans="1:9" x14ac:dyDescent="0.25">
      <c r="A44" s="3"/>
      <c r="B44" s="3"/>
      <c r="C44" s="3"/>
      <c r="D44" s="3"/>
      <c r="E44" s="3"/>
      <c r="F44" s="3"/>
      <c r="G44" s="3"/>
      <c r="H44" s="3"/>
      <c r="I44" s="3"/>
    </row>
    <row r="45" spans="1:9" x14ac:dyDescent="0.25">
      <c r="A45" s="3"/>
      <c r="B45" s="3"/>
      <c r="C45" s="3"/>
      <c r="D45" s="3"/>
      <c r="E45" s="3"/>
      <c r="F45" s="3"/>
      <c r="G45" s="3"/>
      <c r="H45" s="3"/>
      <c r="I45" s="3"/>
    </row>
    <row r="52" spans="3:6" x14ac:dyDescent="0.25">
      <c r="C52" s="93">
        <v>2</v>
      </c>
      <c r="D52" s="93"/>
      <c r="E52" s="93"/>
      <c r="F52" s="93"/>
    </row>
    <row r="54" spans="3:6" x14ac:dyDescent="0.25">
      <c r="C54" s="189">
        <v>44981</v>
      </c>
      <c r="D54" s="93"/>
      <c r="E54" s="93"/>
      <c r="F54" s="93"/>
    </row>
    <row r="64" spans="3:6" x14ac:dyDescent="0.25">
      <c r="C64" s="93"/>
      <c r="D64" s="93"/>
      <c r="E64" s="93"/>
      <c r="F64" s="3"/>
    </row>
  </sheetData>
  <mergeCells count="30">
    <mergeCell ref="F3:I3"/>
    <mergeCell ref="A10:C10"/>
    <mergeCell ref="D10:E10"/>
    <mergeCell ref="G10:I10"/>
    <mergeCell ref="A11:C11"/>
    <mergeCell ref="D11:E11"/>
    <mergeCell ref="G11:I11"/>
    <mergeCell ref="B5:E5"/>
    <mergeCell ref="D7:E7"/>
    <mergeCell ref="G7:H7"/>
    <mergeCell ref="A9:C9"/>
    <mergeCell ref="D9:E9"/>
    <mergeCell ref="G9:I9"/>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9"/>
  <sheetViews>
    <sheetView view="pageBreakPreview" topLeftCell="A22" zoomScale="115" zoomScaleNormal="100" zoomScaleSheetLayoutView="115" workbookViewId="0">
      <selection activeCell="I53" sqref="I53"/>
    </sheetView>
  </sheetViews>
  <sheetFormatPr defaultColWidth="9.33203125" defaultRowHeight="15" x14ac:dyDescent="0.25"/>
  <cols>
    <col min="1" max="1" width="12.33203125" style="2" customWidth="1"/>
    <col min="2" max="2" width="11.6640625" style="2" customWidth="1"/>
    <col min="3" max="3" width="18.33203125" style="2" bestFit="1" customWidth="1"/>
    <col min="4" max="4" width="12.5546875" style="2" bestFit="1" customWidth="1"/>
    <col min="5" max="5" width="3.33203125" style="2" customWidth="1"/>
    <col min="6" max="8" width="9.33203125" style="2"/>
    <col min="9" max="9" width="13.33203125" style="2" customWidth="1"/>
    <col min="10" max="10" width="9.33203125" style="2" hidden="1" customWidth="1"/>
    <col min="11" max="11" width="10.6640625" style="2" bestFit="1" customWidth="1"/>
    <col min="12" max="12" width="31.6640625" style="2" customWidth="1"/>
    <col min="13" max="16384" width="9.33203125" style="2"/>
  </cols>
  <sheetData>
    <row r="1" spans="1:15" x14ac:dyDescent="0.25">
      <c r="A1" s="93" t="str">
        <f>+'Cover Page'!$B$30</f>
        <v>Annual Performance Report 2022</v>
      </c>
      <c r="B1" s="93"/>
      <c r="C1" s="93"/>
      <c r="D1" s="93"/>
      <c r="E1" s="93" t="str">
        <f>+'Cover Page'!$B$34</f>
        <v>Cornwall Energy Recovery Centre</v>
      </c>
      <c r="F1" s="93"/>
      <c r="G1" s="93"/>
      <c r="H1" s="93"/>
      <c r="I1" s="93"/>
      <c r="J1" s="93"/>
      <c r="K1" s="93"/>
      <c r="L1" s="93"/>
      <c r="M1" s="93"/>
      <c r="N1" s="93"/>
      <c r="O1" s="93"/>
    </row>
    <row r="3" spans="1:15" ht="15.6" x14ac:dyDescent="0.3">
      <c r="A3" s="1" t="s">
        <v>219</v>
      </c>
      <c r="B3" s="93"/>
      <c r="C3" s="93"/>
      <c r="D3" s="93"/>
      <c r="E3" s="93"/>
      <c r="F3" s="93"/>
      <c r="G3" s="93"/>
      <c r="H3" s="93"/>
      <c r="I3" s="93"/>
      <c r="J3" s="93"/>
      <c r="K3" s="93"/>
      <c r="L3" s="93"/>
      <c r="M3" s="93"/>
      <c r="N3" s="93"/>
      <c r="O3" s="93"/>
    </row>
    <row r="4" spans="1:15" ht="15.6" x14ac:dyDescent="0.3">
      <c r="A4" s="1"/>
      <c r="B4" s="93"/>
      <c r="C4" s="93"/>
      <c r="D4" s="93"/>
      <c r="E4" s="93"/>
      <c r="F4" s="93"/>
      <c r="G4" s="93"/>
      <c r="H4" s="93"/>
      <c r="I4" s="93"/>
      <c r="J4" s="93"/>
      <c r="K4" s="93"/>
      <c r="L4" s="93"/>
      <c r="M4" s="93"/>
      <c r="N4" s="93"/>
      <c r="O4" s="93"/>
    </row>
    <row r="5" spans="1:15" x14ac:dyDescent="0.25">
      <c r="A5" s="9" t="s">
        <v>220</v>
      </c>
      <c r="B5" s="93"/>
      <c r="C5" s="93"/>
      <c r="D5" s="93"/>
      <c r="E5" s="93"/>
      <c r="F5" s="93"/>
      <c r="G5" s="93"/>
      <c r="H5" s="93"/>
      <c r="I5" s="93"/>
      <c r="J5" s="93"/>
      <c r="K5" s="93"/>
      <c r="L5" s="93"/>
      <c r="M5" s="93"/>
      <c r="N5" s="93"/>
      <c r="O5" s="93"/>
    </row>
    <row r="6" spans="1:15" x14ac:dyDescent="0.25">
      <c r="A6" s="9"/>
      <c r="B6" s="93"/>
      <c r="C6" s="93"/>
      <c r="D6" s="93"/>
      <c r="E6" s="93"/>
      <c r="F6" s="93"/>
      <c r="G6" s="93"/>
      <c r="H6" s="93"/>
      <c r="I6" s="93"/>
      <c r="J6" s="93"/>
      <c r="K6" s="93"/>
      <c r="L6" s="93"/>
      <c r="M6" s="93"/>
      <c r="N6" s="93"/>
      <c r="O6" s="93"/>
    </row>
    <row r="7" spans="1:15" x14ac:dyDescent="0.25">
      <c r="A7" s="128" t="s">
        <v>221</v>
      </c>
      <c r="B7" s="93"/>
      <c r="C7" s="93"/>
      <c r="D7" s="93"/>
      <c r="E7" s="93"/>
      <c r="F7" s="93"/>
      <c r="G7" s="93"/>
      <c r="H7" s="93"/>
      <c r="I7" s="93"/>
      <c r="J7" s="93"/>
      <c r="K7" s="93"/>
      <c r="L7" s="93"/>
      <c r="M7" s="93"/>
      <c r="N7" s="93"/>
      <c r="O7" s="93"/>
    </row>
    <row r="8" spans="1:15" s="3" customFormat="1" ht="25.5" customHeight="1" x14ac:dyDescent="0.3">
      <c r="A8" s="309" t="s">
        <v>222</v>
      </c>
      <c r="B8" s="310"/>
      <c r="C8" s="309" t="s">
        <v>223</v>
      </c>
      <c r="D8" s="311"/>
      <c r="E8" s="311"/>
      <c r="F8" s="311"/>
      <c r="G8" s="311"/>
      <c r="H8" s="311"/>
      <c r="I8" s="310"/>
      <c r="L8" s="81" t="s">
        <v>2</v>
      </c>
    </row>
    <row r="9" spans="1:15" s="3" customFormat="1" ht="22.5" customHeight="1" x14ac:dyDescent="0.25">
      <c r="A9" s="312"/>
      <c r="B9" s="313"/>
      <c r="C9" s="314" t="s">
        <v>224</v>
      </c>
      <c r="D9" s="314"/>
      <c r="E9" s="314"/>
      <c r="F9" s="314" t="s">
        <v>225</v>
      </c>
      <c r="G9" s="314"/>
      <c r="H9" s="314"/>
      <c r="I9" s="314"/>
      <c r="L9" s="236" t="s">
        <v>226</v>
      </c>
      <c r="M9" s="236"/>
      <c r="N9" s="236"/>
      <c r="O9" s="236"/>
    </row>
    <row r="10" spans="1:15" s="3" customFormat="1" ht="22.5" customHeight="1" x14ac:dyDescent="0.25">
      <c r="A10" s="308" t="s">
        <v>227</v>
      </c>
      <c r="B10" s="308"/>
      <c r="C10" s="305">
        <v>1</v>
      </c>
      <c r="D10" s="304"/>
      <c r="E10" s="304"/>
      <c r="F10" s="305">
        <v>1</v>
      </c>
      <c r="G10" s="304"/>
      <c r="H10" s="304"/>
      <c r="I10" s="304"/>
      <c r="L10" s="236"/>
      <c r="M10" s="236"/>
      <c r="N10" s="236"/>
      <c r="O10" s="236"/>
    </row>
    <row r="11" spans="1:15" s="3" customFormat="1" ht="22.5" customHeight="1" x14ac:dyDescent="0.25">
      <c r="A11" s="308" t="s">
        <v>228</v>
      </c>
      <c r="B11" s="308"/>
      <c r="C11" s="305">
        <v>1</v>
      </c>
      <c r="D11" s="304"/>
      <c r="E11" s="304"/>
      <c r="F11" s="305">
        <v>1</v>
      </c>
      <c r="G11" s="304"/>
      <c r="H11" s="304"/>
      <c r="I11" s="304"/>
      <c r="L11" s="236"/>
      <c r="M11" s="236"/>
      <c r="N11" s="236"/>
      <c r="O11" s="236"/>
    </row>
    <row r="12" spans="1:15" s="3" customFormat="1" ht="22.5" customHeight="1" x14ac:dyDescent="0.25">
      <c r="A12" s="308" t="s">
        <v>229</v>
      </c>
      <c r="B12" s="308"/>
      <c r="C12" s="305">
        <v>1</v>
      </c>
      <c r="D12" s="304"/>
      <c r="E12" s="304"/>
      <c r="F12" s="305">
        <v>1</v>
      </c>
      <c r="G12" s="304"/>
      <c r="H12" s="304"/>
      <c r="I12" s="304"/>
      <c r="L12" s="236"/>
      <c r="M12" s="236"/>
      <c r="N12" s="236"/>
      <c r="O12" s="236"/>
    </row>
    <row r="13" spans="1:15" s="3" customFormat="1" ht="22.5" customHeight="1" x14ac:dyDescent="0.25">
      <c r="A13" s="308" t="s">
        <v>230</v>
      </c>
      <c r="B13" s="308"/>
      <c r="C13" s="274" t="s">
        <v>231</v>
      </c>
      <c r="D13" s="304"/>
      <c r="E13" s="304"/>
      <c r="F13" s="305">
        <v>1</v>
      </c>
      <c r="G13" s="304"/>
      <c r="H13" s="304"/>
      <c r="I13" s="304"/>
      <c r="L13" s="236"/>
      <c r="M13" s="236"/>
      <c r="N13" s="236"/>
      <c r="O13" s="236"/>
    </row>
    <row r="14" spans="1:15" s="3" customFormat="1" ht="22.5" customHeight="1" x14ac:dyDescent="0.25">
      <c r="A14" s="308" t="s">
        <v>232</v>
      </c>
      <c r="B14" s="308"/>
      <c r="C14" s="305">
        <v>1</v>
      </c>
      <c r="D14" s="304"/>
      <c r="E14" s="304"/>
      <c r="F14" s="305">
        <v>1</v>
      </c>
      <c r="G14" s="304"/>
      <c r="H14" s="304"/>
      <c r="I14" s="304"/>
      <c r="L14" s="236"/>
      <c r="M14" s="236"/>
      <c r="N14" s="236"/>
      <c r="O14" s="236"/>
    </row>
    <row r="15" spans="1:15" s="3" customFormat="1" ht="22.5" customHeight="1" x14ac:dyDescent="0.25">
      <c r="A15" s="308" t="s">
        <v>233</v>
      </c>
      <c r="B15" s="308"/>
      <c r="C15" s="305">
        <v>1</v>
      </c>
      <c r="D15" s="304"/>
      <c r="E15" s="304"/>
      <c r="F15" s="305">
        <v>0.99850000000000005</v>
      </c>
      <c r="G15" s="304"/>
      <c r="H15" s="304"/>
      <c r="I15" s="304"/>
      <c r="L15" s="236"/>
      <c r="M15" s="236"/>
      <c r="N15" s="236"/>
      <c r="O15" s="236"/>
    </row>
    <row r="16" spans="1:15" s="3" customFormat="1" ht="22.5" customHeight="1" x14ac:dyDescent="0.25">
      <c r="A16" s="308" t="s">
        <v>234</v>
      </c>
      <c r="B16" s="308"/>
      <c r="C16" s="305">
        <v>1</v>
      </c>
      <c r="D16" s="304"/>
      <c r="E16" s="304"/>
      <c r="F16" s="305">
        <v>1</v>
      </c>
      <c r="G16" s="304"/>
      <c r="H16" s="304"/>
      <c r="I16" s="304"/>
      <c r="L16" s="236"/>
      <c r="M16" s="236"/>
      <c r="N16" s="236"/>
      <c r="O16" s="236"/>
    </row>
    <row r="17" spans="1:15" s="3" customFormat="1" ht="22.5" customHeight="1" x14ac:dyDescent="0.25">
      <c r="A17" s="306"/>
      <c r="B17" s="307"/>
      <c r="C17" s="304"/>
      <c r="D17" s="304"/>
      <c r="E17" s="304"/>
      <c r="F17" s="304"/>
      <c r="G17" s="304"/>
      <c r="H17" s="304"/>
      <c r="I17" s="304"/>
      <c r="L17" s="236"/>
      <c r="M17" s="236"/>
      <c r="N17" s="236"/>
      <c r="O17" s="236"/>
    </row>
    <row r="18" spans="1:15" s="3" customFormat="1" ht="13.8" x14ac:dyDescent="0.25">
      <c r="L18" s="236"/>
      <c r="M18" s="236"/>
      <c r="N18" s="236"/>
      <c r="O18" s="236"/>
    </row>
    <row r="19" spans="1:15" s="45" customFormat="1" ht="21.75" customHeight="1" x14ac:dyDescent="0.3">
      <c r="A19" s="297" t="s">
        <v>235</v>
      </c>
      <c r="B19" s="298"/>
      <c r="C19" s="298"/>
      <c r="D19" s="298"/>
      <c r="E19" s="298"/>
      <c r="F19" s="298"/>
      <c r="G19" s="298"/>
      <c r="H19" s="298"/>
      <c r="I19" s="298"/>
      <c r="J19" s="298"/>
      <c r="K19" s="299"/>
    </row>
    <row r="20" spans="1:15" s="3" customFormat="1" ht="38.25" customHeight="1" x14ac:dyDescent="0.25">
      <c r="A20" s="46" t="s">
        <v>53</v>
      </c>
      <c r="B20" s="301" t="s">
        <v>236</v>
      </c>
      <c r="C20" s="301"/>
      <c r="D20" s="301"/>
      <c r="E20" s="301" t="s">
        <v>237</v>
      </c>
      <c r="F20" s="301"/>
      <c r="G20" s="301"/>
      <c r="H20" s="301" t="s">
        <v>238</v>
      </c>
      <c r="I20" s="301"/>
      <c r="J20" s="302"/>
      <c r="K20" s="72"/>
    </row>
    <row r="21" spans="1:15" s="3" customFormat="1" ht="13.8" x14ac:dyDescent="0.25">
      <c r="A21" s="187">
        <v>44579</v>
      </c>
      <c r="B21" s="207" t="s">
        <v>239</v>
      </c>
      <c r="C21" s="207"/>
      <c r="D21" s="207"/>
      <c r="E21" s="207" t="s">
        <v>240</v>
      </c>
      <c r="F21" s="207"/>
      <c r="G21" s="207"/>
      <c r="H21" s="289" t="s">
        <v>241</v>
      </c>
      <c r="I21" s="289"/>
      <c r="J21" s="303"/>
      <c r="K21" s="72"/>
    </row>
    <row r="22" spans="1:15" s="3" customFormat="1" ht="13.8" x14ac:dyDescent="0.25">
      <c r="A22" s="187">
        <v>44608</v>
      </c>
      <c r="B22" s="207" t="s">
        <v>242</v>
      </c>
      <c r="C22" s="207"/>
      <c r="D22" s="207"/>
      <c r="E22" s="207" t="s">
        <v>243</v>
      </c>
      <c r="F22" s="207"/>
      <c r="G22" s="207"/>
      <c r="H22" s="289" t="s">
        <v>244</v>
      </c>
      <c r="I22" s="289"/>
      <c r="J22" s="303"/>
      <c r="K22" s="72"/>
    </row>
    <row r="23" spans="1:15" s="3" customFormat="1" ht="30.75" customHeight="1" x14ac:dyDescent="0.25">
      <c r="A23" s="187">
        <v>44896</v>
      </c>
      <c r="B23" s="207" t="s">
        <v>245</v>
      </c>
      <c r="C23" s="207"/>
      <c r="D23" s="207"/>
      <c r="E23" s="289" t="s">
        <v>246</v>
      </c>
      <c r="F23" s="289"/>
      <c r="G23" s="289"/>
      <c r="H23" s="289" t="s">
        <v>247</v>
      </c>
      <c r="I23" s="289"/>
      <c r="J23" s="303"/>
      <c r="K23" s="72"/>
    </row>
    <row r="24" spans="1:15" s="3" customFormat="1" ht="27" customHeight="1" x14ac:dyDescent="0.25">
      <c r="A24" s="187">
        <v>44579</v>
      </c>
      <c r="B24" s="207" t="s">
        <v>248</v>
      </c>
      <c r="C24" s="207"/>
      <c r="D24" s="207"/>
      <c r="E24" s="207" t="s">
        <v>249</v>
      </c>
      <c r="F24" s="207"/>
      <c r="G24" s="207"/>
      <c r="H24" s="289" t="s">
        <v>250</v>
      </c>
      <c r="I24" s="289"/>
      <c r="J24" s="303"/>
      <c r="K24" s="72"/>
    </row>
    <row r="25" spans="1:15" s="3" customFormat="1" ht="27" customHeight="1" x14ac:dyDescent="0.25">
      <c r="A25" s="187">
        <v>44596</v>
      </c>
      <c r="B25" s="207" t="s">
        <v>251</v>
      </c>
      <c r="C25" s="207"/>
      <c r="D25" s="207"/>
      <c r="E25" s="207" t="s">
        <v>249</v>
      </c>
      <c r="F25" s="207"/>
      <c r="G25" s="207"/>
      <c r="H25" s="289" t="s">
        <v>250</v>
      </c>
      <c r="I25" s="289"/>
      <c r="J25" s="303"/>
      <c r="K25" s="72"/>
    </row>
    <row r="26" spans="1:15" s="3" customFormat="1" ht="24" customHeight="1" x14ac:dyDescent="0.25">
      <c r="A26" s="187">
        <v>44871</v>
      </c>
      <c r="B26" s="207" t="s">
        <v>252</v>
      </c>
      <c r="C26" s="207"/>
      <c r="D26" s="207"/>
      <c r="E26" s="207" t="s">
        <v>253</v>
      </c>
      <c r="F26" s="207"/>
      <c r="G26" s="207"/>
      <c r="H26" s="289" t="s">
        <v>250</v>
      </c>
      <c r="I26" s="289"/>
      <c r="J26" s="303"/>
      <c r="K26" s="72"/>
    </row>
    <row r="27" spans="1:15" s="3" customFormat="1" ht="13.8" x14ac:dyDescent="0.25">
      <c r="A27" s="187">
        <v>44910</v>
      </c>
      <c r="B27" s="207" t="s">
        <v>254</v>
      </c>
      <c r="C27" s="207"/>
      <c r="D27" s="207"/>
      <c r="E27" s="207" t="s">
        <v>255</v>
      </c>
      <c r="F27" s="207"/>
      <c r="G27" s="207"/>
      <c r="H27" s="289" t="s">
        <v>256</v>
      </c>
      <c r="I27" s="289"/>
      <c r="J27" s="303"/>
      <c r="K27" s="72"/>
    </row>
    <row r="28" spans="1:15" s="3" customFormat="1" ht="13.8" x14ac:dyDescent="0.25"/>
    <row r="29" spans="1:15" s="45" customFormat="1" ht="22.5" customHeight="1" x14ac:dyDescent="0.3">
      <c r="A29" s="297" t="s">
        <v>257</v>
      </c>
      <c r="B29" s="298"/>
      <c r="C29" s="298"/>
      <c r="D29" s="298"/>
      <c r="E29" s="298"/>
      <c r="F29" s="298"/>
      <c r="G29" s="298"/>
      <c r="H29" s="298"/>
      <c r="I29" s="298"/>
      <c r="J29" s="298"/>
      <c r="K29" s="299"/>
    </row>
    <row r="30" spans="1:15" s="3" customFormat="1" ht="39" customHeight="1" x14ac:dyDescent="0.25">
      <c r="A30" s="46" t="s">
        <v>53</v>
      </c>
      <c r="B30" s="301" t="s">
        <v>258</v>
      </c>
      <c r="C30" s="301"/>
      <c r="D30" s="301"/>
      <c r="E30" s="301" t="s">
        <v>259</v>
      </c>
      <c r="F30" s="301"/>
      <c r="G30" s="301"/>
      <c r="H30" s="301" t="s">
        <v>238</v>
      </c>
      <c r="I30" s="301"/>
      <c r="J30" s="302"/>
      <c r="K30" s="72"/>
    </row>
    <row r="31" spans="1:15" s="3" customFormat="1" ht="13.8" x14ac:dyDescent="0.25">
      <c r="A31" s="112"/>
      <c r="B31" s="212"/>
      <c r="C31" s="212"/>
      <c r="D31" s="212"/>
      <c r="E31" s="212"/>
      <c r="F31" s="212"/>
      <c r="G31" s="212"/>
      <c r="H31" s="212"/>
      <c r="I31" s="212"/>
      <c r="J31" s="300"/>
      <c r="K31" s="72"/>
    </row>
    <row r="32" spans="1:15" s="3" customFormat="1" ht="13.8" x14ac:dyDescent="0.25">
      <c r="A32" s="112"/>
      <c r="B32" s="212"/>
      <c r="C32" s="212"/>
      <c r="D32" s="212"/>
      <c r="E32" s="212"/>
      <c r="F32" s="212"/>
      <c r="G32" s="212"/>
      <c r="H32" s="212"/>
      <c r="I32" s="212"/>
      <c r="J32" s="300"/>
      <c r="K32" s="72"/>
    </row>
    <row r="33" spans="1:11" ht="14.25" customHeight="1" x14ac:dyDescent="0.25">
      <c r="A33" s="112"/>
      <c r="B33" s="212"/>
      <c r="C33" s="212"/>
      <c r="D33" s="212"/>
      <c r="E33" s="212"/>
      <c r="F33" s="212"/>
      <c r="G33" s="212"/>
      <c r="H33" s="212"/>
      <c r="I33" s="212"/>
      <c r="J33" s="300"/>
      <c r="K33" s="72"/>
    </row>
    <row r="34" spans="1:11" s="3" customFormat="1" ht="13.8" x14ac:dyDescent="0.25">
      <c r="A34" s="112"/>
      <c r="B34" s="212"/>
      <c r="C34" s="212"/>
      <c r="D34" s="212"/>
      <c r="E34" s="212"/>
      <c r="F34" s="212"/>
      <c r="G34" s="212"/>
      <c r="H34" s="212"/>
      <c r="I34" s="212"/>
      <c r="J34" s="300"/>
      <c r="K34" s="72"/>
    </row>
    <row r="35" spans="1:11" s="3" customFormat="1" ht="13.8" x14ac:dyDescent="0.25">
      <c r="A35" s="112"/>
      <c r="B35" s="212"/>
      <c r="C35" s="212"/>
      <c r="D35" s="212"/>
      <c r="E35" s="212"/>
      <c r="F35" s="212"/>
      <c r="G35" s="212"/>
      <c r="H35" s="212"/>
      <c r="I35" s="212"/>
      <c r="J35" s="300"/>
      <c r="K35" s="72"/>
    </row>
    <row r="36" spans="1:11" s="3" customFormat="1" ht="29.25" customHeight="1" x14ac:dyDescent="0.25">
      <c r="A36" s="128"/>
      <c r="E36" s="315" t="s">
        <v>260</v>
      </c>
      <c r="F36" s="315"/>
      <c r="G36" s="315"/>
      <c r="H36" s="315"/>
      <c r="I36" s="315"/>
      <c r="J36" s="128"/>
    </row>
    <row r="52" spans="3:3" x14ac:dyDescent="0.25">
      <c r="C52" s="93">
        <v>2</v>
      </c>
    </row>
    <row r="54" spans="3:3" x14ac:dyDescent="0.25">
      <c r="C54" s="189">
        <v>44981</v>
      </c>
    </row>
    <row r="69" spans="6:6" x14ac:dyDescent="0.25">
      <c r="F69" s="3"/>
    </row>
  </sheetData>
  <mergeCells count="75">
    <mergeCell ref="L9:O18"/>
    <mergeCell ref="E36:I36"/>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H25:J25"/>
    <mergeCell ref="B22:D22"/>
    <mergeCell ref="E22:G22"/>
    <mergeCell ref="H22:J22"/>
    <mergeCell ref="B23:D23"/>
    <mergeCell ref="E23:G23"/>
    <mergeCell ref="H23:J23"/>
    <mergeCell ref="E26:G26"/>
    <mergeCell ref="H26:J26"/>
    <mergeCell ref="B35:D35"/>
    <mergeCell ref="E35:G35"/>
    <mergeCell ref="H35:J35"/>
    <mergeCell ref="B32:D32"/>
    <mergeCell ref="E32:G32"/>
    <mergeCell ref="H32:J32"/>
    <mergeCell ref="B33:D33"/>
    <mergeCell ref="E33:G33"/>
    <mergeCell ref="H33:J33"/>
    <mergeCell ref="A29:K29"/>
    <mergeCell ref="B27:D27"/>
    <mergeCell ref="E27:G27"/>
    <mergeCell ref="H27:J27"/>
    <mergeCell ref="A19:K19"/>
    <mergeCell ref="B34:D34"/>
    <mergeCell ref="E34:G34"/>
    <mergeCell ref="H34:J34"/>
    <mergeCell ref="B30:D30"/>
    <mergeCell ref="E30:G30"/>
    <mergeCell ref="H30:J30"/>
    <mergeCell ref="B31:D31"/>
    <mergeCell ref="E31:G31"/>
    <mergeCell ref="H31:J31"/>
    <mergeCell ref="B24:D24"/>
    <mergeCell ref="E24:G24"/>
    <mergeCell ref="H24:J24"/>
    <mergeCell ref="B25:D25"/>
    <mergeCell ref="E25:G25"/>
    <mergeCell ref="B26:D26"/>
  </mergeCells>
  <pageMargins left="0.7" right="0.7" top="0.75" bottom="0.75" header="0.3" footer="0.3"/>
  <pageSetup paperSize="9" scale="86" orientation="portrait" r:id="rId1"/>
  <headerFooter scaleWithDoc="0">
    <oddFooter>&amp;C&amp;"Arial,Regular"Page &amp;P</oddFooter>
  </headerFooter>
  <colBreaks count="1" manualBreakCount="1">
    <brk id="9" max="36"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view="pageBreakPreview" topLeftCell="A3" zoomScaleNormal="100" zoomScaleSheetLayoutView="100" workbookViewId="0">
      <selection activeCell="I53" sqref="I53"/>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93" t="str">
        <f>+'Cover Page'!$B$30</f>
        <v>Annual Performance Report 2022</v>
      </c>
      <c r="B1" s="93"/>
      <c r="C1" s="93"/>
      <c r="D1" s="93"/>
      <c r="E1" s="93" t="str">
        <f>+'Cover Page'!$B$34</f>
        <v>Cornwall Energy Recovery Centre</v>
      </c>
      <c r="F1" s="93"/>
      <c r="G1" s="93"/>
      <c r="H1" s="93"/>
      <c r="I1" s="93"/>
    </row>
    <row r="3" spans="1:9" ht="15.6" x14ac:dyDescent="0.3">
      <c r="A3" s="1" t="s">
        <v>261</v>
      </c>
      <c r="B3" s="93"/>
      <c r="C3" s="93"/>
      <c r="D3" s="93"/>
      <c r="E3" s="93"/>
      <c r="F3" s="93"/>
      <c r="G3" s="93"/>
      <c r="H3" s="93"/>
      <c r="I3" s="93"/>
    </row>
    <row r="4" spans="1:9" ht="15.6" x14ac:dyDescent="0.3">
      <c r="A4" s="1"/>
      <c r="B4" s="93"/>
      <c r="C4" s="93"/>
      <c r="D4" s="93"/>
      <c r="E4" s="93"/>
      <c r="F4" s="93"/>
      <c r="G4" s="93"/>
      <c r="H4" s="93"/>
      <c r="I4" s="93"/>
    </row>
    <row r="5" spans="1:9" s="3" customFormat="1" ht="13.8" x14ac:dyDescent="0.25">
      <c r="A5" s="328" t="s">
        <v>262</v>
      </c>
      <c r="B5" s="329"/>
      <c r="C5" s="329"/>
      <c r="D5" s="329"/>
      <c r="E5" s="329"/>
      <c r="F5" s="329"/>
      <c r="G5" s="329"/>
      <c r="H5" s="329"/>
      <c r="I5" s="330"/>
    </row>
    <row r="6" spans="1:9" s="3" customFormat="1" ht="15.75" customHeight="1" x14ac:dyDescent="0.25">
      <c r="A6" s="219" t="s">
        <v>263</v>
      </c>
      <c r="B6" s="220"/>
      <c r="C6" s="220"/>
      <c r="D6" s="220"/>
      <c r="E6" s="220"/>
      <c r="F6" s="220"/>
      <c r="G6" s="220"/>
      <c r="H6" s="220"/>
      <c r="I6" s="221"/>
    </row>
    <row r="7" spans="1:9" s="3" customFormat="1" ht="15.75" customHeight="1" x14ac:dyDescent="0.25">
      <c r="A7" s="222"/>
      <c r="B7" s="223"/>
      <c r="C7" s="223"/>
      <c r="D7" s="223"/>
      <c r="E7" s="223"/>
      <c r="F7" s="223"/>
      <c r="G7" s="223"/>
      <c r="H7" s="223"/>
      <c r="I7" s="224"/>
    </row>
    <row r="8" spans="1:9" s="3" customFormat="1" ht="15.75" customHeight="1" x14ac:dyDescent="0.25">
      <c r="A8" s="222"/>
      <c r="B8" s="223"/>
      <c r="C8" s="223"/>
      <c r="D8" s="223"/>
      <c r="E8" s="223"/>
      <c r="F8" s="223"/>
      <c r="G8" s="223"/>
      <c r="H8" s="223"/>
      <c r="I8" s="224"/>
    </row>
    <row r="9" spans="1:9" s="3" customFormat="1" ht="15.75" customHeight="1" x14ac:dyDescent="0.25">
      <c r="A9" s="222"/>
      <c r="B9" s="223"/>
      <c r="C9" s="223"/>
      <c r="D9" s="223"/>
      <c r="E9" s="223"/>
      <c r="F9" s="223"/>
      <c r="G9" s="223"/>
      <c r="H9" s="223"/>
      <c r="I9" s="224"/>
    </row>
    <row r="10" spans="1:9" s="3" customFormat="1" ht="15.75" customHeight="1" x14ac:dyDescent="0.25">
      <c r="A10" s="222"/>
      <c r="B10" s="223"/>
      <c r="C10" s="223"/>
      <c r="D10" s="223"/>
      <c r="E10" s="223"/>
      <c r="F10" s="223"/>
      <c r="G10" s="223"/>
      <c r="H10" s="223"/>
      <c r="I10" s="224"/>
    </row>
    <row r="11" spans="1:9" s="3" customFormat="1" ht="15.75" customHeight="1" x14ac:dyDescent="0.25">
      <c r="A11" s="222"/>
      <c r="B11" s="223"/>
      <c r="C11" s="223"/>
      <c r="D11" s="223"/>
      <c r="E11" s="223"/>
      <c r="F11" s="223"/>
      <c r="G11" s="223"/>
      <c r="H11" s="223"/>
      <c r="I11" s="224"/>
    </row>
    <row r="12" spans="1:9" s="3" customFormat="1" ht="15.75" customHeight="1" x14ac:dyDescent="0.25">
      <c r="A12" s="222"/>
      <c r="B12" s="223"/>
      <c r="C12" s="223"/>
      <c r="D12" s="223"/>
      <c r="E12" s="223"/>
      <c r="F12" s="223"/>
      <c r="G12" s="223"/>
      <c r="H12" s="223"/>
      <c r="I12" s="224"/>
    </row>
    <row r="13" spans="1:9" s="3" customFormat="1" ht="15.75" customHeight="1" x14ac:dyDescent="0.25">
      <c r="A13" s="222"/>
      <c r="B13" s="223"/>
      <c r="C13" s="223"/>
      <c r="D13" s="223"/>
      <c r="E13" s="223"/>
      <c r="F13" s="223"/>
      <c r="G13" s="223"/>
      <c r="H13" s="223"/>
      <c r="I13" s="224"/>
    </row>
    <row r="14" spans="1:9" s="3" customFormat="1" ht="15.75" customHeight="1" x14ac:dyDescent="0.25">
      <c r="A14" s="225"/>
      <c r="B14" s="226"/>
      <c r="C14" s="226"/>
      <c r="D14" s="226"/>
      <c r="E14" s="226"/>
      <c r="F14" s="226"/>
      <c r="G14" s="226"/>
      <c r="H14" s="226"/>
      <c r="I14" s="227"/>
    </row>
    <row r="15" spans="1:9" s="3" customFormat="1" ht="13.8" x14ac:dyDescent="0.25"/>
    <row r="16" spans="1:9" s="47" customFormat="1" ht="33.75" customHeight="1" x14ac:dyDescent="0.3">
      <c r="A16" s="316" t="s">
        <v>264</v>
      </c>
      <c r="B16" s="317"/>
      <c r="C16" s="317"/>
      <c r="D16" s="317"/>
      <c r="E16" s="317"/>
      <c r="F16" s="317"/>
      <c r="G16" s="317"/>
      <c r="H16" s="317"/>
      <c r="I16" s="318"/>
    </row>
    <row r="17" spans="1:9" ht="15.75" customHeight="1" x14ac:dyDescent="0.25">
      <c r="A17" s="331" t="s">
        <v>265</v>
      </c>
      <c r="B17" s="228"/>
      <c r="C17" s="228"/>
      <c r="D17" s="228"/>
      <c r="E17" s="228"/>
      <c r="F17" s="228"/>
      <c r="G17" s="228"/>
      <c r="H17" s="228"/>
      <c r="I17" s="229"/>
    </row>
    <row r="18" spans="1:9" ht="15.75" customHeight="1" x14ac:dyDescent="0.25">
      <c r="A18" s="230"/>
      <c r="B18" s="231"/>
      <c r="C18" s="231"/>
      <c r="D18" s="231"/>
      <c r="E18" s="231"/>
      <c r="F18" s="231"/>
      <c r="G18" s="231"/>
      <c r="H18" s="231"/>
      <c r="I18" s="232"/>
    </row>
    <row r="19" spans="1:9" ht="15.75" customHeight="1" x14ac:dyDescent="0.25">
      <c r="A19" s="230"/>
      <c r="B19" s="231"/>
      <c r="C19" s="231"/>
      <c r="D19" s="231"/>
      <c r="E19" s="231"/>
      <c r="F19" s="231"/>
      <c r="G19" s="231"/>
      <c r="H19" s="231"/>
      <c r="I19" s="232"/>
    </row>
    <row r="20" spans="1:9" ht="15.75" customHeight="1" x14ac:dyDescent="0.25">
      <c r="A20" s="230"/>
      <c r="B20" s="231"/>
      <c r="C20" s="231"/>
      <c r="D20" s="231"/>
      <c r="E20" s="231"/>
      <c r="F20" s="231"/>
      <c r="G20" s="231"/>
      <c r="H20" s="231"/>
      <c r="I20" s="232"/>
    </row>
    <row r="21" spans="1:9" ht="15.75" customHeight="1" x14ac:dyDescent="0.25">
      <c r="A21" s="230"/>
      <c r="B21" s="231"/>
      <c r="C21" s="231"/>
      <c r="D21" s="231"/>
      <c r="E21" s="231"/>
      <c r="F21" s="231"/>
      <c r="G21" s="231"/>
      <c r="H21" s="231"/>
      <c r="I21" s="232"/>
    </row>
    <row r="22" spans="1:9" ht="15.75" customHeight="1" x14ac:dyDescent="0.25">
      <c r="A22" s="230"/>
      <c r="B22" s="231"/>
      <c r="C22" s="231"/>
      <c r="D22" s="231"/>
      <c r="E22" s="231"/>
      <c r="F22" s="231"/>
      <c r="G22" s="231"/>
      <c r="H22" s="231"/>
      <c r="I22" s="232"/>
    </row>
    <row r="23" spans="1:9" ht="15.75" customHeight="1" x14ac:dyDescent="0.25">
      <c r="A23" s="230"/>
      <c r="B23" s="231"/>
      <c r="C23" s="231"/>
      <c r="D23" s="231"/>
      <c r="E23" s="231"/>
      <c r="F23" s="231"/>
      <c r="G23" s="231"/>
      <c r="H23" s="231"/>
      <c r="I23" s="232"/>
    </row>
    <row r="24" spans="1:9" ht="15.75" customHeight="1" x14ac:dyDescent="0.25">
      <c r="A24" s="230"/>
      <c r="B24" s="231"/>
      <c r="C24" s="231"/>
      <c r="D24" s="231"/>
      <c r="E24" s="231"/>
      <c r="F24" s="231"/>
      <c r="G24" s="231"/>
      <c r="H24" s="231"/>
      <c r="I24" s="232"/>
    </row>
    <row r="25" spans="1:9" ht="15.75" customHeight="1" x14ac:dyDescent="0.25">
      <c r="A25" s="233"/>
      <c r="B25" s="234"/>
      <c r="C25" s="234"/>
      <c r="D25" s="234"/>
      <c r="E25" s="234"/>
      <c r="F25" s="234"/>
      <c r="G25" s="234"/>
      <c r="H25" s="234"/>
      <c r="I25" s="235"/>
    </row>
    <row r="26" spans="1:9" ht="15.6" x14ac:dyDescent="0.3">
      <c r="A26" s="1"/>
      <c r="B26" s="93"/>
      <c r="C26" s="93"/>
      <c r="D26" s="93"/>
      <c r="E26" s="93"/>
      <c r="F26" s="93"/>
      <c r="G26" s="93"/>
      <c r="H26" s="93"/>
      <c r="I26" s="93"/>
    </row>
    <row r="27" spans="1:9" ht="36.75" customHeight="1" x14ac:dyDescent="0.25">
      <c r="A27" s="316" t="s">
        <v>266</v>
      </c>
      <c r="B27" s="317"/>
      <c r="C27" s="317"/>
      <c r="D27" s="317"/>
      <c r="E27" s="317"/>
      <c r="F27" s="317"/>
      <c r="G27" s="317"/>
      <c r="H27" s="317"/>
      <c r="I27" s="318"/>
    </row>
    <row r="28" spans="1:9" ht="15.75" customHeight="1" x14ac:dyDescent="0.25">
      <c r="A28" s="331" t="s">
        <v>265</v>
      </c>
      <c r="B28" s="228"/>
      <c r="C28" s="228"/>
      <c r="D28" s="228"/>
      <c r="E28" s="228"/>
      <c r="F28" s="228"/>
      <c r="G28" s="228"/>
      <c r="H28" s="228"/>
      <c r="I28" s="229"/>
    </row>
    <row r="29" spans="1:9" ht="15.75" customHeight="1" x14ac:dyDescent="0.25">
      <c r="A29" s="230"/>
      <c r="B29" s="231"/>
      <c r="C29" s="231"/>
      <c r="D29" s="231"/>
      <c r="E29" s="231"/>
      <c r="F29" s="231"/>
      <c r="G29" s="231"/>
      <c r="H29" s="231"/>
      <c r="I29" s="232"/>
    </row>
    <row r="30" spans="1:9" ht="15.75" customHeight="1" x14ac:dyDescent="0.25">
      <c r="A30" s="230"/>
      <c r="B30" s="231"/>
      <c r="C30" s="231"/>
      <c r="D30" s="231"/>
      <c r="E30" s="231"/>
      <c r="F30" s="231"/>
      <c r="G30" s="231"/>
      <c r="H30" s="231"/>
      <c r="I30" s="232"/>
    </row>
    <row r="31" spans="1:9" ht="15.75" customHeight="1" x14ac:dyDescent="0.25">
      <c r="A31" s="230"/>
      <c r="B31" s="231"/>
      <c r="C31" s="231"/>
      <c r="D31" s="231"/>
      <c r="E31" s="231"/>
      <c r="F31" s="231"/>
      <c r="G31" s="231"/>
      <c r="H31" s="231"/>
      <c r="I31" s="232"/>
    </row>
    <row r="32" spans="1:9" ht="15.75" customHeight="1" x14ac:dyDescent="0.25">
      <c r="A32" s="230"/>
      <c r="B32" s="231"/>
      <c r="C32" s="231"/>
      <c r="D32" s="231"/>
      <c r="E32" s="231"/>
      <c r="F32" s="231"/>
      <c r="G32" s="231"/>
      <c r="H32" s="231"/>
      <c r="I32" s="232"/>
    </row>
    <row r="33" spans="1:9" ht="15.75" customHeight="1" x14ac:dyDescent="0.25">
      <c r="A33" s="230"/>
      <c r="B33" s="231"/>
      <c r="C33" s="231"/>
      <c r="D33" s="231"/>
      <c r="E33" s="231"/>
      <c r="F33" s="231"/>
      <c r="G33" s="231"/>
      <c r="H33" s="231"/>
      <c r="I33" s="232"/>
    </row>
    <row r="34" spans="1:9" ht="15.75" customHeight="1" x14ac:dyDescent="0.25">
      <c r="A34" s="230"/>
      <c r="B34" s="231"/>
      <c r="C34" s="231"/>
      <c r="D34" s="231"/>
      <c r="E34" s="231"/>
      <c r="F34" s="231"/>
      <c r="G34" s="231"/>
      <c r="H34" s="231"/>
      <c r="I34" s="232"/>
    </row>
    <row r="35" spans="1:9" ht="15.75" customHeight="1" x14ac:dyDescent="0.25">
      <c r="A35" s="230"/>
      <c r="B35" s="231"/>
      <c r="C35" s="231"/>
      <c r="D35" s="231"/>
      <c r="E35" s="231"/>
      <c r="F35" s="231"/>
      <c r="G35" s="231"/>
      <c r="H35" s="231"/>
      <c r="I35" s="232"/>
    </row>
    <row r="36" spans="1:9" ht="15.75" customHeight="1" x14ac:dyDescent="0.25">
      <c r="A36" s="233"/>
      <c r="B36" s="234"/>
      <c r="C36" s="234"/>
      <c r="D36" s="234"/>
      <c r="E36" s="234"/>
      <c r="F36" s="234"/>
      <c r="G36" s="234"/>
      <c r="H36" s="234"/>
      <c r="I36" s="235"/>
    </row>
    <row r="38" spans="1:9" ht="33" customHeight="1" x14ac:dyDescent="0.25">
      <c r="A38" s="316" t="s">
        <v>267</v>
      </c>
      <c r="B38" s="317"/>
      <c r="C38" s="317"/>
      <c r="D38" s="317"/>
      <c r="E38" s="317"/>
      <c r="F38" s="317"/>
      <c r="G38" s="317"/>
      <c r="H38" s="317"/>
      <c r="I38" s="318"/>
    </row>
    <row r="39" spans="1:9" ht="15.75" customHeight="1" x14ac:dyDescent="0.25">
      <c r="A39" s="319"/>
      <c r="B39" s="320"/>
      <c r="C39" s="320"/>
      <c r="D39" s="320"/>
      <c r="E39" s="320"/>
      <c r="F39" s="320"/>
      <c r="G39" s="320"/>
      <c r="H39" s="320"/>
      <c r="I39" s="321"/>
    </row>
    <row r="40" spans="1:9" ht="15.75" customHeight="1" x14ac:dyDescent="0.25">
      <c r="A40" s="322"/>
      <c r="B40" s="323"/>
      <c r="C40" s="323"/>
      <c r="D40" s="323"/>
      <c r="E40" s="323"/>
      <c r="F40" s="323"/>
      <c r="G40" s="323"/>
      <c r="H40" s="323"/>
      <c r="I40" s="324"/>
    </row>
    <row r="41" spans="1:9" ht="15.75" customHeight="1" x14ac:dyDescent="0.25">
      <c r="A41" s="322"/>
      <c r="B41" s="323"/>
      <c r="C41" s="323"/>
      <c r="D41" s="323"/>
      <c r="E41" s="323"/>
      <c r="F41" s="323"/>
      <c r="G41" s="323"/>
      <c r="H41" s="323"/>
      <c r="I41" s="324"/>
    </row>
    <row r="42" spans="1:9" ht="15.75" customHeight="1" x14ac:dyDescent="0.25">
      <c r="A42" s="322"/>
      <c r="B42" s="323"/>
      <c r="C42" s="323"/>
      <c r="D42" s="323"/>
      <c r="E42" s="323"/>
      <c r="F42" s="323"/>
      <c r="G42" s="323"/>
      <c r="H42" s="323"/>
      <c r="I42" s="324"/>
    </row>
    <row r="43" spans="1:9" ht="15.75" customHeight="1" x14ac:dyDescent="0.25">
      <c r="A43" s="322"/>
      <c r="B43" s="323"/>
      <c r="C43" s="323"/>
      <c r="D43" s="323"/>
      <c r="E43" s="323"/>
      <c r="F43" s="323"/>
      <c r="G43" s="323"/>
      <c r="H43" s="323"/>
      <c r="I43" s="324"/>
    </row>
    <row r="44" spans="1:9" ht="15.75" customHeight="1" x14ac:dyDescent="0.25">
      <c r="A44" s="322"/>
      <c r="B44" s="323"/>
      <c r="C44" s="323"/>
      <c r="D44" s="323"/>
      <c r="E44" s="323"/>
      <c r="F44" s="323"/>
      <c r="G44" s="323"/>
      <c r="H44" s="323"/>
      <c r="I44" s="324"/>
    </row>
    <row r="45" spans="1:9" ht="15.75" customHeight="1" x14ac:dyDescent="0.25">
      <c r="A45" s="322"/>
      <c r="B45" s="323"/>
      <c r="C45" s="323"/>
      <c r="D45" s="323"/>
      <c r="E45" s="323"/>
      <c r="F45" s="323"/>
      <c r="G45" s="323"/>
      <c r="H45" s="323"/>
      <c r="I45" s="324"/>
    </row>
    <row r="46" spans="1:9" ht="15.75" customHeight="1" x14ac:dyDescent="0.25">
      <c r="A46" s="322"/>
      <c r="B46" s="323"/>
      <c r="C46" s="323"/>
      <c r="D46" s="323"/>
      <c r="E46" s="323"/>
      <c r="F46" s="323"/>
      <c r="G46" s="323"/>
      <c r="H46" s="323"/>
      <c r="I46" s="324"/>
    </row>
    <row r="47" spans="1:9" ht="15.75" customHeight="1" x14ac:dyDescent="0.25">
      <c r="A47" s="322"/>
      <c r="B47" s="323"/>
      <c r="C47" s="323"/>
      <c r="D47" s="323"/>
      <c r="E47" s="323"/>
      <c r="F47" s="323"/>
      <c r="G47" s="323"/>
      <c r="H47" s="323"/>
      <c r="I47" s="324"/>
    </row>
    <row r="48" spans="1:9" ht="15.75" customHeight="1" x14ac:dyDescent="0.25">
      <c r="A48" s="325"/>
      <c r="B48" s="326"/>
      <c r="C48" s="326"/>
      <c r="D48" s="326"/>
      <c r="E48" s="326"/>
      <c r="F48" s="326"/>
      <c r="G48" s="326"/>
      <c r="H48" s="326"/>
      <c r="I48" s="327"/>
    </row>
    <row r="52" spans="3:3" x14ac:dyDescent="0.25">
      <c r="C52" s="93">
        <v>2</v>
      </c>
    </row>
    <row r="54" spans="3:3" x14ac:dyDescent="0.25">
      <c r="C54" s="189">
        <v>44981</v>
      </c>
    </row>
    <row r="66" spans="6:6" x14ac:dyDescent="0.25">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view="pageBreakPreview" zoomScale="115" zoomScaleNormal="100" zoomScaleSheetLayoutView="115" workbookViewId="0">
      <selection activeCell="I53" sqref="I53"/>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93" t="str">
        <f>+'Cover Page'!$B$30</f>
        <v>Annual Performance Report 2022</v>
      </c>
      <c r="B1" s="93"/>
      <c r="C1" s="93"/>
      <c r="D1" s="93"/>
      <c r="E1" s="93" t="str">
        <f>+'Cover Page'!$B$34</f>
        <v>Cornwall Energy Recovery Centre</v>
      </c>
      <c r="F1" s="93"/>
      <c r="G1" s="93"/>
      <c r="H1" s="93"/>
      <c r="I1" s="93"/>
    </row>
    <row r="3" spans="1:9" ht="15.6" x14ac:dyDescent="0.3">
      <c r="A3" s="1" t="s">
        <v>268</v>
      </c>
      <c r="B3" s="93"/>
      <c r="C3" s="93"/>
      <c r="D3" s="93"/>
      <c r="E3" s="93"/>
      <c r="F3" s="93"/>
      <c r="G3" s="93"/>
      <c r="H3" s="93"/>
      <c r="I3" s="93"/>
    </row>
    <row r="4" spans="1:9" ht="15.6" x14ac:dyDescent="0.3">
      <c r="A4" s="1"/>
      <c r="B4" s="93"/>
      <c r="C4" s="93"/>
      <c r="D4" s="93"/>
      <c r="E4" s="93"/>
      <c r="F4" s="93"/>
      <c r="G4" s="93"/>
      <c r="H4" s="93"/>
      <c r="I4" s="93"/>
    </row>
    <row r="5" spans="1:9" s="3" customFormat="1" ht="28.5" customHeight="1" x14ac:dyDescent="0.25">
      <c r="A5" s="48" t="s">
        <v>269</v>
      </c>
      <c r="B5" s="49"/>
      <c r="C5" s="49"/>
      <c r="D5" s="49"/>
      <c r="E5" s="49"/>
      <c r="F5" s="49"/>
      <c r="G5" s="49"/>
      <c r="H5" s="49"/>
      <c r="I5" s="50"/>
    </row>
    <row r="6" spans="1:9" s="3" customFormat="1" ht="15.75" customHeight="1" x14ac:dyDescent="0.25">
      <c r="A6" s="328" t="s">
        <v>53</v>
      </c>
      <c r="B6" s="330"/>
      <c r="C6" s="328" t="s">
        <v>270</v>
      </c>
      <c r="D6" s="329"/>
      <c r="E6" s="329"/>
      <c r="F6" s="329"/>
      <c r="G6" s="329"/>
      <c r="H6" s="329"/>
      <c r="I6" s="330"/>
    </row>
    <row r="7" spans="1:9" s="3" customFormat="1" ht="15.75" customHeight="1" x14ac:dyDescent="0.25">
      <c r="A7" s="332">
        <v>44660</v>
      </c>
      <c r="B7" s="229"/>
      <c r="C7" s="219" t="s">
        <v>271</v>
      </c>
      <c r="D7" s="220"/>
      <c r="E7" s="220"/>
      <c r="F7" s="220"/>
      <c r="G7" s="220"/>
      <c r="H7" s="220"/>
      <c r="I7" s="221"/>
    </row>
    <row r="8" spans="1:9" s="3" customFormat="1" ht="15.75" customHeight="1" x14ac:dyDescent="0.25">
      <c r="A8" s="233"/>
      <c r="B8" s="235"/>
      <c r="C8" s="225"/>
      <c r="D8" s="226"/>
      <c r="E8" s="226"/>
      <c r="F8" s="226"/>
      <c r="G8" s="226"/>
      <c r="H8" s="226"/>
      <c r="I8" s="227"/>
    </row>
    <row r="9" spans="1:9" s="3" customFormat="1" ht="15.75" customHeight="1" x14ac:dyDescent="0.25">
      <c r="A9" s="331" t="s">
        <v>272</v>
      </c>
      <c r="B9" s="229"/>
      <c r="C9" s="219" t="s">
        <v>273</v>
      </c>
      <c r="D9" s="220"/>
      <c r="E9" s="220"/>
      <c r="F9" s="220"/>
      <c r="G9" s="220"/>
      <c r="H9" s="220"/>
      <c r="I9" s="221"/>
    </row>
    <row r="10" spans="1:9" s="3" customFormat="1" ht="27.75" customHeight="1" x14ac:dyDescent="0.25">
      <c r="A10" s="233"/>
      <c r="B10" s="235"/>
      <c r="C10" s="225"/>
      <c r="D10" s="226"/>
      <c r="E10" s="226"/>
      <c r="F10" s="226"/>
      <c r="G10" s="226"/>
      <c r="H10" s="226"/>
      <c r="I10" s="227"/>
    </row>
    <row r="11" spans="1:9" s="3" customFormat="1" ht="15.75" customHeight="1" x14ac:dyDescent="0.25">
      <c r="A11" s="331" t="s">
        <v>274</v>
      </c>
      <c r="B11" s="229"/>
      <c r="C11" s="219" t="s">
        <v>275</v>
      </c>
      <c r="D11" s="220"/>
      <c r="E11" s="220"/>
      <c r="F11" s="220"/>
      <c r="G11" s="220"/>
      <c r="H11" s="220"/>
      <c r="I11" s="221"/>
    </row>
    <row r="12" spans="1:9" s="3" customFormat="1" ht="27" customHeight="1" x14ac:dyDescent="0.25">
      <c r="A12" s="233"/>
      <c r="B12" s="235"/>
      <c r="C12" s="225"/>
      <c r="D12" s="226"/>
      <c r="E12" s="226"/>
      <c r="F12" s="226"/>
      <c r="G12" s="226"/>
      <c r="H12" s="226"/>
      <c r="I12" s="227"/>
    </row>
    <row r="13" spans="1:9" s="3" customFormat="1" ht="15.75" customHeight="1" x14ac:dyDescent="0.25">
      <c r="A13" s="332">
        <v>44849</v>
      </c>
      <c r="B13" s="229"/>
      <c r="C13" s="219" t="s">
        <v>276</v>
      </c>
      <c r="D13" s="220"/>
      <c r="E13" s="220"/>
      <c r="F13" s="220"/>
      <c r="G13" s="220"/>
      <c r="H13" s="220"/>
      <c r="I13" s="221"/>
    </row>
    <row r="14" spans="1:9" s="3" customFormat="1" ht="15.75" customHeight="1" x14ac:dyDescent="0.25">
      <c r="A14" s="233"/>
      <c r="B14" s="235"/>
      <c r="C14" s="225"/>
      <c r="D14" s="226"/>
      <c r="E14" s="226"/>
      <c r="F14" s="226"/>
      <c r="G14" s="226"/>
      <c r="H14" s="226"/>
      <c r="I14" s="227"/>
    </row>
    <row r="15" spans="1:9" s="3" customFormat="1" ht="13.8" x14ac:dyDescent="0.25"/>
    <row r="16" spans="1:9" s="47" customFormat="1" ht="33.75" customHeight="1" x14ac:dyDescent="0.3">
      <c r="A16" s="316" t="s">
        <v>277</v>
      </c>
      <c r="B16" s="317"/>
      <c r="C16" s="317"/>
      <c r="D16" s="317"/>
      <c r="E16" s="317"/>
      <c r="F16" s="317"/>
      <c r="G16" s="317"/>
      <c r="H16" s="317"/>
      <c r="I16" s="318"/>
    </row>
    <row r="17" spans="1:9" ht="15.75" customHeight="1" x14ac:dyDescent="0.25">
      <c r="A17" s="328" t="s">
        <v>53</v>
      </c>
      <c r="B17" s="330"/>
      <c r="C17" s="328" t="s">
        <v>270</v>
      </c>
      <c r="D17" s="329"/>
      <c r="E17" s="329"/>
      <c r="F17" s="329"/>
      <c r="G17" s="329"/>
      <c r="H17" s="329"/>
      <c r="I17" s="329"/>
    </row>
    <row r="18" spans="1:9" ht="15.75" customHeight="1" x14ac:dyDescent="0.25">
      <c r="A18" s="332">
        <v>44996</v>
      </c>
      <c r="B18" s="229"/>
      <c r="C18" s="219" t="s">
        <v>278</v>
      </c>
      <c r="D18" s="220"/>
      <c r="E18" s="220"/>
      <c r="F18" s="220"/>
      <c r="G18" s="220"/>
      <c r="H18" s="220"/>
      <c r="I18" s="221"/>
    </row>
    <row r="19" spans="1:9" ht="28.5" customHeight="1" x14ac:dyDescent="0.25">
      <c r="A19" s="233"/>
      <c r="B19" s="235"/>
      <c r="C19" s="225"/>
      <c r="D19" s="226"/>
      <c r="E19" s="226"/>
      <c r="F19" s="226"/>
      <c r="G19" s="226"/>
      <c r="H19" s="226"/>
      <c r="I19" s="227"/>
    </row>
    <row r="20" spans="1:9" ht="15.75" customHeight="1" x14ac:dyDescent="0.25">
      <c r="A20" s="331" t="s">
        <v>279</v>
      </c>
      <c r="B20" s="229"/>
      <c r="C20" s="219" t="s">
        <v>280</v>
      </c>
      <c r="D20" s="220"/>
      <c r="E20" s="220"/>
      <c r="F20" s="220"/>
      <c r="G20" s="220"/>
      <c r="H20" s="220"/>
      <c r="I20" s="221"/>
    </row>
    <row r="21" spans="1:9" ht="15.75" customHeight="1" x14ac:dyDescent="0.25">
      <c r="A21" s="233"/>
      <c r="B21" s="235"/>
      <c r="C21" s="225"/>
      <c r="D21" s="226"/>
      <c r="E21" s="226"/>
      <c r="F21" s="226"/>
      <c r="G21" s="226"/>
      <c r="H21" s="226"/>
      <c r="I21" s="227"/>
    </row>
    <row r="22" spans="1:9" ht="15.75" customHeight="1" x14ac:dyDescent="0.25">
      <c r="A22" s="331" t="s">
        <v>281</v>
      </c>
      <c r="B22" s="229"/>
      <c r="C22" s="219" t="s">
        <v>282</v>
      </c>
      <c r="D22" s="220"/>
      <c r="E22" s="220"/>
      <c r="F22" s="220"/>
      <c r="G22" s="220"/>
      <c r="H22" s="220"/>
      <c r="I22" s="221"/>
    </row>
    <row r="23" spans="1:9" ht="28.5" customHeight="1" x14ac:dyDescent="0.25">
      <c r="A23" s="233"/>
      <c r="B23" s="235"/>
      <c r="C23" s="225"/>
      <c r="D23" s="226"/>
      <c r="E23" s="226"/>
      <c r="F23" s="226"/>
      <c r="G23" s="226"/>
      <c r="H23" s="226"/>
      <c r="I23" s="227"/>
    </row>
    <row r="24" spans="1:9" ht="15.75" customHeight="1" x14ac:dyDescent="0.25">
      <c r="A24" s="219" t="s">
        <v>283</v>
      </c>
      <c r="B24" s="221"/>
      <c r="C24" s="219" t="s">
        <v>284</v>
      </c>
      <c r="D24" s="220"/>
      <c r="E24" s="220"/>
      <c r="F24" s="220"/>
      <c r="G24" s="220"/>
      <c r="H24" s="220"/>
      <c r="I24" s="221"/>
    </row>
    <row r="25" spans="1:9" ht="15.75" customHeight="1" x14ac:dyDescent="0.25">
      <c r="A25" s="225"/>
      <c r="B25" s="227"/>
      <c r="C25" s="225"/>
      <c r="D25" s="226"/>
      <c r="E25" s="226"/>
      <c r="F25" s="226"/>
      <c r="G25" s="226"/>
      <c r="H25" s="226"/>
      <c r="I25" s="227"/>
    </row>
    <row r="26" spans="1:9" ht="15.75" customHeight="1" x14ac:dyDescent="0.25">
      <c r="A26" s="219" t="s">
        <v>285</v>
      </c>
      <c r="B26" s="221"/>
      <c r="C26" s="219" t="s">
        <v>286</v>
      </c>
      <c r="D26" s="220"/>
      <c r="E26" s="220"/>
      <c r="F26" s="220"/>
      <c r="G26" s="220"/>
      <c r="H26" s="220"/>
      <c r="I26" s="221"/>
    </row>
    <row r="27" spans="1:9" ht="26.25" customHeight="1" x14ac:dyDescent="0.25">
      <c r="A27" s="225"/>
      <c r="B27" s="227"/>
      <c r="C27" s="225"/>
      <c r="D27" s="226"/>
      <c r="E27" s="226"/>
      <c r="F27" s="226"/>
      <c r="G27" s="226"/>
      <c r="H27" s="226"/>
      <c r="I27" s="227"/>
    </row>
    <row r="28" spans="1:9" ht="15.6" x14ac:dyDescent="0.3">
      <c r="A28" s="1"/>
      <c r="B28" s="93"/>
      <c r="C28" s="93"/>
      <c r="D28" s="93"/>
      <c r="E28" s="93"/>
      <c r="F28" s="93"/>
      <c r="G28" s="93"/>
      <c r="H28" s="93"/>
      <c r="I28" s="93"/>
    </row>
    <row r="29" spans="1:9" ht="36.75" customHeight="1" x14ac:dyDescent="0.25">
      <c r="A29" s="316" t="s">
        <v>287</v>
      </c>
      <c r="B29" s="317"/>
      <c r="C29" s="317"/>
      <c r="D29" s="317"/>
      <c r="E29" s="317"/>
      <c r="F29" s="317"/>
      <c r="G29" s="317"/>
      <c r="H29" s="317"/>
      <c r="I29" s="318"/>
    </row>
    <row r="52" spans="3:3" x14ac:dyDescent="0.25">
      <c r="C52" s="93">
        <v>2</v>
      </c>
    </row>
    <row r="54" spans="3:3" x14ac:dyDescent="0.25">
      <c r="C54" s="189">
        <v>44981</v>
      </c>
    </row>
    <row r="66" spans="6:6" x14ac:dyDescent="0.25">
      <c r="F66" s="3"/>
    </row>
  </sheetData>
  <mergeCells count="24">
    <mergeCell ref="A17:B17"/>
    <mergeCell ref="C17:I17"/>
    <mergeCell ref="A6:B6"/>
    <mergeCell ref="C6:I6"/>
    <mergeCell ref="A7:B8"/>
    <mergeCell ref="C7:I8"/>
    <mergeCell ref="A9:B10"/>
    <mergeCell ref="C9:I10"/>
    <mergeCell ref="A11:B12"/>
    <mergeCell ref="C11:I12"/>
    <mergeCell ref="A13:B14"/>
    <mergeCell ref="C13:I14"/>
    <mergeCell ref="A16:I16"/>
    <mergeCell ref="A18:B19"/>
    <mergeCell ref="C18:I19"/>
    <mergeCell ref="A20:B21"/>
    <mergeCell ref="C20:I21"/>
    <mergeCell ref="A22:B23"/>
    <mergeCell ref="C22:I23"/>
    <mergeCell ref="A24:B25"/>
    <mergeCell ref="C24:I25"/>
    <mergeCell ref="A26:B27"/>
    <mergeCell ref="C26:I27"/>
    <mergeCell ref="A29:I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54"/>
  <sheetViews>
    <sheetView view="pageBreakPreview" zoomScale="115" zoomScaleNormal="100" zoomScaleSheetLayoutView="115" workbookViewId="0">
      <selection activeCell="I53" sqref="I53"/>
    </sheetView>
  </sheetViews>
  <sheetFormatPr defaultColWidth="8.88671875" defaultRowHeight="15" x14ac:dyDescent="0.25"/>
  <cols>
    <col min="1" max="1" width="36.6640625" style="93" customWidth="1"/>
    <col min="2" max="2" width="17.6640625" style="93" customWidth="1"/>
    <col min="3" max="3" width="37.33203125" style="93" customWidth="1"/>
    <col min="4" max="14" width="8.88671875" style="93"/>
    <col min="15" max="15" width="9" style="93" customWidth="1"/>
    <col min="16" max="16384" width="8.88671875" style="93"/>
  </cols>
  <sheetData>
    <row r="1" spans="1:15" x14ac:dyDescent="0.25">
      <c r="A1" s="93" t="str">
        <f>+'Cover Page'!$B$30</f>
        <v>Annual Performance Report 2022</v>
      </c>
      <c r="C1" s="93" t="str">
        <f>+'Cover Page'!$B$34</f>
        <v>Cornwall Energy Recovery Centre</v>
      </c>
    </row>
    <row r="2" spans="1:15" ht="10.199999999999999" customHeight="1" x14ac:dyDescent="0.25"/>
    <row r="3" spans="1:15" ht="15.6" x14ac:dyDescent="0.3">
      <c r="A3" s="1" t="s">
        <v>288</v>
      </c>
      <c r="E3" s="81" t="s">
        <v>2</v>
      </c>
    </row>
    <row r="4" spans="1:15" ht="9.4499999999999993" customHeight="1" x14ac:dyDescent="0.25"/>
    <row r="5" spans="1:15" x14ac:dyDescent="0.25">
      <c r="A5" s="333" t="s">
        <v>289</v>
      </c>
      <c r="B5" s="334"/>
      <c r="C5" s="334"/>
    </row>
    <row r="6" spans="1:15" ht="30" x14ac:dyDescent="0.25">
      <c r="A6" s="94" t="s">
        <v>290</v>
      </c>
      <c r="B6" s="109">
        <v>225013</v>
      </c>
      <c r="C6" s="97" t="s">
        <v>88</v>
      </c>
    </row>
    <row r="7" spans="1:15" ht="30" x14ac:dyDescent="0.25">
      <c r="A7" s="94" t="s">
        <v>291</v>
      </c>
      <c r="B7" s="106">
        <f>B6/'Operational Data'!G21</f>
        <v>0.93755522141629088</v>
      </c>
      <c r="C7" s="97" t="s">
        <v>88</v>
      </c>
    </row>
    <row r="8" spans="1:15" ht="45" x14ac:dyDescent="0.25">
      <c r="A8" s="94" t="s">
        <v>292</v>
      </c>
      <c r="B8" s="106">
        <f>B6/'Operational Data'!G25</f>
        <v>1.4715099435626795</v>
      </c>
      <c r="C8" s="97" t="s">
        <v>88</v>
      </c>
    </row>
    <row r="9" spans="1:15" ht="106.5" customHeight="1" x14ac:dyDescent="0.3">
      <c r="A9" s="94" t="s">
        <v>293</v>
      </c>
      <c r="B9" s="335" t="s">
        <v>294</v>
      </c>
      <c r="C9" s="336"/>
      <c r="E9" s="341" t="s">
        <v>295</v>
      </c>
      <c r="F9" s="340"/>
      <c r="G9" s="340"/>
      <c r="H9" s="340"/>
      <c r="I9" s="340"/>
      <c r="J9" s="340"/>
      <c r="K9" s="340"/>
      <c r="L9" s="340"/>
      <c r="M9" s="340"/>
      <c r="N9" s="340"/>
      <c r="O9" s="340"/>
    </row>
    <row r="10" spans="1:15" ht="8.6999999999999993" customHeight="1" x14ac:dyDescent="0.25">
      <c r="A10" s="95"/>
      <c r="B10" s="96"/>
      <c r="C10" s="96"/>
    </row>
    <row r="11" spans="1:15" x14ac:dyDescent="0.25">
      <c r="A11" s="337" t="s">
        <v>296</v>
      </c>
      <c r="B11" s="334"/>
      <c r="C11" s="334"/>
    </row>
    <row r="12" spans="1:15" ht="33.450000000000003" customHeight="1" x14ac:dyDescent="0.25">
      <c r="A12" s="94" t="s">
        <v>297</v>
      </c>
      <c r="B12" s="113">
        <v>1.1000000000000001</v>
      </c>
      <c r="C12" s="97" t="s">
        <v>88</v>
      </c>
    </row>
    <row r="13" spans="1:15" ht="101.4" customHeight="1" x14ac:dyDescent="0.3">
      <c r="A13" s="94" t="s">
        <v>298</v>
      </c>
      <c r="B13" s="338" t="s">
        <v>299</v>
      </c>
      <c r="C13" s="339"/>
      <c r="E13" s="236" t="s">
        <v>300</v>
      </c>
      <c r="F13" s="340"/>
      <c r="G13" s="340"/>
      <c r="H13" s="340"/>
      <c r="I13" s="340"/>
      <c r="J13" s="340"/>
      <c r="K13" s="340"/>
      <c r="L13" s="340"/>
      <c r="M13" s="340"/>
      <c r="N13" s="340"/>
      <c r="O13" s="340"/>
    </row>
    <row r="14" spans="1:15" ht="58.95" customHeight="1" x14ac:dyDescent="0.25">
      <c r="A14" s="94" t="s">
        <v>301</v>
      </c>
      <c r="B14" s="114">
        <f>(B12*298)+B6</f>
        <v>225340.79999999999</v>
      </c>
      <c r="C14" s="97" t="s">
        <v>302</v>
      </c>
    </row>
    <row r="15" spans="1:15" ht="6.45" customHeight="1" x14ac:dyDescent="0.25">
      <c r="A15" s="95"/>
      <c r="B15" s="96"/>
      <c r="C15" s="96"/>
    </row>
    <row r="16" spans="1:15" ht="39" customHeight="1" x14ac:dyDescent="0.25">
      <c r="A16" s="333" t="s">
        <v>303</v>
      </c>
      <c r="B16" s="334"/>
      <c r="C16" s="334"/>
    </row>
    <row r="17" spans="1:15" ht="49.2" customHeight="1" x14ac:dyDescent="0.25">
      <c r="A17" s="94" t="s">
        <v>304</v>
      </c>
      <c r="B17" s="108">
        <v>0.53610000000000002</v>
      </c>
      <c r="C17" s="97"/>
    </row>
    <row r="18" spans="1:15" ht="103.2" customHeight="1" x14ac:dyDescent="0.3">
      <c r="A18" s="94" t="s">
        <v>305</v>
      </c>
      <c r="B18" s="338" t="s">
        <v>306</v>
      </c>
      <c r="C18" s="339"/>
      <c r="E18" s="236" t="s">
        <v>307</v>
      </c>
      <c r="F18" s="340"/>
      <c r="G18" s="340"/>
      <c r="H18" s="340"/>
      <c r="I18" s="340"/>
      <c r="J18" s="340"/>
      <c r="K18" s="340"/>
      <c r="L18" s="340"/>
      <c r="M18" s="340"/>
      <c r="N18" s="340"/>
      <c r="O18" s="340"/>
    </row>
    <row r="19" spans="1:15" ht="34.200000000000003" customHeight="1" x14ac:dyDescent="0.25">
      <c r="A19" s="94" t="s">
        <v>308</v>
      </c>
      <c r="B19" s="108">
        <v>0.53610000000000002</v>
      </c>
      <c r="C19" s="97"/>
    </row>
    <row r="20" spans="1:15" ht="92.4" customHeight="1" x14ac:dyDescent="0.3">
      <c r="A20" s="94" t="s">
        <v>309</v>
      </c>
      <c r="B20" s="338" t="s">
        <v>306</v>
      </c>
      <c r="C20" s="339"/>
      <c r="E20" s="236" t="s">
        <v>310</v>
      </c>
      <c r="F20" s="340"/>
      <c r="G20" s="340"/>
      <c r="H20" s="340"/>
      <c r="I20" s="340"/>
      <c r="J20" s="340"/>
      <c r="K20" s="340"/>
      <c r="L20" s="340"/>
      <c r="M20" s="340"/>
      <c r="N20" s="340"/>
      <c r="O20" s="340"/>
    </row>
    <row r="21" spans="1:15" ht="10.199999999999999" customHeight="1" x14ac:dyDescent="0.25"/>
    <row r="22" spans="1:15" x14ac:dyDescent="0.25">
      <c r="A22" s="93" t="s">
        <v>311</v>
      </c>
    </row>
    <row r="23" spans="1:15" x14ac:dyDescent="0.25">
      <c r="A23" s="289"/>
      <c r="B23" s="289"/>
      <c r="C23" s="289"/>
    </row>
    <row r="24" spans="1:15" ht="64.95" customHeight="1" x14ac:dyDescent="0.25">
      <c r="A24" s="289"/>
      <c r="B24" s="289"/>
      <c r="C24" s="289"/>
    </row>
    <row r="52" spans="3:3" x14ac:dyDescent="0.25">
      <c r="C52" s="93">
        <v>2</v>
      </c>
    </row>
    <row r="54" spans="3:3" x14ac:dyDescent="0.25">
      <c r="C54" s="189">
        <v>44981</v>
      </c>
    </row>
  </sheetData>
  <mergeCells count="12">
    <mergeCell ref="E20:O20"/>
    <mergeCell ref="E18:O18"/>
    <mergeCell ref="E13:O13"/>
    <mergeCell ref="E9:O9"/>
    <mergeCell ref="B20:C20"/>
    <mergeCell ref="A23:C24"/>
    <mergeCell ref="A5:C5"/>
    <mergeCell ref="B9:C9"/>
    <mergeCell ref="A11:C11"/>
    <mergeCell ref="B13:C13"/>
    <mergeCell ref="A16:C16"/>
    <mergeCell ref="B18:C18"/>
  </mergeCells>
  <pageMargins left="0.7" right="0.7" top="0.75" bottom="0.75" header="0.3" footer="0.3"/>
  <pageSetup paperSize="9" scale="95"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60960</xdr:colOff>
                <xdr:row>1</xdr:row>
                <xdr:rowOff>38100</xdr:rowOff>
              </from>
              <to>
                <xdr:col>8</xdr:col>
                <xdr:colOff>365760</xdr:colOff>
                <xdr:row>7</xdr:row>
                <xdr:rowOff>327660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view="pageBreakPreview" zoomScaleNormal="100" zoomScaleSheetLayoutView="100" workbookViewId="0">
      <selection activeCell="I53" sqref="I53"/>
    </sheetView>
  </sheetViews>
  <sheetFormatPr defaultColWidth="9.33203125" defaultRowHeight="15" x14ac:dyDescent="0.25"/>
  <cols>
    <col min="1" max="1" width="9.33203125" style="2" customWidth="1"/>
    <col min="2" max="2" width="14.5546875" style="2" bestFit="1" customWidth="1"/>
    <col min="3" max="3" width="9.33203125" style="2"/>
    <col min="4" max="4" width="17.5546875" style="2" customWidth="1"/>
    <col min="5" max="5" width="9.33203125" style="2" customWidth="1"/>
    <col min="6" max="6" width="21.5546875" style="2" customWidth="1"/>
    <col min="7" max="7" width="10.44140625" style="2" customWidth="1"/>
    <col min="8" max="16384" width="9.33203125" style="2"/>
  </cols>
  <sheetData>
    <row r="1" spans="1:7" x14ac:dyDescent="0.25">
      <c r="A1" s="93" t="str">
        <f>+'Cover Page'!$B$30</f>
        <v>Annual Performance Report 2022</v>
      </c>
      <c r="B1" s="93"/>
      <c r="C1" s="93"/>
      <c r="D1" s="93"/>
      <c r="E1" s="93" t="str">
        <f>+'Cover Page'!$B$34</f>
        <v>Cornwall Energy Recovery Centre</v>
      </c>
      <c r="F1" s="93"/>
      <c r="G1" s="93"/>
    </row>
    <row r="3" spans="1:7" ht="15.6" x14ac:dyDescent="0.3">
      <c r="A3" s="1" t="s">
        <v>312</v>
      </c>
      <c r="B3" s="93"/>
      <c r="C3" s="93"/>
      <c r="D3" s="93"/>
      <c r="E3" s="93"/>
      <c r="F3" s="93"/>
      <c r="G3" s="93"/>
    </row>
    <row r="4" spans="1:7" ht="15.6" x14ac:dyDescent="0.3">
      <c r="A4" s="1"/>
      <c r="B4" s="93"/>
      <c r="C4" s="93"/>
      <c r="D4" s="93"/>
      <c r="E4" s="93"/>
      <c r="F4" s="93"/>
      <c r="G4" s="93"/>
    </row>
    <row r="5" spans="1:7" s="3" customFormat="1" ht="21.75" customHeight="1" x14ac:dyDescent="0.25">
      <c r="A5" s="48" t="s">
        <v>313</v>
      </c>
      <c r="B5" s="49"/>
      <c r="C5" s="49"/>
      <c r="D5" s="49"/>
      <c r="E5" s="49"/>
      <c r="F5" s="49"/>
      <c r="G5" s="50"/>
    </row>
    <row r="6" spans="1:7" s="3" customFormat="1" ht="15.75" customHeight="1" x14ac:dyDescent="0.25">
      <c r="A6" s="219" t="s">
        <v>314</v>
      </c>
      <c r="B6" s="220"/>
      <c r="C6" s="220"/>
      <c r="D6" s="220"/>
      <c r="E6" s="220"/>
      <c r="F6" s="220"/>
      <c r="G6" s="221"/>
    </row>
    <row r="7" spans="1:7" s="3" customFormat="1" ht="15.75" customHeight="1" x14ac:dyDescent="0.25">
      <c r="A7" s="225"/>
      <c r="B7" s="226"/>
      <c r="C7" s="226"/>
      <c r="D7" s="226"/>
      <c r="E7" s="226"/>
      <c r="F7" s="226"/>
      <c r="G7" s="227"/>
    </row>
    <row r="8" spans="1:7" s="3" customFormat="1" ht="15.75" customHeight="1" x14ac:dyDescent="0.25">
      <c r="A8" s="219"/>
      <c r="B8" s="220"/>
      <c r="C8" s="220"/>
      <c r="D8" s="220"/>
      <c r="E8" s="220"/>
      <c r="F8" s="220"/>
      <c r="G8" s="221"/>
    </row>
    <row r="9" spans="1:7" s="3" customFormat="1" ht="15.75" customHeight="1" x14ac:dyDescent="0.25">
      <c r="A9" s="225"/>
      <c r="B9" s="226"/>
      <c r="C9" s="226"/>
      <c r="D9" s="226"/>
      <c r="E9" s="226"/>
      <c r="F9" s="226"/>
      <c r="G9" s="227"/>
    </row>
    <row r="10" spans="1:7" s="3" customFormat="1" ht="15.75" customHeight="1" x14ac:dyDescent="0.25">
      <c r="A10" s="219"/>
      <c r="B10" s="220"/>
      <c r="C10" s="220"/>
      <c r="D10" s="220"/>
      <c r="E10" s="220"/>
      <c r="F10" s="220"/>
      <c r="G10" s="221"/>
    </row>
    <row r="11" spans="1:7" s="3" customFormat="1" ht="15.75" customHeight="1" x14ac:dyDescent="0.25">
      <c r="A11" s="225"/>
      <c r="B11" s="226"/>
      <c r="C11" s="226"/>
      <c r="D11" s="226"/>
      <c r="E11" s="226"/>
      <c r="F11" s="226"/>
      <c r="G11" s="227"/>
    </row>
    <row r="12" spans="1:7" s="3" customFormat="1" ht="13.8" x14ac:dyDescent="0.25"/>
    <row r="13" spans="1:7" s="47" customFormat="1" ht="33.75" customHeight="1" x14ac:dyDescent="0.3">
      <c r="A13" s="316" t="s">
        <v>315</v>
      </c>
      <c r="B13" s="317"/>
      <c r="C13" s="317"/>
      <c r="D13" s="317"/>
      <c r="E13" s="317"/>
      <c r="F13" s="317"/>
      <c r="G13" s="318"/>
    </row>
    <row r="14" spans="1:7" ht="15.75" customHeight="1" x14ac:dyDescent="0.25">
      <c r="A14" s="328" t="s">
        <v>316</v>
      </c>
      <c r="B14" s="330"/>
      <c r="C14" s="328" t="s">
        <v>270</v>
      </c>
      <c r="D14" s="329"/>
      <c r="E14" s="329"/>
      <c r="F14" s="329"/>
      <c r="G14" s="329"/>
    </row>
    <row r="15" spans="1:7" ht="37.5" customHeight="1" x14ac:dyDescent="0.25">
      <c r="A15" s="350">
        <v>44608</v>
      </c>
      <c r="B15" s="221"/>
      <c r="C15" s="219" t="s">
        <v>317</v>
      </c>
      <c r="D15" s="220"/>
      <c r="E15" s="220"/>
      <c r="F15" s="220"/>
      <c r="G15" s="221"/>
    </row>
    <row r="16" spans="1:7" ht="27" customHeight="1" x14ac:dyDescent="0.25">
      <c r="A16" s="225"/>
      <c r="B16" s="227"/>
      <c r="C16" s="225"/>
      <c r="D16" s="226"/>
      <c r="E16" s="226"/>
      <c r="F16" s="226"/>
      <c r="G16" s="227"/>
    </row>
    <row r="17" spans="1:11" ht="15.75" customHeight="1" x14ac:dyDescent="0.25">
      <c r="A17" s="331"/>
      <c r="B17" s="229"/>
      <c r="C17" s="331"/>
      <c r="D17" s="228"/>
      <c r="E17" s="228"/>
      <c r="F17" s="228"/>
      <c r="G17" s="229"/>
      <c r="H17" s="93"/>
      <c r="I17" s="93"/>
      <c r="J17" s="93"/>
      <c r="K17" s="93"/>
    </row>
    <row r="18" spans="1:11" ht="15.75" customHeight="1" x14ac:dyDescent="0.25">
      <c r="A18" s="233"/>
      <c r="B18" s="235"/>
      <c r="C18" s="233"/>
      <c r="D18" s="234"/>
      <c r="E18" s="234"/>
      <c r="F18" s="234"/>
      <c r="G18" s="235"/>
      <c r="H18" s="93"/>
      <c r="I18" s="93"/>
      <c r="J18" s="93"/>
      <c r="K18" s="93"/>
    </row>
    <row r="19" spans="1:11" ht="15.75" customHeight="1" x14ac:dyDescent="0.25">
      <c r="A19" s="331"/>
      <c r="B19" s="229"/>
      <c r="C19" s="331"/>
      <c r="D19" s="228"/>
      <c r="E19" s="228"/>
      <c r="F19" s="228"/>
      <c r="G19" s="229"/>
      <c r="H19" s="93"/>
      <c r="I19" s="93"/>
      <c r="J19" s="93"/>
      <c r="K19" s="93"/>
    </row>
    <row r="20" spans="1:11" ht="15.75" customHeight="1" x14ac:dyDescent="0.25">
      <c r="A20" s="233"/>
      <c r="B20" s="235"/>
      <c r="C20" s="233"/>
      <c r="D20" s="234"/>
      <c r="E20" s="234"/>
      <c r="F20" s="234"/>
      <c r="G20" s="235"/>
      <c r="H20" s="93"/>
      <c r="I20" s="93"/>
      <c r="J20" s="93"/>
      <c r="K20" s="93"/>
    </row>
    <row r="21" spans="1:11" ht="15.75" customHeight="1" x14ac:dyDescent="0.25">
      <c r="A21" s="331"/>
      <c r="B21" s="229"/>
      <c r="C21" s="331"/>
      <c r="D21" s="228"/>
      <c r="E21" s="228"/>
      <c r="F21" s="228"/>
      <c r="G21" s="229"/>
      <c r="H21" s="93"/>
      <c r="I21" s="93"/>
      <c r="J21" s="93"/>
      <c r="K21" s="93"/>
    </row>
    <row r="22" spans="1:11" ht="15.75" customHeight="1" x14ac:dyDescent="0.25">
      <c r="A22" s="233"/>
      <c r="B22" s="235"/>
      <c r="C22" s="233"/>
      <c r="D22" s="234"/>
      <c r="E22" s="234"/>
      <c r="F22" s="234"/>
      <c r="G22" s="235"/>
      <c r="H22" s="93"/>
      <c r="I22" s="93"/>
      <c r="J22" s="93"/>
      <c r="K22" s="93"/>
    </row>
    <row r="23" spans="1:11" ht="15.75" customHeight="1" x14ac:dyDescent="0.25">
      <c r="A23" s="331"/>
      <c r="B23" s="229"/>
      <c r="C23" s="331"/>
      <c r="D23" s="228"/>
      <c r="E23" s="228"/>
      <c r="F23" s="228"/>
      <c r="G23" s="229"/>
      <c r="H23" s="93"/>
      <c r="I23" s="93"/>
      <c r="J23" s="93"/>
      <c r="K23" s="93"/>
    </row>
    <row r="24" spans="1:11" ht="15.75" customHeight="1" x14ac:dyDescent="0.25">
      <c r="A24" s="233"/>
      <c r="B24" s="235"/>
      <c r="C24" s="233"/>
      <c r="D24" s="234"/>
      <c r="E24" s="234"/>
      <c r="F24" s="234"/>
      <c r="G24" s="235"/>
      <c r="H24" s="93"/>
      <c r="I24" s="93"/>
      <c r="J24" s="93"/>
      <c r="K24" s="93"/>
    </row>
    <row r="26" spans="1:11" x14ac:dyDescent="0.25">
      <c r="A26" s="128"/>
      <c r="B26" s="128"/>
      <c r="C26" s="128"/>
      <c r="D26" s="128"/>
      <c r="E26" s="128"/>
      <c r="F26" s="128"/>
      <c r="G26" s="128"/>
      <c r="H26" s="93"/>
      <c r="I26" s="93"/>
      <c r="J26" s="93"/>
      <c r="K26" s="93"/>
    </row>
    <row r="27" spans="1:11" s="56" customFormat="1" ht="16.5" customHeight="1" x14ac:dyDescent="0.25">
      <c r="A27" s="349" t="s">
        <v>318</v>
      </c>
      <c r="B27" s="349"/>
      <c r="C27" s="349"/>
      <c r="D27" s="349"/>
      <c r="E27" s="349"/>
      <c r="F27" s="349"/>
      <c r="G27" s="349"/>
    </row>
    <row r="28" spans="1:11" s="12" customFormat="1" ht="17.25" customHeight="1" x14ac:dyDescent="0.25">
      <c r="A28" s="344" t="s">
        <v>319</v>
      </c>
      <c r="B28" s="344"/>
      <c r="C28" s="301" t="s">
        <v>320</v>
      </c>
      <c r="D28" s="301" t="s">
        <v>321</v>
      </c>
      <c r="E28" s="301"/>
      <c r="F28" s="301"/>
      <c r="G28" s="301"/>
      <c r="H28" s="128"/>
      <c r="I28" s="128"/>
      <c r="J28" s="128"/>
      <c r="K28" s="128"/>
    </row>
    <row r="29" spans="1:11" s="12" customFormat="1" ht="17.25" customHeight="1" x14ac:dyDescent="0.25">
      <c r="A29" s="344"/>
      <c r="B29" s="344"/>
      <c r="C29" s="301"/>
      <c r="D29" s="301" t="s">
        <v>322</v>
      </c>
      <c r="E29" s="301"/>
      <c r="F29" s="301" t="s">
        <v>167</v>
      </c>
      <c r="G29" s="301"/>
      <c r="H29" s="128"/>
      <c r="I29" s="128"/>
      <c r="J29" s="128"/>
      <c r="K29" s="128"/>
    </row>
    <row r="30" spans="1:11" s="37" customFormat="1" ht="38.1" customHeight="1" x14ac:dyDescent="0.25">
      <c r="A30" s="247" t="s">
        <v>323</v>
      </c>
      <c r="B30" s="247"/>
      <c r="C30" s="176" t="s">
        <v>324</v>
      </c>
      <c r="D30" s="343" t="s">
        <v>325</v>
      </c>
      <c r="E30" s="343"/>
      <c r="F30" s="345"/>
      <c r="G30" s="346"/>
      <c r="H30" s="172"/>
      <c r="I30" s="172"/>
      <c r="J30" s="128"/>
      <c r="K30" s="128"/>
    </row>
    <row r="31" spans="1:11" s="37" customFormat="1" ht="38.1" customHeight="1" x14ac:dyDescent="0.25">
      <c r="A31" s="247" t="s">
        <v>326</v>
      </c>
      <c r="B31" s="247"/>
      <c r="C31" s="102" t="s">
        <v>327</v>
      </c>
      <c r="D31" s="343">
        <v>2.79</v>
      </c>
      <c r="E31" s="343"/>
      <c r="F31" s="345"/>
      <c r="G31" s="346"/>
      <c r="H31" s="172"/>
      <c r="I31" s="172"/>
      <c r="J31" s="128"/>
      <c r="K31" s="128"/>
    </row>
    <row r="32" spans="1:11" s="37" customFormat="1" ht="38.1" customHeight="1" x14ac:dyDescent="0.25">
      <c r="A32" s="247" t="s">
        <v>328</v>
      </c>
      <c r="B32" s="247"/>
      <c r="C32" s="102" t="s">
        <v>329</v>
      </c>
      <c r="D32" s="343">
        <v>5</v>
      </c>
      <c r="E32" s="343"/>
      <c r="F32" s="347">
        <v>4</v>
      </c>
      <c r="G32" s="348"/>
      <c r="H32" s="172"/>
      <c r="I32" s="172"/>
      <c r="J32" s="128"/>
      <c r="K32" s="128"/>
    </row>
    <row r="33" spans="1:7" s="37" customFormat="1" ht="38.1" customHeight="1" x14ac:dyDescent="0.3">
      <c r="A33" s="247" t="s">
        <v>330</v>
      </c>
      <c r="B33" s="247"/>
      <c r="C33" s="102" t="s">
        <v>329</v>
      </c>
      <c r="D33" s="343">
        <v>0</v>
      </c>
      <c r="E33" s="343"/>
      <c r="F33" s="345"/>
      <c r="G33" s="346"/>
    </row>
    <row r="35" spans="1:7" x14ac:dyDescent="0.25">
      <c r="A35" s="248" t="s">
        <v>331</v>
      </c>
      <c r="B35" s="248"/>
      <c r="C35" s="248"/>
      <c r="D35" s="248"/>
      <c r="E35" s="248"/>
      <c r="F35" s="248"/>
      <c r="G35" s="248"/>
    </row>
    <row r="36" spans="1:7" x14ac:dyDescent="0.25">
      <c r="A36" s="249" t="s">
        <v>332</v>
      </c>
      <c r="B36" s="342"/>
      <c r="C36" s="342"/>
      <c r="D36" s="342"/>
      <c r="E36" s="342"/>
      <c r="F36" s="342"/>
      <c r="G36" s="342"/>
    </row>
    <row r="37" spans="1:7" x14ac:dyDescent="0.25">
      <c r="A37" s="342"/>
      <c r="B37" s="342"/>
      <c r="C37" s="342"/>
      <c r="D37" s="342"/>
      <c r="E37" s="342"/>
      <c r="F37" s="342"/>
      <c r="G37" s="342"/>
    </row>
    <row r="38" spans="1:7" x14ac:dyDescent="0.25">
      <c r="A38" s="342"/>
      <c r="B38" s="342"/>
      <c r="C38" s="342"/>
      <c r="D38" s="342"/>
      <c r="E38" s="342"/>
      <c r="F38" s="342"/>
      <c r="G38" s="342"/>
    </row>
    <row r="39" spans="1:7" x14ac:dyDescent="0.25">
      <c r="A39" s="342"/>
      <c r="B39" s="342"/>
      <c r="C39" s="342"/>
      <c r="D39" s="342"/>
      <c r="E39" s="342"/>
      <c r="F39" s="342"/>
      <c r="G39" s="342"/>
    </row>
    <row r="40" spans="1:7" x14ac:dyDescent="0.25">
      <c r="A40" s="342"/>
      <c r="B40" s="342"/>
      <c r="C40" s="342"/>
      <c r="D40" s="342"/>
      <c r="E40" s="342"/>
      <c r="F40" s="342"/>
      <c r="G40" s="342"/>
    </row>
    <row r="41" spans="1:7" x14ac:dyDescent="0.25">
      <c r="A41" s="342"/>
      <c r="B41" s="342"/>
      <c r="C41" s="342"/>
      <c r="D41" s="342"/>
      <c r="E41" s="342"/>
      <c r="F41" s="342"/>
      <c r="G41" s="342"/>
    </row>
    <row r="52" spans="3:6" x14ac:dyDescent="0.25">
      <c r="C52" s="93">
        <v>2</v>
      </c>
      <c r="D52" s="93"/>
      <c r="E52" s="93"/>
      <c r="F52" s="93"/>
    </row>
    <row r="54" spans="3:6" x14ac:dyDescent="0.25">
      <c r="C54" s="189">
        <v>44981</v>
      </c>
      <c r="D54" s="93"/>
      <c r="E54" s="93"/>
      <c r="F54" s="93"/>
    </row>
    <row r="56" spans="3:6" x14ac:dyDescent="0.25">
      <c r="C56" s="93"/>
      <c r="D56" s="93"/>
      <c r="E56" s="93"/>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view="pageBreakPreview" zoomScale="115" zoomScaleNormal="100" zoomScaleSheetLayoutView="115" workbookViewId="0">
      <selection activeCell="I53" sqref="I53"/>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93" t="str">
        <f>+'Cover Page'!$B$30</f>
        <v>Annual Performance Report 2022</v>
      </c>
      <c r="B1" s="93"/>
      <c r="C1" s="93"/>
      <c r="D1" s="93"/>
      <c r="E1" s="93" t="str">
        <f>+'Cover Page'!$B$34</f>
        <v>Cornwall Energy Recovery Centre</v>
      </c>
      <c r="F1" s="93"/>
      <c r="G1" s="93"/>
      <c r="H1" s="93"/>
      <c r="I1" s="93"/>
    </row>
    <row r="3" spans="1:9" ht="15.6" x14ac:dyDescent="0.3">
      <c r="A3" s="1" t="s">
        <v>40</v>
      </c>
      <c r="B3" s="93"/>
      <c r="C3" s="93"/>
      <c r="D3" s="93"/>
      <c r="E3" s="93"/>
      <c r="F3" s="93"/>
      <c r="G3" s="93"/>
      <c r="H3" s="93"/>
      <c r="I3" s="93"/>
    </row>
    <row r="4" spans="1:9" ht="15.6" x14ac:dyDescent="0.3">
      <c r="A4" s="1"/>
      <c r="B4" s="93"/>
      <c r="C4" s="93"/>
      <c r="D4" s="93"/>
      <c r="E4" s="93"/>
      <c r="F4" s="93"/>
      <c r="G4" s="93"/>
      <c r="H4" s="93"/>
      <c r="I4" s="93"/>
    </row>
    <row r="5" spans="1:9" s="3" customFormat="1" ht="21.75" customHeight="1" x14ac:dyDescent="0.25">
      <c r="A5" s="48" t="s">
        <v>313</v>
      </c>
      <c r="B5" s="49"/>
      <c r="C5" s="49"/>
      <c r="D5" s="49"/>
      <c r="E5" s="49"/>
      <c r="F5" s="49"/>
      <c r="G5" s="49"/>
      <c r="H5" s="49"/>
      <c r="I5" s="50"/>
    </row>
    <row r="6" spans="1:9" s="3" customFormat="1" ht="26.25" customHeight="1" x14ac:dyDescent="0.25">
      <c r="A6" s="219" t="s">
        <v>333</v>
      </c>
      <c r="B6" s="220"/>
      <c r="C6" s="220"/>
      <c r="D6" s="220"/>
      <c r="E6" s="220"/>
      <c r="F6" s="220"/>
      <c r="G6" s="220"/>
      <c r="H6" s="220"/>
      <c r="I6" s="221"/>
    </row>
    <row r="7" spans="1:9" s="3" customFormat="1" ht="24.75" customHeight="1" x14ac:dyDescent="0.25">
      <c r="A7" s="225"/>
      <c r="B7" s="226"/>
      <c r="C7" s="226"/>
      <c r="D7" s="226"/>
      <c r="E7" s="226"/>
      <c r="F7" s="226"/>
      <c r="G7" s="226"/>
      <c r="H7" s="226"/>
      <c r="I7" s="227"/>
    </row>
    <row r="8" spans="1:9" s="3" customFormat="1" ht="13.8" x14ac:dyDescent="0.25">
      <c r="A8" s="219"/>
      <c r="B8" s="220"/>
      <c r="C8" s="220"/>
      <c r="D8" s="220"/>
      <c r="E8" s="220"/>
      <c r="F8" s="220"/>
      <c r="G8" s="220"/>
      <c r="H8" s="220"/>
      <c r="I8" s="221"/>
    </row>
    <row r="9" spans="1:9" s="3" customFormat="1" ht="13.8" x14ac:dyDescent="0.25">
      <c r="A9" s="225"/>
      <c r="B9" s="226"/>
      <c r="C9" s="226"/>
      <c r="D9" s="226"/>
      <c r="E9" s="226"/>
      <c r="F9" s="226"/>
      <c r="G9" s="226"/>
      <c r="H9" s="226"/>
      <c r="I9" s="227"/>
    </row>
    <row r="10" spans="1:9" s="3" customFormat="1" ht="15.75" customHeight="1" x14ac:dyDescent="0.25">
      <c r="A10" s="219"/>
      <c r="B10" s="220"/>
      <c r="C10" s="220"/>
      <c r="D10" s="220"/>
      <c r="E10" s="220"/>
      <c r="F10" s="220"/>
      <c r="G10" s="220"/>
      <c r="H10" s="220"/>
      <c r="I10" s="221"/>
    </row>
    <row r="11" spans="1:9" s="3" customFormat="1" ht="15.75" customHeight="1" x14ac:dyDescent="0.25">
      <c r="A11" s="225"/>
      <c r="B11" s="226"/>
      <c r="C11" s="226"/>
      <c r="D11" s="226"/>
      <c r="E11" s="226"/>
      <c r="F11" s="226"/>
      <c r="G11" s="226"/>
      <c r="H11" s="226"/>
      <c r="I11" s="227"/>
    </row>
    <row r="12" spans="1:9" s="3" customFormat="1" ht="13.8" x14ac:dyDescent="0.25"/>
    <row r="13" spans="1:9" s="47" customFormat="1" ht="33.75" customHeight="1" x14ac:dyDescent="0.3">
      <c r="A13" s="316" t="s">
        <v>315</v>
      </c>
      <c r="B13" s="317"/>
      <c r="C13" s="317"/>
      <c r="D13" s="317"/>
      <c r="E13" s="317"/>
      <c r="F13" s="317"/>
      <c r="G13" s="317"/>
      <c r="H13" s="317"/>
      <c r="I13" s="318"/>
    </row>
    <row r="14" spans="1:9" ht="15.75" customHeight="1" x14ac:dyDescent="0.25">
      <c r="A14" s="328" t="s">
        <v>316</v>
      </c>
      <c r="B14" s="330"/>
      <c r="C14" s="328" t="s">
        <v>270</v>
      </c>
      <c r="D14" s="329"/>
      <c r="E14" s="329"/>
      <c r="F14" s="329"/>
      <c r="G14" s="329"/>
      <c r="H14" s="329"/>
      <c r="I14" s="329"/>
    </row>
    <row r="15" spans="1:9" ht="15.75" customHeight="1" x14ac:dyDescent="0.25">
      <c r="A15" s="219"/>
      <c r="B15" s="221"/>
      <c r="C15" s="331"/>
      <c r="D15" s="228"/>
      <c r="E15" s="228"/>
      <c r="F15" s="228"/>
      <c r="G15" s="228"/>
      <c r="H15" s="228"/>
      <c r="I15" s="229"/>
    </row>
    <row r="16" spans="1:9" ht="15.75" customHeight="1" x14ac:dyDescent="0.25">
      <c r="A16" s="225"/>
      <c r="B16" s="227"/>
      <c r="C16" s="233"/>
      <c r="D16" s="234"/>
      <c r="E16" s="234"/>
      <c r="F16" s="234"/>
      <c r="G16" s="234"/>
      <c r="H16" s="234"/>
      <c r="I16" s="235"/>
    </row>
    <row r="17" spans="1:9" ht="15.75" customHeight="1" x14ac:dyDescent="0.25">
      <c r="A17" s="331"/>
      <c r="B17" s="229"/>
      <c r="C17" s="331"/>
      <c r="D17" s="228"/>
      <c r="E17" s="228"/>
      <c r="F17" s="228"/>
      <c r="G17" s="228"/>
      <c r="H17" s="228"/>
      <c r="I17" s="229"/>
    </row>
    <row r="18" spans="1:9" ht="15.75" customHeight="1" x14ac:dyDescent="0.25">
      <c r="A18" s="233"/>
      <c r="B18" s="235"/>
      <c r="C18" s="233"/>
      <c r="D18" s="234"/>
      <c r="E18" s="234"/>
      <c r="F18" s="234"/>
      <c r="G18" s="234"/>
      <c r="H18" s="234"/>
      <c r="I18" s="235"/>
    </row>
    <row r="19" spans="1:9" ht="15.75" customHeight="1" x14ac:dyDescent="0.25">
      <c r="A19" s="331"/>
      <c r="B19" s="229"/>
      <c r="C19" s="331"/>
      <c r="D19" s="228"/>
      <c r="E19" s="228"/>
      <c r="F19" s="228"/>
      <c r="G19" s="228"/>
      <c r="H19" s="228"/>
      <c r="I19" s="229"/>
    </row>
    <row r="20" spans="1:9" ht="15.75" customHeight="1" x14ac:dyDescent="0.25">
      <c r="A20" s="233"/>
      <c r="B20" s="235"/>
      <c r="C20" s="233"/>
      <c r="D20" s="234"/>
      <c r="E20" s="234"/>
      <c r="F20" s="234"/>
      <c r="G20" s="234"/>
      <c r="H20" s="234"/>
      <c r="I20" s="235"/>
    </row>
    <row r="22" spans="1:9" ht="22.5" customHeight="1" x14ac:dyDescent="0.25">
      <c r="A22" s="357" t="s">
        <v>334</v>
      </c>
      <c r="B22" s="358"/>
      <c r="C22" s="358"/>
      <c r="D22" s="358"/>
      <c r="E22" s="358"/>
      <c r="F22" s="358"/>
      <c r="G22" s="358"/>
      <c r="H22" s="358"/>
      <c r="I22" s="358"/>
    </row>
    <row r="23" spans="1:9" ht="19.5" customHeight="1" x14ac:dyDescent="0.25">
      <c r="A23" s="359" t="s">
        <v>192</v>
      </c>
      <c r="B23" s="360"/>
      <c r="C23" s="361"/>
      <c r="D23" s="362" t="s">
        <v>335</v>
      </c>
      <c r="E23" s="363"/>
      <c r="F23" s="54" t="s">
        <v>320</v>
      </c>
      <c r="G23" s="54" t="s">
        <v>336</v>
      </c>
      <c r="H23" s="54" t="s">
        <v>337</v>
      </c>
      <c r="I23" s="54" t="s">
        <v>338</v>
      </c>
    </row>
    <row r="24" spans="1:9" x14ac:dyDescent="0.25">
      <c r="A24" s="354"/>
      <c r="B24" s="355"/>
      <c r="C24" s="356"/>
      <c r="D24" s="352"/>
      <c r="E24" s="353"/>
      <c r="F24" s="99"/>
      <c r="G24" s="99"/>
      <c r="H24" s="99"/>
      <c r="I24" s="99"/>
    </row>
    <row r="25" spans="1:9" x14ac:dyDescent="0.25">
      <c r="A25" s="354"/>
      <c r="B25" s="355"/>
      <c r="C25" s="356"/>
      <c r="D25" s="352"/>
      <c r="E25" s="353"/>
      <c r="F25" s="99"/>
      <c r="G25" s="99"/>
      <c r="H25" s="99"/>
      <c r="I25" s="99"/>
    </row>
    <row r="26" spans="1:9" x14ac:dyDescent="0.25">
      <c r="A26" s="354"/>
      <c r="B26" s="355"/>
      <c r="C26" s="356"/>
      <c r="D26" s="352"/>
      <c r="E26" s="353"/>
      <c r="F26" s="99"/>
      <c r="G26" s="99"/>
      <c r="H26" s="99"/>
      <c r="I26" s="99"/>
    </row>
    <row r="27" spans="1:9" x14ac:dyDescent="0.25">
      <c r="A27" s="354"/>
      <c r="B27" s="355"/>
      <c r="C27" s="356"/>
      <c r="D27" s="352"/>
      <c r="E27" s="353"/>
      <c r="F27" s="99"/>
      <c r="G27" s="99"/>
      <c r="H27" s="99"/>
      <c r="I27" s="99"/>
    </row>
    <row r="28" spans="1:9" x14ac:dyDescent="0.25">
      <c r="A28" s="354"/>
      <c r="B28" s="355"/>
      <c r="C28" s="356"/>
      <c r="D28" s="352"/>
      <c r="E28" s="353"/>
      <c r="F28" s="99"/>
      <c r="G28" s="99"/>
      <c r="H28" s="99"/>
      <c r="I28" s="99"/>
    </row>
    <row r="29" spans="1:9" x14ac:dyDescent="0.25">
      <c r="A29" s="354"/>
      <c r="B29" s="355"/>
      <c r="C29" s="356"/>
      <c r="D29" s="352"/>
      <c r="E29" s="353"/>
      <c r="F29" s="99"/>
      <c r="G29" s="99"/>
      <c r="H29" s="99"/>
      <c r="I29" s="99"/>
    </row>
    <row r="30" spans="1:9" x14ac:dyDescent="0.25">
      <c r="A30" s="351"/>
      <c r="B30" s="351"/>
      <c r="C30" s="351"/>
      <c r="D30" s="352"/>
      <c r="E30" s="353"/>
      <c r="F30" s="99"/>
      <c r="G30" s="99"/>
      <c r="H30" s="99"/>
      <c r="I30" s="99"/>
    </row>
    <row r="31" spans="1:9" x14ac:dyDescent="0.25">
      <c r="A31" s="128"/>
      <c r="B31" s="128"/>
      <c r="C31" s="128"/>
      <c r="D31" s="128"/>
      <c r="E31" s="128"/>
      <c r="F31" s="128"/>
      <c r="G31" s="128"/>
      <c r="H31" s="128"/>
      <c r="I31" s="128"/>
    </row>
    <row r="32" spans="1:9" x14ac:dyDescent="0.25">
      <c r="A32" s="128"/>
      <c r="B32" s="128"/>
      <c r="C32" s="128"/>
      <c r="D32" s="128"/>
      <c r="E32" s="128"/>
      <c r="F32" s="128"/>
      <c r="G32" s="128"/>
      <c r="H32" s="128"/>
      <c r="I32" s="128"/>
    </row>
    <row r="33" spans="1:9" x14ac:dyDescent="0.25">
      <c r="A33" s="128"/>
      <c r="B33" s="128"/>
      <c r="C33" s="128"/>
      <c r="D33" s="128"/>
      <c r="E33" s="128"/>
      <c r="F33" s="128"/>
      <c r="G33" s="128"/>
      <c r="H33" s="128"/>
      <c r="I33" s="128"/>
    </row>
    <row r="52" spans="3:3" x14ac:dyDescent="0.25">
      <c r="C52" s="93">
        <v>2</v>
      </c>
    </row>
    <row r="54" spans="3:3" x14ac:dyDescent="0.25">
      <c r="C54" s="189">
        <v>44981</v>
      </c>
    </row>
    <row r="66" spans="5:5" x14ac:dyDescent="0.25">
      <c r="E66" s="3"/>
    </row>
  </sheetData>
  <mergeCells count="29">
    <mergeCell ref="A6:I7"/>
    <mergeCell ref="A8:I9"/>
    <mergeCell ref="A10:I11"/>
    <mergeCell ref="A13:I13"/>
    <mergeCell ref="A14:B14"/>
    <mergeCell ref="C14:I14"/>
    <mergeCell ref="A22:I22"/>
    <mergeCell ref="A23:C23"/>
    <mergeCell ref="D23:E23"/>
    <mergeCell ref="A15:B16"/>
    <mergeCell ref="C15:I16"/>
    <mergeCell ref="A17:B18"/>
    <mergeCell ref="C17:I18"/>
    <mergeCell ref="A19:B20"/>
    <mergeCell ref="C19:I20"/>
    <mergeCell ref="A24:C24"/>
    <mergeCell ref="D24:E24"/>
    <mergeCell ref="A25:C25"/>
    <mergeCell ref="D25:E25"/>
    <mergeCell ref="A26:C26"/>
    <mergeCell ref="D26:E26"/>
    <mergeCell ref="A30:C30"/>
    <mergeCell ref="D30:E30"/>
    <mergeCell ref="A27:C27"/>
    <mergeCell ref="D27:E27"/>
    <mergeCell ref="A28:C28"/>
    <mergeCell ref="D28:E28"/>
    <mergeCell ref="A29:C29"/>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view="pageBreakPreview" zoomScaleNormal="100" zoomScaleSheetLayoutView="100" workbookViewId="0">
      <selection activeCell="I53" sqref="I53"/>
    </sheetView>
  </sheetViews>
  <sheetFormatPr defaultColWidth="9.33203125" defaultRowHeight="15" x14ac:dyDescent="0.25"/>
  <cols>
    <col min="1" max="1" width="9.33203125" style="2" customWidth="1"/>
    <col min="2" max="2" width="14.5546875" style="2" bestFit="1" customWidth="1"/>
    <col min="3" max="6" width="9.33203125" style="2"/>
    <col min="7" max="7" width="10" style="2" customWidth="1"/>
    <col min="8" max="9" width="9.33203125" style="2"/>
    <col min="10" max="10" width="10.44140625" style="2" customWidth="1"/>
    <col min="11" max="16384" width="9.33203125" style="2"/>
  </cols>
  <sheetData>
    <row r="1" spans="1:16" x14ac:dyDescent="0.25">
      <c r="A1" s="93" t="str">
        <f>+'Cover Page'!$B$30</f>
        <v>Annual Performance Report 2022</v>
      </c>
      <c r="B1" s="93"/>
      <c r="C1" s="93"/>
      <c r="D1" s="93"/>
      <c r="E1" s="93" t="str">
        <f>+'Cover Page'!$B$34</f>
        <v>Cornwall Energy Recovery Centre</v>
      </c>
      <c r="F1" s="93"/>
      <c r="G1" s="93"/>
      <c r="H1" s="93"/>
      <c r="I1" s="93"/>
      <c r="J1" s="93"/>
      <c r="K1" s="93"/>
      <c r="L1" s="93"/>
      <c r="M1" s="93"/>
      <c r="N1" s="93"/>
      <c r="O1" s="93"/>
      <c r="P1" s="93"/>
    </row>
    <row r="2" spans="1:16" ht="7.5" customHeight="1" x14ac:dyDescent="0.25">
      <c r="A2" s="93"/>
      <c r="B2" s="93"/>
      <c r="C2" s="93"/>
      <c r="D2" s="93"/>
      <c r="E2" s="93"/>
      <c r="F2" s="93"/>
      <c r="G2" s="93"/>
      <c r="H2" s="93"/>
      <c r="I2" s="93"/>
      <c r="J2" s="93"/>
      <c r="K2" s="93"/>
      <c r="L2" s="93"/>
      <c r="M2" s="93"/>
      <c r="N2" s="93"/>
      <c r="O2" s="93"/>
      <c r="P2" s="93"/>
    </row>
    <row r="3" spans="1:16" ht="15.6" x14ac:dyDescent="0.3">
      <c r="A3" s="1" t="s">
        <v>41</v>
      </c>
      <c r="B3" s="93"/>
      <c r="C3" s="93"/>
      <c r="D3" s="93"/>
      <c r="E3" s="93"/>
      <c r="F3" s="93"/>
      <c r="G3" s="93"/>
      <c r="H3" s="93"/>
      <c r="I3" s="93"/>
      <c r="J3" s="93"/>
      <c r="K3" s="93"/>
      <c r="L3" s="93"/>
      <c r="M3" s="93"/>
      <c r="N3" s="93"/>
      <c r="O3" s="93"/>
      <c r="P3" s="93"/>
    </row>
    <row r="4" spans="1:16" ht="9.75" customHeight="1" x14ac:dyDescent="0.3">
      <c r="A4" s="1"/>
      <c r="B4" s="93"/>
      <c r="C4" s="93"/>
      <c r="D4" s="93"/>
      <c r="E4" s="93"/>
      <c r="F4" s="93"/>
      <c r="G4" s="93"/>
      <c r="H4" s="93"/>
      <c r="I4" s="93"/>
      <c r="J4" s="93"/>
      <c r="K4" s="93"/>
      <c r="L4" s="93"/>
      <c r="M4" s="93"/>
      <c r="N4" s="93"/>
      <c r="O4" s="93"/>
      <c r="P4" s="93"/>
    </row>
    <row r="5" spans="1:16" s="3" customFormat="1" ht="21.75" customHeight="1" x14ac:dyDescent="0.3">
      <c r="A5" s="48" t="s">
        <v>339</v>
      </c>
      <c r="B5" s="49"/>
      <c r="C5" s="49"/>
      <c r="D5" s="49"/>
      <c r="E5" s="49"/>
      <c r="F5" s="49"/>
      <c r="G5" s="49"/>
      <c r="H5" s="49"/>
      <c r="I5" s="49"/>
      <c r="J5" s="50"/>
      <c r="M5" s="82" t="s">
        <v>2</v>
      </c>
    </row>
    <row r="6" spans="1:16" s="3" customFormat="1" ht="15.75" customHeight="1" x14ac:dyDescent="0.25">
      <c r="A6" s="219" t="s">
        <v>340</v>
      </c>
      <c r="B6" s="220"/>
      <c r="C6" s="220"/>
      <c r="D6" s="220"/>
      <c r="E6" s="220"/>
      <c r="F6" s="220"/>
      <c r="G6" s="220"/>
      <c r="H6" s="220"/>
      <c r="I6" s="220"/>
      <c r="J6" s="221"/>
      <c r="M6" s="377" t="s">
        <v>341</v>
      </c>
      <c r="N6" s="377"/>
      <c r="O6" s="377"/>
      <c r="P6" s="377"/>
    </row>
    <row r="7" spans="1:16" s="3" customFormat="1" ht="15.75" customHeight="1" x14ac:dyDescent="0.25">
      <c r="A7" s="225"/>
      <c r="B7" s="226"/>
      <c r="C7" s="226"/>
      <c r="D7" s="226"/>
      <c r="E7" s="226"/>
      <c r="F7" s="226"/>
      <c r="G7" s="226"/>
      <c r="H7" s="226"/>
      <c r="I7" s="226"/>
      <c r="J7" s="227"/>
      <c r="M7" s="377"/>
      <c r="N7" s="377"/>
      <c r="O7" s="377"/>
      <c r="P7" s="377"/>
    </row>
    <row r="8" spans="1:16" s="3" customFormat="1" ht="13.8" x14ac:dyDescent="0.25">
      <c r="M8" s="377"/>
      <c r="N8" s="377"/>
      <c r="O8" s="377"/>
      <c r="P8" s="377"/>
    </row>
    <row r="9" spans="1:16" s="56" customFormat="1" ht="16.5" customHeight="1" x14ac:dyDescent="0.25">
      <c r="A9" s="349" t="s">
        <v>342</v>
      </c>
      <c r="B9" s="349"/>
      <c r="C9" s="349"/>
      <c r="D9" s="349"/>
      <c r="E9" s="349"/>
      <c r="F9" s="349"/>
      <c r="G9" s="349"/>
      <c r="H9" s="349"/>
      <c r="I9" s="349"/>
      <c r="J9" s="349"/>
      <c r="M9" s="377"/>
      <c r="N9" s="377"/>
      <c r="O9" s="377"/>
      <c r="P9" s="377"/>
    </row>
    <row r="10" spans="1:16" s="56" customFormat="1" ht="16.5" customHeight="1" x14ac:dyDescent="0.25">
      <c r="A10" s="364" t="s">
        <v>222</v>
      </c>
      <c r="B10" s="365"/>
      <c r="C10" s="375" t="s">
        <v>343</v>
      </c>
      <c r="D10" s="371" t="s">
        <v>344</v>
      </c>
      <c r="E10" s="372"/>
      <c r="F10" s="368" t="s">
        <v>338</v>
      </c>
      <c r="G10" s="369"/>
      <c r="H10" s="369"/>
      <c r="I10" s="369"/>
      <c r="J10" s="370"/>
      <c r="M10" s="377" t="s">
        <v>345</v>
      </c>
      <c r="N10" s="377"/>
      <c r="O10" s="377"/>
      <c r="P10" s="377"/>
    </row>
    <row r="11" spans="1:16" s="12" customFormat="1" ht="17.25" customHeight="1" x14ac:dyDescent="0.25">
      <c r="A11" s="366"/>
      <c r="B11" s="367"/>
      <c r="C11" s="376"/>
      <c r="D11" s="373"/>
      <c r="E11" s="374"/>
      <c r="F11" s="46" t="s">
        <v>194</v>
      </c>
      <c r="G11" s="46" t="s">
        <v>195</v>
      </c>
      <c r="H11" s="46" t="s">
        <v>196</v>
      </c>
      <c r="I11" s="46" t="s">
        <v>197</v>
      </c>
      <c r="J11" s="46" t="s">
        <v>198</v>
      </c>
      <c r="K11" s="128"/>
      <c r="L11" s="128"/>
      <c r="M11" s="377"/>
      <c r="N11" s="377"/>
      <c r="O11" s="377"/>
      <c r="P11" s="377"/>
    </row>
    <row r="12" spans="1:16" s="12" customFormat="1" ht="23.25" customHeight="1" x14ac:dyDescent="0.25">
      <c r="A12" s="247" t="s">
        <v>234</v>
      </c>
      <c r="B12" s="247"/>
      <c r="C12" s="177" t="s">
        <v>346</v>
      </c>
      <c r="D12" s="295" t="s">
        <v>347</v>
      </c>
      <c r="E12" s="295"/>
      <c r="F12" s="54">
        <v>0.505</v>
      </c>
      <c r="G12" s="54">
        <v>0.19899999999999998</v>
      </c>
      <c r="H12" s="100"/>
      <c r="I12" s="100"/>
      <c r="J12" s="99"/>
      <c r="K12" s="15"/>
      <c r="L12" s="128"/>
      <c r="M12" s="377"/>
      <c r="N12" s="377"/>
      <c r="O12" s="377"/>
      <c r="P12" s="377"/>
    </row>
    <row r="13" spans="1:16" s="12" customFormat="1" ht="23.25" customHeight="1" x14ac:dyDescent="0.25">
      <c r="A13" s="247" t="s">
        <v>348</v>
      </c>
      <c r="B13" s="247"/>
      <c r="C13" s="177" t="s">
        <v>349</v>
      </c>
      <c r="D13" s="295" t="s">
        <v>350</v>
      </c>
      <c r="E13" s="295"/>
      <c r="F13" s="54">
        <v>1.225E-3</v>
      </c>
      <c r="G13" s="54">
        <v>1.3749999999999999E-3</v>
      </c>
      <c r="H13" s="100"/>
      <c r="I13" s="100"/>
      <c r="J13" s="100"/>
      <c r="K13" s="15"/>
      <c r="L13" s="128"/>
      <c r="M13" s="128"/>
      <c r="N13" s="128"/>
      <c r="O13" s="128"/>
      <c r="P13" s="128"/>
    </row>
    <row r="14" spans="1:16" s="12" customFormat="1" ht="23.25" customHeight="1" x14ac:dyDescent="0.25">
      <c r="A14" s="247" t="s">
        <v>351</v>
      </c>
      <c r="B14" s="247"/>
      <c r="C14" s="177" t="s">
        <v>349</v>
      </c>
      <c r="D14" s="295" t="s">
        <v>350</v>
      </c>
      <c r="E14" s="295"/>
      <c r="F14" s="178">
        <v>1.175E-3</v>
      </c>
      <c r="G14" s="178">
        <v>2.0499999999999997E-3</v>
      </c>
      <c r="H14" s="99"/>
      <c r="I14" s="99"/>
      <c r="J14" s="99"/>
      <c r="K14" s="128"/>
      <c r="L14" s="128"/>
      <c r="M14" s="128"/>
      <c r="N14" s="128"/>
      <c r="O14" s="128"/>
      <c r="P14" s="128"/>
    </row>
    <row r="15" spans="1:16" s="12" customFormat="1" ht="23.25" customHeight="1" x14ac:dyDescent="0.25">
      <c r="A15" s="247" t="s">
        <v>352</v>
      </c>
      <c r="B15" s="247"/>
      <c r="C15" s="177" t="s">
        <v>349</v>
      </c>
      <c r="D15" s="295" t="s">
        <v>353</v>
      </c>
      <c r="E15" s="295"/>
      <c r="F15" s="178">
        <v>4.1500000000000002E-2</v>
      </c>
      <c r="G15" s="178">
        <v>0.20900000000000002</v>
      </c>
      <c r="H15" s="99"/>
      <c r="I15" s="99"/>
      <c r="J15" s="99"/>
      <c r="K15" s="128"/>
      <c r="L15" s="128"/>
      <c r="M15" s="128"/>
      <c r="N15" s="128"/>
      <c r="O15" s="128"/>
      <c r="P15" s="128"/>
    </row>
    <row r="16" spans="1:16" s="12" customFormat="1" ht="23.25" customHeight="1" x14ac:dyDescent="0.25">
      <c r="A16" s="247" t="s">
        <v>354</v>
      </c>
      <c r="B16" s="247"/>
      <c r="C16" s="177" t="s">
        <v>349</v>
      </c>
      <c r="D16" s="295" t="s">
        <v>355</v>
      </c>
      <c r="E16" s="295"/>
      <c r="F16" s="178">
        <v>2.7499999999999998E-3</v>
      </c>
      <c r="G16" s="178">
        <v>2.0500000000000002E-3</v>
      </c>
      <c r="H16" s="99"/>
      <c r="I16" s="99"/>
      <c r="J16" s="99"/>
      <c r="K16" s="128"/>
      <c r="L16" s="128"/>
      <c r="M16" s="128"/>
      <c r="N16" s="128"/>
      <c r="O16" s="128"/>
      <c r="P16" s="128"/>
    </row>
    <row r="17" spans="1:11" s="12" customFormat="1" ht="23.25" customHeight="1" x14ac:dyDescent="0.25">
      <c r="A17" s="247" t="s">
        <v>356</v>
      </c>
      <c r="B17" s="247"/>
      <c r="C17" s="177" t="s">
        <v>349</v>
      </c>
      <c r="D17" s="295" t="s">
        <v>357</v>
      </c>
      <c r="E17" s="295"/>
      <c r="F17" s="178">
        <v>3.9000000000000005E-4</v>
      </c>
      <c r="G17" s="178">
        <v>3.1E-4</v>
      </c>
      <c r="H17" s="99"/>
      <c r="I17" s="99"/>
      <c r="J17" s="99"/>
      <c r="K17" s="128"/>
    </row>
    <row r="18" spans="1:11" s="12" customFormat="1" ht="23.25" customHeight="1" x14ac:dyDescent="0.25">
      <c r="A18" s="247" t="s">
        <v>358</v>
      </c>
      <c r="B18" s="247"/>
      <c r="C18" s="177" t="s">
        <v>349</v>
      </c>
      <c r="D18" s="295" t="s">
        <v>357</v>
      </c>
      <c r="E18" s="295"/>
      <c r="F18" s="178">
        <v>2.1000000000000002E-5</v>
      </c>
      <c r="G18" s="178">
        <v>1.6500000000000001E-5</v>
      </c>
      <c r="H18" s="99"/>
      <c r="I18" s="99"/>
      <c r="J18" s="99"/>
      <c r="K18" s="128"/>
    </row>
    <row r="19" spans="1:11" s="12" customFormat="1" ht="23.25" customHeight="1" x14ac:dyDescent="0.25">
      <c r="A19" s="247" t="s">
        <v>359</v>
      </c>
      <c r="B19" s="247"/>
      <c r="C19" s="177" t="s">
        <v>349</v>
      </c>
      <c r="D19" s="295" t="s">
        <v>357</v>
      </c>
      <c r="E19" s="295"/>
      <c r="F19" s="178">
        <v>1.75E-3</v>
      </c>
      <c r="G19" s="178">
        <v>1.0400000000000001E-3</v>
      </c>
      <c r="H19" s="99"/>
      <c r="I19" s="99"/>
      <c r="J19" s="99"/>
      <c r="K19" s="128"/>
    </row>
    <row r="20" spans="1:11" s="12" customFormat="1" ht="23.25" customHeight="1" x14ac:dyDescent="0.25">
      <c r="A20" s="247" t="s">
        <v>360</v>
      </c>
      <c r="B20" s="247"/>
      <c r="C20" s="177" t="s">
        <v>349</v>
      </c>
      <c r="D20" s="295" t="s">
        <v>357</v>
      </c>
      <c r="E20" s="295"/>
      <c r="F20" s="178">
        <v>3.3E-3</v>
      </c>
      <c r="G20" s="178">
        <v>2.0999999999999999E-3</v>
      </c>
      <c r="H20" s="99"/>
      <c r="I20" s="99"/>
      <c r="J20" s="99"/>
      <c r="K20" s="128"/>
    </row>
    <row r="21" spans="1:11" s="12" customFormat="1" ht="23.25" customHeight="1" x14ac:dyDescent="0.25">
      <c r="A21" s="247" t="s">
        <v>361</v>
      </c>
      <c r="B21" s="247"/>
      <c r="C21" s="177" t="s">
        <v>349</v>
      </c>
      <c r="D21" s="295" t="s">
        <v>357</v>
      </c>
      <c r="E21" s="295"/>
      <c r="F21" s="178">
        <v>3.4499999999999999E-3</v>
      </c>
      <c r="G21" s="178">
        <v>2.4000000000000002E-3</v>
      </c>
      <c r="H21" s="99"/>
      <c r="I21" s="99"/>
      <c r="J21" s="99"/>
      <c r="K21" s="128"/>
    </row>
    <row r="22" spans="1:11" s="12" customFormat="1" ht="23.25" customHeight="1" x14ac:dyDescent="0.25">
      <c r="A22" s="247" t="s">
        <v>362</v>
      </c>
      <c r="B22" s="247"/>
      <c r="C22" s="177" t="s">
        <v>349</v>
      </c>
      <c r="D22" s="295" t="s">
        <v>357</v>
      </c>
      <c r="E22" s="295"/>
      <c r="F22" s="178">
        <v>4.7499999999999999E-3</v>
      </c>
      <c r="G22" s="178">
        <v>4.8000000000000004E-3</v>
      </c>
      <c r="H22" s="99"/>
      <c r="I22" s="99"/>
      <c r="J22" s="99"/>
      <c r="K22" s="128"/>
    </row>
    <row r="23" spans="1:11" s="12" customFormat="1" ht="23.25" customHeight="1" x14ac:dyDescent="0.25">
      <c r="A23" s="247" t="s">
        <v>363</v>
      </c>
      <c r="B23" s="247"/>
      <c r="C23" s="177" t="s">
        <v>349</v>
      </c>
      <c r="D23" s="295" t="s">
        <v>364</v>
      </c>
      <c r="E23" s="295"/>
      <c r="F23" s="54">
        <v>1.65E-3</v>
      </c>
      <c r="G23" s="54">
        <v>1.7000000000000001E-3</v>
      </c>
      <c r="H23" s="100"/>
      <c r="I23" s="100"/>
      <c r="J23" s="100"/>
      <c r="K23" s="15"/>
    </row>
    <row r="24" spans="1:11" s="12" customFormat="1" ht="23.25" customHeight="1" x14ac:dyDescent="0.25">
      <c r="A24" s="247" t="s">
        <v>365</v>
      </c>
      <c r="B24" s="247"/>
      <c r="C24" s="177" t="s">
        <v>349</v>
      </c>
      <c r="D24" s="295" t="s">
        <v>364</v>
      </c>
      <c r="E24" s="295"/>
      <c r="F24" s="54">
        <v>1.65E-3</v>
      </c>
      <c r="G24" s="54">
        <v>2E-3</v>
      </c>
      <c r="H24" s="100"/>
      <c r="I24" s="100"/>
      <c r="J24" s="99"/>
      <c r="K24" s="15"/>
    </row>
    <row r="25" spans="1:11" s="12" customFormat="1" ht="23.25" customHeight="1" x14ac:dyDescent="0.25">
      <c r="A25" s="247" t="s">
        <v>366</v>
      </c>
      <c r="B25" s="247"/>
      <c r="C25" s="177" t="s">
        <v>349</v>
      </c>
      <c r="D25" s="295" t="s">
        <v>364</v>
      </c>
      <c r="E25" s="295"/>
      <c r="F25" s="54">
        <v>1.65E-3</v>
      </c>
      <c r="G25" s="54">
        <v>1.7000000000000001E-3</v>
      </c>
      <c r="H25" s="100"/>
      <c r="I25" s="100"/>
      <c r="J25" s="100"/>
      <c r="K25" s="15"/>
    </row>
    <row r="26" spans="1:11" s="12" customFormat="1" ht="23.25" customHeight="1" x14ac:dyDescent="0.25">
      <c r="A26" s="247" t="s">
        <v>367</v>
      </c>
      <c r="B26" s="247"/>
      <c r="C26" s="177" t="s">
        <v>349</v>
      </c>
      <c r="D26" s="295" t="s">
        <v>364</v>
      </c>
      <c r="E26" s="295"/>
      <c r="F26" s="54">
        <v>1.65E-3</v>
      </c>
      <c r="G26" s="54">
        <v>1.7000000000000001E-3</v>
      </c>
      <c r="H26" s="100"/>
      <c r="I26" s="100"/>
      <c r="J26" s="99"/>
      <c r="K26" s="15"/>
    </row>
    <row r="27" spans="1:11" s="12" customFormat="1" ht="23.25" customHeight="1" x14ac:dyDescent="0.25">
      <c r="A27" s="247" t="s">
        <v>368</v>
      </c>
      <c r="B27" s="247"/>
      <c r="C27" s="177" t="s">
        <v>349</v>
      </c>
      <c r="D27" s="295" t="s">
        <v>364</v>
      </c>
      <c r="E27" s="295"/>
      <c r="F27" s="54">
        <v>1.1849999999999999E-2</v>
      </c>
      <c r="G27" s="54">
        <v>1.405E-2</v>
      </c>
      <c r="H27" s="100"/>
      <c r="I27" s="99"/>
      <c r="J27" s="100"/>
      <c r="K27" s="15"/>
    </row>
    <row r="28" spans="1:11" s="12" customFormat="1" ht="23.25" customHeight="1" x14ac:dyDescent="0.25">
      <c r="A28" s="247" t="s">
        <v>369</v>
      </c>
      <c r="B28" s="247"/>
      <c r="C28" s="177" t="s">
        <v>349</v>
      </c>
      <c r="D28" s="295" t="s">
        <v>364</v>
      </c>
      <c r="E28" s="295"/>
      <c r="F28" s="54">
        <v>1.65E-3</v>
      </c>
      <c r="G28" s="54">
        <v>1.9E-3</v>
      </c>
      <c r="H28" s="100"/>
      <c r="I28" s="99"/>
      <c r="J28" s="100"/>
      <c r="K28" s="15"/>
    </row>
    <row r="29" spans="1:11" s="12" customFormat="1" ht="23.25" customHeight="1" x14ac:dyDescent="0.25">
      <c r="A29" s="247" t="s">
        <v>370</v>
      </c>
      <c r="B29" s="247"/>
      <c r="C29" s="177" t="s">
        <v>349</v>
      </c>
      <c r="D29" s="295" t="s">
        <v>364</v>
      </c>
      <c r="E29" s="295"/>
      <c r="F29" s="54">
        <v>1.65E-3</v>
      </c>
      <c r="G29" s="54">
        <v>1.8500000000000001E-3</v>
      </c>
      <c r="H29" s="100"/>
      <c r="I29" s="100"/>
      <c r="J29" s="99"/>
      <c r="K29" s="15"/>
    </row>
    <row r="30" spans="1:11" s="12" customFormat="1" ht="23.25" customHeight="1" x14ac:dyDescent="0.25">
      <c r="A30" s="247" t="s">
        <v>371</v>
      </c>
      <c r="B30" s="247"/>
      <c r="C30" s="177" t="s">
        <v>349</v>
      </c>
      <c r="D30" s="295" t="s">
        <v>364</v>
      </c>
      <c r="E30" s="295"/>
      <c r="F30" s="54">
        <v>1.65E-3</v>
      </c>
      <c r="G30" s="54">
        <v>1.7000000000000001E-3</v>
      </c>
      <c r="H30" s="100"/>
      <c r="I30" s="100"/>
      <c r="J30" s="100"/>
      <c r="K30" s="15"/>
    </row>
    <row r="31" spans="1:11" s="12" customFormat="1" ht="23.25" customHeight="1" x14ac:dyDescent="0.25">
      <c r="A31" s="247" t="s">
        <v>372</v>
      </c>
      <c r="B31" s="247"/>
      <c r="C31" s="177" t="s">
        <v>349</v>
      </c>
      <c r="D31" s="295" t="s">
        <v>364</v>
      </c>
      <c r="E31" s="295"/>
      <c r="F31" s="54">
        <v>1.65E-3</v>
      </c>
      <c r="G31" s="54">
        <v>1.7000000000000001E-3</v>
      </c>
      <c r="H31" s="100"/>
      <c r="I31" s="100"/>
      <c r="J31" s="100"/>
      <c r="K31" s="15"/>
    </row>
    <row r="32" spans="1:11" s="12" customFormat="1" ht="23.25" customHeight="1" x14ac:dyDescent="0.25">
      <c r="A32" s="247" t="s">
        <v>373</v>
      </c>
      <c r="B32" s="247"/>
      <c r="C32" s="177" t="s">
        <v>349</v>
      </c>
      <c r="D32" s="295" t="s">
        <v>364</v>
      </c>
      <c r="E32" s="295"/>
      <c r="F32" s="178">
        <v>2.0999999999999999E-3</v>
      </c>
      <c r="G32" s="54">
        <v>2.15E-3</v>
      </c>
      <c r="H32" s="99"/>
      <c r="I32" s="100"/>
      <c r="J32" s="99"/>
      <c r="K32" s="15"/>
    </row>
    <row r="33" spans="1:11" s="12" customFormat="1" ht="23.25" customHeight="1" x14ac:dyDescent="0.25">
      <c r="A33" s="247" t="s">
        <v>374</v>
      </c>
      <c r="B33" s="247"/>
      <c r="C33" s="177" t="s">
        <v>349</v>
      </c>
      <c r="D33" s="295" t="s">
        <v>364</v>
      </c>
      <c r="E33" s="295"/>
      <c r="F33" s="54">
        <v>1.65E-3</v>
      </c>
      <c r="G33" s="54">
        <v>1.7000000000000001E-3</v>
      </c>
      <c r="H33" s="100"/>
      <c r="I33" s="100"/>
      <c r="J33" s="100"/>
      <c r="K33" s="15"/>
    </row>
    <row r="34" spans="1:11" s="12" customFormat="1" ht="23.25" customHeight="1" x14ac:dyDescent="0.25">
      <c r="A34" s="247" t="s">
        <v>375</v>
      </c>
      <c r="B34" s="247"/>
      <c r="C34" s="177" t="s">
        <v>349</v>
      </c>
      <c r="D34" s="295" t="s">
        <v>364</v>
      </c>
      <c r="E34" s="295"/>
      <c r="F34" s="54">
        <v>1.65E-3</v>
      </c>
      <c r="G34" s="54">
        <v>1.7000000000000001E-3</v>
      </c>
      <c r="H34" s="100"/>
      <c r="I34" s="100"/>
      <c r="J34" s="100"/>
      <c r="K34" s="15"/>
    </row>
    <row r="35" spans="1:11" s="12" customFormat="1" ht="23.25" customHeight="1" x14ac:dyDescent="0.25">
      <c r="A35" s="247" t="s">
        <v>376</v>
      </c>
      <c r="B35" s="247"/>
      <c r="C35" s="177" t="s">
        <v>349</v>
      </c>
      <c r="D35" s="295" t="s">
        <v>364</v>
      </c>
      <c r="E35" s="295"/>
      <c r="F35" s="54">
        <v>1.65E-3</v>
      </c>
      <c r="G35" s="54">
        <v>1.7000000000000001E-3</v>
      </c>
      <c r="H35" s="100"/>
      <c r="I35" s="100"/>
      <c r="J35" s="100"/>
      <c r="K35" s="15"/>
    </row>
    <row r="36" spans="1:11" s="12" customFormat="1" ht="23.25" customHeight="1" x14ac:dyDescent="0.25">
      <c r="A36" s="247" t="s">
        <v>377</v>
      </c>
      <c r="B36" s="247"/>
      <c r="C36" s="177" t="s">
        <v>349</v>
      </c>
      <c r="D36" s="295" t="s">
        <v>364</v>
      </c>
      <c r="E36" s="295"/>
      <c r="F36" s="178">
        <v>4.335E-2</v>
      </c>
      <c r="G36" s="178">
        <v>7.8350000000000003E-2</v>
      </c>
      <c r="H36" s="99"/>
      <c r="I36" s="99"/>
      <c r="J36" s="99"/>
      <c r="K36" s="128"/>
    </row>
    <row r="37" spans="1:11" s="12" customFormat="1" ht="23.25" customHeight="1" x14ac:dyDescent="0.25">
      <c r="A37" s="247" t="s">
        <v>378</v>
      </c>
      <c r="B37" s="247"/>
      <c r="C37" s="177" t="s">
        <v>349</v>
      </c>
      <c r="D37" s="295" t="s">
        <v>364</v>
      </c>
      <c r="E37" s="295"/>
      <c r="F37" s="54">
        <v>1.65E-3</v>
      </c>
      <c r="G37" s="54">
        <v>1.9000000000000002E-3</v>
      </c>
      <c r="H37" s="100"/>
      <c r="I37" s="100"/>
      <c r="J37" s="99"/>
      <c r="K37" s="15"/>
    </row>
    <row r="38" spans="1:11" s="12" customFormat="1" ht="23.25" customHeight="1" x14ac:dyDescent="0.25">
      <c r="A38" s="247" t="s">
        <v>379</v>
      </c>
      <c r="B38" s="247"/>
      <c r="C38" s="177" t="s">
        <v>349</v>
      </c>
      <c r="D38" s="295" t="s">
        <v>364</v>
      </c>
      <c r="E38" s="295"/>
      <c r="F38" s="178">
        <v>0.36499999999999999</v>
      </c>
      <c r="G38" s="178">
        <v>0.61</v>
      </c>
      <c r="H38" s="99"/>
      <c r="I38" s="99"/>
      <c r="J38" s="99"/>
      <c r="K38" s="128"/>
    </row>
    <row r="39" spans="1:11" x14ac:dyDescent="0.25">
      <c r="A39" s="248" t="s">
        <v>331</v>
      </c>
      <c r="B39" s="248"/>
      <c r="C39" s="248"/>
      <c r="D39" s="248"/>
      <c r="E39" s="248"/>
      <c r="F39" s="248"/>
      <c r="G39" s="248"/>
      <c r="H39" s="248"/>
      <c r="I39" s="248"/>
      <c r="J39" s="248"/>
      <c r="K39" s="93"/>
    </row>
    <row r="40" spans="1:11" ht="33" customHeight="1" x14ac:dyDescent="0.25">
      <c r="A40" s="249" t="s">
        <v>380</v>
      </c>
      <c r="B40" s="342"/>
      <c r="C40" s="342"/>
      <c r="D40" s="342"/>
      <c r="E40" s="342"/>
      <c r="F40" s="342"/>
      <c r="G40" s="342"/>
      <c r="H40" s="342"/>
      <c r="I40" s="342"/>
      <c r="J40" s="342"/>
      <c r="K40" s="93"/>
    </row>
    <row r="41" spans="1:11" ht="33" customHeight="1" x14ac:dyDescent="0.25">
      <c r="A41" s="342"/>
      <c r="B41" s="342"/>
      <c r="C41" s="342"/>
      <c r="D41" s="342"/>
      <c r="E41" s="342"/>
      <c r="F41" s="342"/>
      <c r="G41" s="342"/>
      <c r="H41" s="342"/>
      <c r="I41" s="342"/>
      <c r="J41" s="342"/>
      <c r="K41" s="93"/>
    </row>
    <row r="52" spans="3:6" x14ac:dyDescent="0.25">
      <c r="C52" s="93">
        <v>2</v>
      </c>
      <c r="D52" s="93"/>
      <c r="E52" s="93"/>
      <c r="F52" s="93"/>
    </row>
    <row r="54" spans="3:6" x14ac:dyDescent="0.25">
      <c r="C54" s="189">
        <v>44981</v>
      </c>
      <c r="D54" s="93"/>
      <c r="E54" s="93"/>
      <c r="F54" s="93"/>
    </row>
    <row r="64" spans="3:6" x14ac:dyDescent="0.25">
      <c r="C64" s="93"/>
      <c r="D64" s="93"/>
      <c r="E64" s="93"/>
      <c r="F64"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view="pageBreakPreview" zoomScaleNormal="100" zoomScaleSheetLayoutView="100" workbookViewId="0">
      <selection activeCell="I53" sqref="I53"/>
    </sheetView>
  </sheetViews>
  <sheetFormatPr defaultColWidth="9.33203125" defaultRowHeight="15" x14ac:dyDescent="0.25"/>
  <cols>
    <col min="1" max="1" width="21.33203125" style="2" customWidth="1"/>
    <col min="2" max="2" width="13.6640625" style="2" customWidth="1"/>
    <col min="3" max="3" width="16.33203125" style="2" customWidth="1"/>
    <col min="4" max="4" width="9.33203125" style="2"/>
    <col min="5" max="5" width="11.5546875" style="2" bestFit="1" customWidth="1"/>
    <col min="6" max="6" width="9.33203125" style="2"/>
    <col min="7" max="7" width="11.5546875" style="2" bestFit="1" customWidth="1"/>
    <col min="8" max="12" width="9.33203125" style="2"/>
    <col min="13" max="13" width="10.44140625" style="2" customWidth="1"/>
    <col min="14" max="16384" width="9.33203125" style="2"/>
  </cols>
  <sheetData>
    <row r="1" spans="1:16" x14ac:dyDescent="0.25">
      <c r="A1" s="93" t="str">
        <f>+'Cover Page'!$B$30</f>
        <v>Annual Performance Report 2022</v>
      </c>
      <c r="B1" s="93"/>
      <c r="C1" s="93"/>
      <c r="D1" s="93"/>
      <c r="E1" s="93"/>
      <c r="F1" s="93"/>
      <c r="G1" s="93"/>
      <c r="H1" s="93"/>
      <c r="I1" s="93" t="str">
        <f>+'Cover Page'!$B$34</f>
        <v>Cornwall Energy Recovery Centre</v>
      </c>
      <c r="J1" s="93"/>
      <c r="K1" s="93"/>
      <c r="L1" s="93"/>
      <c r="M1" s="93"/>
      <c r="N1" s="93"/>
      <c r="O1" s="93"/>
      <c r="P1" s="93"/>
    </row>
    <row r="3" spans="1:16" ht="15.6" x14ac:dyDescent="0.3">
      <c r="A3" s="1" t="s">
        <v>42</v>
      </c>
      <c r="B3" s="93"/>
      <c r="C3" s="93"/>
      <c r="D3" s="93"/>
      <c r="E3" s="93"/>
      <c r="F3" s="93"/>
      <c r="G3" s="93"/>
      <c r="H3" s="93"/>
      <c r="I3" s="93"/>
      <c r="J3" s="93"/>
      <c r="K3" s="93"/>
      <c r="L3" s="93"/>
      <c r="M3" s="93"/>
      <c r="N3" s="93"/>
      <c r="O3" s="93"/>
      <c r="P3" s="93"/>
    </row>
    <row r="4" spans="1:16" ht="15.6" x14ac:dyDescent="0.3">
      <c r="A4" s="1"/>
      <c r="B4" s="93"/>
      <c r="C4" s="93"/>
      <c r="D4" s="93"/>
      <c r="E4" s="93"/>
      <c r="F4" s="93"/>
      <c r="G4" s="93"/>
      <c r="H4" s="93"/>
      <c r="I4" s="93"/>
      <c r="J4" s="93"/>
      <c r="K4" s="93"/>
      <c r="L4" s="93"/>
      <c r="M4" s="93"/>
      <c r="N4" s="93"/>
      <c r="O4" s="93"/>
      <c r="P4" s="73" t="s">
        <v>2</v>
      </c>
    </row>
    <row r="5" spans="1:16" s="3" customFormat="1" ht="21.75" customHeight="1" x14ac:dyDescent="0.3">
      <c r="A5" s="48" t="s">
        <v>339</v>
      </c>
      <c r="B5" s="49"/>
      <c r="C5" s="49"/>
      <c r="D5" s="49"/>
      <c r="E5" s="49"/>
      <c r="F5" s="49"/>
      <c r="G5" s="49"/>
      <c r="H5" s="49"/>
      <c r="I5" s="49"/>
      <c r="J5" s="49"/>
      <c r="K5" s="49"/>
      <c r="L5" s="49"/>
      <c r="M5" s="50"/>
      <c r="P5" s="74" t="s">
        <v>381</v>
      </c>
    </row>
    <row r="6" spans="1:16" s="3" customFormat="1" ht="33.75" customHeight="1" x14ac:dyDescent="0.25">
      <c r="A6" s="219" t="s">
        <v>382</v>
      </c>
      <c r="B6" s="220"/>
      <c r="C6" s="220"/>
      <c r="D6" s="220"/>
      <c r="E6" s="220"/>
      <c r="F6" s="220"/>
      <c r="G6" s="220"/>
      <c r="H6" s="220"/>
      <c r="I6" s="220"/>
      <c r="J6" s="220"/>
      <c r="K6" s="220"/>
      <c r="L6" s="220"/>
      <c r="M6" s="221"/>
      <c r="P6" s="3" t="s">
        <v>383</v>
      </c>
    </row>
    <row r="7" spans="1:16" s="3" customFormat="1" ht="33.75" customHeight="1" x14ac:dyDescent="0.25">
      <c r="A7" s="225"/>
      <c r="B7" s="226"/>
      <c r="C7" s="226"/>
      <c r="D7" s="226"/>
      <c r="E7" s="226"/>
      <c r="F7" s="226"/>
      <c r="G7" s="226"/>
      <c r="H7" s="226"/>
      <c r="I7" s="226"/>
      <c r="J7" s="226"/>
      <c r="K7" s="226"/>
      <c r="L7" s="226"/>
      <c r="M7" s="227"/>
    </row>
    <row r="8" spans="1:16" s="3" customFormat="1" ht="13.8" x14ac:dyDescent="0.25"/>
    <row r="9" spans="1:16" s="56" customFormat="1" ht="16.5" customHeight="1" x14ac:dyDescent="0.25">
      <c r="A9" s="349" t="s">
        <v>384</v>
      </c>
      <c r="B9" s="349"/>
      <c r="C9" s="349"/>
      <c r="D9" s="349"/>
      <c r="E9" s="349"/>
      <c r="F9" s="349"/>
      <c r="G9" s="349"/>
      <c r="H9" s="349"/>
      <c r="I9" s="349"/>
      <c r="J9" s="349"/>
      <c r="K9" s="349"/>
      <c r="L9" s="349"/>
      <c r="M9" s="349"/>
    </row>
    <row r="10" spans="1:16" s="56" customFormat="1" ht="16.5" customHeight="1" x14ac:dyDescent="0.25">
      <c r="A10" s="382" t="s">
        <v>222</v>
      </c>
      <c r="B10" s="375" t="s">
        <v>385</v>
      </c>
      <c r="C10" s="301" t="s">
        <v>344</v>
      </c>
      <c r="D10" s="302" t="s">
        <v>194</v>
      </c>
      <c r="E10" s="384"/>
      <c r="F10" s="302" t="s">
        <v>195</v>
      </c>
      <c r="G10" s="384"/>
      <c r="H10" s="302" t="s">
        <v>196</v>
      </c>
      <c r="I10" s="384"/>
      <c r="J10" s="302" t="s">
        <v>197</v>
      </c>
      <c r="K10" s="384"/>
      <c r="L10" s="302" t="s">
        <v>198</v>
      </c>
      <c r="M10" s="384"/>
    </row>
    <row r="11" spans="1:16" s="12" customFormat="1" ht="17.25" customHeight="1" x14ac:dyDescent="0.25">
      <c r="A11" s="382"/>
      <c r="B11" s="383"/>
      <c r="C11" s="301"/>
      <c r="D11" s="46" t="s">
        <v>337</v>
      </c>
      <c r="E11" s="57" t="s">
        <v>386</v>
      </c>
      <c r="F11" s="46" t="s">
        <v>337</v>
      </c>
      <c r="G11" s="57" t="s">
        <v>386</v>
      </c>
      <c r="H11" s="46" t="s">
        <v>337</v>
      </c>
      <c r="I11" s="57" t="s">
        <v>386</v>
      </c>
      <c r="J11" s="46" t="s">
        <v>337</v>
      </c>
      <c r="K11" s="57" t="s">
        <v>386</v>
      </c>
      <c r="L11" s="46" t="s">
        <v>337</v>
      </c>
      <c r="M11" s="57" t="s">
        <v>386</v>
      </c>
      <c r="N11" s="128"/>
      <c r="O11" s="128"/>
      <c r="P11" s="128"/>
    </row>
    <row r="12" spans="1:16" s="12" customFormat="1" ht="23.25" customHeight="1" x14ac:dyDescent="0.25">
      <c r="A12" s="247" t="s">
        <v>228</v>
      </c>
      <c r="B12" s="102" t="s">
        <v>387</v>
      </c>
      <c r="C12" s="102" t="s">
        <v>388</v>
      </c>
      <c r="D12" s="179">
        <f>NOx!O19</f>
        <v>146</v>
      </c>
      <c r="E12" s="179">
        <f>NOx!N19</f>
        <v>134.61666666666667</v>
      </c>
      <c r="F12" s="179">
        <f>NOx!O34</f>
        <v>148</v>
      </c>
      <c r="G12" s="179">
        <f>NOx!N34</f>
        <v>138.59166666666667</v>
      </c>
      <c r="H12" s="99"/>
      <c r="I12" s="99"/>
      <c r="J12" s="99"/>
      <c r="K12" s="99"/>
      <c r="L12" s="99"/>
      <c r="M12" s="99"/>
      <c r="N12" s="128"/>
      <c r="O12" s="128"/>
      <c r="P12" s="128"/>
    </row>
    <row r="13" spans="1:16" s="12" customFormat="1" ht="23.25" customHeight="1" x14ac:dyDescent="0.25">
      <c r="A13" s="247"/>
      <c r="B13" s="102" t="s">
        <v>389</v>
      </c>
      <c r="C13" s="102" t="s">
        <v>390</v>
      </c>
      <c r="D13" s="179">
        <f>NOx!M19</f>
        <v>178</v>
      </c>
      <c r="E13" s="179">
        <f>NOx!L19</f>
        <v>134.61666666666667</v>
      </c>
      <c r="F13" s="179">
        <f>NOx!M34</f>
        <v>183</v>
      </c>
      <c r="G13" s="179">
        <f>NOx!L34</f>
        <v>138.59166666666667</v>
      </c>
      <c r="H13" s="99"/>
      <c r="I13" s="99"/>
      <c r="J13" s="99"/>
      <c r="K13" s="99"/>
      <c r="L13" s="99"/>
      <c r="M13" s="99"/>
      <c r="N13" s="128"/>
      <c r="O13" s="128"/>
      <c r="P13" s="128"/>
    </row>
    <row r="14" spans="1:16" s="12" customFormat="1" ht="23.25" customHeight="1" x14ac:dyDescent="0.25">
      <c r="A14" s="180" t="s">
        <v>227</v>
      </c>
      <c r="B14" s="181" t="s">
        <v>387</v>
      </c>
      <c r="C14" s="102" t="s">
        <v>391</v>
      </c>
      <c r="D14" s="179">
        <f>Particulates!O19</f>
        <v>2.6</v>
      </c>
      <c r="E14" s="179">
        <f>Particulates!N19</f>
        <v>0.6083333333333335</v>
      </c>
      <c r="F14" s="179">
        <f>Particulates!O34</f>
        <v>3</v>
      </c>
      <c r="G14" s="179">
        <f>Particulates!N34</f>
        <v>0.31666666666666671</v>
      </c>
      <c r="H14" s="99"/>
      <c r="I14" s="99"/>
      <c r="J14" s="99"/>
      <c r="K14" s="99"/>
      <c r="L14" s="99"/>
      <c r="M14" s="99"/>
      <c r="N14" s="128"/>
      <c r="O14" s="128"/>
      <c r="P14" s="128"/>
    </row>
    <row r="15" spans="1:16" s="12" customFormat="1" ht="23.25" customHeight="1" x14ac:dyDescent="0.25">
      <c r="A15" s="180"/>
      <c r="B15" s="102" t="s">
        <v>389</v>
      </c>
      <c r="C15" s="102" t="s">
        <v>392</v>
      </c>
      <c r="D15" s="179">
        <f>Particulates!M19</f>
        <v>17.600000000000001</v>
      </c>
      <c r="E15" s="179">
        <f>Particulates!L19</f>
        <v>0.6083333333333335</v>
      </c>
      <c r="F15" s="179">
        <f>Particulates!M34</f>
        <v>20.399999999999999</v>
      </c>
      <c r="G15" s="179">
        <f>Particulates!L34</f>
        <v>0.31666666666666671</v>
      </c>
      <c r="H15" s="99"/>
      <c r="I15" s="99"/>
      <c r="J15" s="99"/>
      <c r="K15" s="99"/>
      <c r="L15" s="99"/>
      <c r="M15" s="99"/>
      <c r="N15" s="128"/>
      <c r="O15" s="128"/>
      <c r="P15" s="128"/>
    </row>
    <row r="16" spans="1:16" s="12" customFormat="1" ht="23.25" customHeight="1" x14ac:dyDescent="0.25">
      <c r="A16" s="180" t="s">
        <v>393</v>
      </c>
      <c r="B16" s="102" t="s">
        <v>387</v>
      </c>
      <c r="C16" s="102" t="s">
        <v>394</v>
      </c>
      <c r="D16" s="179">
        <f>TOC!O19</f>
        <v>0.9</v>
      </c>
      <c r="E16" s="179">
        <f>TOC!N19</f>
        <v>0.3166666666666666</v>
      </c>
      <c r="F16" s="179">
        <f>TOC!O34</f>
        <v>0.8</v>
      </c>
      <c r="G16" s="179">
        <f>TOC!N34</f>
        <v>0.23333333333333336</v>
      </c>
      <c r="H16" s="99"/>
      <c r="I16" s="99"/>
      <c r="J16" s="99"/>
      <c r="K16" s="99"/>
      <c r="L16" s="99"/>
      <c r="M16" s="99"/>
      <c r="N16" s="128"/>
      <c r="O16" s="128"/>
      <c r="P16" s="128"/>
    </row>
    <row r="17" spans="1:13" s="12" customFormat="1" ht="23.25" customHeight="1" x14ac:dyDescent="0.25">
      <c r="A17" s="180"/>
      <c r="B17" s="102" t="s">
        <v>389</v>
      </c>
      <c r="C17" s="102" t="s">
        <v>395</v>
      </c>
      <c r="D17" s="179">
        <f>TOC!M19</f>
        <v>6.1</v>
      </c>
      <c r="E17" s="179">
        <f>TOC!L19</f>
        <v>0.3166666666666666</v>
      </c>
      <c r="F17" s="179">
        <f>TOC!M34</f>
        <v>9.8000000000000007</v>
      </c>
      <c r="G17" s="179">
        <f>TOC!L34</f>
        <v>0.23333333333333336</v>
      </c>
      <c r="H17" s="99"/>
      <c r="I17" s="99"/>
      <c r="J17" s="99"/>
      <c r="K17" s="99"/>
      <c r="L17" s="99"/>
      <c r="M17" s="99"/>
    </row>
    <row r="18" spans="1:13" s="12" customFormat="1" ht="23.25" customHeight="1" x14ac:dyDescent="0.25">
      <c r="A18" s="180" t="s">
        <v>396</v>
      </c>
      <c r="B18" s="102" t="s">
        <v>387</v>
      </c>
      <c r="C18" s="102" t="s">
        <v>394</v>
      </c>
      <c r="D18" s="179">
        <f>HCl!O19</f>
        <v>10</v>
      </c>
      <c r="E18" s="179">
        <f>HCl!N19</f>
        <v>8.4166666666666661</v>
      </c>
      <c r="F18" s="179">
        <f>HCl!O34</f>
        <v>10</v>
      </c>
      <c r="G18" s="179">
        <f>HCl!N34</f>
        <v>8.75</v>
      </c>
      <c r="H18" s="99"/>
      <c r="I18" s="99"/>
      <c r="J18" s="99"/>
      <c r="K18" s="99"/>
      <c r="L18" s="99"/>
      <c r="M18" s="99"/>
    </row>
    <row r="19" spans="1:13" s="12" customFormat="1" ht="23.25" customHeight="1" x14ac:dyDescent="0.25">
      <c r="A19" s="180"/>
      <c r="B19" s="102" t="s">
        <v>389</v>
      </c>
      <c r="C19" s="102" t="s">
        <v>397</v>
      </c>
      <c r="D19" s="179">
        <f>HCl!M19</f>
        <v>15</v>
      </c>
      <c r="E19" s="179">
        <f>HCl!L19</f>
        <v>8.4166666666666661</v>
      </c>
      <c r="F19" s="179">
        <f>HCl!M34</f>
        <v>19</v>
      </c>
      <c r="G19" s="179">
        <f>HCl!L34</f>
        <v>8.75</v>
      </c>
      <c r="H19" s="99"/>
      <c r="I19" s="99"/>
      <c r="J19" s="99"/>
      <c r="K19" s="99"/>
      <c r="L19" s="99"/>
      <c r="M19" s="99"/>
    </row>
    <row r="20" spans="1:13" s="12" customFormat="1" ht="23.25" customHeight="1" x14ac:dyDescent="0.25">
      <c r="A20" s="180" t="s">
        <v>229</v>
      </c>
      <c r="B20" s="102" t="s">
        <v>387</v>
      </c>
      <c r="C20" s="102" t="s">
        <v>398</v>
      </c>
      <c r="D20" s="179">
        <f>'SO2'!O19</f>
        <v>21</v>
      </c>
      <c r="E20" s="179">
        <f>'SO2'!N19</f>
        <v>12.416666666666666</v>
      </c>
      <c r="F20" s="179">
        <f>'SO2'!O34</f>
        <v>22</v>
      </c>
      <c r="G20" s="179">
        <f>'SO2'!N34</f>
        <v>13.833333333333334</v>
      </c>
      <c r="H20" s="99"/>
      <c r="I20" s="99"/>
      <c r="J20" s="99"/>
      <c r="K20" s="99"/>
      <c r="L20" s="99"/>
      <c r="M20" s="99"/>
    </row>
    <row r="21" spans="1:13" s="12" customFormat="1" ht="23.25" customHeight="1" x14ac:dyDescent="0.25">
      <c r="A21" s="180"/>
      <c r="B21" s="102" t="s">
        <v>389</v>
      </c>
      <c r="C21" s="102" t="s">
        <v>388</v>
      </c>
      <c r="D21" s="179">
        <f>'SO2'!M19</f>
        <v>189</v>
      </c>
      <c r="E21" s="179">
        <f>'SO2'!L19</f>
        <v>12.416666666666666</v>
      </c>
      <c r="F21" s="179">
        <f>'SO2'!M34</f>
        <v>52</v>
      </c>
      <c r="G21" s="179">
        <f>'SO2'!L34</f>
        <v>13.833333333333334</v>
      </c>
      <c r="H21" s="99"/>
      <c r="I21" s="99"/>
      <c r="J21" s="99"/>
      <c r="K21" s="99"/>
      <c r="L21" s="99"/>
      <c r="M21" s="99"/>
    </row>
    <row r="22" spans="1:13" s="12" customFormat="1" ht="23.25" customHeight="1" x14ac:dyDescent="0.25">
      <c r="A22" s="180" t="s">
        <v>399</v>
      </c>
      <c r="B22" s="102" t="s">
        <v>387</v>
      </c>
      <c r="C22" s="102" t="s">
        <v>398</v>
      </c>
      <c r="D22" s="179">
        <f>'CO 95% 10 min'!Q19</f>
        <v>5</v>
      </c>
      <c r="E22" s="179">
        <f>'CO 95% 10 min'!P19</f>
        <v>0.4</v>
      </c>
      <c r="F22" s="179">
        <f>'CO 95% 10 min'!Q34</f>
        <v>10</v>
      </c>
      <c r="G22" s="179">
        <f>'CO 95% 10 min'!P34</f>
        <v>3</v>
      </c>
      <c r="H22" s="99"/>
      <c r="I22" s="99"/>
      <c r="J22" s="99"/>
      <c r="K22" s="99"/>
      <c r="L22" s="99"/>
      <c r="M22" s="99"/>
    </row>
    <row r="23" spans="1:13" s="12" customFormat="1" ht="23.25" customHeight="1" x14ac:dyDescent="0.25">
      <c r="A23" s="180"/>
      <c r="B23" s="102" t="s">
        <v>400</v>
      </c>
      <c r="C23" s="102" t="s">
        <v>401</v>
      </c>
      <c r="D23" s="179">
        <f>'CO 0.5hourly'!M19</f>
        <v>59</v>
      </c>
      <c r="E23" s="179">
        <f>'CO 0.5hourly'!L19</f>
        <v>0</v>
      </c>
      <c r="F23" s="179">
        <f>'CO 0.5hourly'!M34</f>
        <v>84</v>
      </c>
      <c r="G23" s="179">
        <f>'CO 0.5hourly'!L34</f>
        <v>2.5</v>
      </c>
      <c r="H23" s="99"/>
      <c r="I23" s="99"/>
      <c r="J23" s="99"/>
      <c r="K23" s="99"/>
      <c r="L23" s="99"/>
      <c r="M23" s="99"/>
    </row>
    <row r="24" spans="1:13" s="12" customFormat="1" ht="23.25" customHeight="1" x14ac:dyDescent="0.25">
      <c r="A24" s="180"/>
      <c r="B24" s="102" t="s">
        <v>402</v>
      </c>
      <c r="C24" s="102" t="s">
        <v>403</v>
      </c>
      <c r="D24" s="179">
        <f>'CO 95% 10 min'!M19</f>
        <v>6.2</v>
      </c>
      <c r="E24" s="179">
        <f>'CO 95% 10 min'!N19</f>
        <v>0.4</v>
      </c>
      <c r="F24" s="179">
        <f>'CO 95% 10 min'!M34</f>
        <v>12.4</v>
      </c>
      <c r="G24" s="179">
        <f>'CO 95% 10 min'!N34</f>
        <v>3</v>
      </c>
      <c r="H24" s="99"/>
      <c r="I24" s="99"/>
      <c r="J24" s="99"/>
      <c r="K24" s="99"/>
      <c r="L24" s="99"/>
      <c r="M24" s="99"/>
    </row>
    <row r="25" spans="1:13" s="12" customFormat="1" ht="23.25" customHeight="1" x14ac:dyDescent="0.25">
      <c r="A25" s="101" t="s">
        <v>404</v>
      </c>
      <c r="B25" s="103" t="s">
        <v>387</v>
      </c>
      <c r="C25" s="103" t="s">
        <v>405</v>
      </c>
      <c r="D25" s="179">
        <f>'NH3'!O19</f>
        <v>0.1</v>
      </c>
      <c r="E25" s="179">
        <f>'NH3'!N19</f>
        <v>4.1666666666666664E-2</v>
      </c>
      <c r="F25" s="179">
        <f>'NH3'!O34</f>
        <v>0.2</v>
      </c>
      <c r="G25" s="179">
        <f>'NH3'!N34</f>
        <v>0</v>
      </c>
      <c r="H25" s="182"/>
      <c r="I25" s="182"/>
      <c r="J25" s="182"/>
      <c r="K25" s="182"/>
      <c r="L25" s="182"/>
      <c r="M25" s="182"/>
    </row>
    <row r="26" spans="1:13" s="12" customFormat="1" ht="23.25" customHeight="1" x14ac:dyDescent="0.25">
      <c r="A26" s="101" t="s">
        <v>406</v>
      </c>
      <c r="B26" s="103" t="s">
        <v>387</v>
      </c>
      <c r="C26" s="103" t="s">
        <v>407</v>
      </c>
      <c r="D26" s="179">
        <f>HF!O19</f>
        <v>0.3</v>
      </c>
      <c r="E26" s="179">
        <f>'NH3'!N19</f>
        <v>4.1666666666666664E-2</v>
      </c>
      <c r="F26" s="179">
        <f>HF!O34</f>
        <v>0.8</v>
      </c>
      <c r="G26" s="179">
        <f>HF!N34</f>
        <v>3.3333333333333333E-2</v>
      </c>
      <c r="H26" s="182"/>
      <c r="I26" s="182"/>
      <c r="J26" s="182"/>
      <c r="K26" s="182"/>
      <c r="L26" s="182"/>
      <c r="M26" s="182"/>
    </row>
    <row r="27" spans="1:13" s="12" customFormat="1" ht="23.25" customHeight="1" x14ac:dyDescent="0.25">
      <c r="A27" s="101"/>
      <c r="B27" s="103" t="s">
        <v>389</v>
      </c>
      <c r="C27" s="103" t="s">
        <v>408</v>
      </c>
      <c r="D27" s="179">
        <f>HF!M19</f>
        <v>1.6</v>
      </c>
      <c r="E27" s="179">
        <f>HF!L19</f>
        <v>8.3333333333333332E-3</v>
      </c>
      <c r="F27" s="179">
        <f>HF!M34</f>
        <v>1.4</v>
      </c>
      <c r="G27" s="179">
        <f>HF!L34</f>
        <v>3.3333333333333333E-2</v>
      </c>
      <c r="H27" s="182"/>
      <c r="I27" s="182"/>
      <c r="J27" s="182"/>
      <c r="K27" s="182"/>
      <c r="L27" s="182"/>
      <c r="M27" s="182"/>
    </row>
    <row r="28" spans="1:13" x14ac:dyDescent="0.25">
      <c r="A28" s="378" t="s">
        <v>409</v>
      </c>
      <c r="B28" s="379"/>
      <c r="C28" s="379"/>
      <c r="D28" s="379"/>
      <c r="E28" s="379"/>
      <c r="F28" s="379"/>
      <c r="G28" s="379"/>
      <c r="H28" s="379"/>
      <c r="I28" s="379"/>
      <c r="J28" s="379"/>
      <c r="K28" s="379"/>
      <c r="L28" s="379"/>
      <c r="M28" s="380"/>
    </row>
    <row r="29" spans="1:13" x14ac:dyDescent="0.25">
      <c r="A29" s="83" t="s">
        <v>331</v>
      </c>
      <c r="B29" s="84"/>
      <c r="C29" s="84"/>
      <c r="D29" s="84"/>
      <c r="E29" s="84"/>
      <c r="F29" s="84"/>
      <c r="G29" s="84"/>
      <c r="H29" s="84"/>
      <c r="I29" s="84"/>
      <c r="J29" s="84"/>
      <c r="K29" s="84"/>
      <c r="L29" s="84"/>
      <c r="M29" s="85"/>
    </row>
    <row r="30" spans="1:13" x14ac:dyDescent="0.25">
      <c r="A30" s="381"/>
      <c r="B30" s="381"/>
      <c r="C30" s="381"/>
      <c r="D30" s="381"/>
      <c r="E30" s="381"/>
      <c r="F30" s="381"/>
      <c r="G30" s="381"/>
      <c r="H30" s="381"/>
      <c r="I30" s="381"/>
      <c r="J30" s="381"/>
      <c r="K30" s="381"/>
      <c r="L30" s="381"/>
      <c r="M30" s="381"/>
    </row>
    <row r="31" spans="1:13" x14ac:dyDescent="0.25">
      <c r="A31" s="342"/>
      <c r="B31" s="342"/>
      <c r="C31" s="342"/>
      <c r="D31" s="342"/>
      <c r="E31" s="342"/>
      <c r="F31" s="342"/>
      <c r="G31" s="342"/>
      <c r="H31" s="342"/>
      <c r="I31" s="342"/>
      <c r="J31" s="342"/>
      <c r="K31" s="342"/>
      <c r="L31" s="342"/>
      <c r="M31" s="342"/>
    </row>
    <row r="52" spans="3:3" x14ac:dyDescent="0.25">
      <c r="C52" s="93">
        <v>2</v>
      </c>
    </row>
    <row r="54" spans="3:3" x14ac:dyDescent="0.25">
      <c r="C54" s="189">
        <v>44981</v>
      </c>
    </row>
    <row r="68" spans="6:6" x14ac:dyDescent="0.25">
      <c r="F68" s="3"/>
    </row>
  </sheetData>
  <mergeCells count="13">
    <mergeCell ref="A28:M28"/>
    <mergeCell ref="A30:M31"/>
    <mergeCell ref="A12:A13"/>
    <mergeCell ref="A6:M7"/>
    <mergeCell ref="A9:M9"/>
    <mergeCell ref="A10:A11"/>
    <mergeCell ref="C10:C11"/>
    <mergeCell ref="B10:B11"/>
    <mergeCell ref="D10:E10"/>
    <mergeCell ref="F10:G10"/>
    <mergeCell ref="H10:I10"/>
    <mergeCell ref="J10:K10"/>
    <mergeCell ref="L10:M10"/>
  </mergeCells>
  <pageMargins left="0.7" right="0.7" top="0.75" bottom="0.75" header="0.3" footer="0.3"/>
  <pageSetup paperSize="9" scale="78"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view="pageBreakPreview" zoomScale="85" zoomScaleNormal="85" zoomScaleSheetLayoutView="85" workbookViewId="0">
      <selection activeCell="I53" sqref="I53"/>
    </sheetView>
  </sheetViews>
  <sheetFormatPr defaultRowHeight="13.8" x14ac:dyDescent="0.25"/>
  <cols>
    <col min="1" max="1" width="14" style="3" customWidth="1"/>
    <col min="2"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3" t="str">
        <f>+'Cover Page'!$B$30</f>
        <v>Annual Performance Report 2022</v>
      </c>
      <c r="B1" s="93"/>
      <c r="C1" s="93"/>
      <c r="D1" s="93"/>
      <c r="E1" s="93" t="str">
        <f>+'Cover Page'!$B$34</f>
        <v>Cornwall Energy Recovery Centre</v>
      </c>
      <c r="F1" s="93"/>
      <c r="G1" s="93"/>
    </row>
    <row r="3" spans="1:19" ht="14.4" x14ac:dyDescent="0.3">
      <c r="A3" s="60" t="s">
        <v>410</v>
      </c>
      <c r="D3" s="76" t="s">
        <v>411</v>
      </c>
      <c r="G3" s="80" t="s">
        <v>412</v>
      </c>
      <c r="J3" s="9" t="str">
        <f>+A3</f>
        <v>Monitoring of Hydrogen Chloride emissions</v>
      </c>
      <c r="L3" s="9"/>
      <c r="N3" s="9" t="s">
        <v>413</v>
      </c>
      <c r="Q3" s="79" t="s">
        <v>2</v>
      </c>
      <c r="R3" s="74"/>
      <c r="S3" s="74"/>
    </row>
    <row r="4" spans="1:19" ht="13.95" customHeight="1" x14ac:dyDescent="0.25">
      <c r="Q4" s="377" t="s">
        <v>414</v>
      </c>
      <c r="R4" s="377"/>
      <c r="S4" s="377"/>
    </row>
    <row r="5" spans="1:19" ht="16.2" x14ac:dyDescent="0.25">
      <c r="A5" s="68" t="s">
        <v>415</v>
      </c>
      <c r="B5" s="388" t="s">
        <v>416</v>
      </c>
      <c r="C5" s="388"/>
      <c r="D5" s="388"/>
      <c r="E5" s="388" t="s">
        <v>417</v>
      </c>
      <c r="F5" s="388"/>
      <c r="G5" s="388"/>
      <c r="J5" s="387"/>
      <c r="K5" s="387"/>
      <c r="L5" s="387"/>
      <c r="M5" s="387"/>
      <c r="N5" s="387"/>
      <c r="O5" s="387"/>
      <c r="Q5" s="377"/>
      <c r="R5" s="377"/>
      <c r="S5" s="377"/>
    </row>
    <row r="6" spans="1:19" s="58" customFormat="1" ht="37.5" customHeight="1" x14ac:dyDescent="0.3">
      <c r="A6" s="65">
        <f>+'Cover Page'!C40</f>
        <v>2022</v>
      </c>
      <c r="B6" s="55" t="s">
        <v>418</v>
      </c>
      <c r="C6" s="55" t="s">
        <v>419</v>
      </c>
      <c r="D6" s="55" t="s">
        <v>420</v>
      </c>
      <c r="E6" s="55" t="s">
        <v>421</v>
      </c>
      <c r="F6" s="55" t="s">
        <v>422</v>
      </c>
      <c r="G6" s="55" t="s">
        <v>423</v>
      </c>
      <c r="H6" s="59"/>
      <c r="J6" s="61">
        <f>+A6</f>
        <v>2022</v>
      </c>
      <c r="K6" s="61" t="s">
        <v>424</v>
      </c>
      <c r="L6" s="67" t="s">
        <v>419</v>
      </c>
      <c r="M6" s="67" t="s">
        <v>425</v>
      </c>
      <c r="N6" s="67" t="s">
        <v>422</v>
      </c>
      <c r="O6" s="67" t="s">
        <v>426</v>
      </c>
      <c r="Q6" s="377"/>
      <c r="R6" s="377"/>
      <c r="S6" s="377"/>
    </row>
    <row r="7" spans="1:19" ht="13.95" customHeight="1" x14ac:dyDescent="0.25">
      <c r="A7" s="66" t="s">
        <v>427</v>
      </c>
      <c r="B7" s="63">
        <v>60</v>
      </c>
      <c r="C7" s="64">
        <f>AVERAGE(L7,L22)</f>
        <v>9</v>
      </c>
      <c r="D7" s="64">
        <f>AVERAGE(M7,M22)</f>
        <v>15</v>
      </c>
      <c r="E7" s="63">
        <v>10</v>
      </c>
      <c r="F7" s="64">
        <f>AVERAGE(N7,N22)</f>
        <v>9</v>
      </c>
      <c r="G7" s="64">
        <f>AVERAGE(O7,O22)</f>
        <v>10</v>
      </c>
      <c r="J7" s="386" t="s">
        <v>194</v>
      </c>
      <c r="K7" s="66" t="s">
        <v>427</v>
      </c>
      <c r="L7" s="64">
        <v>9</v>
      </c>
      <c r="M7" s="64">
        <v>14</v>
      </c>
      <c r="N7" s="64">
        <v>9</v>
      </c>
      <c r="O7" s="64">
        <v>10</v>
      </c>
      <c r="Q7" s="377"/>
      <c r="R7" s="377"/>
      <c r="S7" s="377"/>
    </row>
    <row r="8" spans="1:19" x14ac:dyDescent="0.25">
      <c r="A8" s="66" t="s">
        <v>428</v>
      </c>
      <c r="B8" s="63">
        <v>60</v>
      </c>
      <c r="C8" s="64">
        <f t="shared" ref="C8:D8" si="0">AVERAGE(L8,L23)</f>
        <v>8</v>
      </c>
      <c r="D8" s="64">
        <f t="shared" si="0"/>
        <v>14</v>
      </c>
      <c r="E8" s="63">
        <v>10</v>
      </c>
      <c r="F8" s="64">
        <f t="shared" ref="F8:G8" si="1">AVERAGE(N8,N23)</f>
        <v>8</v>
      </c>
      <c r="G8" s="64">
        <f t="shared" si="1"/>
        <v>10</v>
      </c>
      <c r="J8" s="386"/>
      <c r="K8" s="66" t="s">
        <v>428</v>
      </c>
      <c r="L8" s="64">
        <v>7</v>
      </c>
      <c r="M8" s="64">
        <v>13</v>
      </c>
      <c r="N8" s="64">
        <v>7</v>
      </c>
      <c r="O8" s="64">
        <v>10</v>
      </c>
      <c r="Q8" s="377"/>
      <c r="R8" s="377"/>
      <c r="S8" s="377"/>
    </row>
    <row r="9" spans="1:19" x14ac:dyDescent="0.25">
      <c r="A9" s="66" t="s">
        <v>429</v>
      </c>
      <c r="B9" s="63">
        <v>60</v>
      </c>
      <c r="C9" s="64">
        <f t="shared" ref="C9:D9" si="2">AVERAGE(L9,L24)</f>
        <v>8.5</v>
      </c>
      <c r="D9" s="64">
        <f t="shared" si="2"/>
        <v>15.5</v>
      </c>
      <c r="E9" s="63">
        <v>10</v>
      </c>
      <c r="F9" s="64">
        <f t="shared" ref="F9:G9" si="3">AVERAGE(N9,N24)</f>
        <v>8.5</v>
      </c>
      <c r="G9" s="64">
        <f t="shared" si="3"/>
        <v>10</v>
      </c>
      <c r="J9" s="386"/>
      <c r="K9" s="66" t="s">
        <v>429</v>
      </c>
      <c r="L9" s="64">
        <v>7</v>
      </c>
      <c r="M9" s="64">
        <v>13</v>
      </c>
      <c r="N9" s="64">
        <v>7</v>
      </c>
      <c r="O9" s="64">
        <v>10</v>
      </c>
      <c r="Q9" s="78" t="s">
        <v>430</v>
      </c>
    </row>
    <row r="10" spans="1:19" ht="13.95" customHeight="1" x14ac:dyDescent="0.25">
      <c r="A10" s="66" t="s">
        <v>431</v>
      </c>
      <c r="B10" s="63">
        <v>60</v>
      </c>
      <c r="C10" s="64">
        <f t="shared" ref="C10:D10" si="4">AVERAGE(L10,L25)</f>
        <v>10</v>
      </c>
      <c r="D10" s="64">
        <f t="shared" si="4"/>
        <v>17</v>
      </c>
      <c r="E10" s="63">
        <v>10</v>
      </c>
      <c r="F10" s="64">
        <f t="shared" ref="F10:G10" si="5">AVERAGE(N10,N25)</f>
        <v>10</v>
      </c>
      <c r="G10" s="64">
        <f t="shared" si="5"/>
        <v>10</v>
      </c>
      <c r="J10" s="386"/>
      <c r="K10" s="66" t="s">
        <v>431</v>
      </c>
      <c r="L10" s="64">
        <v>10</v>
      </c>
      <c r="M10" s="64">
        <v>15</v>
      </c>
      <c r="N10" s="64">
        <v>10</v>
      </c>
      <c r="O10" s="64">
        <v>10</v>
      </c>
      <c r="Q10" s="385" t="s">
        <v>432</v>
      </c>
      <c r="R10" s="385"/>
      <c r="S10" s="385"/>
    </row>
    <row r="11" spans="1:19" x14ac:dyDescent="0.25">
      <c r="A11" s="66" t="s">
        <v>433</v>
      </c>
      <c r="B11" s="63">
        <v>60</v>
      </c>
      <c r="C11" s="64">
        <f t="shared" ref="C11:D11" si="6">AVERAGE(L11,L26)</f>
        <v>4.5</v>
      </c>
      <c r="D11" s="64">
        <f t="shared" si="6"/>
        <v>9.5</v>
      </c>
      <c r="E11" s="63">
        <v>10</v>
      </c>
      <c r="F11" s="64">
        <f t="shared" ref="F11:G11" si="7">AVERAGE(N11,N26)</f>
        <v>4.5</v>
      </c>
      <c r="G11" s="64">
        <f t="shared" si="7"/>
        <v>8</v>
      </c>
      <c r="J11" s="386"/>
      <c r="K11" s="66" t="s">
        <v>433</v>
      </c>
      <c r="L11" s="64">
        <v>6</v>
      </c>
      <c r="M11" s="64">
        <v>11</v>
      </c>
      <c r="N11" s="64">
        <v>6</v>
      </c>
      <c r="O11" s="64">
        <v>10</v>
      </c>
      <c r="Q11" s="385"/>
      <c r="R11" s="385"/>
      <c r="S11" s="385"/>
    </row>
    <row r="12" spans="1:19" x14ac:dyDescent="0.25">
      <c r="A12" s="66" t="s">
        <v>434</v>
      </c>
      <c r="B12" s="63">
        <v>60</v>
      </c>
      <c r="C12" s="64">
        <f t="shared" ref="C12:D12" si="8">AVERAGE(L12,L27)</f>
        <v>8</v>
      </c>
      <c r="D12" s="64">
        <f t="shared" si="8"/>
        <v>12.5</v>
      </c>
      <c r="E12" s="63">
        <v>10</v>
      </c>
      <c r="F12" s="64">
        <f t="shared" ref="F12:G12" si="9">AVERAGE(N12,N27)</f>
        <v>8</v>
      </c>
      <c r="G12" s="64">
        <f t="shared" si="9"/>
        <v>10</v>
      </c>
      <c r="J12" s="386"/>
      <c r="K12" s="66" t="s">
        <v>434</v>
      </c>
      <c r="L12" s="64">
        <v>8</v>
      </c>
      <c r="M12" s="64">
        <v>12</v>
      </c>
      <c r="N12" s="64">
        <v>8</v>
      </c>
      <c r="O12" s="64">
        <v>10</v>
      </c>
      <c r="Q12" s="385"/>
      <c r="R12" s="385"/>
      <c r="S12" s="385"/>
    </row>
    <row r="13" spans="1:19" ht="13.95" customHeight="1" x14ac:dyDescent="0.25">
      <c r="A13" s="66" t="s">
        <v>435</v>
      </c>
      <c r="B13" s="63">
        <v>60</v>
      </c>
      <c r="C13" s="64">
        <f t="shared" ref="C13:D13" si="10">AVERAGE(L13,L28)</f>
        <v>10</v>
      </c>
      <c r="D13" s="64">
        <f t="shared" si="10"/>
        <v>12.5</v>
      </c>
      <c r="E13" s="63">
        <v>10</v>
      </c>
      <c r="F13" s="64">
        <f t="shared" ref="F13:G13" si="11">AVERAGE(N13,N28)</f>
        <v>10</v>
      </c>
      <c r="G13" s="64">
        <f t="shared" si="11"/>
        <v>10</v>
      </c>
      <c r="J13" s="386"/>
      <c r="K13" s="66" t="s">
        <v>435</v>
      </c>
      <c r="L13" s="64">
        <v>10</v>
      </c>
      <c r="M13" s="64">
        <v>12</v>
      </c>
      <c r="N13" s="64">
        <v>10</v>
      </c>
      <c r="O13" s="64">
        <v>10</v>
      </c>
      <c r="Q13" s="385" t="s">
        <v>436</v>
      </c>
      <c r="R13" s="385"/>
      <c r="S13" s="385"/>
    </row>
    <row r="14" spans="1:19" x14ac:dyDescent="0.25">
      <c r="A14" s="66" t="s">
        <v>437</v>
      </c>
      <c r="B14" s="63">
        <v>60</v>
      </c>
      <c r="C14" s="64">
        <f t="shared" ref="C14:D14" si="12">AVERAGE(L14,L29)</f>
        <v>9.5</v>
      </c>
      <c r="D14" s="64">
        <f t="shared" si="12"/>
        <v>13</v>
      </c>
      <c r="E14" s="63">
        <v>10</v>
      </c>
      <c r="F14" s="64">
        <f t="shared" ref="F14:G14" si="13">AVERAGE(N14,N29)</f>
        <v>9.5</v>
      </c>
      <c r="G14" s="64">
        <f t="shared" si="13"/>
        <v>10</v>
      </c>
      <c r="J14" s="386"/>
      <c r="K14" s="66" t="s">
        <v>437</v>
      </c>
      <c r="L14" s="64">
        <v>10</v>
      </c>
      <c r="M14" s="64">
        <v>13</v>
      </c>
      <c r="N14" s="64">
        <v>10</v>
      </c>
      <c r="O14" s="64">
        <v>10</v>
      </c>
      <c r="Q14" s="385"/>
      <c r="R14" s="385"/>
      <c r="S14" s="385"/>
    </row>
    <row r="15" spans="1:19" x14ac:dyDescent="0.25">
      <c r="A15" s="66" t="s">
        <v>438</v>
      </c>
      <c r="B15" s="63">
        <v>60</v>
      </c>
      <c r="C15" s="64">
        <f t="shared" ref="C15:D15" si="14">AVERAGE(L15,L30)</f>
        <v>10</v>
      </c>
      <c r="D15" s="64">
        <f t="shared" si="14"/>
        <v>13</v>
      </c>
      <c r="E15" s="63">
        <v>10</v>
      </c>
      <c r="F15" s="64">
        <f t="shared" ref="F15:G15" si="15">AVERAGE(N15,N30)</f>
        <v>10</v>
      </c>
      <c r="G15" s="64">
        <f t="shared" si="15"/>
        <v>10</v>
      </c>
      <c r="J15" s="386"/>
      <c r="K15" s="66" t="s">
        <v>438</v>
      </c>
      <c r="L15" s="64">
        <v>10</v>
      </c>
      <c r="M15" s="64">
        <v>13</v>
      </c>
      <c r="N15" s="64">
        <v>10</v>
      </c>
      <c r="O15" s="64">
        <v>10</v>
      </c>
      <c r="Q15" s="385"/>
      <c r="R15" s="385"/>
      <c r="S15" s="385"/>
    </row>
    <row r="16" spans="1:19" x14ac:dyDescent="0.25">
      <c r="A16" s="66" t="s">
        <v>439</v>
      </c>
      <c r="B16" s="63">
        <v>60</v>
      </c>
      <c r="C16" s="64">
        <f t="shared" ref="C16:D16" si="16">AVERAGE(L16,L31)</f>
        <v>9.5</v>
      </c>
      <c r="D16" s="64">
        <f t="shared" si="16"/>
        <v>13.5</v>
      </c>
      <c r="E16" s="63">
        <v>10</v>
      </c>
      <c r="F16" s="64">
        <f t="shared" ref="F16:G16" si="17">AVERAGE(N16,N31)</f>
        <v>9.5</v>
      </c>
      <c r="G16" s="64">
        <f t="shared" si="17"/>
        <v>10</v>
      </c>
      <c r="J16" s="386"/>
      <c r="K16" s="66" t="s">
        <v>439</v>
      </c>
      <c r="L16" s="64">
        <v>9</v>
      </c>
      <c r="M16" s="64">
        <v>14</v>
      </c>
      <c r="N16" s="64">
        <v>9</v>
      </c>
      <c r="O16" s="64">
        <v>10</v>
      </c>
      <c r="Q16" s="385"/>
      <c r="R16" s="385"/>
      <c r="S16" s="385"/>
    </row>
    <row r="17" spans="1:15" x14ac:dyDescent="0.25">
      <c r="A17" s="66" t="s">
        <v>440</v>
      </c>
      <c r="B17" s="63">
        <v>60</v>
      </c>
      <c r="C17" s="64">
        <f t="shared" ref="C17:D17" si="18">AVERAGE(L17,L32)</f>
        <v>9</v>
      </c>
      <c r="D17" s="64">
        <f t="shared" si="18"/>
        <v>12.5</v>
      </c>
      <c r="E17" s="63">
        <v>10</v>
      </c>
      <c r="F17" s="64">
        <f t="shared" ref="F17:G17" si="19">AVERAGE(N17,N32)</f>
        <v>9</v>
      </c>
      <c r="G17" s="64">
        <f t="shared" si="19"/>
        <v>10</v>
      </c>
      <c r="J17" s="386"/>
      <c r="K17" s="66" t="s">
        <v>440</v>
      </c>
      <c r="L17" s="64">
        <v>9</v>
      </c>
      <c r="M17" s="64">
        <v>12</v>
      </c>
      <c r="N17" s="64">
        <v>9</v>
      </c>
      <c r="O17" s="64">
        <v>10</v>
      </c>
    </row>
    <row r="18" spans="1:15" x14ac:dyDescent="0.25">
      <c r="A18" s="66" t="s">
        <v>441</v>
      </c>
      <c r="B18" s="63">
        <v>60</v>
      </c>
      <c r="C18" s="64">
        <f t="shared" ref="C18:D18" si="20">AVERAGE(L18,L33)</f>
        <v>7</v>
      </c>
      <c r="D18" s="64">
        <f t="shared" si="20"/>
        <v>14</v>
      </c>
      <c r="E18" s="63">
        <v>10</v>
      </c>
      <c r="F18" s="64">
        <f t="shared" ref="F18:G18" si="21">AVERAGE(N18,N33)</f>
        <v>7</v>
      </c>
      <c r="G18" s="64">
        <f t="shared" si="21"/>
        <v>9.5</v>
      </c>
      <c r="J18" s="386"/>
      <c r="K18" s="66" t="s">
        <v>441</v>
      </c>
      <c r="L18" s="64">
        <v>6</v>
      </c>
      <c r="M18" s="64">
        <v>11</v>
      </c>
      <c r="N18" s="64">
        <v>6</v>
      </c>
      <c r="O18" s="64">
        <v>9</v>
      </c>
    </row>
    <row r="19" spans="1:15" x14ac:dyDescent="0.25">
      <c r="J19" s="386"/>
      <c r="K19" s="62" t="s">
        <v>442</v>
      </c>
      <c r="L19" s="62">
        <f>AVERAGE(L7:L18)</f>
        <v>8.4166666666666661</v>
      </c>
      <c r="M19" s="62">
        <f>MAX(M7:M18)</f>
        <v>15</v>
      </c>
      <c r="N19" s="62">
        <f>AVERAGE(N7:N18)</f>
        <v>8.4166666666666661</v>
      </c>
      <c r="O19" s="62">
        <f>MAX(O7:O18)</f>
        <v>10</v>
      </c>
    </row>
    <row r="21" spans="1:15" ht="41.4" x14ac:dyDescent="0.25">
      <c r="J21" s="61">
        <f>+A6</f>
        <v>2022</v>
      </c>
      <c r="K21" s="61" t="s">
        <v>424</v>
      </c>
      <c r="L21" s="67" t="s">
        <v>419</v>
      </c>
      <c r="M21" s="67" t="s">
        <v>425</v>
      </c>
      <c r="N21" s="67" t="s">
        <v>422</v>
      </c>
      <c r="O21" s="67" t="s">
        <v>426</v>
      </c>
    </row>
    <row r="22" spans="1:15" x14ac:dyDescent="0.25">
      <c r="J22" s="386" t="s">
        <v>195</v>
      </c>
      <c r="K22" s="66" t="s">
        <v>427</v>
      </c>
      <c r="L22" s="64">
        <v>9</v>
      </c>
      <c r="M22" s="64">
        <v>16</v>
      </c>
      <c r="N22" s="64">
        <v>9</v>
      </c>
      <c r="O22" s="64">
        <v>10</v>
      </c>
    </row>
    <row r="23" spans="1:15" x14ac:dyDescent="0.25">
      <c r="J23" s="386"/>
      <c r="K23" s="66" t="s">
        <v>428</v>
      </c>
      <c r="L23" s="64">
        <v>9</v>
      </c>
      <c r="M23" s="64">
        <v>15</v>
      </c>
      <c r="N23" s="64">
        <v>9</v>
      </c>
      <c r="O23" s="64">
        <v>10</v>
      </c>
    </row>
    <row r="24" spans="1:15" x14ac:dyDescent="0.25">
      <c r="J24" s="386"/>
      <c r="K24" s="66" t="s">
        <v>429</v>
      </c>
      <c r="L24" s="64">
        <v>10</v>
      </c>
      <c r="M24" s="64">
        <v>18</v>
      </c>
      <c r="N24" s="64">
        <v>10</v>
      </c>
      <c r="O24" s="64">
        <v>10</v>
      </c>
    </row>
    <row r="25" spans="1:15" x14ac:dyDescent="0.25">
      <c r="J25" s="386"/>
      <c r="K25" s="66" t="s">
        <v>431</v>
      </c>
      <c r="L25" s="64">
        <v>10</v>
      </c>
      <c r="M25" s="64">
        <v>19</v>
      </c>
      <c r="N25" s="64">
        <v>10</v>
      </c>
      <c r="O25" s="64">
        <v>10</v>
      </c>
    </row>
    <row r="26" spans="1:15" x14ac:dyDescent="0.25">
      <c r="J26" s="386"/>
      <c r="K26" s="66" t="s">
        <v>433</v>
      </c>
      <c r="L26" s="64">
        <v>3</v>
      </c>
      <c r="M26" s="64">
        <v>8</v>
      </c>
      <c r="N26" s="64">
        <v>3</v>
      </c>
      <c r="O26" s="64">
        <v>6</v>
      </c>
    </row>
    <row r="27" spans="1:15" x14ac:dyDescent="0.25">
      <c r="J27" s="386"/>
      <c r="K27" s="66" t="s">
        <v>434</v>
      </c>
      <c r="L27" s="64">
        <v>8</v>
      </c>
      <c r="M27" s="64">
        <v>13</v>
      </c>
      <c r="N27" s="64">
        <v>8</v>
      </c>
      <c r="O27" s="64">
        <v>10</v>
      </c>
    </row>
    <row r="28" spans="1:15" x14ac:dyDescent="0.25">
      <c r="J28" s="386"/>
      <c r="K28" s="66" t="s">
        <v>435</v>
      </c>
      <c r="L28" s="64">
        <v>10</v>
      </c>
      <c r="M28" s="64">
        <v>13</v>
      </c>
      <c r="N28" s="64">
        <v>10</v>
      </c>
      <c r="O28" s="64">
        <v>10</v>
      </c>
    </row>
    <row r="29" spans="1:15" x14ac:dyDescent="0.25">
      <c r="J29" s="386"/>
      <c r="K29" s="66" t="s">
        <v>437</v>
      </c>
      <c r="L29" s="64">
        <v>9</v>
      </c>
      <c r="M29" s="64">
        <v>13</v>
      </c>
      <c r="N29" s="64">
        <v>9</v>
      </c>
      <c r="O29" s="64">
        <v>10</v>
      </c>
    </row>
    <row r="30" spans="1:15" x14ac:dyDescent="0.25">
      <c r="J30" s="386"/>
      <c r="K30" s="66" t="s">
        <v>438</v>
      </c>
      <c r="L30" s="64">
        <v>10</v>
      </c>
      <c r="M30" s="64">
        <v>13</v>
      </c>
      <c r="N30" s="64">
        <v>10</v>
      </c>
      <c r="O30" s="64">
        <v>10</v>
      </c>
    </row>
    <row r="31" spans="1:15" x14ac:dyDescent="0.25">
      <c r="J31" s="386"/>
      <c r="K31" s="66" t="s">
        <v>439</v>
      </c>
      <c r="L31" s="64">
        <v>10</v>
      </c>
      <c r="M31" s="64">
        <v>13</v>
      </c>
      <c r="N31" s="64">
        <v>10</v>
      </c>
      <c r="O31" s="64">
        <v>10</v>
      </c>
    </row>
    <row r="32" spans="1:15" x14ac:dyDescent="0.25">
      <c r="J32" s="386"/>
      <c r="K32" s="66" t="s">
        <v>440</v>
      </c>
      <c r="L32" s="64">
        <v>9</v>
      </c>
      <c r="M32" s="64">
        <v>13</v>
      </c>
      <c r="N32" s="64">
        <v>9</v>
      </c>
      <c r="O32" s="64">
        <v>10</v>
      </c>
    </row>
    <row r="33" spans="1:15" x14ac:dyDescent="0.25">
      <c r="J33" s="386"/>
      <c r="K33" s="66" t="s">
        <v>441</v>
      </c>
      <c r="L33" s="64">
        <v>8</v>
      </c>
      <c r="M33" s="64">
        <v>17</v>
      </c>
      <c r="N33" s="64">
        <v>8</v>
      </c>
      <c r="O33" s="64">
        <v>10</v>
      </c>
    </row>
    <row r="34" spans="1:15" x14ac:dyDescent="0.25">
      <c r="J34" s="386"/>
      <c r="K34" s="62" t="s">
        <v>442</v>
      </c>
      <c r="L34" s="62">
        <f>AVERAGE(L22:L33)</f>
        <v>8.75</v>
      </c>
      <c r="M34" s="62">
        <f>MAX(M22:M33)</f>
        <v>19</v>
      </c>
      <c r="N34" s="62">
        <f>AVERAGE(N22:N33)</f>
        <v>8.75</v>
      </c>
      <c r="O34" s="62">
        <f>MAX(O22:O33)</f>
        <v>10</v>
      </c>
    </row>
    <row r="36" spans="1:15" ht="41.4" x14ac:dyDescent="0.25">
      <c r="J36" s="61">
        <f>+A6</f>
        <v>2022</v>
      </c>
      <c r="K36" s="61" t="s">
        <v>424</v>
      </c>
      <c r="L36" s="67" t="s">
        <v>419</v>
      </c>
      <c r="M36" s="67" t="s">
        <v>425</v>
      </c>
      <c r="N36" s="67" t="s">
        <v>422</v>
      </c>
      <c r="O36" s="67" t="s">
        <v>426</v>
      </c>
    </row>
    <row r="37" spans="1:15" x14ac:dyDescent="0.25">
      <c r="J37" s="386" t="s">
        <v>196</v>
      </c>
      <c r="K37" s="66" t="s">
        <v>427</v>
      </c>
      <c r="L37" s="64"/>
      <c r="M37" s="64"/>
      <c r="N37" s="64"/>
      <c r="O37" s="64"/>
    </row>
    <row r="38" spans="1:15" x14ac:dyDescent="0.25">
      <c r="J38" s="386"/>
      <c r="K38" s="66" t="s">
        <v>428</v>
      </c>
      <c r="L38" s="64"/>
      <c r="M38" s="64"/>
      <c r="N38" s="64"/>
      <c r="O38" s="64"/>
    </row>
    <row r="39" spans="1:15" x14ac:dyDescent="0.25">
      <c r="J39" s="386"/>
      <c r="K39" s="66" t="s">
        <v>429</v>
      </c>
      <c r="L39" s="64"/>
      <c r="M39" s="64"/>
      <c r="N39" s="64"/>
      <c r="O39" s="64"/>
    </row>
    <row r="40" spans="1:15" x14ac:dyDescent="0.25">
      <c r="J40" s="386"/>
      <c r="K40" s="66" t="s">
        <v>431</v>
      </c>
      <c r="L40" s="64"/>
      <c r="M40" s="64"/>
      <c r="N40" s="64"/>
      <c r="O40" s="64"/>
    </row>
    <row r="41" spans="1:15" x14ac:dyDescent="0.25">
      <c r="J41" s="386"/>
      <c r="K41" s="66" t="s">
        <v>433</v>
      </c>
      <c r="L41" s="64"/>
      <c r="M41" s="64"/>
      <c r="N41" s="64"/>
      <c r="O41" s="64"/>
    </row>
    <row r="42" spans="1:15" x14ac:dyDescent="0.25">
      <c r="J42" s="386"/>
      <c r="K42" s="66" t="s">
        <v>434</v>
      </c>
      <c r="L42" s="64"/>
      <c r="M42" s="64"/>
      <c r="N42" s="64"/>
      <c r="O42" s="64"/>
    </row>
    <row r="43" spans="1:15" x14ac:dyDescent="0.25">
      <c r="J43" s="386"/>
      <c r="K43" s="66" t="s">
        <v>435</v>
      </c>
      <c r="L43" s="64"/>
      <c r="M43" s="64"/>
      <c r="N43" s="64"/>
      <c r="O43" s="64"/>
    </row>
    <row r="44" spans="1:15" x14ac:dyDescent="0.25">
      <c r="J44" s="386"/>
      <c r="K44" s="66" t="s">
        <v>437</v>
      </c>
      <c r="L44" s="64"/>
      <c r="M44" s="64"/>
      <c r="N44" s="64"/>
      <c r="O44" s="64"/>
    </row>
    <row r="45" spans="1:15" x14ac:dyDescent="0.25">
      <c r="J45" s="386"/>
      <c r="K45" s="66" t="s">
        <v>438</v>
      </c>
      <c r="L45" s="64"/>
      <c r="M45" s="64"/>
      <c r="N45" s="64"/>
      <c r="O45" s="64"/>
    </row>
    <row r="46" spans="1:15" x14ac:dyDescent="0.25">
      <c r="J46" s="386"/>
      <c r="K46" s="66" t="s">
        <v>439</v>
      </c>
      <c r="L46" s="64"/>
      <c r="M46" s="64"/>
      <c r="N46" s="64"/>
      <c r="O46" s="64"/>
    </row>
    <row r="47" spans="1:15" x14ac:dyDescent="0.25">
      <c r="J47" s="386"/>
      <c r="K47" s="66" t="s">
        <v>440</v>
      </c>
      <c r="L47" s="64"/>
      <c r="M47" s="64"/>
      <c r="N47" s="64"/>
      <c r="O47" s="64"/>
    </row>
    <row r="48" spans="1:15" x14ac:dyDescent="0.25">
      <c r="A48" s="398" t="s">
        <v>331</v>
      </c>
      <c r="B48" s="399"/>
      <c r="C48" s="399"/>
      <c r="D48" s="399"/>
      <c r="E48" s="399"/>
      <c r="F48" s="399"/>
      <c r="G48" s="400"/>
      <c r="J48" s="386"/>
      <c r="K48" s="66" t="s">
        <v>441</v>
      </c>
      <c r="L48" s="64"/>
      <c r="M48" s="64"/>
      <c r="N48" s="64"/>
      <c r="O48" s="64"/>
    </row>
    <row r="49" spans="1:15" x14ac:dyDescent="0.25">
      <c r="A49" s="389"/>
      <c r="B49" s="390"/>
      <c r="C49" s="390"/>
      <c r="D49" s="390"/>
      <c r="E49" s="390"/>
      <c r="F49" s="390"/>
      <c r="G49" s="391"/>
      <c r="J49" s="386"/>
      <c r="K49" s="62" t="s">
        <v>442</v>
      </c>
      <c r="L49" s="62" t="e">
        <f>AVERAGE(L37:L48)</f>
        <v>#DIV/0!</v>
      </c>
      <c r="M49" s="62">
        <f>MAX(M37:M48)</f>
        <v>0</v>
      </c>
      <c r="N49" s="62" t="e">
        <f>AVERAGE(N37:N48)</f>
        <v>#DIV/0!</v>
      </c>
      <c r="O49" s="62">
        <f>MAX(O37:O48)</f>
        <v>0</v>
      </c>
    </row>
    <row r="50" spans="1:15" x14ac:dyDescent="0.25">
      <c r="A50" s="392"/>
      <c r="B50" s="393"/>
      <c r="C50" s="393"/>
      <c r="D50" s="393"/>
      <c r="E50" s="393"/>
      <c r="F50" s="393"/>
      <c r="G50" s="394"/>
    </row>
    <row r="51" spans="1:15" ht="41.4" x14ac:dyDescent="0.25">
      <c r="A51" s="392"/>
      <c r="B51" s="393"/>
      <c r="C51" s="393"/>
      <c r="D51" s="393"/>
      <c r="E51" s="393"/>
      <c r="F51" s="393"/>
      <c r="G51" s="394"/>
      <c r="J51" s="61">
        <f>+A6</f>
        <v>2022</v>
      </c>
      <c r="K51" s="61" t="s">
        <v>424</v>
      </c>
      <c r="L51" s="67" t="s">
        <v>419</v>
      </c>
      <c r="M51" s="67" t="s">
        <v>425</v>
      </c>
      <c r="N51" s="67" t="s">
        <v>422</v>
      </c>
      <c r="O51" s="67" t="s">
        <v>426</v>
      </c>
    </row>
    <row r="52" spans="1:15" x14ac:dyDescent="0.25">
      <c r="A52" s="395"/>
      <c r="B52" s="396"/>
      <c r="C52" s="396"/>
      <c r="D52" s="396"/>
      <c r="E52" s="396"/>
      <c r="F52" s="396"/>
      <c r="G52" s="397"/>
      <c r="J52" s="386" t="s">
        <v>197</v>
      </c>
      <c r="K52" s="66" t="s">
        <v>427</v>
      </c>
      <c r="L52" s="64"/>
      <c r="M52" s="64"/>
      <c r="N52" s="64"/>
      <c r="O52" s="64"/>
    </row>
    <row r="53" spans="1:15" x14ac:dyDescent="0.25">
      <c r="J53" s="386"/>
      <c r="K53" s="66" t="s">
        <v>428</v>
      </c>
      <c r="L53" s="64"/>
      <c r="M53" s="64"/>
      <c r="N53" s="64"/>
      <c r="O53" s="64"/>
    </row>
    <row r="54" spans="1:15" x14ac:dyDescent="0.25">
      <c r="C54" s="188">
        <v>44981</v>
      </c>
      <c r="J54" s="386"/>
      <c r="K54" s="66" t="s">
        <v>429</v>
      </c>
      <c r="L54" s="64"/>
      <c r="M54" s="64"/>
      <c r="N54" s="64"/>
      <c r="O54" s="64"/>
    </row>
    <row r="55" spans="1:15" x14ac:dyDescent="0.25">
      <c r="J55" s="386"/>
      <c r="K55" s="66" t="s">
        <v>431</v>
      </c>
      <c r="L55" s="64"/>
      <c r="M55" s="64"/>
      <c r="N55" s="64"/>
      <c r="O55" s="64"/>
    </row>
    <row r="56" spans="1:15" x14ac:dyDescent="0.25">
      <c r="J56" s="386"/>
      <c r="K56" s="66" t="s">
        <v>433</v>
      </c>
      <c r="L56" s="64"/>
      <c r="M56" s="64"/>
      <c r="N56" s="64"/>
      <c r="O56" s="64"/>
    </row>
    <row r="57" spans="1:15" x14ac:dyDescent="0.25">
      <c r="J57" s="386"/>
      <c r="K57" s="66" t="s">
        <v>434</v>
      </c>
      <c r="L57" s="64"/>
      <c r="M57" s="64"/>
      <c r="N57" s="64"/>
      <c r="O57" s="64"/>
    </row>
    <row r="58" spans="1:15" x14ac:dyDescent="0.25">
      <c r="J58" s="386"/>
      <c r="K58" s="66" t="s">
        <v>435</v>
      </c>
      <c r="L58" s="64"/>
      <c r="M58" s="64"/>
      <c r="N58" s="64"/>
      <c r="O58" s="64"/>
    </row>
    <row r="59" spans="1:15" x14ac:dyDescent="0.25">
      <c r="J59" s="386"/>
      <c r="K59" s="66" t="s">
        <v>437</v>
      </c>
      <c r="L59" s="64"/>
      <c r="M59" s="64"/>
      <c r="N59" s="64"/>
      <c r="O59" s="64"/>
    </row>
    <row r="60" spans="1:15" x14ac:dyDescent="0.25">
      <c r="J60" s="386"/>
      <c r="K60" s="66" t="s">
        <v>438</v>
      </c>
      <c r="L60" s="64"/>
      <c r="M60" s="64"/>
      <c r="N60" s="64"/>
      <c r="O60" s="64"/>
    </row>
    <row r="61" spans="1:15" x14ac:dyDescent="0.25">
      <c r="J61" s="386"/>
      <c r="K61" s="66" t="s">
        <v>439</v>
      </c>
      <c r="L61" s="64"/>
      <c r="M61" s="64"/>
      <c r="N61" s="64"/>
      <c r="O61" s="64"/>
    </row>
    <row r="62" spans="1:15" x14ac:dyDescent="0.25">
      <c r="J62" s="386"/>
      <c r="K62" s="66" t="s">
        <v>440</v>
      </c>
      <c r="L62" s="64"/>
      <c r="M62" s="64"/>
      <c r="N62" s="64"/>
      <c r="O62" s="64"/>
    </row>
    <row r="63" spans="1:15" x14ac:dyDescent="0.25">
      <c r="J63" s="386"/>
      <c r="K63" s="66" t="s">
        <v>441</v>
      </c>
      <c r="L63" s="64"/>
      <c r="M63" s="64"/>
      <c r="N63" s="64"/>
      <c r="O63" s="64"/>
    </row>
    <row r="64" spans="1:15" x14ac:dyDescent="0.25">
      <c r="J64" s="386"/>
      <c r="K64" s="62" t="s">
        <v>442</v>
      </c>
      <c r="L64" s="62" t="e">
        <f>AVERAGE(L52:L63)</f>
        <v>#DIV/0!</v>
      </c>
      <c r="M64" s="62">
        <f>MAX(M52:M63)</f>
        <v>0</v>
      </c>
      <c r="N64" s="62" t="e">
        <f>AVERAGE(N52:N63)</f>
        <v>#DIV/0!</v>
      </c>
      <c r="O64" s="62">
        <f>MAX(O52:O63)</f>
        <v>0</v>
      </c>
    </row>
    <row r="66" spans="10:15" ht="41.4" x14ac:dyDescent="0.25">
      <c r="J66" s="61">
        <f>+A6</f>
        <v>2022</v>
      </c>
      <c r="K66" s="61" t="s">
        <v>424</v>
      </c>
      <c r="L66" s="67" t="s">
        <v>419</v>
      </c>
      <c r="M66" s="67" t="s">
        <v>425</v>
      </c>
      <c r="N66" s="67" t="s">
        <v>422</v>
      </c>
      <c r="O66" s="67" t="s">
        <v>426</v>
      </c>
    </row>
    <row r="67" spans="10:15" x14ac:dyDescent="0.25">
      <c r="J67" s="386" t="s">
        <v>198</v>
      </c>
      <c r="K67" s="66" t="s">
        <v>427</v>
      </c>
      <c r="L67" s="64"/>
      <c r="M67" s="64"/>
      <c r="N67" s="64"/>
      <c r="O67" s="64"/>
    </row>
    <row r="68" spans="10:15" x14ac:dyDescent="0.25">
      <c r="J68" s="386"/>
      <c r="K68" s="66" t="s">
        <v>428</v>
      </c>
      <c r="L68" s="64"/>
      <c r="M68" s="64"/>
      <c r="N68" s="64"/>
      <c r="O68" s="64"/>
    </row>
    <row r="69" spans="10:15" x14ac:dyDescent="0.25">
      <c r="J69" s="386"/>
      <c r="K69" s="66" t="s">
        <v>429</v>
      </c>
      <c r="L69" s="64"/>
      <c r="M69" s="64"/>
      <c r="N69" s="64"/>
      <c r="O69" s="64"/>
    </row>
    <row r="70" spans="10:15" x14ac:dyDescent="0.25">
      <c r="J70" s="386"/>
      <c r="K70" s="66" t="s">
        <v>431</v>
      </c>
      <c r="L70" s="64"/>
      <c r="M70" s="64"/>
      <c r="N70" s="64"/>
      <c r="O70" s="64"/>
    </row>
    <row r="71" spans="10:15" x14ac:dyDescent="0.25">
      <c r="J71" s="386"/>
      <c r="K71" s="66" t="s">
        <v>433</v>
      </c>
      <c r="L71" s="64"/>
      <c r="M71" s="64"/>
      <c r="N71" s="64"/>
      <c r="O71" s="64"/>
    </row>
    <row r="72" spans="10:15" x14ac:dyDescent="0.25">
      <c r="J72" s="386"/>
      <c r="K72" s="66" t="s">
        <v>434</v>
      </c>
      <c r="L72" s="64"/>
      <c r="M72" s="64"/>
      <c r="N72" s="64"/>
      <c r="O72" s="64"/>
    </row>
    <row r="73" spans="10:15" x14ac:dyDescent="0.25">
      <c r="J73" s="386"/>
      <c r="K73" s="66" t="s">
        <v>435</v>
      </c>
      <c r="L73" s="64"/>
      <c r="M73" s="64"/>
      <c r="N73" s="64"/>
      <c r="O73" s="64"/>
    </row>
    <row r="74" spans="10:15" x14ac:dyDescent="0.25">
      <c r="J74" s="386"/>
      <c r="K74" s="66" t="s">
        <v>437</v>
      </c>
      <c r="L74" s="64"/>
      <c r="M74" s="64"/>
      <c r="N74" s="64"/>
      <c r="O74" s="64"/>
    </row>
    <row r="75" spans="10:15" x14ac:dyDescent="0.25">
      <c r="J75" s="386"/>
      <c r="K75" s="66" t="s">
        <v>438</v>
      </c>
      <c r="L75" s="64"/>
      <c r="M75" s="64"/>
      <c r="N75" s="64"/>
      <c r="O75" s="64"/>
    </row>
    <row r="76" spans="10:15" x14ac:dyDescent="0.25">
      <c r="J76" s="386"/>
      <c r="K76" s="66" t="s">
        <v>439</v>
      </c>
      <c r="L76" s="64"/>
      <c r="M76" s="64"/>
      <c r="N76" s="64"/>
      <c r="O76" s="64"/>
    </row>
    <row r="77" spans="10:15" x14ac:dyDescent="0.25">
      <c r="J77" s="386"/>
      <c r="K77" s="66" t="s">
        <v>440</v>
      </c>
      <c r="L77" s="64"/>
      <c r="M77" s="64"/>
      <c r="N77" s="64"/>
      <c r="O77" s="64"/>
    </row>
    <row r="78" spans="10:15" x14ac:dyDescent="0.25">
      <c r="J78" s="386"/>
      <c r="K78" s="66" t="s">
        <v>441</v>
      </c>
      <c r="L78" s="64"/>
      <c r="M78" s="64"/>
      <c r="N78" s="64"/>
      <c r="O78" s="64"/>
    </row>
    <row r="79" spans="10:15" x14ac:dyDescent="0.25">
      <c r="J79" s="386"/>
      <c r="K79" s="62" t="s">
        <v>442</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view="pageBreakPreview" zoomScale="85" zoomScaleNormal="85" zoomScaleSheetLayoutView="85" workbookViewId="0">
      <selection activeCell="I53" sqref="I53"/>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3" t="str">
        <f>+'Cover Page'!$B$30</f>
        <v>Annual Performance Report 2022</v>
      </c>
      <c r="B1" s="93"/>
      <c r="C1" s="93"/>
      <c r="D1" s="93"/>
      <c r="E1" s="93" t="str">
        <f>+'Cover Page'!$B$34</f>
        <v>Cornwall Energy Recovery Centre</v>
      </c>
      <c r="F1" s="93"/>
      <c r="G1" s="93"/>
    </row>
    <row r="3" spans="1:19" ht="14.4" x14ac:dyDescent="0.3">
      <c r="A3" s="60" t="s">
        <v>443</v>
      </c>
      <c r="D3" s="76" t="s">
        <v>411</v>
      </c>
      <c r="G3" s="80" t="s">
        <v>412</v>
      </c>
      <c r="J3" s="9" t="str">
        <f>+A3</f>
        <v>Monitoring of Sulphur dioxide emissions</v>
      </c>
      <c r="L3" s="9"/>
      <c r="N3" s="9" t="s">
        <v>413</v>
      </c>
      <c r="Q3" s="79" t="s">
        <v>2</v>
      </c>
      <c r="R3" s="74"/>
      <c r="S3" s="74"/>
    </row>
    <row r="4" spans="1:19" ht="13.95" customHeight="1" x14ac:dyDescent="0.25">
      <c r="Q4" s="377" t="s">
        <v>414</v>
      </c>
      <c r="R4" s="377"/>
      <c r="S4" s="377"/>
    </row>
    <row r="5" spans="1:19" ht="16.2" x14ac:dyDescent="0.25">
      <c r="A5" s="68" t="s">
        <v>415</v>
      </c>
      <c r="B5" s="388" t="s">
        <v>416</v>
      </c>
      <c r="C5" s="388"/>
      <c r="D5" s="388"/>
      <c r="E5" s="388" t="s">
        <v>417</v>
      </c>
      <c r="F5" s="388"/>
      <c r="G5" s="388"/>
      <c r="J5" s="387"/>
      <c r="K5" s="387"/>
      <c r="L5" s="387"/>
      <c r="M5" s="387"/>
      <c r="N5" s="387"/>
      <c r="O5" s="387"/>
      <c r="Q5" s="377"/>
      <c r="R5" s="377"/>
      <c r="S5" s="377"/>
    </row>
    <row r="6" spans="1:19" s="58" customFormat="1" ht="37.5" customHeight="1" x14ac:dyDescent="0.3">
      <c r="A6" s="65">
        <f>+'Cover Page'!C40</f>
        <v>2022</v>
      </c>
      <c r="B6" s="55" t="s">
        <v>444</v>
      </c>
      <c r="C6" s="55" t="s">
        <v>419</v>
      </c>
      <c r="D6" s="55" t="s">
        <v>420</v>
      </c>
      <c r="E6" s="55" t="s">
        <v>445</v>
      </c>
      <c r="F6" s="55" t="s">
        <v>422</v>
      </c>
      <c r="G6" s="55" t="s">
        <v>423</v>
      </c>
      <c r="H6" s="59"/>
      <c r="J6" s="61">
        <f>+A6</f>
        <v>2022</v>
      </c>
      <c r="K6" s="61" t="s">
        <v>424</v>
      </c>
      <c r="L6" s="67" t="s">
        <v>419</v>
      </c>
      <c r="M6" s="67" t="s">
        <v>425</v>
      </c>
      <c r="N6" s="67" t="s">
        <v>422</v>
      </c>
      <c r="O6" s="67" t="s">
        <v>426</v>
      </c>
      <c r="Q6" s="377"/>
      <c r="R6" s="377"/>
      <c r="S6" s="377"/>
    </row>
    <row r="7" spans="1:19" x14ac:dyDescent="0.25">
      <c r="A7" s="66" t="s">
        <v>427</v>
      </c>
      <c r="B7" s="63">
        <v>200</v>
      </c>
      <c r="C7" s="64">
        <f>AVERAGE(L7,L22)</f>
        <v>12.5</v>
      </c>
      <c r="D7" s="64">
        <f>AVERAGE(M7,M22)</f>
        <v>32</v>
      </c>
      <c r="E7" s="63">
        <v>50</v>
      </c>
      <c r="F7" s="64">
        <f>AVERAGE(N7,N22)</f>
        <v>12.5</v>
      </c>
      <c r="G7" s="64">
        <f>AVERAGE(O7,O22)</f>
        <v>17</v>
      </c>
      <c r="J7" s="386" t="s">
        <v>194</v>
      </c>
      <c r="K7" s="66" t="s">
        <v>427</v>
      </c>
      <c r="L7" s="64">
        <v>13</v>
      </c>
      <c r="M7" s="64">
        <v>25</v>
      </c>
      <c r="N7" s="64">
        <v>13</v>
      </c>
      <c r="O7" s="64">
        <v>17</v>
      </c>
      <c r="Q7" s="377"/>
      <c r="R7" s="377"/>
      <c r="S7" s="377"/>
    </row>
    <row r="8" spans="1:19" x14ac:dyDescent="0.25">
      <c r="A8" s="66" t="s">
        <v>428</v>
      </c>
      <c r="B8" s="63">
        <v>200</v>
      </c>
      <c r="C8" s="64">
        <f t="shared" ref="C8:D8" si="0">AVERAGE(L8,L23)</f>
        <v>15.5</v>
      </c>
      <c r="D8" s="64">
        <f t="shared" si="0"/>
        <v>46.5</v>
      </c>
      <c r="E8" s="63">
        <v>50</v>
      </c>
      <c r="F8" s="64">
        <f t="shared" ref="F8:G8" si="1">AVERAGE(N8,N23)</f>
        <v>15.5</v>
      </c>
      <c r="G8" s="64">
        <f t="shared" si="1"/>
        <v>19.5</v>
      </c>
      <c r="J8" s="386"/>
      <c r="K8" s="66" t="s">
        <v>428</v>
      </c>
      <c r="L8" s="64">
        <v>16</v>
      </c>
      <c r="M8" s="64">
        <v>43</v>
      </c>
      <c r="N8" s="64">
        <v>16</v>
      </c>
      <c r="O8" s="64">
        <v>20</v>
      </c>
      <c r="Q8" s="377"/>
      <c r="R8" s="377"/>
      <c r="S8" s="377"/>
    </row>
    <row r="9" spans="1:19" x14ac:dyDescent="0.25">
      <c r="A9" s="66" t="s">
        <v>429</v>
      </c>
      <c r="B9" s="63">
        <v>200</v>
      </c>
      <c r="C9" s="64">
        <f t="shared" ref="C9:D9" si="2">AVERAGE(L9,L24)</f>
        <v>15.5</v>
      </c>
      <c r="D9" s="64">
        <f t="shared" si="2"/>
        <v>109</v>
      </c>
      <c r="E9" s="63">
        <v>50</v>
      </c>
      <c r="F9" s="64">
        <f t="shared" ref="F9:G9" si="3">AVERAGE(N9,N24)</f>
        <v>15.5</v>
      </c>
      <c r="G9" s="64">
        <f t="shared" si="3"/>
        <v>20</v>
      </c>
      <c r="J9" s="386"/>
      <c r="K9" s="66" t="s">
        <v>429</v>
      </c>
      <c r="L9" s="64">
        <v>16</v>
      </c>
      <c r="M9" s="64">
        <v>178</v>
      </c>
      <c r="N9" s="64">
        <v>16</v>
      </c>
      <c r="O9" s="64">
        <v>21</v>
      </c>
      <c r="Q9" s="78" t="s">
        <v>430</v>
      </c>
    </row>
    <row r="10" spans="1:19" ht="14.25" customHeight="1" x14ac:dyDescent="0.25">
      <c r="A10" s="66" t="s">
        <v>431</v>
      </c>
      <c r="B10" s="63">
        <v>200</v>
      </c>
      <c r="C10" s="64">
        <f t="shared" ref="C10:D10" si="4">AVERAGE(L10,L25)</f>
        <v>10</v>
      </c>
      <c r="D10" s="64">
        <f t="shared" si="4"/>
        <v>33</v>
      </c>
      <c r="E10" s="63">
        <v>50</v>
      </c>
      <c r="F10" s="64">
        <f t="shared" ref="F10:G10" si="5">AVERAGE(N10,N25)</f>
        <v>10</v>
      </c>
      <c r="G10" s="64">
        <f t="shared" si="5"/>
        <v>13</v>
      </c>
      <c r="J10" s="386"/>
      <c r="K10" s="66" t="s">
        <v>431</v>
      </c>
      <c r="L10" s="64">
        <v>8</v>
      </c>
      <c r="M10" s="64">
        <v>20</v>
      </c>
      <c r="N10" s="64">
        <v>8</v>
      </c>
      <c r="O10" s="64">
        <v>11</v>
      </c>
      <c r="Q10" s="385" t="s">
        <v>432</v>
      </c>
      <c r="R10" s="385"/>
      <c r="S10" s="385"/>
    </row>
    <row r="11" spans="1:19" x14ac:dyDescent="0.25">
      <c r="A11" s="66" t="s">
        <v>433</v>
      </c>
      <c r="B11" s="63">
        <v>200</v>
      </c>
      <c r="C11" s="64">
        <f t="shared" ref="C11:D11" si="6">AVERAGE(L11,L26)</f>
        <v>17</v>
      </c>
      <c r="D11" s="64">
        <f t="shared" si="6"/>
        <v>31.5</v>
      </c>
      <c r="E11" s="63">
        <v>50</v>
      </c>
      <c r="F11" s="64">
        <f t="shared" ref="F11:G11" si="7">AVERAGE(N11,N26)</f>
        <v>17</v>
      </c>
      <c r="G11" s="64">
        <f t="shared" si="7"/>
        <v>20</v>
      </c>
      <c r="J11" s="386"/>
      <c r="K11" s="66" t="s">
        <v>433</v>
      </c>
      <c r="L11" s="64">
        <v>16</v>
      </c>
      <c r="M11" s="64">
        <v>29</v>
      </c>
      <c r="N11" s="64">
        <v>16</v>
      </c>
      <c r="O11" s="64">
        <v>20</v>
      </c>
      <c r="Q11" s="385"/>
      <c r="R11" s="385"/>
      <c r="S11" s="385"/>
    </row>
    <row r="12" spans="1:19" x14ac:dyDescent="0.25">
      <c r="A12" s="66" t="s">
        <v>434</v>
      </c>
      <c r="B12" s="63">
        <v>200</v>
      </c>
      <c r="C12" s="64">
        <f t="shared" ref="C12:D12" si="8">AVERAGE(L12,L27)</f>
        <v>16</v>
      </c>
      <c r="D12" s="64">
        <f t="shared" si="8"/>
        <v>32</v>
      </c>
      <c r="E12" s="63">
        <v>50</v>
      </c>
      <c r="F12" s="64">
        <f t="shared" ref="F12:G12" si="9">AVERAGE(N12,N27)</f>
        <v>16</v>
      </c>
      <c r="G12" s="64">
        <f t="shared" si="9"/>
        <v>18.5</v>
      </c>
      <c r="J12" s="386"/>
      <c r="K12" s="66" t="s">
        <v>434</v>
      </c>
      <c r="L12" s="64">
        <v>14</v>
      </c>
      <c r="M12" s="64">
        <v>37</v>
      </c>
      <c r="N12" s="64">
        <v>14</v>
      </c>
      <c r="O12" s="64">
        <v>18</v>
      </c>
      <c r="Q12" s="385"/>
      <c r="R12" s="385"/>
      <c r="S12" s="385"/>
    </row>
    <row r="13" spans="1:19" ht="14.25" customHeight="1" x14ac:dyDescent="0.25">
      <c r="A13" s="66" t="s">
        <v>435</v>
      </c>
      <c r="B13" s="63">
        <v>200</v>
      </c>
      <c r="C13" s="64">
        <f t="shared" ref="C13:D13" si="10">AVERAGE(L13,L28)</f>
        <v>9.5</v>
      </c>
      <c r="D13" s="64">
        <f t="shared" si="10"/>
        <v>23</v>
      </c>
      <c r="E13" s="63">
        <v>50</v>
      </c>
      <c r="F13" s="64">
        <f t="shared" ref="F13:G13" si="11">AVERAGE(N13,N28)</f>
        <v>9.5</v>
      </c>
      <c r="G13" s="64">
        <f t="shared" si="11"/>
        <v>14</v>
      </c>
      <c r="J13" s="386"/>
      <c r="K13" s="66" t="s">
        <v>435</v>
      </c>
      <c r="L13" s="64">
        <v>7</v>
      </c>
      <c r="M13" s="64">
        <v>19</v>
      </c>
      <c r="N13" s="64">
        <v>7</v>
      </c>
      <c r="O13" s="64">
        <v>13</v>
      </c>
      <c r="Q13" s="385" t="s">
        <v>436</v>
      </c>
      <c r="R13" s="385"/>
      <c r="S13" s="385"/>
    </row>
    <row r="14" spans="1:19" x14ac:dyDescent="0.25">
      <c r="A14" s="66" t="s">
        <v>437</v>
      </c>
      <c r="B14" s="63">
        <v>200</v>
      </c>
      <c r="C14" s="64">
        <f t="shared" ref="C14:D14" si="12">AVERAGE(L14,L29)</f>
        <v>9</v>
      </c>
      <c r="D14" s="64">
        <f t="shared" si="12"/>
        <v>26</v>
      </c>
      <c r="E14" s="63">
        <v>50</v>
      </c>
      <c r="F14" s="64">
        <f t="shared" ref="F14:G14" si="13">AVERAGE(N14,N29)</f>
        <v>9</v>
      </c>
      <c r="G14" s="64">
        <f t="shared" si="13"/>
        <v>15</v>
      </c>
      <c r="J14" s="386"/>
      <c r="K14" s="66" t="s">
        <v>437</v>
      </c>
      <c r="L14" s="64">
        <v>7</v>
      </c>
      <c r="M14" s="64">
        <v>26</v>
      </c>
      <c r="N14" s="64">
        <v>7</v>
      </c>
      <c r="O14" s="64">
        <v>13</v>
      </c>
      <c r="Q14" s="385"/>
      <c r="R14" s="385"/>
      <c r="S14" s="385"/>
    </row>
    <row r="15" spans="1:19" x14ac:dyDescent="0.25">
      <c r="A15" s="66" t="s">
        <v>438</v>
      </c>
      <c r="B15" s="63">
        <v>200</v>
      </c>
      <c r="C15" s="64">
        <f t="shared" ref="C15:D15" si="14">AVERAGE(L15,L30)</f>
        <v>9.5</v>
      </c>
      <c r="D15" s="64">
        <f t="shared" si="14"/>
        <v>26.5</v>
      </c>
      <c r="E15" s="63">
        <v>50</v>
      </c>
      <c r="F15" s="64">
        <f t="shared" ref="F15:G15" si="15">AVERAGE(N15,N30)</f>
        <v>9.5</v>
      </c>
      <c r="G15" s="64">
        <f t="shared" si="15"/>
        <v>15.5</v>
      </c>
      <c r="J15" s="386"/>
      <c r="K15" s="66" t="s">
        <v>438</v>
      </c>
      <c r="L15" s="64">
        <v>8</v>
      </c>
      <c r="M15" s="64">
        <v>27</v>
      </c>
      <c r="N15" s="64">
        <v>8</v>
      </c>
      <c r="O15" s="64">
        <v>14</v>
      </c>
      <c r="Q15" s="385"/>
      <c r="R15" s="385"/>
      <c r="S15" s="385"/>
    </row>
    <row r="16" spans="1:19" x14ac:dyDescent="0.25">
      <c r="A16" s="66" t="s">
        <v>439</v>
      </c>
      <c r="B16" s="63">
        <v>200</v>
      </c>
      <c r="C16" s="64">
        <f t="shared" ref="C16:D16" si="16">AVERAGE(L16,L31)</f>
        <v>12</v>
      </c>
      <c r="D16" s="64">
        <f t="shared" si="16"/>
        <v>53.5</v>
      </c>
      <c r="E16" s="63">
        <v>50</v>
      </c>
      <c r="F16" s="64">
        <f t="shared" ref="F16:G16" si="17">AVERAGE(N16,N31)</f>
        <v>12</v>
      </c>
      <c r="G16" s="64">
        <f t="shared" si="17"/>
        <v>18.5</v>
      </c>
      <c r="J16" s="386"/>
      <c r="K16" s="66" t="s">
        <v>439</v>
      </c>
      <c r="L16" s="64">
        <v>12</v>
      </c>
      <c r="M16" s="64">
        <v>81</v>
      </c>
      <c r="N16" s="64">
        <v>12</v>
      </c>
      <c r="O16" s="64">
        <v>18</v>
      </c>
      <c r="Q16" s="385"/>
      <c r="R16" s="385"/>
      <c r="S16" s="385"/>
    </row>
    <row r="17" spans="1:15" x14ac:dyDescent="0.25">
      <c r="A17" s="66" t="s">
        <v>440</v>
      </c>
      <c r="B17" s="63">
        <v>200</v>
      </c>
      <c r="C17" s="64">
        <f t="shared" ref="C17:D17" si="18">AVERAGE(L17,L32)</f>
        <v>15.5</v>
      </c>
      <c r="D17" s="64">
        <f t="shared" si="18"/>
        <v>28.5</v>
      </c>
      <c r="E17" s="63">
        <v>50</v>
      </c>
      <c r="F17" s="64">
        <f t="shared" ref="F17:G17" si="19">AVERAGE(N17,N32)</f>
        <v>15.5</v>
      </c>
      <c r="G17" s="64">
        <f t="shared" si="19"/>
        <v>18</v>
      </c>
      <c r="J17" s="386"/>
      <c r="K17" s="66" t="s">
        <v>440</v>
      </c>
      <c r="L17" s="64">
        <v>16</v>
      </c>
      <c r="M17" s="64">
        <v>31</v>
      </c>
      <c r="N17" s="64">
        <v>16</v>
      </c>
      <c r="O17" s="64">
        <v>18</v>
      </c>
    </row>
    <row r="18" spans="1:15" x14ac:dyDescent="0.25">
      <c r="A18" s="66" t="s">
        <v>441</v>
      </c>
      <c r="B18" s="63">
        <v>200</v>
      </c>
      <c r="C18" s="64">
        <f t="shared" ref="C18:D18" si="20">AVERAGE(L18,L33)</f>
        <v>15.5</v>
      </c>
      <c r="D18" s="64">
        <f t="shared" si="20"/>
        <v>120.5</v>
      </c>
      <c r="E18" s="63">
        <v>50</v>
      </c>
      <c r="F18" s="64">
        <f t="shared" ref="F18:G18" si="21">AVERAGE(N18,N33)</f>
        <v>15.5</v>
      </c>
      <c r="G18" s="64">
        <f t="shared" si="21"/>
        <v>21</v>
      </c>
      <c r="J18" s="386"/>
      <c r="K18" s="66" t="s">
        <v>441</v>
      </c>
      <c r="L18" s="64">
        <v>16</v>
      </c>
      <c r="M18" s="64">
        <v>189</v>
      </c>
      <c r="N18" s="64">
        <v>16</v>
      </c>
      <c r="O18" s="64">
        <v>20</v>
      </c>
    </row>
    <row r="19" spans="1:15" x14ac:dyDescent="0.25">
      <c r="J19" s="386"/>
      <c r="K19" s="62" t="s">
        <v>442</v>
      </c>
      <c r="L19" s="62">
        <f>AVERAGE(L7:L18)</f>
        <v>12.416666666666666</v>
      </c>
      <c r="M19" s="62">
        <f>MAX(M7:M18)</f>
        <v>189</v>
      </c>
      <c r="N19" s="62">
        <f>AVERAGE(N7:N18)</f>
        <v>12.416666666666666</v>
      </c>
      <c r="O19" s="62">
        <f>MAX(O7:O18)</f>
        <v>21</v>
      </c>
    </row>
    <row r="21" spans="1:15" ht="41.4" x14ac:dyDescent="0.25">
      <c r="J21" s="61">
        <f>+A6</f>
        <v>2022</v>
      </c>
      <c r="K21" s="61" t="s">
        <v>424</v>
      </c>
      <c r="L21" s="67" t="s">
        <v>419</v>
      </c>
      <c r="M21" s="67" t="s">
        <v>425</v>
      </c>
      <c r="N21" s="67" t="s">
        <v>422</v>
      </c>
      <c r="O21" s="67" t="s">
        <v>426</v>
      </c>
    </row>
    <row r="22" spans="1:15" x14ac:dyDescent="0.25">
      <c r="J22" s="386" t="s">
        <v>195</v>
      </c>
      <c r="K22" s="66" t="s">
        <v>427</v>
      </c>
      <c r="L22" s="64">
        <v>12</v>
      </c>
      <c r="M22" s="64">
        <v>39</v>
      </c>
      <c r="N22" s="64">
        <v>12</v>
      </c>
      <c r="O22" s="64">
        <v>17</v>
      </c>
    </row>
    <row r="23" spans="1:15" x14ac:dyDescent="0.25">
      <c r="J23" s="386"/>
      <c r="K23" s="66" t="s">
        <v>428</v>
      </c>
      <c r="L23" s="64">
        <v>15</v>
      </c>
      <c r="M23" s="64">
        <v>50</v>
      </c>
      <c r="N23" s="64">
        <v>15</v>
      </c>
      <c r="O23" s="64">
        <v>19</v>
      </c>
    </row>
    <row r="24" spans="1:15" x14ac:dyDescent="0.25">
      <c r="J24" s="386"/>
      <c r="K24" s="66" t="s">
        <v>429</v>
      </c>
      <c r="L24" s="64">
        <v>15</v>
      </c>
      <c r="M24" s="64">
        <v>40</v>
      </c>
      <c r="N24" s="64">
        <v>15</v>
      </c>
      <c r="O24" s="64">
        <v>19</v>
      </c>
    </row>
    <row r="25" spans="1:15" x14ac:dyDescent="0.25">
      <c r="J25" s="386"/>
      <c r="K25" s="66" t="s">
        <v>431</v>
      </c>
      <c r="L25" s="64">
        <v>12</v>
      </c>
      <c r="M25" s="64">
        <v>46</v>
      </c>
      <c r="N25" s="64">
        <v>12</v>
      </c>
      <c r="O25" s="64">
        <v>15</v>
      </c>
    </row>
    <row r="26" spans="1:15" x14ac:dyDescent="0.25">
      <c r="J26" s="386"/>
      <c r="K26" s="66" t="s">
        <v>433</v>
      </c>
      <c r="L26" s="64">
        <v>18</v>
      </c>
      <c r="M26" s="64">
        <v>34</v>
      </c>
      <c r="N26" s="64">
        <v>18</v>
      </c>
      <c r="O26" s="64">
        <v>20</v>
      </c>
    </row>
    <row r="27" spans="1:15" x14ac:dyDescent="0.25">
      <c r="J27" s="386"/>
      <c r="K27" s="66" t="s">
        <v>434</v>
      </c>
      <c r="L27" s="64">
        <v>18</v>
      </c>
      <c r="M27" s="64">
        <v>27</v>
      </c>
      <c r="N27" s="64">
        <v>18</v>
      </c>
      <c r="O27" s="64">
        <v>19</v>
      </c>
    </row>
    <row r="28" spans="1:15" x14ac:dyDescent="0.25">
      <c r="J28" s="386"/>
      <c r="K28" s="66" t="s">
        <v>435</v>
      </c>
      <c r="L28" s="64">
        <v>12</v>
      </c>
      <c r="M28" s="64">
        <v>27</v>
      </c>
      <c r="N28" s="64">
        <v>12</v>
      </c>
      <c r="O28" s="64">
        <v>15</v>
      </c>
    </row>
    <row r="29" spans="1:15" x14ac:dyDescent="0.25">
      <c r="J29" s="386"/>
      <c r="K29" s="66" t="s">
        <v>437</v>
      </c>
      <c r="L29" s="64">
        <v>11</v>
      </c>
      <c r="M29" s="64">
        <v>26</v>
      </c>
      <c r="N29" s="64">
        <v>11</v>
      </c>
      <c r="O29" s="64">
        <v>17</v>
      </c>
    </row>
    <row r="30" spans="1:15" x14ac:dyDescent="0.25">
      <c r="J30" s="386"/>
      <c r="K30" s="66" t="s">
        <v>438</v>
      </c>
      <c r="L30" s="64">
        <v>11</v>
      </c>
      <c r="M30" s="64">
        <v>26</v>
      </c>
      <c r="N30" s="64">
        <v>11</v>
      </c>
      <c r="O30" s="64">
        <v>17</v>
      </c>
    </row>
    <row r="31" spans="1:15" x14ac:dyDescent="0.25">
      <c r="J31" s="386"/>
      <c r="K31" s="66" t="s">
        <v>439</v>
      </c>
      <c r="L31" s="64">
        <v>12</v>
      </c>
      <c r="M31" s="64">
        <v>26</v>
      </c>
      <c r="N31" s="64">
        <v>12</v>
      </c>
      <c r="O31" s="64">
        <v>19</v>
      </c>
    </row>
    <row r="32" spans="1:15" x14ac:dyDescent="0.25">
      <c r="J32" s="386"/>
      <c r="K32" s="66" t="s">
        <v>440</v>
      </c>
      <c r="L32" s="64">
        <v>15</v>
      </c>
      <c r="M32" s="64">
        <v>26</v>
      </c>
      <c r="N32" s="64">
        <v>15</v>
      </c>
      <c r="O32" s="64">
        <v>18</v>
      </c>
    </row>
    <row r="33" spans="1:15" x14ac:dyDescent="0.25">
      <c r="J33" s="386"/>
      <c r="K33" s="66" t="s">
        <v>441</v>
      </c>
      <c r="L33" s="64">
        <v>15</v>
      </c>
      <c r="M33" s="64">
        <v>52</v>
      </c>
      <c r="N33" s="64">
        <v>15</v>
      </c>
      <c r="O33" s="64">
        <v>22</v>
      </c>
    </row>
    <row r="34" spans="1:15" x14ac:dyDescent="0.25">
      <c r="J34" s="386"/>
      <c r="K34" s="62" t="s">
        <v>442</v>
      </c>
      <c r="L34" s="62">
        <f>AVERAGE(L22:L33)</f>
        <v>13.833333333333334</v>
      </c>
      <c r="M34" s="62">
        <f>MAX(M22:M33)</f>
        <v>52</v>
      </c>
      <c r="N34" s="62">
        <f>AVERAGE(N22:N33)</f>
        <v>13.833333333333334</v>
      </c>
      <c r="O34" s="62">
        <f>MAX(O22:O33)</f>
        <v>22</v>
      </c>
    </row>
    <row r="36" spans="1:15" ht="41.4" x14ac:dyDescent="0.25">
      <c r="J36" s="61">
        <f>+A6</f>
        <v>2022</v>
      </c>
      <c r="K36" s="61" t="s">
        <v>424</v>
      </c>
      <c r="L36" s="67" t="s">
        <v>419</v>
      </c>
      <c r="M36" s="67" t="s">
        <v>425</v>
      </c>
      <c r="N36" s="67" t="s">
        <v>422</v>
      </c>
      <c r="O36" s="67" t="s">
        <v>426</v>
      </c>
    </row>
    <row r="37" spans="1:15" x14ac:dyDescent="0.25">
      <c r="J37" s="386" t="s">
        <v>196</v>
      </c>
      <c r="K37" s="66" t="s">
        <v>427</v>
      </c>
      <c r="L37" s="64"/>
      <c r="M37" s="64"/>
      <c r="N37" s="64"/>
      <c r="O37" s="64"/>
    </row>
    <row r="38" spans="1:15" x14ac:dyDescent="0.25">
      <c r="J38" s="386"/>
      <c r="K38" s="66" t="s">
        <v>428</v>
      </c>
      <c r="L38" s="64"/>
      <c r="M38" s="64"/>
      <c r="N38" s="64"/>
      <c r="O38" s="64"/>
    </row>
    <row r="39" spans="1:15" x14ac:dyDescent="0.25">
      <c r="J39" s="386"/>
      <c r="K39" s="66" t="s">
        <v>429</v>
      </c>
      <c r="L39" s="64"/>
      <c r="M39" s="64"/>
      <c r="N39" s="64"/>
      <c r="O39" s="64"/>
    </row>
    <row r="40" spans="1:15" x14ac:dyDescent="0.25">
      <c r="J40" s="386"/>
      <c r="K40" s="66" t="s">
        <v>431</v>
      </c>
      <c r="L40" s="64"/>
      <c r="M40" s="64"/>
      <c r="N40" s="64"/>
      <c r="O40" s="64"/>
    </row>
    <row r="41" spans="1:15" x14ac:dyDescent="0.25">
      <c r="J41" s="386"/>
      <c r="K41" s="66" t="s">
        <v>433</v>
      </c>
      <c r="L41" s="64"/>
      <c r="M41" s="64"/>
      <c r="N41" s="64"/>
      <c r="O41" s="64"/>
    </row>
    <row r="42" spans="1:15" x14ac:dyDescent="0.25">
      <c r="J42" s="386"/>
      <c r="K42" s="66" t="s">
        <v>434</v>
      </c>
      <c r="L42" s="64"/>
      <c r="M42" s="64"/>
      <c r="N42" s="64"/>
      <c r="O42" s="64"/>
    </row>
    <row r="43" spans="1:15" x14ac:dyDescent="0.25">
      <c r="J43" s="386"/>
      <c r="K43" s="66" t="s">
        <v>435</v>
      </c>
      <c r="L43" s="64"/>
      <c r="M43" s="64"/>
      <c r="N43" s="64"/>
      <c r="O43" s="64"/>
    </row>
    <row r="44" spans="1:15" x14ac:dyDescent="0.25">
      <c r="J44" s="386"/>
      <c r="K44" s="66" t="s">
        <v>437</v>
      </c>
      <c r="L44" s="64"/>
      <c r="M44" s="64"/>
      <c r="N44" s="64"/>
      <c r="O44" s="64"/>
    </row>
    <row r="45" spans="1:15" x14ac:dyDescent="0.25">
      <c r="J45" s="386"/>
      <c r="K45" s="66" t="s">
        <v>438</v>
      </c>
      <c r="L45" s="64"/>
      <c r="M45" s="64"/>
      <c r="N45" s="64"/>
      <c r="O45" s="64"/>
    </row>
    <row r="46" spans="1:15" x14ac:dyDescent="0.25">
      <c r="J46" s="386"/>
      <c r="K46" s="66" t="s">
        <v>439</v>
      </c>
      <c r="L46" s="64"/>
      <c r="M46" s="64"/>
      <c r="N46" s="64"/>
      <c r="O46" s="64"/>
    </row>
    <row r="47" spans="1:15" x14ac:dyDescent="0.25">
      <c r="J47" s="386"/>
      <c r="K47" s="66" t="s">
        <v>440</v>
      </c>
      <c r="L47" s="64"/>
      <c r="M47" s="64"/>
      <c r="N47" s="64"/>
      <c r="O47" s="64"/>
    </row>
    <row r="48" spans="1:15" x14ac:dyDescent="0.25">
      <c r="A48" s="398" t="s">
        <v>331</v>
      </c>
      <c r="B48" s="399"/>
      <c r="C48" s="399"/>
      <c r="D48" s="399"/>
      <c r="E48" s="399"/>
      <c r="F48" s="399"/>
      <c r="G48" s="400"/>
      <c r="J48" s="386"/>
      <c r="K48" s="66" t="s">
        <v>441</v>
      </c>
      <c r="L48" s="64"/>
      <c r="M48" s="64"/>
      <c r="N48" s="64"/>
      <c r="O48" s="64"/>
    </row>
    <row r="49" spans="1:15" x14ac:dyDescent="0.25">
      <c r="A49" s="389"/>
      <c r="B49" s="390"/>
      <c r="C49" s="390"/>
      <c r="D49" s="390"/>
      <c r="E49" s="390"/>
      <c r="F49" s="390"/>
      <c r="G49" s="391"/>
      <c r="J49" s="386"/>
      <c r="K49" s="62" t="s">
        <v>442</v>
      </c>
      <c r="L49" s="62" t="e">
        <f>AVERAGE(L37:L48)</f>
        <v>#DIV/0!</v>
      </c>
      <c r="M49" s="62">
        <f>MAX(M37:M48)</f>
        <v>0</v>
      </c>
      <c r="N49" s="62" t="e">
        <f>AVERAGE(N37:N48)</f>
        <v>#DIV/0!</v>
      </c>
      <c r="O49" s="62">
        <f>MAX(O37:O48)</f>
        <v>0</v>
      </c>
    </row>
    <row r="50" spans="1:15" x14ac:dyDescent="0.25">
      <c r="A50" s="392"/>
      <c r="B50" s="393"/>
      <c r="C50" s="393"/>
      <c r="D50" s="393"/>
      <c r="E50" s="393"/>
      <c r="F50" s="393"/>
      <c r="G50" s="394"/>
    </row>
    <row r="51" spans="1:15" ht="41.4" x14ac:dyDescent="0.25">
      <c r="A51" s="392"/>
      <c r="B51" s="393"/>
      <c r="C51" s="393"/>
      <c r="D51" s="393"/>
      <c r="E51" s="393"/>
      <c r="F51" s="393"/>
      <c r="G51" s="394"/>
      <c r="J51" s="61">
        <f>+A6</f>
        <v>2022</v>
      </c>
      <c r="K51" s="61" t="s">
        <v>424</v>
      </c>
      <c r="L51" s="67" t="s">
        <v>419</v>
      </c>
      <c r="M51" s="67" t="s">
        <v>425</v>
      </c>
      <c r="N51" s="67" t="s">
        <v>422</v>
      </c>
      <c r="O51" s="67" t="s">
        <v>426</v>
      </c>
    </row>
    <row r="52" spans="1:15" x14ac:dyDescent="0.25">
      <c r="A52" s="395"/>
      <c r="B52" s="396"/>
      <c r="C52" s="396"/>
      <c r="D52" s="396"/>
      <c r="E52" s="396"/>
      <c r="F52" s="396"/>
      <c r="G52" s="397"/>
      <c r="J52" s="386" t="s">
        <v>197</v>
      </c>
      <c r="K52" s="66" t="s">
        <v>427</v>
      </c>
      <c r="L52" s="64"/>
      <c r="M52" s="64"/>
      <c r="N52" s="64"/>
      <c r="O52" s="64"/>
    </row>
    <row r="53" spans="1:15" x14ac:dyDescent="0.25">
      <c r="J53" s="386"/>
      <c r="K53" s="66" t="s">
        <v>428</v>
      </c>
      <c r="L53" s="64"/>
      <c r="M53" s="64"/>
      <c r="N53" s="64"/>
      <c r="O53" s="64"/>
    </row>
    <row r="54" spans="1:15" x14ac:dyDescent="0.25">
      <c r="C54" s="188">
        <v>44981</v>
      </c>
      <c r="J54" s="386"/>
      <c r="K54" s="66" t="s">
        <v>429</v>
      </c>
      <c r="L54" s="64"/>
      <c r="M54" s="64"/>
      <c r="N54" s="64"/>
      <c r="O54" s="64"/>
    </row>
    <row r="55" spans="1:15" x14ac:dyDescent="0.25">
      <c r="J55" s="386"/>
      <c r="K55" s="66" t="s">
        <v>431</v>
      </c>
      <c r="L55" s="64"/>
      <c r="M55" s="64"/>
      <c r="N55" s="64"/>
      <c r="O55" s="64"/>
    </row>
    <row r="56" spans="1:15" x14ac:dyDescent="0.25">
      <c r="J56" s="386"/>
      <c r="K56" s="66" t="s">
        <v>433</v>
      </c>
      <c r="L56" s="64"/>
      <c r="M56" s="64"/>
      <c r="N56" s="64"/>
      <c r="O56" s="64"/>
    </row>
    <row r="57" spans="1:15" x14ac:dyDescent="0.25">
      <c r="J57" s="386"/>
      <c r="K57" s="66" t="s">
        <v>434</v>
      </c>
      <c r="L57" s="64"/>
      <c r="M57" s="64"/>
      <c r="N57" s="64"/>
      <c r="O57" s="64"/>
    </row>
    <row r="58" spans="1:15" x14ac:dyDescent="0.25">
      <c r="J58" s="386"/>
      <c r="K58" s="66" t="s">
        <v>435</v>
      </c>
      <c r="L58" s="64"/>
      <c r="M58" s="64"/>
      <c r="N58" s="64"/>
      <c r="O58" s="64"/>
    </row>
    <row r="59" spans="1:15" x14ac:dyDescent="0.25">
      <c r="J59" s="386"/>
      <c r="K59" s="66" t="s">
        <v>437</v>
      </c>
      <c r="L59" s="64"/>
      <c r="M59" s="64"/>
      <c r="N59" s="64"/>
      <c r="O59" s="64"/>
    </row>
    <row r="60" spans="1:15" x14ac:dyDescent="0.25">
      <c r="J60" s="386"/>
      <c r="K60" s="66" t="s">
        <v>438</v>
      </c>
      <c r="L60" s="64"/>
      <c r="M60" s="64"/>
      <c r="N60" s="64"/>
      <c r="O60" s="64"/>
    </row>
    <row r="61" spans="1:15" x14ac:dyDescent="0.25">
      <c r="J61" s="386"/>
      <c r="K61" s="66" t="s">
        <v>439</v>
      </c>
      <c r="L61" s="64"/>
      <c r="M61" s="64"/>
      <c r="N61" s="64"/>
      <c r="O61" s="64"/>
    </row>
    <row r="62" spans="1:15" x14ac:dyDescent="0.25">
      <c r="J62" s="386"/>
      <c r="K62" s="66" t="s">
        <v>440</v>
      </c>
      <c r="L62" s="64"/>
      <c r="M62" s="64"/>
      <c r="N62" s="64"/>
      <c r="O62" s="64"/>
    </row>
    <row r="63" spans="1:15" x14ac:dyDescent="0.25">
      <c r="J63" s="386"/>
      <c r="K63" s="66" t="s">
        <v>441</v>
      </c>
      <c r="L63" s="64"/>
      <c r="M63" s="64"/>
      <c r="N63" s="64"/>
      <c r="O63" s="64"/>
    </row>
    <row r="64" spans="1:15" x14ac:dyDescent="0.25">
      <c r="J64" s="386"/>
      <c r="K64" s="62" t="s">
        <v>442</v>
      </c>
      <c r="L64" s="62" t="e">
        <f>AVERAGE(L52:L63)</f>
        <v>#DIV/0!</v>
      </c>
      <c r="M64" s="62">
        <f>MAX(M52:M63)</f>
        <v>0</v>
      </c>
      <c r="N64" s="62" t="e">
        <f>AVERAGE(N52:N63)</f>
        <v>#DIV/0!</v>
      </c>
      <c r="O64" s="62">
        <f>MAX(O52:O63)</f>
        <v>0</v>
      </c>
    </row>
    <row r="66" spans="10:15" ht="41.4" x14ac:dyDescent="0.25">
      <c r="J66" s="61">
        <f>+A6</f>
        <v>2022</v>
      </c>
      <c r="K66" s="61" t="s">
        <v>424</v>
      </c>
      <c r="L66" s="67" t="s">
        <v>419</v>
      </c>
      <c r="M66" s="67" t="s">
        <v>425</v>
      </c>
      <c r="N66" s="67" t="s">
        <v>422</v>
      </c>
      <c r="O66" s="67" t="s">
        <v>426</v>
      </c>
    </row>
    <row r="67" spans="10:15" x14ac:dyDescent="0.25">
      <c r="J67" s="386" t="s">
        <v>198</v>
      </c>
      <c r="K67" s="66" t="s">
        <v>427</v>
      </c>
      <c r="L67" s="64"/>
      <c r="M67" s="64"/>
      <c r="N67" s="64"/>
      <c r="O67" s="64"/>
    </row>
    <row r="68" spans="10:15" x14ac:dyDescent="0.25">
      <c r="J68" s="386"/>
      <c r="K68" s="66" t="s">
        <v>428</v>
      </c>
      <c r="L68" s="64"/>
      <c r="M68" s="64"/>
      <c r="N68" s="64"/>
      <c r="O68" s="64"/>
    </row>
    <row r="69" spans="10:15" x14ac:dyDescent="0.25">
      <c r="J69" s="386"/>
      <c r="K69" s="66" t="s">
        <v>429</v>
      </c>
      <c r="L69" s="64"/>
      <c r="M69" s="64"/>
      <c r="N69" s="64"/>
      <c r="O69" s="64"/>
    </row>
    <row r="70" spans="10:15" x14ac:dyDescent="0.25">
      <c r="J70" s="386"/>
      <c r="K70" s="66" t="s">
        <v>431</v>
      </c>
      <c r="L70" s="64"/>
      <c r="M70" s="64"/>
      <c r="N70" s="64"/>
      <c r="O70" s="64"/>
    </row>
    <row r="71" spans="10:15" x14ac:dyDescent="0.25">
      <c r="J71" s="386"/>
      <c r="K71" s="66" t="s">
        <v>433</v>
      </c>
      <c r="L71" s="64"/>
      <c r="M71" s="64"/>
      <c r="N71" s="64"/>
      <c r="O71" s="64"/>
    </row>
    <row r="72" spans="10:15" x14ac:dyDescent="0.25">
      <c r="J72" s="386"/>
      <c r="K72" s="66" t="s">
        <v>434</v>
      </c>
      <c r="L72" s="64"/>
      <c r="M72" s="64"/>
      <c r="N72" s="64"/>
      <c r="O72" s="64"/>
    </row>
    <row r="73" spans="10:15" x14ac:dyDescent="0.25">
      <c r="J73" s="386"/>
      <c r="K73" s="66" t="s">
        <v>435</v>
      </c>
      <c r="L73" s="64"/>
      <c r="M73" s="64"/>
      <c r="N73" s="64"/>
      <c r="O73" s="64"/>
    </row>
    <row r="74" spans="10:15" x14ac:dyDescent="0.25">
      <c r="J74" s="386"/>
      <c r="K74" s="66" t="s">
        <v>437</v>
      </c>
      <c r="L74" s="64"/>
      <c r="M74" s="64"/>
      <c r="N74" s="64"/>
      <c r="O74" s="64"/>
    </row>
    <row r="75" spans="10:15" x14ac:dyDescent="0.25">
      <c r="J75" s="386"/>
      <c r="K75" s="66" t="s">
        <v>438</v>
      </c>
      <c r="L75" s="64"/>
      <c r="M75" s="64"/>
      <c r="N75" s="64"/>
      <c r="O75" s="64"/>
    </row>
    <row r="76" spans="10:15" x14ac:dyDescent="0.25">
      <c r="J76" s="386"/>
      <c r="K76" s="66" t="s">
        <v>439</v>
      </c>
      <c r="L76" s="64"/>
      <c r="M76" s="64"/>
      <c r="N76" s="64"/>
      <c r="O76" s="64"/>
    </row>
    <row r="77" spans="10:15" x14ac:dyDescent="0.25">
      <c r="J77" s="386"/>
      <c r="K77" s="66" t="s">
        <v>440</v>
      </c>
      <c r="L77" s="64"/>
      <c r="M77" s="64"/>
      <c r="N77" s="64"/>
      <c r="O77" s="64"/>
    </row>
    <row r="78" spans="10:15" x14ac:dyDescent="0.25">
      <c r="J78" s="386"/>
      <c r="K78" s="66" t="s">
        <v>441</v>
      </c>
      <c r="L78" s="64"/>
      <c r="M78" s="64"/>
      <c r="N78" s="64"/>
      <c r="O78" s="64"/>
    </row>
    <row r="79" spans="10:15" x14ac:dyDescent="0.25">
      <c r="J79" s="386"/>
      <c r="K79" s="62" t="s">
        <v>442</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view="pageBreakPreview" zoomScale="85" zoomScaleNormal="85" zoomScaleSheetLayoutView="85" workbookViewId="0">
      <selection activeCell="I53" sqref="I53"/>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3" t="str">
        <f>+'Cover Page'!$B$30</f>
        <v>Annual Performance Report 2022</v>
      </c>
      <c r="B1" s="93"/>
      <c r="C1" s="93"/>
      <c r="D1" s="93"/>
      <c r="E1" s="93" t="str">
        <f>+'Cover Page'!$B$34</f>
        <v>Cornwall Energy Recovery Centre</v>
      </c>
      <c r="F1" s="93"/>
    </row>
    <row r="3" spans="1:19" ht="14.4" x14ac:dyDescent="0.3">
      <c r="A3" s="60" t="s">
        <v>446</v>
      </c>
      <c r="D3" s="76" t="s">
        <v>411</v>
      </c>
      <c r="G3" s="80" t="s">
        <v>412</v>
      </c>
      <c r="J3" s="9" t="str">
        <f>+A3</f>
        <v>Monitoring of Oxides of Nitrogen emissions</v>
      </c>
      <c r="L3" s="9"/>
      <c r="N3" s="9" t="s">
        <v>413</v>
      </c>
      <c r="Q3" s="79" t="s">
        <v>2</v>
      </c>
      <c r="R3" s="74"/>
      <c r="S3" s="74"/>
    </row>
    <row r="4" spans="1:19" ht="13.95" customHeight="1" x14ac:dyDescent="0.25">
      <c r="Q4" s="377" t="s">
        <v>414</v>
      </c>
      <c r="R4" s="377"/>
      <c r="S4" s="377"/>
    </row>
    <row r="5" spans="1:19" ht="16.2" x14ac:dyDescent="0.25">
      <c r="A5" s="68" t="s">
        <v>415</v>
      </c>
      <c r="B5" s="388" t="s">
        <v>416</v>
      </c>
      <c r="C5" s="388"/>
      <c r="D5" s="388"/>
      <c r="E5" s="388" t="s">
        <v>417</v>
      </c>
      <c r="F5" s="388"/>
      <c r="G5" s="388"/>
      <c r="J5" s="387"/>
      <c r="K5" s="387"/>
      <c r="L5" s="387"/>
      <c r="M5" s="387"/>
      <c r="N5" s="387"/>
      <c r="O5" s="387"/>
      <c r="Q5" s="377"/>
      <c r="R5" s="377"/>
      <c r="S5" s="377"/>
    </row>
    <row r="6" spans="1:19" s="58" customFormat="1" ht="37.5" customHeight="1" x14ac:dyDescent="0.3">
      <c r="A6" s="65">
        <f>+'Cover Page'!C40</f>
        <v>2022</v>
      </c>
      <c r="B6" s="55" t="s">
        <v>447</v>
      </c>
      <c r="C6" s="55" t="s">
        <v>419</v>
      </c>
      <c r="D6" s="55" t="s">
        <v>420</v>
      </c>
      <c r="E6" s="55" t="s">
        <v>448</v>
      </c>
      <c r="F6" s="55" t="s">
        <v>422</v>
      </c>
      <c r="G6" s="55" t="s">
        <v>423</v>
      </c>
      <c r="H6" s="59"/>
      <c r="J6" s="61">
        <f>+A6</f>
        <v>2022</v>
      </c>
      <c r="K6" s="61" t="s">
        <v>424</v>
      </c>
      <c r="L6" s="67" t="s">
        <v>419</v>
      </c>
      <c r="M6" s="67" t="s">
        <v>425</v>
      </c>
      <c r="N6" s="67" t="s">
        <v>422</v>
      </c>
      <c r="O6" s="67" t="s">
        <v>426</v>
      </c>
      <c r="Q6" s="377"/>
      <c r="R6" s="377"/>
      <c r="S6" s="377"/>
    </row>
    <row r="7" spans="1:19" x14ac:dyDescent="0.25">
      <c r="A7" s="66" t="s">
        <v>427</v>
      </c>
      <c r="B7" s="63">
        <v>400</v>
      </c>
      <c r="C7" s="64">
        <f>AVERAGE(L7,L22)</f>
        <v>138.35</v>
      </c>
      <c r="D7" s="64">
        <f>AVERAGE(M7,M22)</f>
        <v>169</v>
      </c>
      <c r="E7" s="63">
        <v>200</v>
      </c>
      <c r="F7" s="64">
        <f>AVERAGE(N7,N22)</f>
        <v>138.35</v>
      </c>
      <c r="G7" s="64">
        <f>AVERAGE(O7,O22)</f>
        <v>145.5</v>
      </c>
      <c r="J7" s="386" t="s">
        <v>194</v>
      </c>
      <c r="K7" s="66" t="s">
        <v>427</v>
      </c>
      <c r="L7" s="64">
        <v>134</v>
      </c>
      <c r="M7" s="64">
        <v>155</v>
      </c>
      <c r="N7" s="64">
        <v>134</v>
      </c>
      <c r="O7" s="64">
        <v>143</v>
      </c>
      <c r="Q7" s="377"/>
      <c r="R7" s="377"/>
      <c r="S7" s="377"/>
    </row>
    <row r="8" spans="1:19" x14ac:dyDescent="0.25">
      <c r="A8" s="66" t="s">
        <v>428</v>
      </c>
      <c r="B8" s="63">
        <v>400</v>
      </c>
      <c r="C8" s="64">
        <f t="shared" ref="C8:D8" si="0">AVERAGE(L8,L23)</f>
        <v>140</v>
      </c>
      <c r="D8" s="64">
        <f t="shared" si="0"/>
        <v>159</v>
      </c>
      <c r="E8" s="63">
        <v>200</v>
      </c>
      <c r="F8" s="64">
        <f t="shared" ref="F8:G8" si="1">AVERAGE(N8,N23)</f>
        <v>140</v>
      </c>
      <c r="G8" s="64">
        <f t="shared" si="1"/>
        <v>144.5</v>
      </c>
      <c r="J8" s="386"/>
      <c r="K8" s="66" t="s">
        <v>428</v>
      </c>
      <c r="L8" s="64">
        <v>135.9</v>
      </c>
      <c r="M8" s="64">
        <v>158</v>
      </c>
      <c r="N8" s="64">
        <v>135.9</v>
      </c>
      <c r="O8" s="64">
        <v>141</v>
      </c>
      <c r="Q8" s="377"/>
      <c r="R8" s="377"/>
      <c r="S8" s="377"/>
    </row>
    <row r="9" spans="1:19" x14ac:dyDescent="0.25">
      <c r="A9" s="66" t="s">
        <v>429</v>
      </c>
      <c r="B9" s="63">
        <v>400</v>
      </c>
      <c r="C9" s="64">
        <f t="shared" ref="C9:D9" si="2">AVERAGE(L9,L24)</f>
        <v>139.4</v>
      </c>
      <c r="D9" s="64">
        <f t="shared" si="2"/>
        <v>157.5</v>
      </c>
      <c r="E9" s="63">
        <v>200</v>
      </c>
      <c r="F9" s="64">
        <f t="shared" ref="F9:G9" si="3">AVERAGE(N9,N24)</f>
        <v>139.4</v>
      </c>
      <c r="G9" s="64">
        <f t="shared" si="3"/>
        <v>145</v>
      </c>
      <c r="J9" s="386"/>
      <c r="K9" s="66" t="s">
        <v>429</v>
      </c>
      <c r="L9" s="64">
        <v>135.80000000000001</v>
      </c>
      <c r="M9" s="64">
        <v>155</v>
      </c>
      <c r="N9" s="64">
        <v>135.80000000000001</v>
      </c>
      <c r="O9" s="64">
        <v>142</v>
      </c>
      <c r="Q9" s="78" t="s">
        <v>430</v>
      </c>
    </row>
    <row r="10" spans="1:19" ht="14.25" customHeight="1" x14ac:dyDescent="0.25">
      <c r="A10" s="66" t="s">
        <v>431</v>
      </c>
      <c r="B10" s="63">
        <v>400</v>
      </c>
      <c r="C10" s="64">
        <f t="shared" ref="C10:D10" si="4">AVERAGE(L10,L25)</f>
        <v>135.9</v>
      </c>
      <c r="D10" s="64">
        <f t="shared" si="4"/>
        <v>162.5</v>
      </c>
      <c r="E10" s="63">
        <v>200</v>
      </c>
      <c r="F10" s="64">
        <f t="shared" ref="F10:G10" si="5">AVERAGE(N10,N25)</f>
        <v>135.9</v>
      </c>
      <c r="G10" s="64">
        <f t="shared" si="5"/>
        <v>144.5</v>
      </c>
      <c r="J10" s="386"/>
      <c r="K10" s="66" t="s">
        <v>431</v>
      </c>
      <c r="L10" s="64">
        <v>137.9</v>
      </c>
      <c r="M10" s="64">
        <v>163</v>
      </c>
      <c r="N10" s="64">
        <v>137.9</v>
      </c>
      <c r="O10" s="64">
        <v>146</v>
      </c>
      <c r="Q10" s="385" t="s">
        <v>432</v>
      </c>
      <c r="R10" s="385"/>
      <c r="S10" s="385"/>
    </row>
    <row r="11" spans="1:19" x14ac:dyDescent="0.25">
      <c r="A11" s="66" t="s">
        <v>433</v>
      </c>
      <c r="B11" s="63">
        <v>400</v>
      </c>
      <c r="C11" s="64">
        <f t="shared" ref="C11:D11" si="6">AVERAGE(L11,L26)</f>
        <v>138</v>
      </c>
      <c r="D11" s="64">
        <f t="shared" si="6"/>
        <v>159.5</v>
      </c>
      <c r="E11" s="63">
        <v>200</v>
      </c>
      <c r="F11" s="64">
        <f t="shared" ref="F11:G11" si="7">AVERAGE(N11,N26)</f>
        <v>138</v>
      </c>
      <c r="G11" s="64">
        <f t="shared" si="7"/>
        <v>145</v>
      </c>
      <c r="J11" s="386"/>
      <c r="K11" s="66" t="s">
        <v>433</v>
      </c>
      <c r="L11" s="64">
        <v>136.19999999999999</v>
      </c>
      <c r="M11" s="64">
        <v>158</v>
      </c>
      <c r="N11" s="64">
        <v>136.19999999999999</v>
      </c>
      <c r="O11" s="64">
        <v>144</v>
      </c>
      <c r="Q11" s="385"/>
      <c r="R11" s="385"/>
      <c r="S11" s="385"/>
    </row>
    <row r="12" spans="1:19" x14ac:dyDescent="0.25">
      <c r="A12" s="66" t="s">
        <v>434</v>
      </c>
      <c r="B12" s="63">
        <v>400</v>
      </c>
      <c r="C12" s="64">
        <f t="shared" ref="C12:D12" si="8">AVERAGE(L12,L27)</f>
        <v>139.39999999999998</v>
      </c>
      <c r="D12" s="64">
        <f t="shared" si="8"/>
        <v>159.5</v>
      </c>
      <c r="E12" s="63">
        <v>200</v>
      </c>
      <c r="F12" s="64">
        <f t="shared" ref="F12:G12" si="9">AVERAGE(N12,N27)</f>
        <v>139.39999999999998</v>
      </c>
      <c r="G12" s="64">
        <f t="shared" si="9"/>
        <v>145.5</v>
      </c>
      <c r="J12" s="386"/>
      <c r="K12" s="66" t="s">
        <v>434</v>
      </c>
      <c r="L12" s="64">
        <v>137.1</v>
      </c>
      <c r="M12" s="64">
        <v>156</v>
      </c>
      <c r="N12" s="64">
        <v>137.1</v>
      </c>
      <c r="O12" s="64">
        <v>144</v>
      </c>
      <c r="Q12" s="385"/>
      <c r="R12" s="385"/>
      <c r="S12" s="385"/>
    </row>
    <row r="13" spans="1:19" ht="14.25" customHeight="1" x14ac:dyDescent="0.25">
      <c r="A13" s="66" t="s">
        <v>435</v>
      </c>
      <c r="B13" s="63">
        <v>400</v>
      </c>
      <c r="C13" s="64">
        <f t="shared" ref="C13:D13" si="10">AVERAGE(L13,L28)</f>
        <v>137.75</v>
      </c>
      <c r="D13" s="64">
        <f t="shared" si="10"/>
        <v>173.5</v>
      </c>
      <c r="E13" s="63">
        <v>200</v>
      </c>
      <c r="F13" s="64">
        <f t="shared" ref="F13:G13" si="11">AVERAGE(N13,N28)</f>
        <v>137.75</v>
      </c>
      <c r="G13" s="64">
        <f t="shared" si="11"/>
        <v>142.5</v>
      </c>
      <c r="J13" s="386"/>
      <c r="K13" s="66" t="s">
        <v>435</v>
      </c>
      <c r="L13" s="64">
        <v>135.6</v>
      </c>
      <c r="M13" s="64">
        <v>171</v>
      </c>
      <c r="N13" s="64">
        <v>135.6</v>
      </c>
      <c r="O13" s="64">
        <v>142</v>
      </c>
      <c r="Q13" s="385" t="s">
        <v>436</v>
      </c>
      <c r="R13" s="385"/>
      <c r="S13" s="385"/>
    </row>
    <row r="14" spans="1:19" x14ac:dyDescent="0.25">
      <c r="A14" s="66" t="s">
        <v>437</v>
      </c>
      <c r="B14" s="63">
        <v>400</v>
      </c>
      <c r="C14" s="64">
        <f t="shared" ref="C14:D14" si="12">AVERAGE(L14,L29)</f>
        <v>135.35000000000002</v>
      </c>
      <c r="D14" s="64">
        <f t="shared" si="12"/>
        <v>156</v>
      </c>
      <c r="E14" s="63">
        <v>200</v>
      </c>
      <c r="F14" s="64">
        <f t="shared" ref="F14:G14" si="13">AVERAGE(N14,N29)</f>
        <v>135.35000000000002</v>
      </c>
      <c r="G14" s="64">
        <f t="shared" si="13"/>
        <v>142</v>
      </c>
      <c r="J14" s="386"/>
      <c r="K14" s="66" t="s">
        <v>437</v>
      </c>
      <c r="L14" s="64">
        <v>136.9</v>
      </c>
      <c r="M14" s="64">
        <v>156</v>
      </c>
      <c r="N14" s="64">
        <v>136.9</v>
      </c>
      <c r="O14" s="64">
        <v>140</v>
      </c>
      <c r="Q14" s="385"/>
      <c r="R14" s="385"/>
      <c r="S14" s="385"/>
    </row>
    <row r="15" spans="1:19" x14ac:dyDescent="0.25">
      <c r="A15" s="66" t="s">
        <v>438</v>
      </c>
      <c r="B15" s="63">
        <v>400</v>
      </c>
      <c r="C15" s="64">
        <f t="shared" ref="C15:D15" si="14">AVERAGE(L15,L30)</f>
        <v>140.64999999999998</v>
      </c>
      <c r="D15" s="64">
        <f t="shared" si="14"/>
        <v>166.5</v>
      </c>
      <c r="E15" s="63">
        <v>200</v>
      </c>
      <c r="F15" s="64">
        <f t="shared" ref="F15:G15" si="15">AVERAGE(N15,N30)</f>
        <v>140.64999999999998</v>
      </c>
      <c r="G15" s="64">
        <f t="shared" si="15"/>
        <v>144.5</v>
      </c>
      <c r="J15" s="386"/>
      <c r="K15" s="66" t="s">
        <v>438</v>
      </c>
      <c r="L15" s="64">
        <v>138.19999999999999</v>
      </c>
      <c r="M15" s="64">
        <v>178</v>
      </c>
      <c r="N15" s="64">
        <v>138.19999999999999</v>
      </c>
      <c r="O15" s="64">
        <v>144</v>
      </c>
      <c r="Q15" s="385"/>
      <c r="R15" s="385"/>
      <c r="S15" s="385"/>
    </row>
    <row r="16" spans="1:19" x14ac:dyDescent="0.25">
      <c r="A16" s="66" t="s">
        <v>439</v>
      </c>
      <c r="B16" s="63">
        <v>400</v>
      </c>
      <c r="C16" s="64">
        <f t="shared" ref="C16:D16" si="16">AVERAGE(L16,L31)</f>
        <v>132.55000000000001</v>
      </c>
      <c r="D16" s="64">
        <f t="shared" si="16"/>
        <v>156.5</v>
      </c>
      <c r="E16" s="63">
        <v>200</v>
      </c>
      <c r="F16" s="64">
        <f t="shared" ref="F16:G16" si="17">AVERAGE(N16,N31)</f>
        <v>132.55000000000001</v>
      </c>
      <c r="G16" s="64">
        <f t="shared" si="17"/>
        <v>140.5</v>
      </c>
      <c r="J16" s="386"/>
      <c r="K16" s="66" t="s">
        <v>439</v>
      </c>
      <c r="L16" s="64">
        <v>127.8</v>
      </c>
      <c r="M16" s="64">
        <v>156</v>
      </c>
      <c r="N16" s="64">
        <v>127.8</v>
      </c>
      <c r="O16" s="64">
        <v>137</v>
      </c>
      <c r="Q16" s="385"/>
      <c r="R16" s="385"/>
      <c r="S16" s="385"/>
    </row>
    <row r="17" spans="1:15" x14ac:dyDescent="0.25">
      <c r="A17" s="66" t="s">
        <v>440</v>
      </c>
      <c r="B17" s="63">
        <v>400</v>
      </c>
      <c r="C17" s="64">
        <f t="shared" ref="C17:D17" si="18">AVERAGE(L17,L32)</f>
        <v>127.80000000000001</v>
      </c>
      <c r="D17" s="64">
        <f t="shared" si="18"/>
        <v>154</v>
      </c>
      <c r="E17" s="63">
        <v>200</v>
      </c>
      <c r="F17" s="64">
        <f t="shared" ref="F17:G17" si="19">AVERAGE(N17,N32)</f>
        <v>127.80000000000001</v>
      </c>
      <c r="G17" s="64">
        <f t="shared" si="19"/>
        <v>138</v>
      </c>
      <c r="J17" s="386"/>
      <c r="K17" s="66" t="s">
        <v>440</v>
      </c>
      <c r="L17" s="64">
        <v>126.7</v>
      </c>
      <c r="M17" s="64">
        <v>155</v>
      </c>
      <c r="N17" s="64">
        <v>126.7</v>
      </c>
      <c r="O17" s="64">
        <v>138</v>
      </c>
    </row>
    <row r="18" spans="1:15" x14ac:dyDescent="0.25">
      <c r="A18" s="66" t="s">
        <v>441</v>
      </c>
      <c r="B18" s="63">
        <v>400</v>
      </c>
      <c r="C18" s="64">
        <f t="shared" ref="C18:D18" si="20">AVERAGE(L18,L33)</f>
        <v>134.10000000000002</v>
      </c>
      <c r="D18" s="64">
        <f t="shared" si="20"/>
        <v>159</v>
      </c>
      <c r="E18" s="63">
        <v>200</v>
      </c>
      <c r="F18" s="64">
        <f t="shared" ref="F18:G18" si="21">AVERAGE(N18,N33)</f>
        <v>134.10000000000002</v>
      </c>
      <c r="G18" s="64">
        <f t="shared" si="21"/>
        <v>141</v>
      </c>
      <c r="J18" s="386"/>
      <c r="K18" s="66" t="s">
        <v>441</v>
      </c>
      <c r="L18" s="64">
        <v>133.30000000000001</v>
      </c>
      <c r="M18" s="64">
        <v>154</v>
      </c>
      <c r="N18" s="64">
        <v>133.30000000000001</v>
      </c>
      <c r="O18" s="64">
        <v>139</v>
      </c>
    </row>
    <row r="19" spans="1:15" x14ac:dyDescent="0.25">
      <c r="J19" s="386"/>
      <c r="K19" s="62" t="s">
        <v>442</v>
      </c>
      <c r="L19" s="62">
        <f>AVERAGE(L7:L18)</f>
        <v>134.61666666666667</v>
      </c>
      <c r="M19" s="62">
        <f>MAX(M7:M18)</f>
        <v>178</v>
      </c>
      <c r="N19" s="62">
        <f>AVERAGE(N7:N18)</f>
        <v>134.61666666666667</v>
      </c>
      <c r="O19" s="62">
        <f>MAX(O7:O18)</f>
        <v>146</v>
      </c>
    </row>
    <row r="21" spans="1:15" ht="41.4" x14ac:dyDescent="0.25">
      <c r="J21" s="61">
        <f>+A6</f>
        <v>2022</v>
      </c>
      <c r="K21" s="61" t="s">
        <v>424</v>
      </c>
      <c r="L21" s="67" t="s">
        <v>419</v>
      </c>
      <c r="M21" s="67" t="s">
        <v>425</v>
      </c>
      <c r="N21" s="67" t="s">
        <v>422</v>
      </c>
      <c r="O21" s="67" t="s">
        <v>426</v>
      </c>
    </row>
    <row r="22" spans="1:15" x14ac:dyDescent="0.25">
      <c r="J22" s="386" t="s">
        <v>195</v>
      </c>
      <c r="K22" s="66" t="s">
        <v>427</v>
      </c>
      <c r="L22" s="64">
        <v>142.69999999999999</v>
      </c>
      <c r="M22" s="64">
        <v>183</v>
      </c>
      <c r="N22" s="64">
        <v>142.69999999999999</v>
      </c>
      <c r="O22" s="64">
        <v>148</v>
      </c>
    </row>
    <row r="23" spans="1:15" x14ac:dyDescent="0.25">
      <c r="J23" s="386"/>
      <c r="K23" s="66" t="s">
        <v>428</v>
      </c>
      <c r="L23" s="64">
        <v>144.1</v>
      </c>
      <c r="M23" s="64">
        <v>160</v>
      </c>
      <c r="N23" s="64">
        <v>144.1</v>
      </c>
      <c r="O23" s="64">
        <v>148</v>
      </c>
    </row>
    <row r="24" spans="1:15" x14ac:dyDescent="0.25">
      <c r="J24" s="386"/>
      <c r="K24" s="66" t="s">
        <v>429</v>
      </c>
      <c r="L24" s="64">
        <v>143</v>
      </c>
      <c r="M24" s="64">
        <v>160</v>
      </c>
      <c r="N24" s="64">
        <v>143</v>
      </c>
      <c r="O24" s="64">
        <v>148</v>
      </c>
    </row>
    <row r="25" spans="1:15" x14ac:dyDescent="0.25">
      <c r="J25" s="386"/>
      <c r="K25" s="66" t="s">
        <v>431</v>
      </c>
      <c r="L25" s="64">
        <v>133.9</v>
      </c>
      <c r="M25" s="64">
        <v>162</v>
      </c>
      <c r="N25" s="64">
        <v>133.9</v>
      </c>
      <c r="O25" s="64">
        <v>143</v>
      </c>
    </row>
    <row r="26" spans="1:15" x14ac:dyDescent="0.25">
      <c r="J26" s="386"/>
      <c r="K26" s="66" t="s">
        <v>433</v>
      </c>
      <c r="L26" s="64">
        <v>139.80000000000001</v>
      </c>
      <c r="M26" s="64">
        <v>161</v>
      </c>
      <c r="N26" s="64">
        <v>139.80000000000001</v>
      </c>
      <c r="O26" s="64">
        <v>146</v>
      </c>
    </row>
    <row r="27" spans="1:15" x14ac:dyDescent="0.25">
      <c r="J27" s="386"/>
      <c r="K27" s="66" t="s">
        <v>434</v>
      </c>
      <c r="L27" s="64">
        <v>141.69999999999999</v>
      </c>
      <c r="M27" s="64">
        <v>163</v>
      </c>
      <c r="N27" s="64">
        <v>141.69999999999999</v>
      </c>
      <c r="O27" s="64">
        <v>147</v>
      </c>
    </row>
    <row r="28" spans="1:15" x14ac:dyDescent="0.25">
      <c r="J28" s="386"/>
      <c r="K28" s="66" t="s">
        <v>435</v>
      </c>
      <c r="L28" s="64">
        <v>139.9</v>
      </c>
      <c r="M28" s="64">
        <v>176</v>
      </c>
      <c r="N28" s="64">
        <v>139.9</v>
      </c>
      <c r="O28" s="64">
        <v>143</v>
      </c>
    </row>
    <row r="29" spans="1:15" x14ac:dyDescent="0.25">
      <c r="J29" s="386"/>
      <c r="K29" s="66" t="s">
        <v>437</v>
      </c>
      <c r="L29" s="64">
        <v>133.80000000000001</v>
      </c>
      <c r="M29" s="64">
        <v>156</v>
      </c>
      <c r="N29" s="64">
        <v>133.80000000000001</v>
      </c>
      <c r="O29" s="64">
        <v>144</v>
      </c>
    </row>
    <row r="30" spans="1:15" x14ac:dyDescent="0.25">
      <c r="J30" s="386"/>
      <c r="K30" s="66" t="s">
        <v>438</v>
      </c>
      <c r="L30" s="64">
        <v>143.1</v>
      </c>
      <c r="M30" s="64">
        <v>155</v>
      </c>
      <c r="N30" s="64">
        <v>143.1</v>
      </c>
      <c r="O30" s="64">
        <v>145</v>
      </c>
    </row>
    <row r="31" spans="1:15" x14ac:dyDescent="0.25">
      <c r="J31" s="386"/>
      <c r="K31" s="66" t="s">
        <v>439</v>
      </c>
      <c r="L31" s="64">
        <v>137.30000000000001</v>
      </c>
      <c r="M31" s="64">
        <v>157</v>
      </c>
      <c r="N31" s="64">
        <v>137.30000000000001</v>
      </c>
      <c r="O31" s="64">
        <v>144</v>
      </c>
    </row>
    <row r="32" spans="1:15" x14ac:dyDescent="0.25">
      <c r="J32" s="386"/>
      <c r="K32" s="66" t="s">
        <v>440</v>
      </c>
      <c r="L32" s="64">
        <v>128.9</v>
      </c>
      <c r="M32" s="64">
        <v>153</v>
      </c>
      <c r="N32" s="64">
        <v>128.9</v>
      </c>
      <c r="O32" s="64">
        <v>138</v>
      </c>
    </row>
    <row r="33" spans="1:15" x14ac:dyDescent="0.25">
      <c r="J33" s="386"/>
      <c r="K33" s="66" t="s">
        <v>441</v>
      </c>
      <c r="L33" s="64">
        <v>134.9</v>
      </c>
      <c r="M33" s="64">
        <v>164</v>
      </c>
      <c r="N33" s="64">
        <v>134.9</v>
      </c>
      <c r="O33" s="64">
        <v>143</v>
      </c>
    </row>
    <row r="34" spans="1:15" x14ac:dyDescent="0.25">
      <c r="J34" s="386"/>
      <c r="K34" s="62" t="s">
        <v>442</v>
      </c>
      <c r="L34" s="62">
        <f>AVERAGE(L22:L33)</f>
        <v>138.59166666666667</v>
      </c>
      <c r="M34" s="62">
        <f>MAX(M22:M33)</f>
        <v>183</v>
      </c>
      <c r="N34" s="62">
        <f>AVERAGE(N22:N33)</f>
        <v>138.59166666666667</v>
      </c>
      <c r="O34" s="62">
        <f>MAX(O22:O33)</f>
        <v>148</v>
      </c>
    </row>
    <row r="36" spans="1:15" ht="41.4" x14ac:dyDescent="0.25">
      <c r="J36" s="61">
        <f>+A6</f>
        <v>2022</v>
      </c>
      <c r="K36" s="61" t="s">
        <v>424</v>
      </c>
      <c r="L36" s="67" t="s">
        <v>419</v>
      </c>
      <c r="M36" s="67" t="s">
        <v>425</v>
      </c>
      <c r="N36" s="67" t="s">
        <v>422</v>
      </c>
      <c r="O36" s="67" t="s">
        <v>426</v>
      </c>
    </row>
    <row r="37" spans="1:15" x14ac:dyDescent="0.25">
      <c r="J37" s="386" t="s">
        <v>196</v>
      </c>
      <c r="K37" s="66" t="s">
        <v>427</v>
      </c>
      <c r="L37" s="64"/>
      <c r="M37" s="64"/>
      <c r="N37" s="64"/>
      <c r="O37" s="64"/>
    </row>
    <row r="38" spans="1:15" x14ac:dyDescent="0.25">
      <c r="J38" s="386"/>
      <c r="K38" s="66" t="s">
        <v>428</v>
      </c>
      <c r="L38" s="64"/>
      <c r="M38" s="64"/>
      <c r="N38" s="64"/>
      <c r="O38" s="64"/>
    </row>
    <row r="39" spans="1:15" x14ac:dyDescent="0.25">
      <c r="J39" s="386"/>
      <c r="K39" s="66" t="s">
        <v>429</v>
      </c>
      <c r="L39" s="64"/>
      <c r="M39" s="64"/>
      <c r="N39" s="64"/>
      <c r="O39" s="64"/>
    </row>
    <row r="40" spans="1:15" x14ac:dyDescent="0.25">
      <c r="J40" s="386"/>
      <c r="K40" s="66" t="s">
        <v>431</v>
      </c>
      <c r="L40" s="64"/>
      <c r="M40" s="64"/>
      <c r="N40" s="64"/>
      <c r="O40" s="64"/>
    </row>
    <row r="41" spans="1:15" x14ac:dyDescent="0.25">
      <c r="J41" s="386"/>
      <c r="K41" s="66" t="s">
        <v>433</v>
      </c>
      <c r="L41" s="64"/>
      <c r="M41" s="64"/>
      <c r="N41" s="64"/>
      <c r="O41" s="64"/>
    </row>
    <row r="42" spans="1:15" x14ac:dyDescent="0.25">
      <c r="J42" s="386"/>
      <c r="K42" s="66" t="s">
        <v>434</v>
      </c>
      <c r="L42" s="64"/>
      <c r="M42" s="64"/>
      <c r="N42" s="64"/>
      <c r="O42" s="64"/>
    </row>
    <row r="43" spans="1:15" x14ac:dyDescent="0.25">
      <c r="J43" s="386"/>
      <c r="K43" s="66" t="s">
        <v>435</v>
      </c>
      <c r="L43" s="64"/>
      <c r="M43" s="64"/>
      <c r="N43" s="64"/>
      <c r="O43" s="64"/>
    </row>
    <row r="44" spans="1:15" x14ac:dyDescent="0.25">
      <c r="J44" s="386"/>
      <c r="K44" s="66" t="s">
        <v>437</v>
      </c>
      <c r="L44" s="64"/>
      <c r="M44" s="64"/>
      <c r="N44" s="64"/>
      <c r="O44" s="64"/>
    </row>
    <row r="45" spans="1:15" x14ac:dyDescent="0.25">
      <c r="J45" s="386"/>
      <c r="K45" s="66" t="s">
        <v>438</v>
      </c>
      <c r="L45" s="64"/>
      <c r="M45" s="64"/>
      <c r="N45" s="64"/>
      <c r="O45" s="64"/>
    </row>
    <row r="46" spans="1:15" x14ac:dyDescent="0.25">
      <c r="J46" s="386"/>
      <c r="K46" s="66" t="s">
        <v>439</v>
      </c>
      <c r="L46" s="64"/>
      <c r="M46" s="64"/>
      <c r="N46" s="64"/>
      <c r="O46" s="64"/>
    </row>
    <row r="47" spans="1:15" x14ac:dyDescent="0.25">
      <c r="J47" s="386"/>
      <c r="K47" s="66" t="s">
        <v>440</v>
      </c>
      <c r="L47" s="64"/>
      <c r="M47" s="64"/>
      <c r="N47" s="64"/>
      <c r="O47" s="64"/>
    </row>
    <row r="48" spans="1:15" x14ac:dyDescent="0.25">
      <c r="A48" s="398" t="s">
        <v>331</v>
      </c>
      <c r="B48" s="399"/>
      <c r="C48" s="399"/>
      <c r="D48" s="399"/>
      <c r="E48" s="399"/>
      <c r="F48" s="399"/>
      <c r="G48" s="400"/>
      <c r="J48" s="386"/>
      <c r="K48" s="66" t="s">
        <v>441</v>
      </c>
      <c r="L48" s="64"/>
      <c r="M48" s="64"/>
      <c r="N48" s="64"/>
      <c r="O48" s="64"/>
    </row>
    <row r="49" spans="1:15" x14ac:dyDescent="0.25">
      <c r="A49" s="389"/>
      <c r="B49" s="390"/>
      <c r="C49" s="390"/>
      <c r="D49" s="390"/>
      <c r="E49" s="390"/>
      <c r="F49" s="390"/>
      <c r="G49" s="391"/>
      <c r="J49" s="386"/>
      <c r="K49" s="62" t="s">
        <v>442</v>
      </c>
      <c r="L49" s="62" t="e">
        <f>AVERAGE(L37:L48)</f>
        <v>#DIV/0!</v>
      </c>
      <c r="M49" s="62">
        <f>MAX(M37:M48)</f>
        <v>0</v>
      </c>
      <c r="N49" s="62" t="e">
        <f>AVERAGE(N37:N48)</f>
        <v>#DIV/0!</v>
      </c>
      <c r="O49" s="62">
        <f>MAX(O37:O48)</f>
        <v>0</v>
      </c>
    </row>
    <row r="50" spans="1:15" x14ac:dyDescent="0.25">
      <c r="A50" s="392"/>
      <c r="B50" s="393"/>
      <c r="C50" s="393"/>
      <c r="D50" s="393"/>
      <c r="E50" s="393"/>
      <c r="F50" s="393"/>
      <c r="G50" s="394"/>
    </row>
    <row r="51" spans="1:15" ht="41.4" x14ac:dyDescent="0.25">
      <c r="A51" s="392"/>
      <c r="B51" s="393"/>
      <c r="C51" s="393"/>
      <c r="D51" s="393"/>
      <c r="E51" s="393"/>
      <c r="F51" s="393"/>
      <c r="G51" s="394"/>
      <c r="J51" s="61">
        <f>+A6</f>
        <v>2022</v>
      </c>
      <c r="K51" s="61" t="s">
        <v>424</v>
      </c>
      <c r="L51" s="67" t="s">
        <v>419</v>
      </c>
      <c r="M51" s="67" t="s">
        <v>425</v>
      </c>
      <c r="N51" s="67" t="s">
        <v>422</v>
      </c>
      <c r="O51" s="67" t="s">
        <v>426</v>
      </c>
    </row>
    <row r="52" spans="1:15" x14ac:dyDescent="0.25">
      <c r="A52" s="395"/>
      <c r="B52" s="396"/>
      <c r="C52" s="396"/>
      <c r="D52" s="396"/>
      <c r="E52" s="396"/>
      <c r="F52" s="396"/>
      <c r="G52" s="397"/>
      <c r="J52" s="386" t="s">
        <v>197</v>
      </c>
      <c r="K52" s="66" t="s">
        <v>427</v>
      </c>
      <c r="L52" s="64"/>
      <c r="M52" s="64"/>
      <c r="N52" s="64"/>
      <c r="O52" s="64"/>
    </row>
    <row r="53" spans="1:15" x14ac:dyDescent="0.25">
      <c r="J53" s="386"/>
      <c r="K53" s="66" t="s">
        <v>428</v>
      </c>
      <c r="L53" s="64"/>
      <c r="M53" s="64"/>
      <c r="N53" s="64"/>
      <c r="O53" s="64"/>
    </row>
    <row r="54" spans="1:15" x14ac:dyDescent="0.25">
      <c r="C54" s="188">
        <v>44981</v>
      </c>
      <c r="J54" s="386"/>
      <c r="K54" s="66" t="s">
        <v>429</v>
      </c>
      <c r="L54" s="64"/>
      <c r="M54" s="64"/>
      <c r="N54" s="64"/>
      <c r="O54" s="64"/>
    </row>
    <row r="55" spans="1:15" x14ac:dyDescent="0.25">
      <c r="J55" s="386"/>
      <c r="K55" s="66" t="s">
        <v>431</v>
      </c>
      <c r="L55" s="64"/>
      <c r="M55" s="64"/>
      <c r="N55" s="64"/>
      <c r="O55" s="64"/>
    </row>
    <row r="56" spans="1:15" x14ac:dyDescent="0.25">
      <c r="J56" s="386"/>
      <c r="K56" s="66" t="s">
        <v>433</v>
      </c>
      <c r="L56" s="64"/>
      <c r="M56" s="64"/>
      <c r="N56" s="64"/>
      <c r="O56" s="64"/>
    </row>
    <row r="57" spans="1:15" x14ac:dyDescent="0.25">
      <c r="J57" s="386"/>
      <c r="K57" s="66" t="s">
        <v>434</v>
      </c>
      <c r="L57" s="64"/>
      <c r="M57" s="64"/>
      <c r="N57" s="64"/>
      <c r="O57" s="64"/>
    </row>
    <row r="58" spans="1:15" x14ac:dyDescent="0.25">
      <c r="J58" s="386"/>
      <c r="K58" s="66" t="s">
        <v>435</v>
      </c>
      <c r="L58" s="64"/>
      <c r="M58" s="64"/>
      <c r="N58" s="64"/>
      <c r="O58" s="64"/>
    </row>
    <row r="59" spans="1:15" x14ac:dyDescent="0.25">
      <c r="J59" s="386"/>
      <c r="K59" s="66" t="s">
        <v>437</v>
      </c>
      <c r="L59" s="64"/>
      <c r="M59" s="64"/>
      <c r="N59" s="64"/>
      <c r="O59" s="64"/>
    </row>
    <row r="60" spans="1:15" x14ac:dyDescent="0.25">
      <c r="J60" s="386"/>
      <c r="K60" s="66" t="s">
        <v>438</v>
      </c>
      <c r="L60" s="64"/>
      <c r="M60" s="64"/>
      <c r="N60" s="64"/>
      <c r="O60" s="64"/>
    </row>
    <row r="61" spans="1:15" x14ac:dyDescent="0.25">
      <c r="J61" s="386"/>
      <c r="K61" s="66" t="s">
        <v>439</v>
      </c>
      <c r="L61" s="64"/>
      <c r="M61" s="64"/>
      <c r="N61" s="64"/>
      <c r="O61" s="64"/>
    </row>
    <row r="62" spans="1:15" x14ac:dyDescent="0.25">
      <c r="J62" s="386"/>
      <c r="K62" s="66" t="s">
        <v>440</v>
      </c>
      <c r="L62" s="64"/>
      <c r="M62" s="64"/>
      <c r="N62" s="64"/>
      <c r="O62" s="64"/>
    </row>
    <row r="63" spans="1:15" x14ac:dyDescent="0.25">
      <c r="J63" s="386"/>
      <c r="K63" s="66" t="s">
        <v>441</v>
      </c>
      <c r="L63" s="64"/>
      <c r="M63" s="64"/>
      <c r="N63" s="64"/>
      <c r="O63" s="64"/>
    </row>
    <row r="64" spans="1:15" x14ac:dyDescent="0.25">
      <c r="J64" s="386"/>
      <c r="K64" s="62" t="s">
        <v>442</v>
      </c>
      <c r="L64" s="62" t="e">
        <f>AVERAGE(L52:L63)</f>
        <v>#DIV/0!</v>
      </c>
      <c r="M64" s="62">
        <f>MAX(M52:M63)</f>
        <v>0</v>
      </c>
      <c r="N64" s="62" t="e">
        <f>AVERAGE(N52:N63)</f>
        <v>#DIV/0!</v>
      </c>
      <c r="O64" s="62">
        <f>MAX(O52:O63)</f>
        <v>0</v>
      </c>
    </row>
    <row r="66" spans="10:15" ht="41.4" x14ac:dyDescent="0.25">
      <c r="J66" s="61">
        <f>+A6</f>
        <v>2022</v>
      </c>
      <c r="K66" s="61" t="s">
        <v>424</v>
      </c>
      <c r="L66" s="67" t="s">
        <v>419</v>
      </c>
      <c r="M66" s="67" t="s">
        <v>425</v>
      </c>
      <c r="N66" s="67" t="s">
        <v>422</v>
      </c>
      <c r="O66" s="67" t="s">
        <v>426</v>
      </c>
    </row>
    <row r="67" spans="10:15" x14ac:dyDescent="0.25">
      <c r="J67" s="386" t="s">
        <v>198</v>
      </c>
      <c r="K67" s="66" t="s">
        <v>427</v>
      </c>
      <c r="L67" s="64"/>
      <c r="M67" s="64"/>
      <c r="N67" s="64"/>
      <c r="O67" s="64"/>
    </row>
    <row r="68" spans="10:15" x14ac:dyDescent="0.25">
      <c r="J68" s="386"/>
      <c r="K68" s="66" t="s">
        <v>428</v>
      </c>
      <c r="L68" s="64"/>
      <c r="M68" s="64"/>
      <c r="N68" s="64"/>
      <c r="O68" s="64"/>
    </row>
    <row r="69" spans="10:15" x14ac:dyDescent="0.25">
      <c r="J69" s="386"/>
      <c r="K69" s="66" t="s">
        <v>429</v>
      </c>
      <c r="L69" s="64"/>
      <c r="M69" s="64"/>
      <c r="N69" s="64"/>
      <c r="O69" s="64"/>
    </row>
    <row r="70" spans="10:15" x14ac:dyDescent="0.25">
      <c r="J70" s="386"/>
      <c r="K70" s="66" t="s">
        <v>431</v>
      </c>
      <c r="L70" s="64"/>
      <c r="M70" s="64"/>
      <c r="N70" s="64"/>
      <c r="O70" s="64"/>
    </row>
    <row r="71" spans="10:15" x14ac:dyDescent="0.25">
      <c r="J71" s="386"/>
      <c r="K71" s="66" t="s">
        <v>433</v>
      </c>
      <c r="L71" s="64"/>
      <c r="M71" s="64"/>
      <c r="N71" s="64"/>
      <c r="O71" s="64"/>
    </row>
    <row r="72" spans="10:15" x14ac:dyDescent="0.25">
      <c r="J72" s="386"/>
      <c r="K72" s="66" t="s">
        <v>434</v>
      </c>
      <c r="L72" s="64"/>
      <c r="M72" s="64"/>
      <c r="N72" s="64"/>
      <c r="O72" s="64"/>
    </row>
    <row r="73" spans="10:15" x14ac:dyDescent="0.25">
      <c r="J73" s="386"/>
      <c r="K73" s="66" t="s">
        <v>435</v>
      </c>
      <c r="L73" s="64"/>
      <c r="M73" s="64"/>
      <c r="N73" s="64"/>
      <c r="O73" s="64"/>
    </row>
    <row r="74" spans="10:15" x14ac:dyDescent="0.25">
      <c r="J74" s="386"/>
      <c r="K74" s="66" t="s">
        <v>437</v>
      </c>
      <c r="L74" s="64"/>
      <c r="M74" s="64"/>
      <c r="N74" s="64"/>
      <c r="O74" s="64"/>
    </row>
    <row r="75" spans="10:15" x14ac:dyDescent="0.25">
      <c r="J75" s="386"/>
      <c r="K75" s="66" t="s">
        <v>438</v>
      </c>
      <c r="L75" s="64"/>
      <c r="M75" s="64"/>
      <c r="N75" s="64"/>
      <c r="O75" s="64"/>
    </row>
    <row r="76" spans="10:15" x14ac:dyDescent="0.25">
      <c r="J76" s="386"/>
      <c r="K76" s="66" t="s">
        <v>439</v>
      </c>
      <c r="L76" s="64"/>
      <c r="M76" s="64"/>
      <c r="N76" s="64"/>
      <c r="O76" s="64"/>
    </row>
    <row r="77" spans="10:15" x14ac:dyDescent="0.25">
      <c r="J77" s="386"/>
      <c r="K77" s="66" t="s">
        <v>440</v>
      </c>
      <c r="L77" s="64"/>
      <c r="M77" s="64"/>
      <c r="N77" s="64"/>
      <c r="O77" s="64"/>
    </row>
    <row r="78" spans="10:15" x14ac:dyDescent="0.25">
      <c r="J78" s="386"/>
      <c r="K78" s="66" t="s">
        <v>441</v>
      </c>
      <c r="L78" s="64"/>
      <c r="M78" s="64"/>
      <c r="N78" s="64"/>
      <c r="O78" s="64"/>
    </row>
    <row r="79" spans="10:15" x14ac:dyDescent="0.25">
      <c r="J79" s="386"/>
      <c r="K79" s="62" t="s">
        <v>442</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view="pageBreakPreview" zoomScale="85" zoomScaleNormal="85" zoomScaleSheetLayoutView="85" workbookViewId="0">
      <selection activeCell="I53" sqref="I53"/>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3" t="str">
        <f>+'Cover Page'!$B$30</f>
        <v>Annual Performance Report 2022</v>
      </c>
      <c r="B1" s="93"/>
      <c r="C1" s="93"/>
      <c r="D1" s="93"/>
      <c r="E1" s="93" t="str">
        <f>+'Cover Page'!$B$34</f>
        <v>Cornwall Energy Recovery Centre</v>
      </c>
    </row>
    <row r="3" spans="1:19" ht="14.4" x14ac:dyDescent="0.3">
      <c r="A3" s="60" t="s">
        <v>449</v>
      </c>
      <c r="D3" s="76" t="s">
        <v>411</v>
      </c>
      <c r="G3" s="80" t="s">
        <v>412</v>
      </c>
      <c r="J3" s="9" t="str">
        <f>+A3</f>
        <v>Monitoring of Total organic carbon emissions</v>
      </c>
      <c r="L3" s="9"/>
      <c r="N3" s="9" t="s">
        <v>413</v>
      </c>
      <c r="Q3" s="79" t="s">
        <v>2</v>
      </c>
      <c r="R3" s="74"/>
      <c r="S3" s="74"/>
    </row>
    <row r="4" spans="1:19" ht="13.95" customHeight="1" x14ac:dyDescent="0.25">
      <c r="Q4" s="377" t="s">
        <v>414</v>
      </c>
      <c r="R4" s="377"/>
      <c r="S4" s="377"/>
    </row>
    <row r="5" spans="1:19" ht="16.2" x14ac:dyDescent="0.25">
      <c r="A5" s="68" t="s">
        <v>415</v>
      </c>
      <c r="B5" s="388" t="s">
        <v>416</v>
      </c>
      <c r="C5" s="388"/>
      <c r="D5" s="388"/>
      <c r="E5" s="388" t="s">
        <v>417</v>
      </c>
      <c r="F5" s="388"/>
      <c r="G5" s="388"/>
      <c r="J5" s="387"/>
      <c r="K5" s="387"/>
      <c r="L5" s="387"/>
      <c r="M5" s="387"/>
      <c r="N5" s="387"/>
      <c r="O5" s="387"/>
      <c r="Q5" s="377"/>
      <c r="R5" s="377"/>
      <c r="S5" s="377"/>
    </row>
    <row r="6" spans="1:19" s="58" customFormat="1" ht="37.5" customHeight="1" x14ac:dyDescent="0.3">
      <c r="A6" s="65">
        <f>+'Cover Page'!C40</f>
        <v>2022</v>
      </c>
      <c r="B6" s="55" t="s">
        <v>450</v>
      </c>
      <c r="C6" s="55" t="s">
        <v>419</v>
      </c>
      <c r="D6" s="55" t="s">
        <v>420</v>
      </c>
      <c r="E6" s="55" t="s">
        <v>451</v>
      </c>
      <c r="F6" s="55" t="s">
        <v>422</v>
      </c>
      <c r="G6" s="55" t="s">
        <v>423</v>
      </c>
      <c r="H6" s="59"/>
      <c r="J6" s="61">
        <f>+A6</f>
        <v>2022</v>
      </c>
      <c r="K6" s="61" t="s">
        <v>424</v>
      </c>
      <c r="L6" s="67" t="s">
        <v>419</v>
      </c>
      <c r="M6" s="67" t="s">
        <v>425</v>
      </c>
      <c r="N6" s="67" t="s">
        <v>422</v>
      </c>
      <c r="O6" s="67" t="s">
        <v>426</v>
      </c>
      <c r="Q6" s="377"/>
      <c r="R6" s="377"/>
      <c r="S6" s="377"/>
    </row>
    <row r="7" spans="1:19" x14ac:dyDescent="0.25">
      <c r="A7" s="66" t="s">
        <v>427</v>
      </c>
      <c r="B7" s="63">
        <v>20</v>
      </c>
      <c r="C7" s="64">
        <f>AVERAGE(L7,L22)</f>
        <v>0.35</v>
      </c>
      <c r="D7" s="64">
        <f>AVERAGE(M7,M22)</f>
        <v>2.1</v>
      </c>
      <c r="E7" s="63">
        <v>10</v>
      </c>
      <c r="F7" s="64">
        <f>AVERAGE(N7,N22)</f>
        <v>0.35</v>
      </c>
      <c r="G7" s="64">
        <f>AVERAGE(O7,O22)</f>
        <v>0.35</v>
      </c>
      <c r="J7" s="386" t="s">
        <v>194</v>
      </c>
      <c r="K7" s="66" t="s">
        <v>427</v>
      </c>
      <c r="L7" s="64">
        <v>0.4</v>
      </c>
      <c r="M7" s="64">
        <v>0.8</v>
      </c>
      <c r="N7" s="64">
        <v>0.4</v>
      </c>
      <c r="O7" s="64">
        <v>0.4</v>
      </c>
      <c r="Q7" s="377"/>
      <c r="R7" s="377"/>
      <c r="S7" s="377"/>
    </row>
    <row r="8" spans="1:19" x14ac:dyDescent="0.25">
      <c r="A8" s="66" t="s">
        <v>428</v>
      </c>
      <c r="B8" s="63">
        <v>20</v>
      </c>
      <c r="C8" s="64">
        <f t="shared" ref="C8:D8" si="0">AVERAGE(L8,L23)</f>
        <v>0.3</v>
      </c>
      <c r="D8" s="64">
        <f t="shared" si="0"/>
        <v>6.3500000000000005</v>
      </c>
      <c r="E8" s="63">
        <v>10</v>
      </c>
      <c r="F8" s="64">
        <f t="shared" ref="F8:G8" si="1">AVERAGE(N8,N23)</f>
        <v>0.3</v>
      </c>
      <c r="G8" s="64">
        <f t="shared" si="1"/>
        <v>0.55000000000000004</v>
      </c>
      <c r="J8" s="386"/>
      <c r="K8" s="66" t="s">
        <v>428</v>
      </c>
      <c r="L8" s="64">
        <v>0.3</v>
      </c>
      <c r="M8" s="64">
        <v>2.9</v>
      </c>
      <c r="N8" s="64">
        <v>0.3</v>
      </c>
      <c r="O8" s="64">
        <v>0.5</v>
      </c>
      <c r="Q8" s="377"/>
      <c r="R8" s="377"/>
      <c r="S8" s="377"/>
    </row>
    <row r="9" spans="1:19" x14ac:dyDescent="0.25">
      <c r="A9" s="66" t="s">
        <v>429</v>
      </c>
      <c r="B9" s="63">
        <v>20</v>
      </c>
      <c r="C9" s="64">
        <f t="shared" ref="C9:D9" si="2">AVERAGE(L9,L24)</f>
        <v>0.2</v>
      </c>
      <c r="D9" s="64">
        <f t="shared" si="2"/>
        <v>0.9</v>
      </c>
      <c r="E9" s="63">
        <v>10</v>
      </c>
      <c r="F9" s="64">
        <f t="shared" ref="F9:G9" si="3">AVERAGE(N9,N24)</f>
        <v>0.2</v>
      </c>
      <c r="G9" s="64">
        <f t="shared" si="3"/>
        <v>0.35</v>
      </c>
      <c r="J9" s="386"/>
      <c r="K9" s="66" t="s">
        <v>429</v>
      </c>
      <c r="L9" s="64">
        <v>0.2</v>
      </c>
      <c r="M9" s="64">
        <v>1.1000000000000001</v>
      </c>
      <c r="N9" s="64">
        <v>0.2</v>
      </c>
      <c r="O9" s="64">
        <v>0.4</v>
      </c>
      <c r="Q9" s="78" t="s">
        <v>430</v>
      </c>
    </row>
    <row r="10" spans="1:19" ht="14.25" customHeight="1" x14ac:dyDescent="0.25">
      <c r="A10" s="66" t="s">
        <v>431</v>
      </c>
      <c r="B10" s="63">
        <v>20</v>
      </c>
      <c r="C10" s="64">
        <f t="shared" ref="C10:D10" si="4">AVERAGE(L10,L25)</f>
        <v>0.4</v>
      </c>
      <c r="D10" s="64">
        <f t="shared" si="4"/>
        <v>4.5</v>
      </c>
      <c r="E10" s="63">
        <v>10</v>
      </c>
      <c r="F10" s="64">
        <f t="shared" ref="F10:G10" si="5">AVERAGE(N10,N25)</f>
        <v>0.4</v>
      </c>
      <c r="G10" s="64">
        <f t="shared" si="5"/>
        <v>0.85000000000000009</v>
      </c>
      <c r="J10" s="386"/>
      <c r="K10" s="66" t="s">
        <v>431</v>
      </c>
      <c r="L10" s="64">
        <v>0.5</v>
      </c>
      <c r="M10" s="64">
        <v>6.1</v>
      </c>
      <c r="N10" s="64">
        <v>0.5</v>
      </c>
      <c r="O10" s="64">
        <v>0.9</v>
      </c>
      <c r="Q10" s="385" t="s">
        <v>432</v>
      </c>
      <c r="R10" s="385"/>
      <c r="S10" s="385"/>
    </row>
    <row r="11" spans="1:19" x14ac:dyDescent="0.25">
      <c r="A11" s="66" t="s">
        <v>433</v>
      </c>
      <c r="B11" s="63">
        <v>20</v>
      </c>
      <c r="C11" s="64">
        <f t="shared" ref="C11:D11" si="6">AVERAGE(L11,L26)</f>
        <v>0</v>
      </c>
      <c r="D11" s="64">
        <f t="shared" si="6"/>
        <v>0.5</v>
      </c>
      <c r="E11" s="63">
        <v>10</v>
      </c>
      <c r="F11" s="64">
        <f t="shared" ref="F11:G11" si="7">AVERAGE(N11,N26)</f>
        <v>0</v>
      </c>
      <c r="G11" s="64">
        <f t="shared" si="7"/>
        <v>0.44999999999999996</v>
      </c>
      <c r="J11" s="386"/>
      <c r="K11" s="66" t="s">
        <v>433</v>
      </c>
      <c r="L11" s="64">
        <v>0</v>
      </c>
      <c r="M11" s="64">
        <v>0.4</v>
      </c>
      <c r="N11" s="64">
        <v>0</v>
      </c>
      <c r="O11" s="64">
        <v>0.3</v>
      </c>
      <c r="Q11" s="385"/>
      <c r="R11" s="385"/>
      <c r="S11" s="385"/>
    </row>
    <row r="12" spans="1:19" x14ac:dyDescent="0.25">
      <c r="A12" s="66" t="s">
        <v>434</v>
      </c>
      <c r="B12" s="63">
        <v>20</v>
      </c>
      <c r="C12" s="64">
        <f t="shared" ref="C12:D12" si="8">AVERAGE(L12,L27)</f>
        <v>0.45</v>
      </c>
      <c r="D12" s="64">
        <f t="shared" si="8"/>
        <v>2.6</v>
      </c>
      <c r="E12" s="63">
        <v>10</v>
      </c>
      <c r="F12" s="64">
        <f t="shared" ref="F12:G12" si="9">AVERAGE(N12,N27)</f>
        <v>0.45</v>
      </c>
      <c r="G12" s="64">
        <f t="shared" si="9"/>
        <v>0.64999999999999991</v>
      </c>
      <c r="J12" s="386"/>
      <c r="K12" s="66" t="s">
        <v>434</v>
      </c>
      <c r="L12" s="64">
        <v>0.5</v>
      </c>
      <c r="M12" s="64">
        <v>3.4</v>
      </c>
      <c r="N12" s="64">
        <v>0.5</v>
      </c>
      <c r="O12" s="64">
        <v>0.7</v>
      </c>
      <c r="Q12" s="385"/>
      <c r="R12" s="385"/>
      <c r="S12" s="385"/>
    </row>
    <row r="13" spans="1:19" ht="14.25" customHeight="1" x14ac:dyDescent="0.25">
      <c r="A13" s="66" t="s">
        <v>435</v>
      </c>
      <c r="B13" s="63">
        <v>20</v>
      </c>
      <c r="C13" s="64">
        <f t="shared" ref="C13:D13" si="10">AVERAGE(L13,L28)</f>
        <v>0.35</v>
      </c>
      <c r="D13" s="64">
        <f t="shared" si="10"/>
        <v>3.35</v>
      </c>
      <c r="E13" s="63">
        <v>10</v>
      </c>
      <c r="F13" s="64">
        <f t="shared" ref="F13:G13" si="11">AVERAGE(N13,N28)</f>
        <v>0.35</v>
      </c>
      <c r="G13" s="64">
        <f t="shared" si="11"/>
        <v>0.45</v>
      </c>
      <c r="J13" s="386"/>
      <c r="K13" s="66" t="s">
        <v>435</v>
      </c>
      <c r="L13" s="64">
        <v>0.4</v>
      </c>
      <c r="M13" s="64">
        <v>2.5</v>
      </c>
      <c r="N13" s="64">
        <v>0.4</v>
      </c>
      <c r="O13" s="64">
        <v>0.4</v>
      </c>
      <c r="Q13" s="385" t="s">
        <v>436</v>
      </c>
      <c r="R13" s="385"/>
      <c r="S13" s="385"/>
    </row>
    <row r="14" spans="1:19" x14ac:dyDescent="0.25">
      <c r="A14" s="66" t="s">
        <v>437</v>
      </c>
      <c r="B14" s="63">
        <v>20</v>
      </c>
      <c r="C14" s="64">
        <f t="shared" ref="C14:D14" si="12">AVERAGE(L14,L29)</f>
        <v>0.35</v>
      </c>
      <c r="D14" s="64">
        <f t="shared" si="12"/>
        <v>4.45</v>
      </c>
      <c r="E14" s="63">
        <v>10</v>
      </c>
      <c r="F14" s="64">
        <f t="shared" ref="F14:G14" si="13">AVERAGE(N14,N29)</f>
        <v>0.35</v>
      </c>
      <c r="G14" s="64">
        <f t="shared" si="13"/>
        <v>0.5</v>
      </c>
      <c r="J14" s="386"/>
      <c r="K14" s="66" t="s">
        <v>437</v>
      </c>
      <c r="L14" s="64">
        <v>0.3</v>
      </c>
      <c r="M14" s="64">
        <v>1.8</v>
      </c>
      <c r="N14" s="64">
        <v>0.3</v>
      </c>
      <c r="O14" s="64">
        <v>0.4</v>
      </c>
      <c r="Q14" s="385"/>
      <c r="R14" s="385"/>
      <c r="S14" s="385"/>
    </row>
    <row r="15" spans="1:19" x14ac:dyDescent="0.25">
      <c r="A15" s="66" t="s">
        <v>438</v>
      </c>
      <c r="B15" s="63">
        <v>20</v>
      </c>
      <c r="C15" s="64">
        <f t="shared" ref="C15:D15" si="14">AVERAGE(L15,L30)</f>
        <v>0.25</v>
      </c>
      <c r="D15" s="64">
        <f t="shared" si="14"/>
        <v>1.5</v>
      </c>
      <c r="E15" s="63">
        <v>10</v>
      </c>
      <c r="F15" s="64">
        <f t="shared" ref="F15:G15" si="15">AVERAGE(N15,N30)</f>
        <v>0.25</v>
      </c>
      <c r="G15" s="64">
        <f t="shared" si="15"/>
        <v>0.35</v>
      </c>
      <c r="J15" s="386"/>
      <c r="K15" s="66" t="s">
        <v>438</v>
      </c>
      <c r="L15" s="64">
        <v>0.3</v>
      </c>
      <c r="M15" s="64">
        <v>0.5</v>
      </c>
      <c r="N15" s="64">
        <v>0.3</v>
      </c>
      <c r="O15" s="64">
        <v>0.4</v>
      </c>
      <c r="Q15" s="385"/>
      <c r="R15" s="385"/>
      <c r="S15" s="385"/>
    </row>
    <row r="16" spans="1:19" x14ac:dyDescent="0.25">
      <c r="A16" s="66" t="s">
        <v>439</v>
      </c>
      <c r="B16" s="63">
        <v>20</v>
      </c>
      <c r="C16" s="64">
        <f t="shared" ref="C16:D16" si="16">AVERAGE(L16,L31)</f>
        <v>0.2</v>
      </c>
      <c r="D16" s="64">
        <f t="shared" si="16"/>
        <v>2.6</v>
      </c>
      <c r="E16" s="63">
        <v>10</v>
      </c>
      <c r="F16" s="64">
        <f t="shared" ref="F16:G16" si="17">AVERAGE(N16,N31)</f>
        <v>0.2</v>
      </c>
      <c r="G16" s="64">
        <f t="shared" si="17"/>
        <v>0.5</v>
      </c>
      <c r="J16" s="386"/>
      <c r="K16" s="66" t="s">
        <v>439</v>
      </c>
      <c r="L16" s="64">
        <v>0.3</v>
      </c>
      <c r="M16" s="64">
        <v>2</v>
      </c>
      <c r="N16" s="64">
        <v>0.3</v>
      </c>
      <c r="O16" s="64">
        <v>0.6</v>
      </c>
      <c r="Q16" s="385"/>
      <c r="R16" s="385"/>
      <c r="S16" s="385"/>
    </row>
    <row r="17" spans="1:15" x14ac:dyDescent="0.25">
      <c r="A17" s="66" t="s">
        <v>440</v>
      </c>
      <c r="B17" s="63">
        <v>20</v>
      </c>
      <c r="C17" s="64">
        <f t="shared" ref="C17:D17" si="18">AVERAGE(L17,L32)</f>
        <v>0.1</v>
      </c>
      <c r="D17" s="64">
        <f t="shared" si="18"/>
        <v>2.35</v>
      </c>
      <c r="E17" s="63">
        <v>10</v>
      </c>
      <c r="F17" s="64">
        <f t="shared" ref="F17:G17" si="19">AVERAGE(N17,N32)</f>
        <v>0.1</v>
      </c>
      <c r="G17" s="64">
        <f t="shared" si="19"/>
        <v>0.30000000000000004</v>
      </c>
      <c r="J17" s="386"/>
      <c r="K17" s="66" t="s">
        <v>440</v>
      </c>
      <c r="L17" s="64">
        <v>0.2</v>
      </c>
      <c r="M17" s="64">
        <v>1.8</v>
      </c>
      <c r="N17" s="64">
        <v>0.2</v>
      </c>
      <c r="O17" s="64">
        <v>0.2</v>
      </c>
    </row>
    <row r="18" spans="1:15" x14ac:dyDescent="0.25">
      <c r="A18" s="66" t="s">
        <v>441</v>
      </c>
      <c r="B18" s="63">
        <v>20</v>
      </c>
      <c r="C18" s="64">
        <f t="shared" ref="C18:D18" si="20">AVERAGE(L18,L33)</f>
        <v>0.35</v>
      </c>
      <c r="D18" s="64">
        <f t="shared" si="20"/>
        <v>2.95</v>
      </c>
      <c r="E18" s="63">
        <v>10</v>
      </c>
      <c r="F18" s="64">
        <f t="shared" ref="F18:G18" si="21">AVERAGE(N18,N33)</f>
        <v>0.35</v>
      </c>
      <c r="G18" s="64">
        <f t="shared" si="21"/>
        <v>0.35</v>
      </c>
      <c r="J18" s="386"/>
      <c r="K18" s="66" t="s">
        <v>441</v>
      </c>
      <c r="L18" s="64">
        <v>0.4</v>
      </c>
      <c r="M18" s="64">
        <v>2.6</v>
      </c>
      <c r="N18" s="64">
        <v>0.4</v>
      </c>
      <c r="O18" s="64">
        <v>0.4</v>
      </c>
    </row>
    <row r="19" spans="1:15" x14ac:dyDescent="0.25">
      <c r="J19" s="386"/>
      <c r="K19" s="62" t="s">
        <v>442</v>
      </c>
      <c r="L19" s="62">
        <f>AVERAGE(L7:L18)</f>
        <v>0.3166666666666666</v>
      </c>
      <c r="M19" s="62">
        <f>MAX(M7:M18)</f>
        <v>6.1</v>
      </c>
      <c r="N19" s="62">
        <f>AVERAGE(N7:N18)</f>
        <v>0.3166666666666666</v>
      </c>
      <c r="O19" s="62">
        <f>MAX(O7:O18)</f>
        <v>0.9</v>
      </c>
    </row>
    <row r="21" spans="1:15" ht="41.4" x14ac:dyDescent="0.25">
      <c r="J21" s="61">
        <f>+A6</f>
        <v>2022</v>
      </c>
      <c r="K21" s="61" t="s">
        <v>424</v>
      </c>
      <c r="L21" s="67" t="s">
        <v>419</v>
      </c>
      <c r="M21" s="67" t="s">
        <v>425</v>
      </c>
      <c r="N21" s="67" t="s">
        <v>422</v>
      </c>
      <c r="O21" s="67" t="s">
        <v>426</v>
      </c>
    </row>
    <row r="22" spans="1:15" x14ac:dyDescent="0.25">
      <c r="J22" s="386" t="s">
        <v>195</v>
      </c>
      <c r="K22" s="66" t="s">
        <v>427</v>
      </c>
      <c r="L22" s="64">
        <v>0.3</v>
      </c>
      <c r="M22" s="64">
        <v>3.4</v>
      </c>
      <c r="N22" s="64">
        <v>0.3</v>
      </c>
      <c r="O22" s="64">
        <v>0.3</v>
      </c>
    </row>
    <row r="23" spans="1:15" x14ac:dyDescent="0.25">
      <c r="J23" s="386"/>
      <c r="K23" s="66" t="s">
        <v>428</v>
      </c>
      <c r="L23" s="64">
        <v>0.3</v>
      </c>
      <c r="M23" s="64">
        <v>9.8000000000000007</v>
      </c>
      <c r="N23" s="64">
        <v>0.3</v>
      </c>
      <c r="O23" s="64">
        <v>0.6</v>
      </c>
    </row>
    <row r="24" spans="1:15" x14ac:dyDescent="0.25">
      <c r="J24" s="386"/>
      <c r="K24" s="66" t="s">
        <v>429</v>
      </c>
      <c r="L24" s="64">
        <v>0.2</v>
      </c>
      <c r="M24" s="64">
        <v>0.7</v>
      </c>
      <c r="N24" s="64">
        <v>0.2</v>
      </c>
      <c r="O24" s="64">
        <v>0.3</v>
      </c>
    </row>
    <row r="25" spans="1:15" x14ac:dyDescent="0.25">
      <c r="J25" s="386"/>
      <c r="K25" s="66" t="s">
        <v>431</v>
      </c>
      <c r="L25" s="64">
        <v>0.3</v>
      </c>
      <c r="M25" s="64">
        <v>2.9</v>
      </c>
      <c r="N25" s="64">
        <v>0.3</v>
      </c>
      <c r="O25" s="64">
        <v>0.8</v>
      </c>
    </row>
    <row r="26" spans="1:15" x14ac:dyDescent="0.25">
      <c r="J26" s="386"/>
      <c r="K26" s="66" t="s">
        <v>433</v>
      </c>
      <c r="L26" s="64">
        <v>0</v>
      </c>
      <c r="M26" s="64">
        <v>0.6</v>
      </c>
      <c r="N26" s="64">
        <v>0</v>
      </c>
      <c r="O26" s="64">
        <v>0.6</v>
      </c>
    </row>
    <row r="27" spans="1:15" x14ac:dyDescent="0.25">
      <c r="J27" s="386"/>
      <c r="K27" s="66" t="s">
        <v>434</v>
      </c>
      <c r="L27" s="64">
        <v>0.4</v>
      </c>
      <c r="M27" s="64">
        <v>1.8</v>
      </c>
      <c r="N27" s="64">
        <v>0.4</v>
      </c>
      <c r="O27" s="64">
        <v>0.6</v>
      </c>
    </row>
    <row r="28" spans="1:15" x14ac:dyDescent="0.25">
      <c r="J28" s="386"/>
      <c r="K28" s="66" t="s">
        <v>435</v>
      </c>
      <c r="L28" s="64">
        <v>0.3</v>
      </c>
      <c r="M28" s="64">
        <v>4.2</v>
      </c>
      <c r="N28" s="64">
        <v>0.3</v>
      </c>
      <c r="O28" s="64">
        <v>0.5</v>
      </c>
    </row>
    <row r="29" spans="1:15" x14ac:dyDescent="0.25">
      <c r="J29" s="386"/>
      <c r="K29" s="66" t="s">
        <v>437</v>
      </c>
      <c r="L29" s="64">
        <v>0.4</v>
      </c>
      <c r="M29" s="64">
        <v>7.1</v>
      </c>
      <c r="N29" s="64">
        <v>0.4</v>
      </c>
      <c r="O29" s="64">
        <v>0.6</v>
      </c>
    </row>
    <row r="30" spans="1:15" x14ac:dyDescent="0.25">
      <c r="J30" s="386"/>
      <c r="K30" s="66" t="s">
        <v>438</v>
      </c>
      <c r="L30" s="64">
        <v>0.2</v>
      </c>
      <c r="M30" s="64">
        <v>2.5</v>
      </c>
      <c r="N30" s="64">
        <v>0.2</v>
      </c>
      <c r="O30" s="64">
        <v>0.3</v>
      </c>
    </row>
    <row r="31" spans="1:15" x14ac:dyDescent="0.25">
      <c r="J31" s="386"/>
      <c r="K31" s="66" t="s">
        <v>439</v>
      </c>
      <c r="L31" s="64">
        <v>0.1</v>
      </c>
      <c r="M31" s="64">
        <v>3.2</v>
      </c>
      <c r="N31" s="64">
        <v>0.1</v>
      </c>
      <c r="O31" s="64">
        <v>0.4</v>
      </c>
    </row>
    <row r="32" spans="1:15" x14ac:dyDescent="0.25">
      <c r="J32" s="386"/>
      <c r="K32" s="66" t="s">
        <v>440</v>
      </c>
      <c r="L32" s="64">
        <v>0</v>
      </c>
      <c r="M32" s="64">
        <v>2.9</v>
      </c>
      <c r="N32" s="64">
        <v>0</v>
      </c>
      <c r="O32" s="64">
        <v>0.4</v>
      </c>
    </row>
    <row r="33" spans="1:15" x14ac:dyDescent="0.25">
      <c r="J33" s="386"/>
      <c r="K33" s="66" t="s">
        <v>441</v>
      </c>
      <c r="L33" s="64">
        <v>0.3</v>
      </c>
      <c r="M33" s="64">
        <v>3.3</v>
      </c>
      <c r="N33" s="64">
        <v>0.3</v>
      </c>
      <c r="O33" s="64">
        <v>0.3</v>
      </c>
    </row>
    <row r="34" spans="1:15" x14ac:dyDescent="0.25">
      <c r="J34" s="386"/>
      <c r="K34" s="62" t="s">
        <v>442</v>
      </c>
      <c r="L34" s="62">
        <f>AVERAGE(L22:L33)</f>
        <v>0.23333333333333336</v>
      </c>
      <c r="M34" s="62">
        <f>MAX(M22:M33)</f>
        <v>9.8000000000000007</v>
      </c>
      <c r="N34" s="62">
        <f>AVERAGE(N22:N33)</f>
        <v>0.23333333333333336</v>
      </c>
      <c r="O34" s="62">
        <f>MAX(O22:O33)</f>
        <v>0.8</v>
      </c>
    </row>
    <row r="36" spans="1:15" ht="41.4" x14ac:dyDescent="0.25">
      <c r="J36" s="61">
        <f>+A6</f>
        <v>2022</v>
      </c>
      <c r="K36" s="61" t="s">
        <v>424</v>
      </c>
      <c r="L36" s="67" t="s">
        <v>419</v>
      </c>
      <c r="M36" s="67" t="s">
        <v>425</v>
      </c>
      <c r="N36" s="67" t="s">
        <v>422</v>
      </c>
      <c r="O36" s="67" t="s">
        <v>426</v>
      </c>
    </row>
    <row r="37" spans="1:15" x14ac:dyDescent="0.25">
      <c r="J37" s="386" t="s">
        <v>196</v>
      </c>
      <c r="K37" s="66" t="s">
        <v>427</v>
      </c>
      <c r="L37" s="64"/>
      <c r="M37" s="64"/>
      <c r="N37" s="64"/>
      <c r="O37" s="64"/>
    </row>
    <row r="38" spans="1:15" x14ac:dyDescent="0.25">
      <c r="J38" s="386"/>
      <c r="K38" s="66" t="s">
        <v>428</v>
      </c>
      <c r="L38" s="64"/>
      <c r="M38" s="64"/>
      <c r="N38" s="64"/>
      <c r="O38" s="64"/>
    </row>
    <row r="39" spans="1:15" x14ac:dyDescent="0.25">
      <c r="J39" s="386"/>
      <c r="K39" s="66" t="s">
        <v>429</v>
      </c>
      <c r="L39" s="64"/>
      <c r="M39" s="64"/>
      <c r="N39" s="64"/>
      <c r="O39" s="64"/>
    </row>
    <row r="40" spans="1:15" x14ac:dyDescent="0.25">
      <c r="J40" s="386"/>
      <c r="K40" s="66" t="s">
        <v>431</v>
      </c>
      <c r="L40" s="64"/>
      <c r="M40" s="64"/>
      <c r="N40" s="64"/>
      <c r="O40" s="64"/>
    </row>
    <row r="41" spans="1:15" x14ac:dyDescent="0.25">
      <c r="J41" s="386"/>
      <c r="K41" s="66" t="s">
        <v>433</v>
      </c>
      <c r="L41" s="64"/>
      <c r="M41" s="64"/>
      <c r="N41" s="64"/>
      <c r="O41" s="64"/>
    </row>
    <row r="42" spans="1:15" x14ac:dyDescent="0.25">
      <c r="J42" s="386"/>
      <c r="K42" s="66" t="s">
        <v>434</v>
      </c>
      <c r="L42" s="64"/>
      <c r="M42" s="64"/>
      <c r="N42" s="64"/>
      <c r="O42" s="64"/>
    </row>
    <row r="43" spans="1:15" x14ac:dyDescent="0.25">
      <c r="J43" s="386"/>
      <c r="K43" s="66" t="s">
        <v>435</v>
      </c>
      <c r="L43" s="64"/>
      <c r="M43" s="64"/>
      <c r="N43" s="64"/>
      <c r="O43" s="64"/>
    </row>
    <row r="44" spans="1:15" x14ac:dyDescent="0.25">
      <c r="J44" s="386"/>
      <c r="K44" s="66" t="s">
        <v>437</v>
      </c>
      <c r="L44" s="64"/>
      <c r="M44" s="64"/>
      <c r="N44" s="64"/>
      <c r="O44" s="64"/>
    </row>
    <row r="45" spans="1:15" x14ac:dyDescent="0.25">
      <c r="J45" s="386"/>
      <c r="K45" s="66" t="s">
        <v>438</v>
      </c>
      <c r="L45" s="64"/>
      <c r="M45" s="64"/>
      <c r="N45" s="64"/>
      <c r="O45" s="64"/>
    </row>
    <row r="46" spans="1:15" x14ac:dyDescent="0.25">
      <c r="J46" s="386"/>
      <c r="K46" s="66" t="s">
        <v>439</v>
      </c>
      <c r="L46" s="64"/>
      <c r="M46" s="64"/>
      <c r="N46" s="64"/>
      <c r="O46" s="64"/>
    </row>
    <row r="47" spans="1:15" x14ac:dyDescent="0.25">
      <c r="J47" s="386"/>
      <c r="K47" s="66" t="s">
        <v>440</v>
      </c>
      <c r="L47" s="64"/>
      <c r="M47" s="64"/>
      <c r="N47" s="64"/>
      <c r="O47" s="64"/>
    </row>
    <row r="48" spans="1:15" x14ac:dyDescent="0.25">
      <c r="A48" s="398" t="s">
        <v>331</v>
      </c>
      <c r="B48" s="399"/>
      <c r="C48" s="399"/>
      <c r="D48" s="399"/>
      <c r="E48" s="399"/>
      <c r="F48" s="399"/>
      <c r="G48" s="400"/>
      <c r="J48" s="386"/>
      <c r="K48" s="66" t="s">
        <v>441</v>
      </c>
      <c r="L48" s="64"/>
      <c r="M48" s="64"/>
      <c r="N48" s="64"/>
      <c r="O48" s="64"/>
    </row>
    <row r="49" spans="1:15" x14ac:dyDescent="0.25">
      <c r="A49" s="389"/>
      <c r="B49" s="390"/>
      <c r="C49" s="390"/>
      <c r="D49" s="390"/>
      <c r="E49" s="390"/>
      <c r="F49" s="390"/>
      <c r="G49" s="391"/>
      <c r="J49" s="386"/>
      <c r="K49" s="62" t="s">
        <v>442</v>
      </c>
      <c r="L49" s="62" t="e">
        <f>AVERAGE(L37:L48)</f>
        <v>#DIV/0!</v>
      </c>
      <c r="M49" s="62">
        <f>MAX(M37:M48)</f>
        <v>0</v>
      </c>
      <c r="N49" s="62" t="e">
        <f>AVERAGE(N37:N48)</f>
        <v>#DIV/0!</v>
      </c>
      <c r="O49" s="62">
        <f>MAX(O37:O48)</f>
        <v>0</v>
      </c>
    </row>
    <row r="50" spans="1:15" x14ac:dyDescent="0.25">
      <c r="A50" s="392"/>
      <c r="B50" s="393"/>
      <c r="C50" s="393"/>
      <c r="D50" s="393"/>
      <c r="E50" s="393"/>
      <c r="F50" s="393"/>
      <c r="G50" s="394"/>
    </row>
    <row r="51" spans="1:15" ht="41.4" x14ac:dyDescent="0.25">
      <c r="A51" s="392"/>
      <c r="B51" s="393"/>
      <c r="C51" s="393"/>
      <c r="D51" s="393"/>
      <c r="E51" s="393"/>
      <c r="F51" s="393"/>
      <c r="G51" s="394"/>
      <c r="J51" s="61">
        <f>+A6</f>
        <v>2022</v>
      </c>
      <c r="K51" s="61" t="s">
        <v>424</v>
      </c>
      <c r="L51" s="67" t="s">
        <v>419</v>
      </c>
      <c r="M51" s="67" t="s">
        <v>425</v>
      </c>
      <c r="N51" s="67" t="s">
        <v>422</v>
      </c>
      <c r="O51" s="67" t="s">
        <v>426</v>
      </c>
    </row>
    <row r="52" spans="1:15" x14ac:dyDescent="0.25">
      <c r="A52" s="395"/>
      <c r="B52" s="396"/>
      <c r="C52" s="396"/>
      <c r="D52" s="396"/>
      <c r="E52" s="396"/>
      <c r="F52" s="396"/>
      <c r="G52" s="397"/>
      <c r="J52" s="386" t="s">
        <v>197</v>
      </c>
      <c r="K52" s="66" t="s">
        <v>427</v>
      </c>
      <c r="L52" s="64"/>
      <c r="M52" s="64"/>
      <c r="N52" s="64"/>
      <c r="O52" s="64"/>
    </row>
    <row r="53" spans="1:15" x14ac:dyDescent="0.25">
      <c r="J53" s="386"/>
      <c r="K53" s="66" t="s">
        <v>428</v>
      </c>
      <c r="L53" s="64"/>
      <c r="M53" s="64"/>
      <c r="N53" s="64"/>
      <c r="O53" s="64"/>
    </row>
    <row r="54" spans="1:15" x14ac:dyDescent="0.25">
      <c r="C54" s="188">
        <v>44981</v>
      </c>
      <c r="J54" s="386"/>
      <c r="K54" s="66" t="s">
        <v>429</v>
      </c>
      <c r="L54" s="64"/>
      <c r="M54" s="64"/>
      <c r="N54" s="64"/>
      <c r="O54" s="64"/>
    </row>
    <row r="55" spans="1:15" x14ac:dyDescent="0.25">
      <c r="J55" s="386"/>
      <c r="K55" s="66" t="s">
        <v>431</v>
      </c>
      <c r="L55" s="64"/>
      <c r="M55" s="64"/>
      <c r="N55" s="64"/>
      <c r="O55" s="64"/>
    </row>
    <row r="56" spans="1:15" x14ac:dyDescent="0.25">
      <c r="J56" s="386"/>
      <c r="K56" s="66" t="s">
        <v>433</v>
      </c>
      <c r="L56" s="64"/>
      <c r="M56" s="64"/>
      <c r="N56" s="64"/>
      <c r="O56" s="64"/>
    </row>
    <row r="57" spans="1:15" x14ac:dyDescent="0.25">
      <c r="J57" s="386"/>
      <c r="K57" s="66" t="s">
        <v>434</v>
      </c>
      <c r="L57" s="64"/>
      <c r="M57" s="64"/>
      <c r="N57" s="64"/>
      <c r="O57" s="64"/>
    </row>
    <row r="58" spans="1:15" x14ac:dyDescent="0.25">
      <c r="J58" s="386"/>
      <c r="K58" s="66" t="s">
        <v>435</v>
      </c>
      <c r="L58" s="64"/>
      <c r="M58" s="64"/>
      <c r="N58" s="64"/>
      <c r="O58" s="64"/>
    </row>
    <row r="59" spans="1:15" x14ac:dyDescent="0.25">
      <c r="J59" s="386"/>
      <c r="K59" s="66" t="s">
        <v>437</v>
      </c>
      <c r="L59" s="64"/>
      <c r="M59" s="64"/>
      <c r="N59" s="64"/>
      <c r="O59" s="64"/>
    </row>
    <row r="60" spans="1:15" x14ac:dyDescent="0.25">
      <c r="J60" s="386"/>
      <c r="K60" s="66" t="s">
        <v>438</v>
      </c>
      <c r="L60" s="64"/>
      <c r="M60" s="64"/>
      <c r="N60" s="64"/>
      <c r="O60" s="64"/>
    </row>
    <row r="61" spans="1:15" x14ac:dyDescent="0.25">
      <c r="J61" s="386"/>
      <c r="K61" s="66" t="s">
        <v>439</v>
      </c>
      <c r="L61" s="64"/>
      <c r="M61" s="64"/>
      <c r="N61" s="64"/>
      <c r="O61" s="64"/>
    </row>
    <row r="62" spans="1:15" x14ac:dyDescent="0.25">
      <c r="J62" s="386"/>
      <c r="K62" s="66" t="s">
        <v>440</v>
      </c>
      <c r="L62" s="64"/>
      <c r="M62" s="64"/>
      <c r="N62" s="64"/>
      <c r="O62" s="64"/>
    </row>
    <row r="63" spans="1:15" x14ac:dyDescent="0.25">
      <c r="J63" s="386"/>
      <c r="K63" s="66" t="s">
        <v>441</v>
      </c>
      <c r="L63" s="64"/>
      <c r="M63" s="64"/>
      <c r="N63" s="64"/>
      <c r="O63" s="64"/>
    </row>
    <row r="64" spans="1:15" x14ac:dyDescent="0.25">
      <c r="J64" s="386"/>
      <c r="K64" s="62" t="s">
        <v>442</v>
      </c>
      <c r="L64" s="62" t="e">
        <f>AVERAGE(L52:L63)</f>
        <v>#DIV/0!</v>
      </c>
      <c r="M64" s="62">
        <f>MAX(M52:M63)</f>
        <v>0</v>
      </c>
      <c r="N64" s="62" t="e">
        <f>AVERAGE(N52:N63)</f>
        <v>#DIV/0!</v>
      </c>
      <c r="O64" s="62">
        <f>MAX(O52:O63)</f>
        <v>0</v>
      </c>
    </row>
    <row r="66" spans="10:15" ht="41.4" x14ac:dyDescent="0.25">
      <c r="J66" s="61">
        <f>+A6</f>
        <v>2022</v>
      </c>
      <c r="K66" s="61" t="s">
        <v>424</v>
      </c>
      <c r="L66" s="67" t="s">
        <v>419</v>
      </c>
      <c r="M66" s="67" t="s">
        <v>425</v>
      </c>
      <c r="N66" s="67" t="s">
        <v>422</v>
      </c>
      <c r="O66" s="67" t="s">
        <v>426</v>
      </c>
    </row>
    <row r="67" spans="10:15" x14ac:dyDescent="0.25">
      <c r="J67" s="386" t="s">
        <v>198</v>
      </c>
      <c r="K67" s="66" t="s">
        <v>427</v>
      </c>
      <c r="L67" s="64"/>
      <c r="M67" s="64"/>
      <c r="N67" s="64"/>
      <c r="O67" s="64"/>
    </row>
    <row r="68" spans="10:15" x14ac:dyDescent="0.25">
      <c r="J68" s="386"/>
      <c r="K68" s="66" t="s">
        <v>428</v>
      </c>
      <c r="L68" s="64"/>
      <c r="M68" s="64"/>
      <c r="N68" s="64"/>
      <c r="O68" s="64"/>
    </row>
    <row r="69" spans="10:15" x14ac:dyDescent="0.25">
      <c r="J69" s="386"/>
      <c r="K69" s="66" t="s">
        <v>429</v>
      </c>
      <c r="L69" s="64"/>
      <c r="M69" s="64"/>
      <c r="N69" s="64"/>
      <c r="O69" s="64"/>
    </row>
    <row r="70" spans="10:15" x14ac:dyDescent="0.25">
      <c r="J70" s="386"/>
      <c r="K70" s="66" t="s">
        <v>431</v>
      </c>
      <c r="L70" s="64"/>
      <c r="M70" s="64"/>
      <c r="N70" s="64"/>
      <c r="O70" s="64"/>
    </row>
    <row r="71" spans="10:15" x14ac:dyDescent="0.25">
      <c r="J71" s="386"/>
      <c r="K71" s="66" t="s">
        <v>433</v>
      </c>
      <c r="L71" s="64"/>
      <c r="M71" s="64"/>
      <c r="N71" s="64"/>
      <c r="O71" s="64"/>
    </row>
    <row r="72" spans="10:15" x14ac:dyDescent="0.25">
      <c r="J72" s="386"/>
      <c r="K72" s="66" t="s">
        <v>434</v>
      </c>
      <c r="L72" s="64"/>
      <c r="M72" s="64"/>
      <c r="N72" s="64"/>
      <c r="O72" s="64"/>
    </row>
    <row r="73" spans="10:15" x14ac:dyDescent="0.25">
      <c r="J73" s="386"/>
      <c r="K73" s="66" t="s">
        <v>435</v>
      </c>
      <c r="L73" s="64"/>
      <c r="M73" s="64"/>
      <c r="N73" s="64"/>
      <c r="O73" s="64"/>
    </row>
    <row r="74" spans="10:15" x14ac:dyDescent="0.25">
      <c r="J74" s="386"/>
      <c r="K74" s="66" t="s">
        <v>437</v>
      </c>
      <c r="L74" s="64"/>
      <c r="M74" s="64"/>
      <c r="N74" s="64"/>
      <c r="O74" s="64"/>
    </row>
    <row r="75" spans="10:15" x14ac:dyDescent="0.25">
      <c r="J75" s="386"/>
      <c r="K75" s="66" t="s">
        <v>438</v>
      </c>
      <c r="L75" s="64"/>
      <c r="M75" s="64"/>
      <c r="N75" s="64"/>
      <c r="O75" s="64"/>
    </row>
    <row r="76" spans="10:15" x14ac:dyDescent="0.25">
      <c r="J76" s="386"/>
      <c r="K76" s="66" t="s">
        <v>439</v>
      </c>
      <c r="L76" s="64"/>
      <c r="M76" s="64"/>
      <c r="N76" s="64"/>
      <c r="O76" s="64"/>
    </row>
    <row r="77" spans="10:15" x14ac:dyDescent="0.25">
      <c r="J77" s="386"/>
      <c r="K77" s="66" t="s">
        <v>440</v>
      </c>
      <c r="L77" s="64"/>
      <c r="M77" s="64"/>
      <c r="N77" s="64"/>
      <c r="O77" s="64"/>
    </row>
    <row r="78" spans="10:15" x14ac:dyDescent="0.25">
      <c r="J78" s="386"/>
      <c r="K78" s="66" t="s">
        <v>441</v>
      </c>
      <c r="L78" s="64"/>
      <c r="M78" s="64"/>
      <c r="N78" s="64"/>
      <c r="O78" s="64"/>
    </row>
    <row r="79" spans="10:15" x14ac:dyDescent="0.25">
      <c r="J79" s="386"/>
      <c r="K79" s="62" t="s">
        <v>442</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view="pageBreakPreview" zoomScale="85" zoomScaleNormal="85" zoomScaleSheetLayoutView="85" workbookViewId="0">
      <selection activeCell="I53" sqref="I53"/>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332031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3" t="str">
        <f>+'Cover Page'!$B$30</f>
        <v>Annual Performance Report 2022</v>
      </c>
      <c r="B1" s="93"/>
      <c r="C1" s="93"/>
      <c r="D1" s="93"/>
      <c r="E1" s="93" t="str">
        <f>+'Cover Page'!$B$34</f>
        <v>Cornwall Energy Recovery Centre</v>
      </c>
    </row>
    <row r="3" spans="1:19" ht="14.4" x14ac:dyDescent="0.3">
      <c r="A3" s="60" t="s">
        <v>452</v>
      </c>
      <c r="D3" s="76" t="s">
        <v>411</v>
      </c>
      <c r="G3" s="80" t="s">
        <v>412</v>
      </c>
      <c r="J3" s="9" t="str">
        <f>+A3</f>
        <v>Monitoring of Particulate matter emissions</v>
      </c>
      <c r="L3" s="9"/>
      <c r="N3" s="9" t="s">
        <v>413</v>
      </c>
      <c r="Q3" s="79" t="s">
        <v>2</v>
      </c>
      <c r="R3" s="74"/>
      <c r="S3" s="74"/>
    </row>
    <row r="4" spans="1:19" ht="13.95" customHeight="1" x14ac:dyDescent="0.25">
      <c r="Q4" s="377" t="s">
        <v>414</v>
      </c>
      <c r="R4" s="377"/>
      <c r="S4" s="377"/>
    </row>
    <row r="5" spans="1:19" ht="16.2" x14ac:dyDescent="0.25">
      <c r="A5" s="68" t="s">
        <v>415</v>
      </c>
      <c r="B5" s="388" t="s">
        <v>416</v>
      </c>
      <c r="C5" s="388"/>
      <c r="D5" s="388"/>
      <c r="E5" s="388" t="s">
        <v>417</v>
      </c>
      <c r="F5" s="388"/>
      <c r="G5" s="388"/>
      <c r="J5" s="387"/>
      <c r="K5" s="387"/>
      <c r="L5" s="387"/>
      <c r="M5" s="387"/>
      <c r="N5" s="387"/>
      <c r="O5" s="387"/>
      <c r="Q5" s="377"/>
      <c r="R5" s="377"/>
      <c r="S5" s="377"/>
    </row>
    <row r="6" spans="1:19" s="58" customFormat="1" ht="37.5" customHeight="1" x14ac:dyDescent="0.3">
      <c r="A6" s="65">
        <f>+'Cover Page'!C40</f>
        <v>2022</v>
      </c>
      <c r="B6" s="55" t="s">
        <v>453</v>
      </c>
      <c r="C6" s="55" t="s">
        <v>419</v>
      </c>
      <c r="D6" s="55" t="s">
        <v>420</v>
      </c>
      <c r="E6" s="55" t="s">
        <v>454</v>
      </c>
      <c r="F6" s="55" t="s">
        <v>422</v>
      </c>
      <c r="G6" s="55" t="s">
        <v>423</v>
      </c>
      <c r="H6" s="59"/>
      <c r="J6" s="61">
        <f>+A6</f>
        <v>2022</v>
      </c>
      <c r="K6" s="61" t="s">
        <v>424</v>
      </c>
      <c r="L6" s="67" t="s">
        <v>419</v>
      </c>
      <c r="M6" s="67" t="s">
        <v>425</v>
      </c>
      <c r="N6" s="67" t="s">
        <v>422</v>
      </c>
      <c r="O6" s="67" t="s">
        <v>426</v>
      </c>
      <c r="Q6" s="377"/>
      <c r="R6" s="377"/>
      <c r="S6" s="377"/>
    </row>
    <row r="7" spans="1:19" x14ac:dyDescent="0.25">
      <c r="A7" s="66" t="s">
        <v>427</v>
      </c>
      <c r="B7" s="63">
        <v>30</v>
      </c>
      <c r="C7" s="64">
        <f>AVERAGE(L7,L22)</f>
        <v>0.45</v>
      </c>
      <c r="D7" s="64">
        <f>AVERAGE(M7,M22)</f>
        <v>1.45</v>
      </c>
      <c r="E7" s="63">
        <v>10</v>
      </c>
      <c r="F7" s="64">
        <f>AVERAGE(N7,N22)</f>
        <v>0.45</v>
      </c>
      <c r="G7" s="64">
        <f>AVERAGE(O7,O22)</f>
        <v>0.8</v>
      </c>
      <c r="J7" s="386" t="s">
        <v>194</v>
      </c>
      <c r="K7" s="66" t="s">
        <v>427</v>
      </c>
      <c r="L7" s="64">
        <v>0.5</v>
      </c>
      <c r="M7" s="64">
        <v>1.2</v>
      </c>
      <c r="N7" s="64">
        <v>0.5</v>
      </c>
      <c r="O7" s="64">
        <v>0.6</v>
      </c>
      <c r="Q7" s="377"/>
      <c r="R7" s="377"/>
      <c r="S7" s="377"/>
    </row>
    <row r="8" spans="1:19" x14ac:dyDescent="0.25">
      <c r="A8" s="66" t="s">
        <v>428</v>
      </c>
      <c r="B8" s="63">
        <v>30</v>
      </c>
      <c r="C8" s="64">
        <f t="shared" ref="C8:D8" si="0">AVERAGE(L8,L23)</f>
        <v>0.55000000000000004</v>
      </c>
      <c r="D8" s="64">
        <f t="shared" si="0"/>
        <v>2.75</v>
      </c>
      <c r="E8" s="63">
        <v>10</v>
      </c>
      <c r="F8" s="64">
        <f t="shared" ref="F8:G8" si="1">AVERAGE(N8,N23)</f>
        <v>0.55000000000000004</v>
      </c>
      <c r="G8" s="64">
        <f t="shared" si="1"/>
        <v>1.4000000000000001</v>
      </c>
      <c r="J8" s="386"/>
      <c r="K8" s="66" t="s">
        <v>428</v>
      </c>
      <c r="L8" s="64">
        <v>0.7</v>
      </c>
      <c r="M8" s="64">
        <v>4.4000000000000004</v>
      </c>
      <c r="N8" s="64">
        <v>0.7</v>
      </c>
      <c r="O8" s="64">
        <v>2.2000000000000002</v>
      </c>
      <c r="Q8" s="377"/>
      <c r="R8" s="377"/>
      <c r="S8" s="377"/>
    </row>
    <row r="9" spans="1:19" x14ac:dyDescent="0.25">
      <c r="A9" s="66" t="s">
        <v>429</v>
      </c>
      <c r="B9" s="63">
        <v>30</v>
      </c>
      <c r="C9" s="64">
        <f t="shared" ref="C9:D9" si="2">AVERAGE(L9,L24)</f>
        <v>0.6</v>
      </c>
      <c r="D9" s="64">
        <f t="shared" si="2"/>
        <v>1.9</v>
      </c>
      <c r="E9" s="63">
        <v>10</v>
      </c>
      <c r="F9" s="64">
        <f t="shared" ref="F9:G9" si="3">AVERAGE(N9,N24)</f>
        <v>0.6</v>
      </c>
      <c r="G9" s="64">
        <f t="shared" si="3"/>
        <v>1.05</v>
      </c>
      <c r="J9" s="386"/>
      <c r="K9" s="66" t="s">
        <v>429</v>
      </c>
      <c r="L9" s="64">
        <v>0.9</v>
      </c>
      <c r="M9" s="64">
        <v>2.2999999999999998</v>
      </c>
      <c r="N9" s="64">
        <v>0.9</v>
      </c>
      <c r="O9" s="64">
        <v>1.7</v>
      </c>
      <c r="Q9" s="78" t="s">
        <v>430</v>
      </c>
    </row>
    <row r="10" spans="1:19" ht="14.25" customHeight="1" x14ac:dyDescent="0.25">
      <c r="A10" s="66" t="s">
        <v>431</v>
      </c>
      <c r="B10" s="63">
        <v>30</v>
      </c>
      <c r="C10" s="64">
        <f t="shared" ref="C10:D10" si="4">AVERAGE(L10,L25)</f>
        <v>0.44999999999999996</v>
      </c>
      <c r="D10" s="64">
        <f t="shared" si="4"/>
        <v>0.95</v>
      </c>
      <c r="E10" s="63">
        <v>10</v>
      </c>
      <c r="F10" s="64">
        <f t="shared" ref="F10:G10" si="5">AVERAGE(N10,N25)</f>
        <v>0.44999999999999996</v>
      </c>
      <c r="G10" s="64">
        <f t="shared" si="5"/>
        <v>0.7</v>
      </c>
      <c r="J10" s="386"/>
      <c r="K10" s="66" t="s">
        <v>431</v>
      </c>
      <c r="L10" s="64">
        <v>0.6</v>
      </c>
      <c r="M10" s="64">
        <v>1.3</v>
      </c>
      <c r="N10" s="64">
        <v>0.6</v>
      </c>
      <c r="O10" s="64">
        <v>0.9</v>
      </c>
      <c r="Q10" s="385" t="s">
        <v>432</v>
      </c>
      <c r="R10" s="385"/>
      <c r="S10" s="385"/>
    </row>
    <row r="11" spans="1:19" x14ac:dyDescent="0.25">
      <c r="A11" s="66" t="s">
        <v>433</v>
      </c>
      <c r="B11" s="63">
        <v>30</v>
      </c>
      <c r="C11" s="64">
        <f t="shared" ref="C11:D11" si="6">AVERAGE(L11,L26)</f>
        <v>0.8</v>
      </c>
      <c r="D11" s="64">
        <f t="shared" si="6"/>
        <v>19</v>
      </c>
      <c r="E11" s="63">
        <v>10</v>
      </c>
      <c r="F11" s="64">
        <f t="shared" ref="F11:G11" si="7">AVERAGE(N11,N26)</f>
        <v>0.8</v>
      </c>
      <c r="G11" s="64">
        <f t="shared" si="7"/>
        <v>1.9</v>
      </c>
      <c r="J11" s="386"/>
      <c r="K11" s="66" t="s">
        <v>433</v>
      </c>
      <c r="L11" s="64">
        <v>0.9</v>
      </c>
      <c r="M11" s="64">
        <v>17.600000000000001</v>
      </c>
      <c r="N11" s="64">
        <v>0.9</v>
      </c>
      <c r="O11" s="64">
        <v>1.3</v>
      </c>
      <c r="Q11" s="385"/>
      <c r="R11" s="385"/>
      <c r="S11" s="385"/>
    </row>
    <row r="12" spans="1:19" x14ac:dyDescent="0.25">
      <c r="A12" s="66" t="s">
        <v>434</v>
      </c>
      <c r="B12" s="63">
        <v>30</v>
      </c>
      <c r="C12" s="64">
        <f t="shared" ref="C12:D12" si="8">AVERAGE(L12,L27)</f>
        <v>0.4</v>
      </c>
      <c r="D12" s="64">
        <f t="shared" si="8"/>
        <v>1.4</v>
      </c>
      <c r="E12" s="63">
        <v>10</v>
      </c>
      <c r="F12" s="64">
        <f t="shared" ref="F12:G12" si="9">AVERAGE(N12,N27)</f>
        <v>0.4</v>
      </c>
      <c r="G12" s="64">
        <f t="shared" si="9"/>
        <v>0.8</v>
      </c>
      <c r="J12" s="386"/>
      <c r="K12" s="66" t="s">
        <v>434</v>
      </c>
      <c r="L12" s="64">
        <v>0.4</v>
      </c>
      <c r="M12" s="64">
        <v>1.4</v>
      </c>
      <c r="N12" s="64">
        <v>0.4</v>
      </c>
      <c r="O12" s="64">
        <v>0.7</v>
      </c>
      <c r="Q12" s="385"/>
      <c r="R12" s="385"/>
      <c r="S12" s="385"/>
    </row>
    <row r="13" spans="1:19" ht="14.25" customHeight="1" x14ac:dyDescent="0.25">
      <c r="A13" s="66" t="s">
        <v>435</v>
      </c>
      <c r="B13" s="63">
        <v>30</v>
      </c>
      <c r="C13" s="64">
        <f t="shared" ref="C13:D13" si="10">AVERAGE(L13,L28)</f>
        <v>0.45</v>
      </c>
      <c r="D13" s="64">
        <f t="shared" si="10"/>
        <v>2.2000000000000002</v>
      </c>
      <c r="E13" s="63">
        <v>10</v>
      </c>
      <c r="F13" s="64">
        <f t="shared" ref="F13:G13" si="11">AVERAGE(N13,N28)</f>
        <v>0.45</v>
      </c>
      <c r="G13" s="64">
        <f t="shared" si="11"/>
        <v>1.75</v>
      </c>
      <c r="J13" s="386"/>
      <c r="K13" s="66" t="s">
        <v>435</v>
      </c>
      <c r="L13" s="64">
        <v>0.4</v>
      </c>
      <c r="M13" s="64">
        <v>0.7</v>
      </c>
      <c r="N13" s="64">
        <v>0.4</v>
      </c>
      <c r="O13" s="64">
        <v>0.5</v>
      </c>
      <c r="Q13" s="385" t="s">
        <v>436</v>
      </c>
      <c r="R13" s="385"/>
      <c r="S13" s="385"/>
    </row>
    <row r="14" spans="1:19" x14ac:dyDescent="0.25">
      <c r="A14" s="66" t="s">
        <v>437</v>
      </c>
      <c r="B14" s="63">
        <v>30</v>
      </c>
      <c r="C14" s="64">
        <f t="shared" ref="C14:D14" si="12">AVERAGE(L14,L29)</f>
        <v>0.30000000000000004</v>
      </c>
      <c r="D14" s="64">
        <f t="shared" si="12"/>
        <v>2.5</v>
      </c>
      <c r="E14" s="63">
        <v>10</v>
      </c>
      <c r="F14" s="64">
        <f t="shared" ref="F14:G14" si="13">AVERAGE(N14,N29)</f>
        <v>0.30000000000000004</v>
      </c>
      <c r="G14" s="64">
        <f t="shared" si="13"/>
        <v>0.8</v>
      </c>
      <c r="J14" s="386"/>
      <c r="K14" s="66" t="s">
        <v>437</v>
      </c>
      <c r="L14" s="64">
        <v>0.4</v>
      </c>
      <c r="M14" s="64">
        <v>0.8</v>
      </c>
      <c r="N14" s="64">
        <v>0.4</v>
      </c>
      <c r="O14" s="64">
        <v>0.5</v>
      </c>
      <c r="Q14" s="385"/>
      <c r="R14" s="385"/>
      <c r="S14" s="385"/>
    </row>
    <row r="15" spans="1:19" x14ac:dyDescent="0.25">
      <c r="A15" s="66" t="s">
        <v>438</v>
      </c>
      <c r="B15" s="63">
        <v>30</v>
      </c>
      <c r="C15" s="64">
        <f t="shared" ref="C15:D15" si="14">AVERAGE(L15,L30)</f>
        <v>0.25</v>
      </c>
      <c r="D15" s="64">
        <f t="shared" si="14"/>
        <v>0.44999999999999996</v>
      </c>
      <c r="E15" s="63">
        <v>10</v>
      </c>
      <c r="F15" s="64">
        <f t="shared" ref="F15:G15" si="15">AVERAGE(N15,N30)</f>
        <v>0.25</v>
      </c>
      <c r="G15" s="64">
        <f t="shared" si="15"/>
        <v>0.25</v>
      </c>
      <c r="J15" s="386"/>
      <c r="K15" s="66" t="s">
        <v>438</v>
      </c>
      <c r="L15" s="64">
        <v>0.4</v>
      </c>
      <c r="M15" s="64">
        <v>0.6</v>
      </c>
      <c r="N15" s="64">
        <v>0.4</v>
      </c>
      <c r="O15" s="64">
        <v>0.4</v>
      </c>
      <c r="Q15" s="385"/>
      <c r="R15" s="385"/>
      <c r="S15" s="385"/>
    </row>
    <row r="16" spans="1:19" x14ac:dyDescent="0.25">
      <c r="A16" s="66" t="s">
        <v>439</v>
      </c>
      <c r="B16" s="63">
        <v>30</v>
      </c>
      <c r="C16" s="64">
        <f t="shared" ref="C16:D16" si="16">AVERAGE(L16,L31)</f>
        <v>0.25</v>
      </c>
      <c r="D16" s="64">
        <f t="shared" si="16"/>
        <v>0.7</v>
      </c>
      <c r="E16" s="63">
        <v>10</v>
      </c>
      <c r="F16" s="64">
        <f t="shared" ref="F16:G16" si="17">AVERAGE(N16,N31)</f>
        <v>0.25</v>
      </c>
      <c r="G16" s="64">
        <f t="shared" si="17"/>
        <v>0.4</v>
      </c>
      <c r="J16" s="386"/>
      <c r="K16" s="66" t="s">
        <v>439</v>
      </c>
      <c r="L16" s="64">
        <v>0.4</v>
      </c>
      <c r="M16" s="64">
        <v>1</v>
      </c>
      <c r="N16" s="64">
        <v>0.4</v>
      </c>
      <c r="O16" s="64">
        <v>0.6</v>
      </c>
      <c r="Q16" s="385"/>
      <c r="R16" s="385"/>
      <c r="S16" s="385"/>
    </row>
    <row r="17" spans="1:15" x14ac:dyDescent="0.25">
      <c r="A17" s="66" t="s">
        <v>440</v>
      </c>
      <c r="B17" s="63">
        <v>30</v>
      </c>
      <c r="C17" s="64">
        <f t="shared" ref="C17:D17" si="18">AVERAGE(L17,L32)</f>
        <v>0.5</v>
      </c>
      <c r="D17" s="64">
        <f t="shared" si="18"/>
        <v>5.95</v>
      </c>
      <c r="E17" s="63">
        <v>10</v>
      </c>
      <c r="F17" s="64">
        <f t="shared" ref="F17:G17" si="19">AVERAGE(N17,N32)</f>
        <v>0.5</v>
      </c>
      <c r="G17" s="64">
        <f t="shared" si="19"/>
        <v>1.4000000000000001</v>
      </c>
      <c r="J17" s="386"/>
      <c r="K17" s="66" t="s">
        <v>440</v>
      </c>
      <c r="L17" s="64">
        <v>0.9</v>
      </c>
      <c r="M17" s="64">
        <v>11.6</v>
      </c>
      <c r="N17" s="64">
        <v>0.9</v>
      </c>
      <c r="O17" s="64">
        <v>2.6</v>
      </c>
    </row>
    <row r="18" spans="1:15" x14ac:dyDescent="0.25">
      <c r="A18" s="66" t="s">
        <v>441</v>
      </c>
      <c r="B18" s="63">
        <v>30</v>
      </c>
      <c r="C18" s="64">
        <f t="shared" ref="C18:D18" si="20">AVERAGE(L18,L33)</f>
        <v>0.55000000000000004</v>
      </c>
      <c r="D18" s="64">
        <f t="shared" si="20"/>
        <v>2.3499999999999996</v>
      </c>
      <c r="E18" s="63">
        <v>10</v>
      </c>
      <c r="F18" s="64">
        <f t="shared" ref="F18:G18" si="21">AVERAGE(N18,N33)</f>
        <v>0.55000000000000004</v>
      </c>
      <c r="G18" s="64">
        <f t="shared" si="21"/>
        <v>1.35</v>
      </c>
      <c r="J18" s="386"/>
      <c r="K18" s="66" t="s">
        <v>441</v>
      </c>
      <c r="L18" s="64">
        <v>0.8</v>
      </c>
      <c r="M18" s="64">
        <v>3.3</v>
      </c>
      <c r="N18" s="64">
        <v>0.8</v>
      </c>
      <c r="O18" s="64">
        <v>2</v>
      </c>
    </row>
    <row r="19" spans="1:15" x14ac:dyDescent="0.25">
      <c r="J19" s="386"/>
      <c r="K19" s="62" t="s">
        <v>442</v>
      </c>
      <c r="L19" s="62">
        <f>AVERAGE(L7:L18)</f>
        <v>0.6083333333333335</v>
      </c>
      <c r="M19" s="62">
        <f>MAX(M7:M18)</f>
        <v>17.600000000000001</v>
      </c>
      <c r="N19" s="62">
        <f>AVERAGE(N7:N18)</f>
        <v>0.6083333333333335</v>
      </c>
      <c r="O19" s="62">
        <f>MAX(O7:O18)</f>
        <v>2.6</v>
      </c>
    </row>
    <row r="21" spans="1:15" ht="41.4" x14ac:dyDescent="0.25">
      <c r="J21" s="61">
        <f>+A6</f>
        <v>2022</v>
      </c>
      <c r="K21" s="61" t="s">
        <v>424</v>
      </c>
      <c r="L21" s="67" t="s">
        <v>419</v>
      </c>
      <c r="M21" s="67" t="s">
        <v>425</v>
      </c>
      <c r="N21" s="67" t="s">
        <v>422</v>
      </c>
      <c r="O21" s="67" t="s">
        <v>426</v>
      </c>
    </row>
    <row r="22" spans="1:15" x14ac:dyDescent="0.25">
      <c r="J22" s="386" t="s">
        <v>195</v>
      </c>
      <c r="K22" s="66" t="s">
        <v>427</v>
      </c>
      <c r="L22" s="64">
        <v>0.4</v>
      </c>
      <c r="M22" s="64">
        <v>1.7</v>
      </c>
      <c r="N22" s="64">
        <v>0.4</v>
      </c>
      <c r="O22" s="64">
        <v>1</v>
      </c>
    </row>
    <row r="23" spans="1:15" x14ac:dyDescent="0.25">
      <c r="J23" s="386"/>
      <c r="K23" s="66" t="s">
        <v>428</v>
      </c>
      <c r="L23" s="64">
        <v>0.4</v>
      </c>
      <c r="M23" s="64">
        <v>1.1000000000000001</v>
      </c>
      <c r="N23" s="64">
        <v>0.4</v>
      </c>
      <c r="O23" s="64">
        <v>0.6</v>
      </c>
    </row>
    <row r="24" spans="1:15" x14ac:dyDescent="0.25">
      <c r="J24" s="386"/>
      <c r="K24" s="66" t="s">
        <v>429</v>
      </c>
      <c r="L24" s="64">
        <v>0.3</v>
      </c>
      <c r="M24" s="64">
        <v>1.5</v>
      </c>
      <c r="N24" s="64">
        <v>0.3</v>
      </c>
      <c r="O24" s="64">
        <v>0.4</v>
      </c>
    </row>
    <row r="25" spans="1:15" x14ac:dyDescent="0.25">
      <c r="J25" s="386"/>
      <c r="K25" s="66" t="s">
        <v>431</v>
      </c>
      <c r="L25" s="64">
        <v>0.3</v>
      </c>
      <c r="M25" s="64">
        <v>0.6</v>
      </c>
      <c r="N25" s="64">
        <v>0.3</v>
      </c>
      <c r="O25" s="64">
        <v>0.5</v>
      </c>
    </row>
    <row r="26" spans="1:15" x14ac:dyDescent="0.25">
      <c r="J26" s="386"/>
      <c r="K26" s="66" t="s">
        <v>433</v>
      </c>
      <c r="L26" s="64">
        <v>0.7</v>
      </c>
      <c r="M26" s="64">
        <v>20.399999999999999</v>
      </c>
      <c r="N26" s="64">
        <v>0.7</v>
      </c>
      <c r="O26" s="64">
        <v>2.5</v>
      </c>
    </row>
    <row r="27" spans="1:15" x14ac:dyDescent="0.25">
      <c r="J27" s="386"/>
      <c r="K27" s="66" t="s">
        <v>434</v>
      </c>
      <c r="L27" s="64">
        <v>0.4</v>
      </c>
      <c r="M27" s="64">
        <v>1.4</v>
      </c>
      <c r="N27" s="64">
        <v>0.4</v>
      </c>
      <c r="O27" s="64">
        <v>0.9</v>
      </c>
    </row>
    <row r="28" spans="1:15" x14ac:dyDescent="0.25">
      <c r="J28" s="386"/>
      <c r="K28" s="66" t="s">
        <v>435</v>
      </c>
      <c r="L28" s="64">
        <v>0.5</v>
      </c>
      <c r="M28" s="64">
        <v>3.7</v>
      </c>
      <c r="N28" s="64">
        <v>0.5</v>
      </c>
      <c r="O28" s="64">
        <v>3</v>
      </c>
    </row>
    <row r="29" spans="1:15" x14ac:dyDescent="0.25">
      <c r="J29" s="386"/>
      <c r="K29" s="66" t="s">
        <v>437</v>
      </c>
      <c r="L29" s="64">
        <v>0.2</v>
      </c>
      <c r="M29" s="64">
        <v>4.2</v>
      </c>
      <c r="N29" s="64">
        <v>0.2</v>
      </c>
      <c r="O29" s="64">
        <v>1.1000000000000001</v>
      </c>
    </row>
    <row r="30" spans="1:15" x14ac:dyDescent="0.25">
      <c r="J30" s="386"/>
      <c r="K30" s="66" t="s">
        <v>438</v>
      </c>
      <c r="L30" s="64">
        <v>0.1</v>
      </c>
      <c r="M30" s="64">
        <v>0.3</v>
      </c>
      <c r="N30" s="64">
        <v>0.1</v>
      </c>
      <c r="O30" s="64">
        <v>0.1</v>
      </c>
    </row>
    <row r="31" spans="1:15" x14ac:dyDescent="0.25">
      <c r="J31" s="386"/>
      <c r="K31" s="66" t="s">
        <v>439</v>
      </c>
      <c r="L31" s="64">
        <v>0.1</v>
      </c>
      <c r="M31" s="64">
        <v>0.4</v>
      </c>
      <c r="N31" s="64">
        <v>0.1</v>
      </c>
      <c r="O31" s="64">
        <v>0.2</v>
      </c>
    </row>
    <row r="32" spans="1:15" x14ac:dyDescent="0.25">
      <c r="J32" s="386"/>
      <c r="K32" s="66" t="s">
        <v>440</v>
      </c>
      <c r="L32" s="64">
        <v>0.1</v>
      </c>
      <c r="M32" s="64">
        <v>0.3</v>
      </c>
      <c r="N32" s="64">
        <v>0.1</v>
      </c>
      <c r="O32" s="64">
        <v>0.2</v>
      </c>
    </row>
    <row r="33" spans="1:15" x14ac:dyDescent="0.25">
      <c r="J33" s="386"/>
      <c r="K33" s="66" t="s">
        <v>441</v>
      </c>
      <c r="L33" s="64">
        <v>0.3</v>
      </c>
      <c r="M33" s="64">
        <v>1.4</v>
      </c>
      <c r="N33" s="64">
        <v>0.3</v>
      </c>
      <c r="O33" s="64">
        <v>0.7</v>
      </c>
    </row>
    <row r="34" spans="1:15" x14ac:dyDescent="0.25">
      <c r="J34" s="386"/>
      <c r="K34" s="62" t="s">
        <v>442</v>
      </c>
      <c r="L34" s="62">
        <f>AVERAGE(L22:L33)</f>
        <v>0.31666666666666671</v>
      </c>
      <c r="M34" s="62">
        <f>MAX(M22:M33)</f>
        <v>20.399999999999999</v>
      </c>
      <c r="N34" s="62">
        <f>AVERAGE(N22:N33)</f>
        <v>0.31666666666666671</v>
      </c>
      <c r="O34" s="62">
        <f>MAX(O22:O33)</f>
        <v>3</v>
      </c>
    </row>
    <row r="36" spans="1:15" ht="41.4" x14ac:dyDescent="0.25">
      <c r="J36" s="61">
        <f>+A6</f>
        <v>2022</v>
      </c>
      <c r="K36" s="61" t="s">
        <v>424</v>
      </c>
      <c r="L36" s="67" t="s">
        <v>419</v>
      </c>
      <c r="M36" s="67" t="s">
        <v>425</v>
      </c>
      <c r="N36" s="67" t="s">
        <v>422</v>
      </c>
      <c r="O36" s="67" t="s">
        <v>426</v>
      </c>
    </row>
    <row r="37" spans="1:15" x14ac:dyDescent="0.25">
      <c r="J37" s="386" t="s">
        <v>196</v>
      </c>
      <c r="K37" s="66" t="s">
        <v>427</v>
      </c>
      <c r="L37" s="64"/>
      <c r="M37" s="64"/>
      <c r="N37" s="64"/>
      <c r="O37" s="64"/>
    </row>
    <row r="38" spans="1:15" x14ac:dyDescent="0.25">
      <c r="J38" s="386"/>
      <c r="K38" s="66" t="s">
        <v>428</v>
      </c>
      <c r="L38" s="64"/>
      <c r="M38" s="64"/>
      <c r="N38" s="64"/>
      <c r="O38" s="64"/>
    </row>
    <row r="39" spans="1:15" x14ac:dyDescent="0.25">
      <c r="J39" s="386"/>
      <c r="K39" s="66" t="s">
        <v>429</v>
      </c>
      <c r="L39" s="64"/>
      <c r="M39" s="64"/>
      <c r="N39" s="64"/>
      <c r="O39" s="64"/>
    </row>
    <row r="40" spans="1:15" x14ac:dyDescent="0.25">
      <c r="J40" s="386"/>
      <c r="K40" s="66" t="s">
        <v>431</v>
      </c>
      <c r="L40" s="64"/>
      <c r="M40" s="64"/>
      <c r="N40" s="64"/>
      <c r="O40" s="64"/>
    </row>
    <row r="41" spans="1:15" x14ac:dyDescent="0.25">
      <c r="J41" s="386"/>
      <c r="K41" s="66" t="s">
        <v>433</v>
      </c>
      <c r="L41" s="64"/>
      <c r="M41" s="64"/>
      <c r="N41" s="64"/>
      <c r="O41" s="64"/>
    </row>
    <row r="42" spans="1:15" x14ac:dyDescent="0.25">
      <c r="J42" s="386"/>
      <c r="K42" s="66" t="s">
        <v>434</v>
      </c>
      <c r="L42" s="64"/>
      <c r="M42" s="64"/>
      <c r="N42" s="64"/>
      <c r="O42" s="64"/>
    </row>
    <row r="43" spans="1:15" x14ac:dyDescent="0.25">
      <c r="J43" s="386"/>
      <c r="K43" s="66" t="s">
        <v>435</v>
      </c>
      <c r="L43" s="64"/>
      <c r="M43" s="64"/>
      <c r="N43" s="64"/>
      <c r="O43" s="64"/>
    </row>
    <row r="44" spans="1:15" x14ac:dyDescent="0.25">
      <c r="J44" s="386"/>
      <c r="K44" s="66" t="s">
        <v>437</v>
      </c>
      <c r="L44" s="64"/>
      <c r="M44" s="64"/>
      <c r="N44" s="64"/>
      <c r="O44" s="64"/>
    </row>
    <row r="45" spans="1:15" x14ac:dyDescent="0.25">
      <c r="J45" s="386"/>
      <c r="K45" s="66" t="s">
        <v>438</v>
      </c>
      <c r="L45" s="64"/>
      <c r="M45" s="64"/>
      <c r="N45" s="64"/>
      <c r="O45" s="64"/>
    </row>
    <row r="46" spans="1:15" x14ac:dyDescent="0.25">
      <c r="J46" s="386"/>
      <c r="K46" s="66" t="s">
        <v>439</v>
      </c>
      <c r="L46" s="64"/>
      <c r="M46" s="64"/>
      <c r="N46" s="64"/>
      <c r="O46" s="64"/>
    </row>
    <row r="47" spans="1:15" x14ac:dyDescent="0.25">
      <c r="J47" s="386"/>
      <c r="K47" s="66" t="s">
        <v>440</v>
      </c>
      <c r="L47" s="64"/>
      <c r="M47" s="64"/>
      <c r="N47" s="64"/>
      <c r="O47" s="64"/>
    </row>
    <row r="48" spans="1:15" x14ac:dyDescent="0.25">
      <c r="A48" s="398" t="s">
        <v>331</v>
      </c>
      <c r="B48" s="399"/>
      <c r="C48" s="399"/>
      <c r="D48" s="399"/>
      <c r="E48" s="399"/>
      <c r="F48" s="399"/>
      <c r="G48" s="400"/>
      <c r="J48" s="386"/>
      <c r="K48" s="66" t="s">
        <v>441</v>
      </c>
      <c r="L48" s="64"/>
      <c r="M48" s="64"/>
      <c r="N48" s="64"/>
      <c r="O48" s="64"/>
    </row>
    <row r="49" spans="1:15" x14ac:dyDescent="0.25">
      <c r="A49" s="389"/>
      <c r="B49" s="390"/>
      <c r="C49" s="390"/>
      <c r="D49" s="390"/>
      <c r="E49" s="390"/>
      <c r="F49" s="390"/>
      <c r="G49" s="391"/>
      <c r="J49" s="386"/>
      <c r="K49" s="62" t="s">
        <v>442</v>
      </c>
      <c r="L49" s="62" t="e">
        <f>AVERAGE(L37:L48)</f>
        <v>#DIV/0!</v>
      </c>
      <c r="M49" s="62">
        <f>MAX(M37:M48)</f>
        <v>0</v>
      </c>
      <c r="N49" s="62" t="e">
        <f>AVERAGE(N37:N48)</f>
        <v>#DIV/0!</v>
      </c>
      <c r="O49" s="62">
        <f>MAX(O37:O48)</f>
        <v>0</v>
      </c>
    </row>
    <row r="50" spans="1:15" x14ac:dyDescent="0.25">
      <c r="A50" s="392"/>
      <c r="B50" s="393"/>
      <c r="C50" s="393"/>
      <c r="D50" s="393"/>
      <c r="E50" s="393"/>
      <c r="F50" s="393"/>
      <c r="G50" s="394"/>
    </row>
    <row r="51" spans="1:15" ht="41.4" x14ac:dyDescent="0.25">
      <c r="A51" s="392"/>
      <c r="B51" s="393"/>
      <c r="C51" s="393"/>
      <c r="D51" s="393"/>
      <c r="E51" s="393"/>
      <c r="F51" s="393"/>
      <c r="G51" s="394"/>
      <c r="J51" s="61">
        <f>+A6</f>
        <v>2022</v>
      </c>
      <c r="K51" s="61" t="s">
        <v>424</v>
      </c>
      <c r="L51" s="67" t="s">
        <v>419</v>
      </c>
      <c r="M51" s="67" t="s">
        <v>425</v>
      </c>
      <c r="N51" s="67" t="s">
        <v>422</v>
      </c>
      <c r="O51" s="67" t="s">
        <v>426</v>
      </c>
    </row>
    <row r="52" spans="1:15" x14ac:dyDescent="0.25">
      <c r="A52" s="395"/>
      <c r="B52" s="396"/>
      <c r="C52" s="396"/>
      <c r="D52" s="396"/>
      <c r="E52" s="396"/>
      <c r="F52" s="396"/>
      <c r="G52" s="397"/>
      <c r="J52" s="386" t="s">
        <v>197</v>
      </c>
      <c r="K52" s="66" t="s">
        <v>427</v>
      </c>
      <c r="L52" s="64"/>
      <c r="M52" s="64"/>
      <c r="N52" s="64"/>
      <c r="O52" s="64"/>
    </row>
    <row r="53" spans="1:15" x14ac:dyDescent="0.25">
      <c r="J53" s="386"/>
      <c r="K53" s="66" t="s">
        <v>428</v>
      </c>
      <c r="L53" s="64"/>
      <c r="M53" s="64"/>
      <c r="N53" s="64"/>
      <c r="O53" s="64"/>
    </row>
    <row r="54" spans="1:15" x14ac:dyDescent="0.25">
      <c r="C54" s="188">
        <v>44981</v>
      </c>
      <c r="J54" s="386"/>
      <c r="K54" s="66" t="s">
        <v>429</v>
      </c>
      <c r="L54" s="64"/>
      <c r="M54" s="64"/>
      <c r="N54" s="64"/>
      <c r="O54" s="64"/>
    </row>
    <row r="55" spans="1:15" x14ac:dyDescent="0.25">
      <c r="J55" s="386"/>
      <c r="K55" s="66" t="s">
        <v>431</v>
      </c>
      <c r="L55" s="64"/>
      <c r="M55" s="64"/>
      <c r="N55" s="64"/>
      <c r="O55" s="64"/>
    </row>
    <row r="56" spans="1:15" x14ac:dyDescent="0.25">
      <c r="J56" s="386"/>
      <c r="K56" s="66" t="s">
        <v>433</v>
      </c>
      <c r="L56" s="64"/>
      <c r="M56" s="64"/>
      <c r="N56" s="64"/>
      <c r="O56" s="64"/>
    </row>
    <row r="57" spans="1:15" x14ac:dyDescent="0.25">
      <c r="J57" s="386"/>
      <c r="K57" s="66" t="s">
        <v>434</v>
      </c>
      <c r="L57" s="64"/>
      <c r="M57" s="64"/>
      <c r="N57" s="64"/>
      <c r="O57" s="64"/>
    </row>
    <row r="58" spans="1:15" x14ac:dyDescent="0.25">
      <c r="J58" s="386"/>
      <c r="K58" s="66" t="s">
        <v>435</v>
      </c>
      <c r="L58" s="64"/>
      <c r="M58" s="64"/>
      <c r="N58" s="64"/>
      <c r="O58" s="64"/>
    </row>
    <row r="59" spans="1:15" x14ac:dyDescent="0.25">
      <c r="J59" s="386"/>
      <c r="K59" s="66" t="s">
        <v>437</v>
      </c>
      <c r="L59" s="64"/>
      <c r="M59" s="64"/>
      <c r="N59" s="64"/>
      <c r="O59" s="64"/>
    </row>
    <row r="60" spans="1:15" x14ac:dyDescent="0.25">
      <c r="J60" s="386"/>
      <c r="K60" s="66" t="s">
        <v>438</v>
      </c>
      <c r="L60" s="64"/>
      <c r="M60" s="64"/>
      <c r="N60" s="64"/>
      <c r="O60" s="64"/>
    </row>
    <row r="61" spans="1:15" x14ac:dyDescent="0.25">
      <c r="J61" s="386"/>
      <c r="K61" s="66" t="s">
        <v>439</v>
      </c>
      <c r="L61" s="64"/>
      <c r="M61" s="64"/>
      <c r="N61" s="64"/>
      <c r="O61" s="64"/>
    </row>
    <row r="62" spans="1:15" x14ac:dyDescent="0.25">
      <c r="J62" s="386"/>
      <c r="K62" s="66" t="s">
        <v>440</v>
      </c>
      <c r="L62" s="64"/>
      <c r="M62" s="64"/>
      <c r="N62" s="64"/>
      <c r="O62" s="64"/>
    </row>
    <row r="63" spans="1:15" x14ac:dyDescent="0.25">
      <c r="J63" s="386"/>
      <c r="K63" s="66" t="s">
        <v>441</v>
      </c>
      <c r="L63" s="64"/>
      <c r="M63" s="64"/>
      <c r="N63" s="64"/>
      <c r="O63" s="64"/>
    </row>
    <row r="64" spans="1:15" x14ac:dyDescent="0.25">
      <c r="J64" s="386"/>
      <c r="K64" s="62" t="s">
        <v>442</v>
      </c>
      <c r="L64" s="62" t="e">
        <f>AVERAGE(L52:L63)</f>
        <v>#DIV/0!</v>
      </c>
      <c r="M64" s="62">
        <f>MAX(M52:M63)</f>
        <v>0</v>
      </c>
      <c r="N64" s="62" t="e">
        <f>AVERAGE(N52:N63)</f>
        <v>#DIV/0!</v>
      </c>
      <c r="O64" s="62">
        <f>MAX(O52:O63)</f>
        <v>0</v>
      </c>
    </row>
    <row r="66" spans="10:15" ht="41.4" x14ac:dyDescent="0.25">
      <c r="J66" s="61">
        <f>+A6</f>
        <v>2022</v>
      </c>
      <c r="K66" s="61" t="s">
        <v>424</v>
      </c>
      <c r="L66" s="67" t="s">
        <v>419</v>
      </c>
      <c r="M66" s="67" t="s">
        <v>425</v>
      </c>
      <c r="N66" s="67" t="s">
        <v>422</v>
      </c>
      <c r="O66" s="67" t="s">
        <v>426</v>
      </c>
    </row>
    <row r="67" spans="10:15" x14ac:dyDescent="0.25">
      <c r="J67" s="386" t="s">
        <v>198</v>
      </c>
      <c r="K67" s="66" t="s">
        <v>427</v>
      </c>
      <c r="L67" s="64"/>
      <c r="M67" s="64"/>
      <c r="N67" s="64"/>
      <c r="O67" s="64"/>
    </row>
    <row r="68" spans="10:15" x14ac:dyDescent="0.25">
      <c r="J68" s="386"/>
      <c r="K68" s="66" t="s">
        <v>428</v>
      </c>
      <c r="L68" s="64"/>
      <c r="M68" s="64"/>
      <c r="N68" s="64"/>
      <c r="O68" s="64"/>
    </row>
    <row r="69" spans="10:15" x14ac:dyDescent="0.25">
      <c r="J69" s="386"/>
      <c r="K69" s="66" t="s">
        <v>429</v>
      </c>
      <c r="L69" s="64"/>
      <c r="M69" s="64"/>
      <c r="N69" s="64"/>
      <c r="O69" s="64"/>
    </row>
    <row r="70" spans="10:15" x14ac:dyDescent="0.25">
      <c r="J70" s="386"/>
      <c r="K70" s="66" t="s">
        <v>431</v>
      </c>
      <c r="L70" s="64"/>
      <c r="M70" s="64"/>
      <c r="N70" s="64"/>
      <c r="O70" s="64"/>
    </row>
    <row r="71" spans="10:15" x14ac:dyDescent="0.25">
      <c r="J71" s="386"/>
      <c r="K71" s="66" t="s">
        <v>433</v>
      </c>
      <c r="L71" s="64"/>
      <c r="M71" s="64"/>
      <c r="N71" s="64"/>
      <c r="O71" s="64"/>
    </row>
    <row r="72" spans="10:15" x14ac:dyDescent="0.25">
      <c r="J72" s="386"/>
      <c r="K72" s="66" t="s">
        <v>434</v>
      </c>
      <c r="L72" s="64"/>
      <c r="M72" s="64"/>
      <c r="N72" s="64"/>
      <c r="O72" s="64"/>
    </row>
    <row r="73" spans="10:15" x14ac:dyDescent="0.25">
      <c r="J73" s="386"/>
      <c r="K73" s="66" t="s">
        <v>435</v>
      </c>
      <c r="L73" s="64"/>
      <c r="M73" s="64"/>
      <c r="N73" s="64"/>
      <c r="O73" s="64"/>
    </row>
    <row r="74" spans="10:15" x14ac:dyDescent="0.25">
      <c r="J74" s="386"/>
      <c r="K74" s="66" t="s">
        <v>437</v>
      </c>
      <c r="L74" s="64"/>
      <c r="M74" s="64"/>
      <c r="N74" s="64"/>
      <c r="O74" s="64"/>
    </row>
    <row r="75" spans="10:15" x14ac:dyDescent="0.25">
      <c r="J75" s="386"/>
      <c r="K75" s="66" t="s">
        <v>438</v>
      </c>
      <c r="L75" s="64"/>
      <c r="M75" s="64"/>
      <c r="N75" s="64"/>
      <c r="O75" s="64"/>
    </row>
    <row r="76" spans="10:15" x14ac:dyDescent="0.25">
      <c r="J76" s="386"/>
      <c r="K76" s="66" t="s">
        <v>439</v>
      </c>
      <c r="L76" s="64"/>
      <c r="M76" s="64"/>
      <c r="N76" s="64"/>
      <c r="O76" s="64"/>
    </row>
    <row r="77" spans="10:15" x14ac:dyDescent="0.25">
      <c r="J77" s="386"/>
      <c r="K77" s="66" t="s">
        <v>440</v>
      </c>
      <c r="L77" s="64"/>
      <c r="M77" s="64"/>
      <c r="N77" s="64"/>
      <c r="O77" s="64"/>
    </row>
    <row r="78" spans="10:15" x14ac:dyDescent="0.25">
      <c r="J78" s="386"/>
      <c r="K78" s="66" t="s">
        <v>441</v>
      </c>
      <c r="L78" s="64"/>
      <c r="M78" s="64"/>
      <c r="N78" s="64"/>
      <c r="O78" s="64"/>
    </row>
    <row r="79" spans="10:15" x14ac:dyDescent="0.25">
      <c r="J79" s="386"/>
      <c r="K79" s="62" t="s">
        <v>442</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view="pageBreakPreview" zoomScaleNormal="85" zoomScaleSheetLayoutView="100" workbookViewId="0">
      <selection activeCell="I53" sqref="I53"/>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3" t="str">
        <f>+'Cover Page'!$B$30</f>
        <v>Annual Performance Report 2022</v>
      </c>
      <c r="B1" s="93"/>
      <c r="C1" s="93"/>
      <c r="D1" s="93"/>
      <c r="E1" s="93" t="str">
        <f>+'Cover Page'!$B$34</f>
        <v>Cornwall Energy Recovery Centre</v>
      </c>
    </row>
    <row r="3" spans="1:19" ht="14.4" x14ac:dyDescent="0.3">
      <c r="A3" s="60" t="s">
        <v>455</v>
      </c>
      <c r="D3" s="76" t="s">
        <v>411</v>
      </c>
      <c r="G3" s="80" t="s">
        <v>412</v>
      </c>
      <c r="J3" s="9" t="str">
        <f>+A3</f>
        <v>Monitoring of Carbon Monoxide (half hourly)</v>
      </c>
      <c r="L3" s="9"/>
      <c r="N3" s="9" t="s">
        <v>413</v>
      </c>
      <c r="Q3" s="79" t="s">
        <v>2</v>
      </c>
      <c r="R3" s="74"/>
      <c r="S3" s="74"/>
    </row>
    <row r="4" spans="1:19" ht="13.95" customHeight="1" x14ac:dyDescent="0.25">
      <c r="Q4" s="377" t="s">
        <v>414</v>
      </c>
      <c r="R4" s="377"/>
      <c r="S4" s="377"/>
    </row>
    <row r="5" spans="1:19" ht="16.2" x14ac:dyDescent="0.25">
      <c r="A5" s="68" t="s">
        <v>415</v>
      </c>
      <c r="B5" s="388" t="s">
        <v>416</v>
      </c>
      <c r="C5" s="388"/>
      <c r="D5" s="388"/>
      <c r="E5" s="388" t="s">
        <v>417</v>
      </c>
      <c r="F5" s="388"/>
      <c r="G5" s="388"/>
      <c r="J5" s="387"/>
      <c r="K5" s="387"/>
      <c r="L5" s="387"/>
      <c r="M5" s="387"/>
      <c r="N5" s="387"/>
      <c r="O5" s="387"/>
      <c r="Q5" s="377"/>
      <c r="R5" s="377"/>
      <c r="S5" s="377"/>
    </row>
    <row r="6" spans="1:19" s="58" customFormat="1" ht="37.5" customHeight="1" x14ac:dyDescent="0.3">
      <c r="A6" s="65">
        <f>+'Cover Page'!C40</f>
        <v>2022</v>
      </c>
      <c r="B6" s="55" t="s">
        <v>456</v>
      </c>
      <c r="C6" s="55" t="s">
        <v>419</v>
      </c>
      <c r="D6" s="55" t="s">
        <v>420</v>
      </c>
      <c r="E6" s="55" t="s">
        <v>457</v>
      </c>
      <c r="F6" s="55" t="s">
        <v>422</v>
      </c>
      <c r="G6" s="55" t="s">
        <v>423</v>
      </c>
      <c r="H6" s="59"/>
      <c r="J6" s="61">
        <f>+A6</f>
        <v>2022</v>
      </c>
      <c r="K6" s="61" t="s">
        <v>424</v>
      </c>
      <c r="L6" s="67" t="s">
        <v>419</v>
      </c>
      <c r="M6" s="67" t="s">
        <v>425</v>
      </c>
      <c r="N6" s="67" t="s">
        <v>422</v>
      </c>
      <c r="O6" s="67" t="s">
        <v>426</v>
      </c>
      <c r="Q6" s="377"/>
      <c r="R6" s="377"/>
      <c r="S6" s="377"/>
    </row>
    <row r="7" spans="1:19" x14ac:dyDescent="0.25">
      <c r="A7" s="66" t="s">
        <v>427</v>
      </c>
      <c r="B7" s="69">
        <v>100</v>
      </c>
      <c r="C7" s="64">
        <f>AVERAGE(L7,L22)</f>
        <v>1.5</v>
      </c>
      <c r="D7" s="64">
        <f>AVERAGE(M7,M22)</f>
        <v>42.9</v>
      </c>
      <c r="E7" s="69">
        <v>50</v>
      </c>
      <c r="F7" s="64">
        <f>AVERAGE(N7,N22)</f>
        <v>1.5</v>
      </c>
      <c r="G7" s="64">
        <f>AVERAGE(O7,O22)</f>
        <v>4.5</v>
      </c>
      <c r="J7" s="386" t="s">
        <v>194</v>
      </c>
      <c r="K7" s="66" t="s">
        <v>427</v>
      </c>
      <c r="L7" s="64">
        <v>0</v>
      </c>
      <c r="M7" s="64">
        <v>1.8</v>
      </c>
      <c r="N7" s="64">
        <v>0</v>
      </c>
      <c r="O7" s="64">
        <v>3</v>
      </c>
      <c r="Q7" s="377"/>
      <c r="R7" s="377"/>
      <c r="S7" s="377"/>
    </row>
    <row r="8" spans="1:19" x14ac:dyDescent="0.25">
      <c r="A8" s="66" t="s">
        <v>428</v>
      </c>
      <c r="B8" s="63">
        <f>+B7</f>
        <v>100</v>
      </c>
      <c r="C8" s="64">
        <f t="shared" ref="C8:D8" si="0">AVERAGE(L8,L23)</f>
        <v>1</v>
      </c>
      <c r="D8" s="64">
        <f t="shared" si="0"/>
        <v>33</v>
      </c>
      <c r="E8" s="63">
        <f>+E7</f>
        <v>50</v>
      </c>
      <c r="F8" s="64">
        <f>AVERAGE(N8,N23)</f>
        <v>1</v>
      </c>
      <c r="G8" s="64">
        <f>AVERAGE(O8,O23)</f>
        <v>3</v>
      </c>
      <c r="J8" s="386"/>
      <c r="K8" s="66" t="s">
        <v>428</v>
      </c>
      <c r="L8" s="64">
        <v>0</v>
      </c>
      <c r="M8" s="64">
        <v>59</v>
      </c>
      <c r="N8" s="64">
        <v>0</v>
      </c>
      <c r="O8" s="64">
        <v>3</v>
      </c>
      <c r="Q8" s="377"/>
      <c r="R8" s="377"/>
      <c r="S8" s="377"/>
    </row>
    <row r="9" spans="1:19" x14ac:dyDescent="0.25">
      <c r="A9" s="66" t="s">
        <v>429</v>
      </c>
      <c r="B9" s="63">
        <f t="shared" ref="B9:B18" si="1">+B8</f>
        <v>100</v>
      </c>
      <c r="C9" s="64" t="e">
        <f t="shared" ref="C9:D9" si="2">AVERAGE(L9,L24)</f>
        <v>#DIV/0!</v>
      </c>
      <c r="D9" s="64" t="e">
        <f t="shared" si="2"/>
        <v>#DIV/0!</v>
      </c>
      <c r="E9" s="63">
        <f t="shared" ref="E9:E18" si="3">+E8</f>
        <v>50</v>
      </c>
      <c r="F9" s="64"/>
      <c r="G9" s="64"/>
      <c r="J9" s="386"/>
      <c r="K9" s="66" t="s">
        <v>429</v>
      </c>
      <c r="L9" s="64"/>
      <c r="M9" s="64"/>
      <c r="N9" s="64"/>
      <c r="O9" s="64"/>
      <c r="Q9" s="78" t="s">
        <v>430</v>
      </c>
    </row>
    <row r="10" spans="1:19" ht="14.25" customHeight="1" x14ac:dyDescent="0.25">
      <c r="A10" s="66" t="s">
        <v>431</v>
      </c>
      <c r="B10" s="63">
        <f t="shared" si="1"/>
        <v>100</v>
      </c>
      <c r="C10" s="64" t="e">
        <f t="shared" ref="C10:D10" si="4">AVERAGE(L10,L25)</f>
        <v>#DIV/0!</v>
      </c>
      <c r="D10" s="64" t="e">
        <f t="shared" si="4"/>
        <v>#DIV/0!</v>
      </c>
      <c r="E10" s="63">
        <f t="shared" si="3"/>
        <v>50</v>
      </c>
      <c r="F10" s="64"/>
      <c r="G10" s="64"/>
      <c r="J10" s="386"/>
      <c r="K10" s="66" t="s">
        <v>431</v>
      </c>
      <c r="L10" s="64"/>
      <c r="M10" s="64"/>
      <c r="N10" s="64"/>
      <c r="O10" s="64"/>
      <c r="Q10" s="385" t="s">
        <v>432</v>
      </c>
      <c r="R10" s="385"/>
      <c r="S10" s="385"/>
    </row>
    <row r="11" spans="1:19" x14ac:dyDescent="0.25">
      <c r="A11" s="66" t="s">
        <v>433</v>
      </c>
      <c r="B11" s="63">
        <f t="shared" si="1"/>
        <v>100</v>
      </c>
      <c r="C11" s="64" t="e">
        <f t="shared" ref="C11:D11" si="5">AVERAGE(L11,L26)</f>
        <v>#DIV/0!</v>
      </c>
      <c r="D11" s="64" t="e">
        <f t="shared" si="5"/>
        <v>#DIV/0!</v>
      </c>
      <c r="E11" s="63">
        <f t="shared" si="3"/>
        <v>50</v>
      </c>
      <c r="F11" s="64"/>
      <c r="G11" s="64"/>
      <c r="J11" s="386"/>
      <c r="K11" s="66" t="s">
        <v>433</v>
      </c>
      <c r="L11" s="64"/>
      <c r="M11" s="64"/>
      <c r="N11" s="64"/>
      <c r="O11" s="64"/>
      <c r="Q11" s="385"/>
      <c r="R11" s="385"/>
      <c r="S11" s="385"/>
    </row>
    <row r="12" spans="1:19" x14ac:dyDescent="0.25">
      <c r="A12" s="66" t="s">
        <v>434</v>
      </c>
      <c r="B12" s="63">
        <f t="shared" si="1"/>
        <v>100</v>
      </c>
      <c r="C12" s="64" t="e">
        <f t="shared" ref="C12:D12" si="6">AVERAGE(L12,L27)</f>
        <v>#DIV/0!</v>
      </c>
      <c r="D12" s="64" t="e">
        <f t="shared" si="6"/>
        <v>#DIV/0!</v>
      </c>
      <c r="E12" s="63">
        <f t="shared" si="3"/>
        <v>50</v>
      </c>
      <c r="F12" s="64"/>
      <c r="G12" s="64"/>
      <c r="J12" s="386"/>
      <c r="K12" s="66" t="s">
        <v>434</v>
      </c>
      <c r="L12" s="64"/>
      <c r="M12" s="64"/>
      <c r="N12" s="64"/>
      <c r="O12" s="64"/>
      <c r="Q12" s="385"/>
      <c r="R12" s="385"/>
      <c r="S12" s="385"/>
    </row>
    <row r="13" spans="1:19" ht="14.25" customHeight="1" x14ac:dyDescent="0.25">
      <c r="A13" s="66" t="s">
        <v>435</v>
      </c>
      <c r="B13" s="63">
        <f t="shared" si="1"/>
        <v>100</v>
      </c>
      <c r="C13" s="64" t="e">
        <f t="shared" ref="C13:D13" si="7">AVERAGE(L13,L28)</f>
        <v>#DIV/0!</v>
      </c>
      <c r="D13" s="64" t="e">
        <f t="shared" si="7"/>
        <v>#DIV/0!</v>
      </c>
      <c r="E13" s="63">
        <f t="shared" si="3"/>
        <v>50</v>
      </c>
      <c r="F13" s="64"/>
      <c r="G13" s="64"/>
      <c r="J13" s="386"/>
      <c r="K13" s="66" t="s">
        <v>435</v>
      </c>
      <c r="L13" s="64"/>
      <c r="M13" s="64"/>
      <c r="N13" s="64"/>
      <c r="O13" s="64"/>
      <c r="Q13" s="385" t="s">
        <v>436</v>
      </c>
      <c r="R13" s="385"/>
      <c r="S13" s="385"/>
    </row>
    <row r="14" spans="1:19" x14ac:dyDescent="0.25">
      <c r="A14" s="66" t="s">
        <v>437</v>
      </c>
      <c r="B14" s="63">
        <f t="shared" si="1"/>
        <v>100</v>
      </c>
      <c r="C14" s="64" t="e">
        <f t="shared" ref="C14:D14" si="8">AVERAGE(L14,L29)</f>
        <v>#DIV/0!</v>
      </c>
      <c r="D14" s="64" t="e">
        <f t="shared" si="8"/>
        <v>#DIV/0!</v>
      </c>
      <c r="E14" s="63">
        <f t="shared" si="3"/>
        <v>50</v>
      </c>
      <c r="F14" s="64"/>
      <c r="G14" s="64"/>
      <c r="J14" s="386"/>
      <c r="K14" s="66" t="s">
        <v>437</v>
      </c>
      <c r="L14" s="64"/>
      <c r="M14" s="64"/>
      <c r="N14" s="64"/>
      <c r="O14" s="64"/>
      <c r="Q14" s="385"/>
      <c r="R14" s="385"/>
      <c r="S14" s="385"/>
    </row>
    <row r="15" spans="1:19" x14ac:dyDescent="0.25">
      <c r="A15" s="66" t="s">
        <v>438</v>
      </c>
      <c r="B15" s="63">
        <f t="shared" si="1"/>
        <v>100</v>
      </c>
      <c r="C15" s="64" t="e">
        <f t="shared" ref="C15:D15" si="9">AVERAGE(L15,L30)</f>
        <v>#DIV/0!</v>
      </c>
      <c r="D15" s="64" t="e">
        <f t="shared" si="9"/>
        <v>#DIV/0!</v>
      </c>
      <c r="E15" s="63">
        <f t="shared" si="3"/>
        <v>50</v>
      </c>
      <c r="F15" s="64"/>
      <c r="G15" s="64"/>
      <c r="J15" s="386"/>
      <c r="K15" s="66" t="s">
        <v>438</v>
      </c>
      <c r="L15" s="64"/>
      <c r="M15" s="64"/>
      <c r="N15" s="64"/>
      <c r="O15" s="64"/>
      <c r="Q15" s="385"/>
      <c r="R15" s="385"/>
      <c r="S15" s="385"/>
    </row>
    <row r="16" spans="1:19" x14ac:dyDescent="0.25">
      <c r="A16" s="66" t="s">
        <v>439</v>
      </c>
      <c r="B16" s="63">
        <f t="shared" si="1"/>
        <v>100</v>
      </c>
      <c r="C16" s="64" t="e">
        <f t="shared" ref="C16:D16" si="10">AVERAGE(L16,L31)</f>
        <v>#DIV/0!</v>
      </c>
      <c r="D16" s="64" t="e">
        <f t="shared" si="10"/>
        <v>#DIV/0!</v>
      </c>
      <c r="E16" s="63">
        <f t="shared" si="3"/>
        <v>50</v>
      </c>
      <c r="F16" s="64"/>
      <c r="G16" s="64"/>
      <c r="J16" s="386"/>
      <c r="K16" s="66" t="s">
        <v>439</v>
      </c>
      <c r="L16" s="64"/>
      <c r="M16" s="64"/>
      <c r="N16" s="64"/>
      <c r="O16" s="64"/>
      <c r="Q16" s="385"/>
      <c r="R16" s="385"/>
      <c r="S16" s="385"/>
    </row>
    <row r="17" spans="1:15" x14ac:dyDescent="0.25">
      <c r="A17" s="66" t="s">
        <v>440</v>
      </c>
      <c r="B17" s="63">
        <f t="shared" si="1"/>
        <v>100</v>
      </c>
      <c r="C17" s="64" t="e">
        <f t="shared" ref="C17:D17" si="11">AVERAGE(L17,L32)</f>
        <v>#DIV/0!</v>
      </c>
      <c r="D17" s="64" t="e">
        <f t="shared" si="11"/>
        <v>#DIV/0!</v>
      </c>
      <c r="E17" s="63">
        <f t="shared" si="3"/>
        <v>50</v>
      </c>
      <c r="F17" s="64"/>
      <c r="G17" s="64"/>
      <c r="J17" s="386"/>
      <c r="K17" s="66" t="s">
        <v>440</v>
      </c>
      <c r="L17" s="64"/>
      <c r="M17" s="64"/>
      <c r="N17" s="64"/>
      <c r="O17" s="64"/>
    </row>
    <row r="18" spans="1:15" x14ac:dyDescent="0.25">
      <c r="A18" s="66" t="s">
        <v>441</v>
      </c>
      <c r="B18" s="63">
        <f t="shared" si="1"/>
        <v>100</v>
      </c>
      <c r="C18" s="64" t="e">
        <f t="shared" ref="C18:D18" si="12">AVERAGE(L18,L33)</f>
        <v>#DIV/0!</v>
      </c>
      <c r="D18" s="64" t="e">
        <f t="shared" si="12"/>
        <v>#DIV/0!</v>
      </c>
      <c r="E18" s="63">
        <f t="shared" si="3"/>
        <v>50</v>
      </c>
      <c r="F18" s="64"/>
      <c r="G18" s="64"/>
      <c r="J18" s="386"/>
      <c r="K18" s="66" t="s">
        <v>441</v>
      </c>
      <c r="L18" s="64"/>
      <c r="M18" s="64"/>
      <c r="N18" s="64"/>
      <c r="O18" s="64"/>
    </row>
    <row r="19" spans="1:15" x14ac:dyDescent="0.25">
      <c r="J19" s="386"/>
      <c r="K19" s="62" t="s">
        <v>442</v>
      </c>
      <c r="L19" s="62">
        <f>AVERAGE(L7:L18)</f>
        <v>0</v>
      </c>
      <c r="M19" s="62">
        <f>MAX(M7:M18)</f>
        <v>59</v>
      </c>
      <c r="N19" s="62">
        <f>AVERAGE(N7:N18)</f>
        <v>0</v>
      </c>
      <c r="O19" s="62">
        <f>MAX(O7:O18)</f>
        <v>3</v>
      </c>
    </row>
    <row r="21" spans="1:15" ht="41.4" x14ac:dyDescent="0.25">
      <c r="J21" s="61">
        <f>+A6</f>
        <v>2022</v>
      </c>
      <c r="K21" s="61" t="s">
        <v>424</v>
      </c>
      <c r="L21" s="67" t="s">
        <v>419</v>
      </c>
      <c r="M21" s="67" t="s">
        <v>425</v>
      </c>
      <c r="N21" s="67" t="s">
        <v>422</v>
      </c>
      <c r="O21" s="67" t="s">
        <v>426</v>
      </c>
    </row>
    <row r="22" spans="1:15" x14ac:dyDescent="0.25">
      <c r="J22" s="386" t="s">
        <v>195</v>
      </c>
      <c r="K22" s="66" t="s">
        <v>427</v>
      </c>
      <c r="L22" s="64">
        <v>3</v>
      </c>
      <c r="M22" s="64">
        <v>84</v>
      </c>
      <c r="N22" s="64">
        <v>3</v>
      </c>
      <c r="O22" s="64">
        <v>6</v>
      </c>
    </row>
    <row r="23" spans="1:15" x14ac:dyDescent="0.25">
      <c r="J23" s="386"/>
      <c r="K23" s="66" t="s">
        <v>428</v>
      </c>
      <c r="L23" s="64">
        <v>2</v>
      </c>
      <c r="M23" s="64">
        <v>7</v>
      </c>
      <c r="N23" s="64">
        <v>2</v>
      </c>
      <c r="O23" s="64">
        <v>3</v>
      </c>
    </row>
    <row r="24" spans="1:15" x14ac:dyDescent="0.25">
      <c r="J24" s="386"/>
      <c r="K24" s="66" t="s">
        <v>429</v>
      </c>
      <c r="L24" s="64"/>
      <c r="M24" s="64"/>
      <c r="N24" s="64"/>
      <c r="O24" s="64"/>
    </row>
    <row r="25" spans="1:15" x14ac:dyDescent="0.25">
      <c r="J25" s="386"/>
      <c r="K25" s="66" t="s">
        <v>431</v>
      </c>
      <c r="L25" s="64"/>
      <c r="M25" s="64"/>
      <c r="N25" s="64"/>
      <c r="O25" s="64"/>
    </row>
    <row r="26" spans="1:15" x14ac:dyDescent="0.25">
      <c r="J26" s="386"/>
      <c r="K26" s="66" t="s">
        <v>433</v>
      </c>
      <c r="L26" s="64"/>
      <c r="M26" s="64"/>
      <c r="N26" s="64"/>
      <c r="O26" s="64"/>
    </row>
    <row r="27" spans="1:15" x14ac:dyDescent="0.25">
      <c r="J27" s="386"/>
      <c r="K27" s="66" t="s">
        <v>434</v>
      </c>
      <c r="L27" s="64"/>
      <c r="M27" s="64"/>
      <c r="N27" s="64"/>
      <c r="O27" s="64"/>
    </row>
    <row r="28" spans="1:15" x14ac:dyDescent="0.25">
      <c r="J28" s="386"/>
      <c r="K28" s="66" t="s">
        <v>435</v>
      </c>
      <c r="L28" s="64"/>
      <c r="M28" s="64"/>
      <c r="N28" s="64"/>
      <c r="O28" s="64"/>
    </row>
    <row r="29" spans="1:15" x14ac:dyDescent="0.25">
      <c r="J29" s="386"/>
      <c r="K29" s="66" t="s">
        <v>437</v>
      </c>
      <c r="L29" s="64"/>
      <c r="M29" s="64"/>
      <c r="N29" s="64"/>
      <c r="O29" s="64"/>
    </row>
    <row r="30" spans="1:15" x14ac:dyDescent="0.25">
      <c r="J30" s="386"/>
      <c r="K30" s="66" t="s">
        <v>438</v>
      </c>
      <c r="L30" s="64"/>
      <c r="M30" s="64"/>
      <c r="N30" s="64"/>
      <c r="O30" s="64"/>
    </row>
    <row r="31" spans="1:15" x14ac:dyDescent="0.25">
      <c r="J31" s="386"/>
      <c r="K31" s="66" t="s">
        <v>439</v>
      </c>
      <c r="L31" s="64"/>
      <c r="M31" s="64"/>
      <c r="N31" s="64"/>
      <c r="O31" s="64"/>
    </row>
    <row r="32" spans="1:15" x14ac:dyDescent="0.25">
      <c r="J32" s="386"/>
      <c r="K32" s="66" t="s">
        <v>440</v>
      </c>
      <c r="L32" s="64"/>
      <c r="M32" s="64"/>
      <c r="N32" s="64"/>
      <c r="O32" s="64"/>
    </row>
    <row r="33" spans="1:15" x14ac:dyDescent="0.25">
      <c r="J33" s="386"/>
      <c r="K33" s="66" t="s">
        <v>441</v>
      </c>
      <c r="L33" s="64"/>
      <c r="M33" s="64"/>
      <c r="N33" s="64"/>
      <c r="O33" s="64"/>
    </row>
    <row r="34" spans="1:15" x14ac:dyDescent="0.25">
      <c r="J34" s="386"/>
      <c r="K34" s="62" t="s">
        <v>442</v>
      </c>
      <c r="L34" s="62">
        <f>AVERAGE(L22:L33)</f>
        <v>2.5</v>
      </c>
      <c r="M34" s="62">
        <f>MAX(M22:M33)</f>
        <v>84</v>
      </c>
      <c r="N34" s="62">
        <f>AVERAGE(N22:N33)</f>
        <v>2.5</v>
      </c>
      <c r="O34" s="62">
        <f>MAX(O22:O33)</f>
        <v>6</v>
      </c>
    </row>
    <row r="36" spans="1:15" ht="41.4" x14ac:dyDescent="0.25">
      <c r="J36" s="61">
        <f>+A6</f>
        <v>2022</v>
      </c>
      <c r="K36" s="61" t="s">
        <v>424</v>
      </c>
      <c r="L36" s="67" t="s">
        <v>419</v>
      </c>
      <c r="M36" s="67" t="s">
        <v>425</v>
      </c>
      <c r="N36" s="67" t="s">
        <v>422</v>
      </c>
      <c r="O36" s="67" t="s">
        <v>426</v>
      </c>
    </row>
    <row r="37" spans="1:15" x14ac:dyDescent="0.25">
      <c r="J37" s="386" t="s">
        <v>196</v>
      </c>
      <c r="K37" s="66" t="s">
        <v>427</v>
      </c>
      <c r="L37" s="64"/>
      <c r="M37" s="64"/>
      <c r="N37" s="64"/>
      <c r="O37" s="64"/>
    </row>
    <row r="38" spans="1:15" x14ac:dyDescent="0.25">
      <c r="J38" s="386"/>
      <c r="K38" s="66" t="s">
        <v>428</v>
      </c>
      <c r="L38" s="64"/>
      <c r="M38" s="64"/>
      <c r="N38" s="64"/>
      <c r="O38" s="64"/>
    </row>
    <row r="39" spans="1:15" x14ac:dyDescent="0.25">
      <c r="J39" s="386"/>
      <c r="K39" s="66" t="s">
        <v>429</v>
      </c>
      <c r="L39" s="64"/>
      <c r="M39" s="64"/>
      <c r="N39" s="64"/>
      <c r="O39" s="64"/>
    </row>
    <row r="40" spans="1:15" x14ac:dyDescent="0.25">
      <c r="J40" s="386"/>
      <c r="K40" s="66" t="s">
        <v>431</v>
      </c>
      <c r="L40" s="64"/>
      <c r="M40" s="64"/>
      <c r="N40" s="64"/>
      <c r="O40" s="64"/>
    </row>
    <row r="41" spans="1:15" x14ac:dyDescent="0.25">
      <c r="J41" s="386"/>
      <c r="K41" s="66" t="s">
        <v>433</v>
      </c>
      <c r="L41" s="64"/>
      <c r="M41" s="64"/>
      <c r="N41" s="64"/>
      <c r="O41" s="64"/>
    </row>
    <row r="42" spans="1:15" x14ac:dyDescent="0.25">
      <c r="J42" s="386"/>
      <c r="K42" s="66" t="s">
        <v>434</v>
      </c>
      <c r="L42" s="64"/>
      <c r="M42" s="64"/>
      <c r="N42" s="64"/>
      <c r="O42" s="64"/>
    </row>
    <row r="43" spans="1:15" x14ac:dyDescent="0.25">
      <c r="J43" s="386"/>
      <c r="K43" s="66" t="s">
        <v>435</v>
      </c>
      <c r="L43" s="64"/>
      <c r="M43" s="64"/>
      <c r="N43" s="64"/>
      <c r="O43" s="64"/>
    </row>
    <row r="44" spans="1:15" x14ac:dyDescent="0.25">
      <c r="J44" s="386"/>
      <c r="K44" s="66" t="s">
        <v>437</v>
      </c>
      <c r="L44" s="64"/>
      <c r="M44" s="64"/>
      <c r="N44" s="64"/>
      <c r="O44" s="64"/>
    </row>
    <row r="45" spans="1:15" x14ac:dyDescent="0.25">
      <c r="J45" s="386"/>
      <c r="K45" s="66" t="s">
        <v>438</v>
      </c>
      <c r="L45" s="64"/>
      <c r="M45" s="64"/>
      <c r="N45" s="64"/>
      <c r="O45" s="64"/>
    </row>
    <row r="46" spans="1:15" x14ac:dyDescent="0.25">
      <c r="J46" s="386"/>
      <c r="K46" s="66" t="s">
        <v>439</v>
      </c>
      <c r="L46" s="64"/>
      <c r="M46" s="64"/>
      <c r="N46" s="64"/>
      <c r="O46" s="64"/>
    </row>
    <row r="47" spans="1:15" x14ac:dyDescent="0.25">
      <c r="J47" s="386"/>
      <c r="K47" s="66" t="s">
        <v>440</v>
      </c>
      <c r="L47" s="64"/>
      <c r="M47" s="64"/>
      <c r="N47" s="64"/>
      <c r="O47" s="64"/>
    </row>
    <row r="48" spans="1:15" x14ac:dyDescent="0.25">
      <c r="A48" s="398" t="s">
        <v>331</v>
      </c>
      <c r="B48" s="399"/>
      <c r="C48" s="399"/>
      <c r="D48" s="399"/>
      <c r="E48" s="399"/>
      <c r="F48" s="399"/>
      <c r="G48" s="400"/>
      <c r="J48" s="386"/>
      <c r="K48" s="66" t="s">
        <v>441</v>
      </c>
      <c r="L48" s="64"/>
      <c r="M48" s="64"/>
      <c r="N48" s="64"/>
      <c r="O48" s="64"/>
    </row>
    <row r="49" spans="1:15" x14ac:dyDescent="0.25">
      <c r="A49" s="401" t="s">
        <v>458</v>
      </c>
      <c r="B49" s="402"/>
      <c r="C49" s="402"/>
      <c r="D49" s="402"/>
      <c r="E49" s="402"/>
      <c r="F49" s="402"/>
      <c r="G49" s="403"/>
      <c r="J49" s="386"/>
      <c r="K49" s="62" t="s">
        <v>442</v>
      </c>
      <c r="L49" s="62" t="e">
        <f>AVERAGE(L37:L48)</f>
        <v>#DIV/0!</v>
      </c>
      <c r="M49" s="62">
        <f>MAX(M37:M48)</f>
        <v>0</v>
      </c>
      <c r="N49" s="62" t="e">
        <f>AVERAGE(N37:N48)</f>
        <v>#DIV/0!</v>
      </c>
      <c r="O49" s="62">
        <f>MAX(O37:O48)</f>
        <v>0</v>
      </c>
    </row>
    <row r="50" spans="1:15" x14ac:dyDescent="0.25">
      <c r="A50" s="404"/>
      <c r="B50" s="405"/>
      <c r="C50" s="405"/>
      <c r="D50" s="405"/>
      <c r="E50" s="405"/>
      <c r="F50" s="405"/>
      <c r="G50" s="406"/>
    </row>
    <row r="51" spans="1:15" ht="41.4" x14ac:dyDescent="0.25">
      <c r="A51" s="404"/>
      <c r="B51" s="405"/>
      <c r="C51" s="405"/>
      <c r="D51" s="405"/>
      <c r="E51" s="405"/>
      <c r="F51" s="405"/>
      <c r="G51" s="406"/>
      <c r="J51" s="61">
        <f>+A6</f>
        <v>2022</v>
      </c>
      <c r="K51" s="61" t="s">
        <v>424</v>
      </c>
      <c r="L51" s="67" t="s">
        <v>419</v>
      </c>
      <c r="M51" s="67" t="s">
        <v>425</v>
      </c>
      <c r="N51" s="67" t="s">
        <v>422</v>
      </c>
      <c r="O51" s="67" t="s">
        <v>426</v>
      </c>
    </row>
    <row r="52" spans="1:15" x14ac:dyDescent="0.25">
      <c r="A52" s="407"/>
      <c r="B52" s="408"/>
      <c r="C52" s="408"/>
      <c r="D52" s="408"/>
      <c r="E52" s="408"/>
      <c r="F52" s="408"/>
      <c r="G52" s="409"/>
      <c r="J52" s="386" t="s">
        <v>197</v>
      </c>
      <c r="K52" s="66" t="s">
        <v>427</v>
      </c>
      <c r="L52" s="64"/>
      <c r="M52" s="64"/>
      <c r="N52" s="64"/>
      <c r="O52" s="64"/>
    </row>
    <row r="53" spans="1:15" x14ac:dyDescent="0.25">
      <c r="J53" s="386"/>
      <c r="K53" s="66" t="s">
        <v>428</v>
      </c>
      <c r="L53" s="64"/>
      <c r="M53" s="64"/>
      <c r="N53" s="64"/>
      <c r="O53" s="64"/>
    </row>
    <row r="54" spans="1:15" x14ac:dyDescent="0.25">
      <c r="C54" s="188">
        <v>44981</v>
      </c>
      <c r="J54" s="386"/>
      <c r="K54" s="66" t="s">
        <v>429</v>
      </c>
      <c r="L54" s="64"/>
      <c r="M54" s="64"/>
      <c r="N54" s="64"/>
      <c r="O54" s="64"/>
    </row>
    <row r="55" spans="1:15" x14ac:dyDescent="0.25">
      <c r="J55" s="386"/>
      <c r="K55" s="66" t="s">
        <v>431</v>
      </c>
      <c r="L55" s="64"/>
      <c r="M55" s="64"/>
      <c r="N55" s="64"/>
      <c r="O55" s="64"/>
    </row>
    <row r="56" spans="1:15" x14ac:dyDescent="0.25">
      <c r="J56" s="386"/>
      <c r="K56" s="66" t="s">
        <v>433</v>
      </c>
      <c r="L56" s="64"/>
      <c r="M56" s="64"/>
      <c r="N56" s="64"/>
      <c r="O56" s="64"/>
    </row>
    <row r="57" spans="1:15" x14ac:dyDescent="0.25">
      <c r="J57" s="386"/>
      <c r="K57" s="66" t="s">
        <v>434</v>
      </c>
      <c r="L57" s="64"/>
      <c r="M57" s="64"/>
      <c r="N57" s="64"/>
      <c r="O57" s="64"/>
    </row>
    <row r="58" spans="1:15" x14ac:dyDescent="0.25">
      <c r="J58" s="386"/>
      <c r="K58" s="66" t="s">
        <v>435</v>
      </c>
      <c r="L58" s="64"/>
      <c r="M58" s="64"/>
      <c r="N58" s="64"/>
      <c r="O58" s="64"/>
    </row>
    <row r="59" spans="1:15" x14ac:dyDescent="0.25">
      <c r="J59" s="386"/>
      <c r="K59" s="66" t="s">
        <v>437</v>
      </c>
      <c r="L59" s="64"/>
      <c r="M59" s="64"/>
      <c r="N59" s="64"/>
      <c r="O59" s="64"/>
    </row>
    <row r="60" spans="1:15" x14ac:dyDescent="0.25">
      <c r="J60" s="386"/>
      <c r="K60" s="66" t="s">
        <v>438</v>
      </c>
      <c r="L60" s="64"/>
      <c r="M60" s="64"/>
      <c r="N60" s="64"/>
      <c r="O60" s="64"/>
    </row>
    <row r="61" spans="1:15" x14ac:dyDescent="0.25">
      <c r="J61" s="386"/>
      <c r="K61" s="66" t="s">
        <v>439</v>
      </c>
      <c r="L61" s="64"/>
      <c r="M61" s="64"/>
      <c r="N61" s="64"/>
      <c r="O61" s="64"/>
    </row>
    <row r="62" spans="1:15" x14ac:dyDescent="0.25">
      <c r="J62" s="386"/>
      <c r="K62" s="66" t="s">
        <v>440</v>
      </c>
      <c r="L62" s="64"/>
      <c r="M62" s="64"/>
      <c r="N62" s="64"/>
      <c r="O62" s="64"/>
    </row>
    <row r="63" spans="1:15" x14ac:dyDescent="0.25">
      <c r="J63" s="386"/>
      <c r="K63" s="66" t="s">
        <v>441</v>
      </c>
      <c r="L63" s="64"/>
      <c r="M63" s="64"/>
      <c r="N63" s="64"/>
      <c r="O63" s="64"/>
    </row>
    <row r="64" spans="1:15" x14ac:dyDescent="0.25">
      <c r="J64" s="386"/>
      <c r="K64" s="62" t="s">
        <v>442</v>
      </c>
      <c r="L64" s="62" t="e">
        <f>AVERAGE(L52:L63)</f>
        <v>#DIV/0!</v>
      </c>
      <c r="M64" s="62">
        <f>MAX(M52:M63)</f>
        <v>0</v>
      </c>
      <c r="N64" s="62" t="e">
        <f>AVERAGE(N52:N63)</f>
        <v>#DIV/0!</v>
      </c>
      <c r="O64" s="62">
        <f>MAX(O52:O63)</f>
        <v>0</v>
      </c>
    </row>
    <row r="66" spans="10:15" ht="41.4" x14ac:dyDescent="0.25">
      <c r="J66" s="61">
        <f>+A6</f>
        <v>2022</v>
      </c>
      <c r="K66" s="61" t="s">
        <v>424</v>
      </c>
      <c r="L66" s="67" t="s">
        <v>419</v>
      </c>
      <c r="M66" s="67" t="s">
        <v>425</v>
      </c>
      <c r="N66" s="67" t="s">
        <v>422</v>
      </c>
      <c r="O66" s="67" t="s">
        <v>426</v>
      </c>
    </row>
    <row r="67" spans="10:15" x14ac:dyDescent="0.25">
      <c r="J67" s="386" t="s">
        <v>198</v>
      </c>
      <c r="K67" s="66" t="s">
        <v>427</v>
      </c>
      <c r="L67" s="64"/>
      <c r="M67" s="64"/>
      <c r="N67" s="64"/>
      <c r="O67" s="64"/>
    </row>
    <row r="68" spans="10:15" x14ac:dyDescent="0.25">
      <c r="J68" s="386"/>
      <c r="K68" s="66" t="s">
        <v>428</v>
      </c>
      <c r="L68" s="64"/>
      <c r="M68" s="64"/>
      <c r="N68" s="64"/>
      <c r="O68" s="64"/>
    </row>
    <row r="69" spans="10:15" x14ac:dyDescent="0.25">
      <c r="J69" s="386"/>
      <c r="K69" s="66" t="s">
        <v>429</v>
      </c>
      <c r="L69" s="64"/>
      <c r="M69" s="64"/>
      <c r="N69" s="64"/>
      <c r="O69" s="64"/>
    </row>
    <row r="70" spans="10:15" x14ac:dyDescent="0.25">
      <c r="J70" s="386"/>
      <c r="K70" s="66" t="s">
        <v>431</v>
      </c>
      <c r="L70" s="64"/>
      <c r="M70" s="64"/>
      <c r="N70" s="64"/>
      <c r="O70" s="64"/>
    </row>
    <row r="71" spans="10:15" x14ac:dyDescent="0.25">
      <c r="J71" s="386"/>
      <c r="K71" s="66" t="s">
        <v>433</v>
      </c>
      <c r="L71" s="64"/>
      <c r="M71" s="64"/>
      <c r="N71" s="64"/>
      <c r="O71" s="64"/>
    </row>
    <row r="72" spans="10:15" x14ac:dyDescent="0.25">
      <c r="J72" s="386"/>
      <c r="K72" s="66" t="s">
        <v>434</v>
      </c>
      <c r="L72" s="64"/>
      <c r="M72" s="64"/>
      <c r="N72" s="64"/>
      <c r="O72" s="64"/>
    </row>
    <row r="73" spans="10:15" x14ac:dyDescent="0.25">
      <c r="J73" s="386"/>
      <c r="K73" s="66" t="s">
        <v>435</v>
      </c>
      <c r="L73" s="64"/>
      <c r="M73" s="64"/>
      <c r="N73" s="64"/>
      <c r="O73" s="64"/>
    </row>
    <row r="74" spans="10:15" x14ac:dyDescent="0.25">
      <c r="J74" s="386"/>
      <c r="K74" s="66" t="s">
        <v>437</v>
      </c>
      <c r="L74" s="64"/>
      <c r="M74" s="64"/>
      <c r="N74" s="64"/>
      <c r="O74" s="64"/>
    </row>
    <row r="75" spans="10:15" x14ac:dyDescent="0.25">
      <c r="J75" s="386"/>
      <c r="K75" s="66" t="s">
        <v>438</v>
      </c>
      <c r="L75" s="64"/>
      <c r="M75" s="64"/>
      <c r="N75" s="64"/>
      <c r="O75" s="64"/>
    </row>
    <row r="76" spans="10:15" x14ac:dyDescent="0.25">
      <c r="J76" s="386"/>
      <c r="K76" s="66" t="s">
        <v>439</v>
      </c>
      <c r="L76" s="64"/>
      <c r="M76" s="64"/>
      <c r="N76" s="64"/>
      <c r="O76" s="64"/>
    </row>
    <row r="77" spans="10:15" x14ac:dyDescent="0.25">
      <c r="J77" s="386"/>
      <c r="K77" s="66" t="s">
        <v>440</v>
      </c>
      <c r="L77" s="64"/>
      <c r="M77" s="64"/>
      <c r="N77" s="64"/>
      <c r="O77" s="64"/>
    </row>
    <row r="78" spans="10:15" x14ac:dyDescent="0.25">
      <c r="J78" s="386"/>
      <c r="K78" s="66" t="s">
        <v>441</v>
      </c>
      <c r="L78" s="64"/>
      <c r="M78" s="64"/>
      <c r="N78" s="64"/>
      <c r="O78" s="64"/>
    </row>
    <row r="79" spans="10:15" x14ac:dyDescent="0.25">
      <c r="J79" s="386"/>
      <c r="K79" s="62" t="s">
        <v>442</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view="pageBreakPreview" zoomScale="85" zoomScaleNormal="85" zoomScaleSheetLayoutView="85" workbookViewId="0">
      <selection activeCell="I53" sqref="I53"/>
    </sheetView>
  </sheetViews>
  <sheetFormatPr defaultRowHeight="13.8" x14ac:dyDescent="0.25"/>
  <cols>
    <col min="1" max="1" width="14" style="3" customWidth="1"/>
    <col min="2" max="2" width="12.6640625" style="35" customWidth="1"/>
    <col min="3" max="3" width="15.33203125" style="35" customWidth="1"/>
    <col min="4" max="4" width="17.6640625" style="35" customWidth="1"/>
    <col min="5" max="5" width="14.6640625" style="35" customWidth="1"/>
    <col min="6" max="6" width="11.5546875" style="35" customWidth="1"/>
    <col min="7" max="7" width="15" style="35" customWidth="1"/>
    <col min="8" max="8" width="14.6640625" style="35" customWidth="1"/>
    <col min="9" max="12" width="9.33203125" style="3"/>
    <col min="13" max="13" width="15.44140625" style="3" customWidth="1"/>
    <col min="14" max="14" width="17.6640625" style="3" customWidth="1"/>
    <col min="15" max="15" width="17.44140625" style="3" bestFit="1" customWidth="1"/>
    <col min="16" max="16" width="13.6640625" style="3" customWidth="1"/>
    <col min="17" max="17" width="15" style="3" customWidth="1"/>
    <col min="18" max="20" width="9.33203125" style="3"/>
    <col min="21" max="21" width="22.44140625" style="3" customWidth="1"/>
    <col min="22" max="258" width="9.33203125" style="3"/>
    <col min="259" max="259" width="14" style="3" customWidth="1"/>
    <col min="260" max="265" width="10.33203125" style="3" customWidth="1"/>
    <col min="266" max="514" width="9.33203125" style="3"/>
    <col min="515" max="515" width="14" style="3" customWidth="1"/>
    <col min="516" max="521" width="10.33203125" style="3" customWidth="1"/>
    <col min="522" max="770" width="9.33203125" style="3"/>
    <col min="771" max="771" width="14" style="3" customWidth="1"/>
    <col min="772" max="777" width="10.33203125" style="3" customWidth="1"/>
    <col min="778" max="1026" width="9.33203125" style="3"/>
    <col min="1027" max="1027" width="14" style="3" customWidth="1"/>
    <col min="1028" max="1033" width="10.33203125" style="3" customWidth="1"/>
    <col min="1034" max="1282" width="9.33203125" style="3"/>
    <col min="1283" max="1283" width="14" style="3" customWidth="1"/>
    <col min="1284" max="1289" width="10.33203125" style="3" customWidth="1"/>
    <col min="1290" max="1538" width="9.33203125" style="3"/>
    <col min="1539" max="1539" width="14" style="3" customWidth="1"/>
    <col min="1540" max="1545" width="10.33203125" style="3" customWidth="1"/>
    <col min="1546" max="1794" width="9.33203125" style="3"/>
    <col min="1795" max="1795" width="14" style="3" customWidth="1"/>
    <col min="1796" max="1801" width="10.33203125" style="3" customWidth="1"/>
    <col min="1802" max="2050" width="9.33203125" style="3"/>
    <col min="2051" max="2051" width="14" style="3" customWidth="1"/>
    <col min="2052" max="2057" width="10.33203125" style="3" customWidth="1"/>
    <col min="2058" max="2306" width="9.33203125" style="3"/>
    <col min="2307" max="2307" width="14" style="3" customWidth="1"/>
    <col min="2308" max="2313" width="10.33203125" style="3" customWidth="1"/>
    <col min="2314" max="2562" width="9.33203125" style="3"/>
    <col min="2563" max="2563" width="14" style="3" customWidth="1"/>
    <col min="2564" max="2569" width="10.33203125" style="3" customWidth="1"/>
    <col min="2570" max="2818" width="9.33203125" style="3"/>
    <col min="2819" max="2819" width="14" style="3" customWidth="1"/>
    <col min="2820" max="2825" width="10.33203125" style="3" customWidth="1"/>
    <col min="2826" max="3074" width="9.33203125" style="3"/>
    <col min="3075" max="3075" width="14" style="3" customWidth="1"/>
    <col min="3076" max="3081" width="10.33203125" style="3" customWidth="1"/>
    <col min="3082" max="3330" width="9.33203125" style="3"/>
    <col min="3331" max="3331" width="14" style="3" customWidth="1"/>
    <col min="3332" max="3337" width="10.33203125" style="3" customWidth="1"/>
    <col min="3338" max="3586" width="9.33203125" style="3"/>
    <col min="3587" max="3587" width="14" style="3" customWidth="1"/>
    <col min="3588" max="3593" width="10.33203125" style="3" customWidth="1"/>
    <col min="3594" max="3842" width="9.33203125" style="3"/>
    <col min="3843" max="3843" width="14" style="3" customWidth="1"/>
    <col min="3844" max="3849" width="10.33203125" style="3" customWidth="1"/>
    <col min="3850" max="4098" width="9.33203125" style="3"/>
    <col min="4099" max="4099" width="14" style="3" customWidth="1"/>
    <col min="4100" max="4105" width="10.33203125" style="3" customWidth="1"/>
    <col min="4106" max="4354" width="9.33203125" style="3"/>
    <col min="4355" max="4355" width="14" style="3" customWidth="1"/>
    <col min="4356" max="4361" width="10.33203125" style="3" customWidth="1"/>
    <col min="4362" max="4610" width="9.33203125" style="3"/>
    <col min="4611" max="4611" width="14" style="3" customWidth="1"/>
    <col min="4612" max="4617" width="10.33203125" style="3" customWidth="1"/>
    <col min="4618" max="4866" width="9.33203125" style="3"/>
    <col min="4867" max="4867" width="14" style="3" customWidth="1"/>
    <col min="4868" max="4873" width="10.33203125" style="3" customWidth="1"/>
    <col min="4874" max="5122" width="9.33203125" style="3"/>
    <col min="5123" max="5123" width="14" style="3" customWidth="1"/>
    <col min="5124" max="5129" width="10.33203125" style="3" customWidth="1"/>
    <col min="5130" max="5378" width="9.33203125" style="3"/>
    <col min="5379" max="5379" width="14" style="3" customWidth="1"/>
    <col min="5380" max="5385" width="10.33203125" style="3" customWidth="1"/>
    <col min="5386" max="5634" width="9.33203125" style="3"/>
    <col min="5635" max="5635" width="14" style="3" customWidth="1"/>
    <col min="5636" max="5641" width="10.33203125" style="3" customWidth="1"/>
    <col min="5642" max="5890" width="9.33203125" style="3"/>
    <col min="5891" max="5891" width="14" style="3" customWidth="1"/>
    <col min="5892" max="5897" width="10.33203125" style="3" customWidth="1"/>
    <col min="5898" max="6146" width="9.33203125" style="3"/>
    <col min="6147" max="6147" width="14" style="3" customWidth="1"/>
    <col min="6148" max="6153" width="10.33203125" style="3" customWidth="1"/>
    <col min="6154" max="6402" width="9.33203125" style="3"/>
    <col min="6403" max="6403" width="14" style="3" customWidth="1"/>
    <col min="6404" max="6409" width="10.33203125" style="3" customWidth="1"/>
    <col min="6410" max="6658" width="9.33203125" style="3"/>
    <col min="6659" max="6659" width="14" style="3" customWidth="1"/>
    <col min="6660" max="6665" width="10.33203125" style="3" customWidth="1"/>
    <col min="6666" max="6914" width="9.33203125" style="3"/>
    <col min="6915" max="6915" width="14" style="3" customWidth="1"/>
    <col min="6916" max="6921" width="10.33203125" style="3" customWidth="1"/>
    <col min="6922" max="7170" width="9.33203125" style="3"/>
    <col min="7171" max="7171" width="14" style="3" customWidth="1"/>
    <col min="7172" max="7177" width="10.33203125" style="3" customWidth="1"/>
    <col min="7178" max="7426" width="9.33203125" style="3"/>
    <col min="7427" max="7427" width="14" style="3" customWidth="1"/>
    <col min="7428" max="7433" width="10.33203125" style="3" customWidth="1"/>
    <col min="7434" max="7682" width="9.33203125" style="3"/>
    <col min="7683" max="7683" width="14" style="3" customWidth="1"/>
    <col min="7684" max="7689" width="10.33203125" style="3" customWidth="1"/>
    <col min="7690" max="7938" width="9.33203125" style="3"/>
    <col min="7939" max="7939" width="14" style="3" customWidth="1"/>
    <col min="7940" max="7945" width="10.33203125" style="3" customWidth="1"/>
    <col min="7946" max="8194" width="9.33203125" style="3"/>
    <col min="8195" max="8195" width="14" style="3" customWidth="1"/>
    <col min="8196" max="8201" width="10.33203125" style="3" customWidth="1"/>
    <col min="8202" max="8450" width="9.33203125" style="3"/>
    <col min="8451" max="8451" width="14" style="3" customWidth="1"/>
    <col min="8452" max="8457" width="10.33203125" style="3" customWidth="1"/>
    <col min="8458" max="8706" width="9.33203125" style="3"/>
    <col min="8707" max="8707" width="14" style="3" customWidth="1"/>
    <col min="8708" max="8713" width="10.33203125" style="3" customWidth="1"/>
    <col min="8714" max="8962" width="9.33203125" style="3"/>
    <col min="8963" max="8963" width="14" style="3" customWidth="1"/>
    <col min="8964" max="8969" width="10.33203125" style="3" customWidth="1"/>
    <col min="8970" max="9218" width="9.33203125" style="3"/>
    <col min="9219" max="9219" width="14" style="3" customWidth="1"/>
    <col min="9220" max="9225" width="10.33203125" style="3" customWidth="1"/>
    <col min="9226" max="9474" width="9.33203125" style="3"/>
    <col min="9475" max="9475" width="14" style="3" customWidth="1"/>
    <col min="9476" max="9481" width="10.33203125" style="3" customWidth="1"/>
    <col min="9482" max="9730" width="9.33203125" style="3"/>
    <col min="9731" max="9731" width="14" style="3" customWidth="1"/>
    <col min="9732" max="9737" width="10.33203125" style="3" customWidth="1"/>
    <col min="9738" max="9986" width="9.33203125" style="3"/>
    <col min="9987" max="9987" width="14" style="3" customWidth="1"/>
    <col min="9988" max="9993" width="10.33203125" style="3" customWidth="1"/>
    <col min="9994" max="10242" width="9.33203125" style="3"/>
    <col min="10243" max="10243" width="14" style="3" customWidth="1"/>
    <col min="10244" max="10249" width="10.33203125" style="3" customWidth="1"/>
    <col min="10250" max="10498" width="9.33203125" style="3"/>
    <col min="10499" max="10499" width="14" style="3" customWidth="1"/>
    <col min="10500" max="10505" width="10.33203125" style="3" customWidth="1"/>
    <col min="10506" max="10754" width="9.33203125" style="3"/>
    <col min="10755" max="10755" width="14" style="3" customWidth="1"/>
    <col min="10756" max="10761" width="10.33203125" style="3" customWidth="1"/>
    <col min="10762" max="11010" width="9.33203125" style="3"/>
    <col min="11011" max="11011" width="14" style="3" customWidth="1"/>
    <col min="11012" max="11017" width="10.33203125" style="3" customWidth="1"/>
    <col min="11018" max="11266" width="9.33203125" style="3"/>
    <col min="11267" max="11267" width="14" style="3" customWidth="1"/>
    <col min="11268" max="11273" width="10.33203125" style="3" customWidth="1"/>
    <col min="11274" max="11522" width="9.33203125" style="3"/>
    <col min="11523" max="11523" width="14" style="3" customWidth="1"/>
    <col min="11524" max="11529" width="10.33203125" style="3" customWidth="1"/>
    <col min="11530" max="11778" width="9.33203125" style="3"/>
    <col min="11779" max="11779" width="14" style="3" customWidth="1"/>
    <col min="11780" max="11785" width="10.33203125" style="3" customWidth="1"/>
    <col min="11786" max="12034" width="9.33203125" style="3"/>
    <col min="12035" max="12035" width="14" style="3" customWidth="1"/>
    <col min="12036" max="12041" width="10.33203125" style="3" customWidth="1"/>
    <col min="12042" max="12290" width="9.33203125" style="3"/>
    <col min="12291" max="12291" width="14" style="3" customWidth="1"/>
    <col min="12292" max="12297" width="10.33203125" style="3" customWidth="1"/>
    <col min="12298" max="12546" width="9.33203125" style="3"/>
    <col min="12547" max="12547" width="14" style="3" customWidth="1"/>
    <col min="12548" max="12553" width="10.33203125" style="3" customWidth="1"/>
    <col min="12554" max="12802" width="9.33203125" style="3"/>
    <col min="12803" max="12803" width="14" style="3" customWidth="1"/>
    <col min="12804" max="12809" width="10.33203125" style="3" customWidth="1"/>
    <col min="12810" max="13058" width="9.33203125" style="3"/>
    <col min="13059" max="13059" width="14" style="3" customWidth="1"/>
    <col min="13060" max="13065" width="10.33203125" style="3" customWidth="1"/>
    <col min="13066" max="13314" width="9.33203125" style="3"/>
    <col min="13315" max="13315" width="14" style="3" customWidth="1"/>
    <col min="13316" max="13321" width="10.33203125" style="3" customWidth="1"/>
    <col min="13322" max="13570" width="9.33203125" style="3"/>
    <col min="13571" max="13571" width="14" style="3" customWidth="1"/>
    <col min="13572" max="13577" width="10.33203125" style="3" customWidth="1"/>
    <col min="13578" max="13826" width="9.33203125" style="3"/>
    <col min="13827" max="13827" width="14" style="3" customWidth="1"/>
    <col min="13828" max="13833" width="10.33203125" style="3" customWidth="1"/>
    <col min="13834" max="14082" width="9.33203125" style="3"/>
    <col min="14083" max="14083" width="14" style="3" customWidth="1"/>
    <col min="14084" max="14089" width="10.33203125" style="3" customWidth="1"/>
    <col min="14090" max="14338" width="9.33203125" style="3"/>
    <col min="14339" max="14339" width="14" style="3" customWidth="1"/>
    <col min="14340" max="14345" width="10.33203125" style="3" customWidth="1"/>
    <col min="14346" max="14594" width="9.33203125" style="3"/>
    <col min="14595" max="14595" width="14" style="3" customWidth="1"/>
    <col min="14596" max="14601" width="10.33203125" style="3" customWidth="1"/>
    <col min="14602" max="14850" width="9.33203125" style="3"/>
    <col min="14851" max="14851" width="14" style="3" customWidth="1"/>
    <col min="14852" max="14857" width="10.33203125" style="3" customWidth="1"/>
    <col min="14858" max="15106" width="9.33203125" style="3"/>
    <col min="15107" max="15107" width="14" style="3" customWidth="1"/>
    <col min="15108" max="15113" width="10.33203125" style="3" customWidth="1"/>
    <col min="15114" max="15362" width="9.33203125" style="3"/>
    <col min="15363" max="15363" width="14" style="3" customWidth="1"/>
    <col min="15364" max="15369" width="10.33203125" style="3" customWidth="1"/>
    <col min="15370" max="15618" width="9.33203125" style="3"/>
    <col min="15619" max="15619" width="14" style="3" customWidth="1"/>
    <col min="15620" max="15625" width="10.33203125" style="3" customWidth="1"/>
    <col min="15626" max="15874" width="9.33203125" style="3"/>
    <col min="15875" max="15875" width="14" style="3" customWidth="1"/>
    <col min="15876" max="15881" width="10.33203125" style="3" customWidth="1"/>
    <col min="15882" max="16130" width="9.33203125" style="3"/>
    <col min="16131" max="16131" width="14" style="3" customWidth="1"/>
    <col min="16132" max="16137" width="10.33203125" style="3" customWidth="1"/>
    <col min="16138" max="16384" width="9.33203125" style="3"/>
  </cols>
  <sheetData>
    <row r="1" spans="1:21" ht="15" x14ac:dyDescent="0.25">
      <c r="A1" s="93" t="str">
        <f>+'Cover Page'!$B$30</f>
        <v>Annual Performance Report 2022</v>
      </c>
      <c r="B1" s="93"/>
      <c r="C1" s="93"/>
      <c r="D1" s="93"/>
      <c r="E1" s="93" t="str">
        <f>+'Cover Page'!$B$34</f>
        <v>Cornwall Energy Recovery Centre</v>
      </c>
    </row>
    <row r="3" spans="1:21" ht="14.4" x14ac:dyDescent="0.3">
      <c r="A3" s="60" t="s">
        <v>459</v>
      </c>
      <c r="E3" s="76" t="s">
        <v>411</v>
      </c>
      <c r="H3" s="80" t="s">
        <v>460</v>
      </c>
      <c r="J3" s="9" t="str">
        <f>+A3</f>
        <v>Monitoring of Carbon Monoxide (10-minute avg)</v>
      </c>
      <c r="L3" s="9"/>
      <c r="O3" s="9" t="s">
        <v>413</v>
      </c>
      <c r="Q3" s="77" t="s">
        <v>2</v>
      </c>
      <c r="S3" s="79" t="s">
        <v>2</v>
      </c>
      <c r="T3" s="74"/>
      <c r="U3" s="74"/>
    </row>
    <row r="4" spans="1:21" ht="13.95" customHeight="1" x14ac:dyDescent="0.25">
      <c r="S4" s="377" t="s">
        <v>461</v>
      </c>
      <c r="T4" s="377"/>
      <c r="U4" s="377"/>
    </row>
    <row r="5" spans="1:21" ht="16.2" x14ac:dyDescent="0.25">
      <c r="A5" s="68" t="s">
        <v>415</v>
      </c>
      <c r="B5" s="388" t="s">
        <v>462</v>
      </c>
      <c r="C5" s="388"/>
      <c r="D5" s="388"/>
      <c r="E5" s="388"/>
      <c r="F5" s="388" t="s">
        <v>417</v>
      </c>
      <c r="G5" s="388"/>
      <c r="H5" s="388"/>
      <c r="K5" s="387"/>
      <c r="L5" s="387"/>
      <c r="M5" s="387"/>
      <c r="N5" s="387"/>
      <c r="O5" s="387"/>
      <c r="P5" s="387"/>
      <c r="Q5" s="387"/>
      <c r="S5" s="377"/>
      <c r="T5" s="377"/>
      <c r="U5" s="377"/>
    </row>
    <row r="6" spans="1:21" s="58" customFormat="1" ht="37.5" customHeight="1" x14ac:dyDescent="0.3">
      <c r="A6" s="65">
        <f>+'Cover Page'!C40</f>
        <v>2022</v>
      </c>
      <c r="B6" s="55" t="s">
        <v>463</v>
      </c>
      <c r="C6" s="55" t="s">
        <v>464</v>
      </c>
      <c r="D6" s="55" t="s">
        <v>465</v>
      </c>
      <c r="E6" s="55" t="s">
        <v>466</v>
      </c>
      <c r="F6" s="55" t="s">
        <v>457</v>
      </c>
      <c r="G6" s="55" t="s">
        <v>422</v>
      </c>
      <c r="H6" s="55" t="s">
        <v>423</v>
      </c>
      <c r="I6" s="59"/>
      <c r="K6" s="61">
        <f>+A6</f>
        <v>2022</v>
      </c>
      <c r="L6" s="61" t="s">
        <v>424</v>
      </c>
      <c r="M6" s="55" t="s">
        <v>464</v>
      </c>
      <c r="N6" s="55" t="s">
        <v>465</v>
      </c>
      <c r="O6" s="55" t="s">
        <v>466</v>
      </c>
      <c r="P6" s="67" t="s">
        <v>422</v>
      </c>
      <c r="Q6" s="67" t="s">
        <v>426</v>
      </c>
      <c r="S6" s="377"/>
      <c r="T6" s="377"/>
      <c r="U6" s="377"/>
    </row>
    <row r="7" spans="1:21" x14ac:dyDescent="0.25">
      <c r="A7" s="66" t="s">
        <v>427</v>
      </c>
      <c r="B7" s="69">
        <v>150</v>
      </c>
      <c r="C7" s="64" t="e">
        <f>AVERAGE(M7,M22)</f>
        <v>#DIV/0!</v>
      </c>
      <c r="D7" s="64" t="e">
        <f t="shared" ref="D7:E7" si="0">AVERAGE(N7,N22)</f>
        <v>#DIV/0!</v>
      </c>
      <c r="E7" s="64" t="e">
        <f t="shared" si="0"/>
        <v>#DIV/0!</v>
      </c>
      <c r="F7" s="69">
        <v>50</v>
      </c>
      <c r="G7" s="64" t="e">
        <f>AVERAGE(P7,P22)</f>
        <v>#DIV/0!</v>
      </c>
      <c r="H7" s="64" t="e">
        <f>AVERAGE(Q7,Q22)</f>
        <v>#DIV/0!</v>
      </c>
      <c r="K7" s="386" t="s">
        <v>194</v>
      </c>
      <c r="L7" s="66" t="s">
        <v>427</v>
      </c>
      <c r="M7" s="64"/>
      <c r="N7" s="64"/>
      <c r="O7" s="64"/>
      <c r="P7" s="64"/>
      <c r="Q7" s="64"/>
      <c r="S7" s="377"/>
      <c r="T7" s="377"/>
      <c r="U7" s="377"/>
    </row>
    <row r="8" spans="1:21" x14ac:dyDescent="0.25">
      <c r="A8" s="66" t="s">
        <v>428</v>
      </c>
      <c r="B8" s="63">
        <f>+B7</f>
        <v>150</v>
      </c>
      <c r="C8" s="64" t="e">
        <f t="shared" ref="C8:C18" si="1">AVERAGE(M8,M23)</f>
        <v>#DIV/0!</v>
      </c>
      <c r="D8" s="64" t="e">
        <f t="shared" ref="D8:D18" si="2">AVERAGE(N8,N23)</f>
        <v>#DIV/0!</v>
      </c>
      <c r="E8" s="64" t="e">
        <f t="shared" ref="E8:E18" si="3">AVERAGE(O8,O23)</f>
        <v>#DIV/0!</v>
      </c>
      <c r="F8" s="63">
        <f>+F7</f>
        <v>50</v>
      </c>
      <c r="G8" s="64" t="e">
        <f t="shared" ref="G8:H8" si="4">AVERAGE(P8,P23)</f>
        <v>#DIV/0!</v>
      </c>
      <c r="H8" s="64" t="e">
        <f t="shared" si="4"/>
        <v>#DIV/0!</v>
      </c>
      <c r="K8" s="386"/>
      <c r="L8" s="66" t="s">
        <v>428</v>
      </c>
      <c r="M8" s="64"/>
      <c r="N8" s="64"/>
      <c r="O8" s="64"/>
      <c r="P8" s="64"/>
      <c r="Q8" s="64"/>
      <c r="S8" s="377"/>
      <c r="T8" s="377"/>
      <c r="U8" s="377"/>
    </row>
    <row r="9" spans="1:21" x14ac:dyDescent="0.25">
      <c r="A9" s="66" t="s">
        <v>429</v>
      </c>
      <c r="B9" s="63">
        <f t="shared" ref="B9:B18" si="5">+B8</f>
        <v>150</v>
      </c>
      <c r="C9" s="64">
        <f t="shared" si="1"/>
        <v>6.5</v>
      </c>
      <c r="D9" s="64">
        <f t="shared" si="2"/>
        <v>1</v>
      </c>
      <c r="E9" s="64">
        <f t="shared" si="3"/>
        <v>100</v>
      </c>
      <c r="F9" s="63">
        <f t="shared" ref="F9:F18" si="6">+F8</f>
        <v>50</v>
      </c>
      <c r="G9" s="64">
        <f t="shared" ref="G9:H9" si="7">AVERAGE(P9,P24)</f>
        <v>1</v>
      </c>
      <c r="H9" s="64">
        <f t="shared" si="7"/>
        <v>3</v>
      </c>
      <c r="K9" s="386"/>
      <c r="L9" s="66" t="s">
        <v>429</v>
      </c>
      <c r="M9" s="64">
        <v>7</v>
      </c>
      <c r="N9" s="64">
        <v>0</v>
      </c>
      <c r="O9" s="64">
        <v>140</v>
      </c>
      <c r="P9" s="64">
        <v>0</v>
      </c>
      <c r="Q9" s="64">
        <v>3</v>
      </c>
      <c r="S9" s="78" t="s">
        <v>467</v>
      </c>
    </row>
    <row r="10" spans="1:21" x14ac:dyDescent="0.25">
      <c r="A10" s="66" t="s">
        <v>431</v>
      </c>
      <c r="B10" s="63">
        <f t="shared" si="5"/>
        <v>150</v>
      </c>
      <c r="C10" s="64">
        <f t="shared" si="1"/>
        <v>11.5</v>
      </c>
      <c r="D10" s="64">
        <f t="shared" si="2"/>
        <v>1.5</v>
      </c>
      <c r="E10" s="64">
        <f t="shared" si="3"/>
        <v>71</v>
      </c>
      <c r="F10" s="63">
        <f t="shared" si="6"/>
        <v>50</v>
      </c>
      <c r="G10" s="64">
        <f t="shared" ref="G10:H10" si="8">AVERAGE(P10,P25)</f>
        <v>1.5</v>
      </c>
      <c r="H10" s="64">
        <f t="shared" si="8"/>
        <v>2.5</v>
      </c>
      <c r="K10" s="386"/>
      <c r="L10" s="66" t="s">
        <v>431</v>
      </c>
      <c r="M10" s="64">
        <v>11</v>
      </c>
      <c r="N10" s="64">
        <v>0</v>
      </c>
      <c r="O10" s="64">
        <v>107</v>
      </c>
      <c r="P10" s="64">
        <v>0</v>
      </c>
      <c r="Q10" s="64">
        <v>1</v>
      </c>
      <c r="S10" s="385" t="s">
        <v>468</v>
      </c>
      <c r="T10" s="385"/>
      <c r="U10" s="385"/>
    </row>
    <row r="11" spans="1:21" x14ac:dyDescent="0.25">
      <c r="A11" s="66" t="s">
        <v>433</v>
      </c>
      <c r="B11" s="63">
        <f t="shared" si="5"/>
        <v>150</v>
      </c>
      <c r="C11" s="64">
        <f t="shared" si="1"/>
        <v>5</v>
      </c>
      <c r="D11" s="64">
        <f t="shared" si="2"/>
        <v>1</v>
      </c>
      <c r="E11" s="64">
        <f t="shared" si="3"/>
        <v>73</v>
      </c>
      <c r="F11" s="63">
        <f t="shared" si="6"/>
        <v>50</v>
      </c>
      <c r="G11" s="64">
        <f t="shared" ref="G11:H11" si="9">AVERAGE(P11,P26)</f>
        <v>1</v>
      </c>
      <c r="H11" s="64">
        <f t="shared" si="9"/>
        <v>1.5</v>
      </c>
      <c r="K11" s="386"/>
      <c r="L11" s="66" t="s">
        <v>433</v>
      </c>
      <c r="M11" s="64">
        <v>4</v>
      </c>
      <c r="N11" s="64">
        <v>0</v>
      </c>
      <c r="O11" s="64">
        <v>128</v>
      </c>
      <c r="P11" s="64">
        <v>0</v>
      </c>
      <c r="Q11" s="64">
        <v>0</v>
      </c>
      <c r="S11" s="385"/>
      <c r="T11" s="385"/>
      <c r="U11" s="385"/>
    </row>
    <row r="12" spans="1:21" x14ac:dyDescent="0.25">
      <c r="A12" s="66" t="s">
        <v>434</v>
      </c>
      <c r="B12" s="63">
        <f t="shared" si="5"/>
        <v>150</v>
      </c>
      <c r="C12" s="64">
        <f t="shared" si="1"/>
        <v>3.5</v>
      </c>
      <c r="D12" s="64">
        <f t="shared" si="2"/>
        <v>1</v>
      </c>
      <c r="E12" s="64">
        <f t="shared" si="3"/>
        <v>160.5</v>
      </c>
      <c r="F12" s="63">
        <f t="shared" si="6"/>
        <v>50</v>
      </c>
      <c r="G12" s="64">
        <f t="shared" ref="G12:H12" si="10">AVERAGE(P12,P27)</f>
        <v>1</v>
      </c>
      <c r="H12" s="64">
        <f t="shared" si="10"/>
        <v>1.5</v>
      </c>
      <c r="K12" s="386"/>
      <c r="L12" s="66" t="s">
        <v>434</v>
      </c>
      <c r="M12" s="64">
        <v>1</v>
      </c>
      <c r="N12" s="64">
        <v>0</v>
      </c>
      <c r="O12" s="64">
        <v>211</v>
      </c>
      <c r="P12" s="64">
        <v>0</v>
      </c>
      <c r="Q12" s="64">
        <v>0</v>
      </c>
      <c r="S12" s="385"/>
      <c r="T12" s="385"/>
      <c r="U12" s="385"/>
    </row>
    <row r="13" spans="1:21" x14ac:dyDescent="0.25">
      <c r="A13" s="66" t="s">
        <v>435</v>
      </c>
      <c r="B13" s="63">
        <f t="shared" si="5"/>
        <v>150</v>
      </c>
      <c r="C13" s="64">
        <f t="shared" si="1"/>
        <v>15</v>
      </c>
      <c r="D13" s="64">
        <f t="shared" si="2"/>
        <v>1.5</v>
      </c>
      <c r="E13" s="64">
        <f t="shared" si="3"/>
        <v>210.5</v>
      </c>
      <c r="F13" s="63">
        <f t="shared" si="6"/>
        <v>50</v>
      </c>
      <c r="G13" s="64">
        <f t="shared" ref="G13:H13" si="11">AVERAGE(P13,P28)</f>
        <v>1.5</v>
      </c>
      <c r="H13" s="64">
        <f t="shared" si="11"/>
        <v>5.5</v>
      </c>
      <c r="K13" s="386"/>
      <c r="L13" s="66" t="s">
        <v>435</v>
      </c>
      <c r="M13" s="64">
        <v>4</v>
      </c>
      <c r="N13" s="64">
        <v>0</v>
      </c>
      <c r="O13" s="64">
        <v>145</v>
      </c>
      <c r="P13" s="64">
        <v>0</v>
      </c>
      <c r="Q13" s="64">
        <v>1</v>
      </c>
      <c r="S13" s="385" t="s">
        <v>469</v>
      </c>
      <c r="T13" s="385"/>
      <c r="U13" s="385"/>
    </row>
    <row r="14" spans="1:21" x14ac:dyDescent="0.25">
      <c r="A14" s="66" t="s">
        <v>437</v>
      </c>
      <c r="B14" s="63">
        <f t="shared" si="5"/>
        <v>150</v>
      </c>
      <c r="C14" s="64">
        <f t="shared" si="1"/>
        <v>13</v>
      </c>
      <c r="D14" s="64">
        <f t="shared" si="2"/>
        <v>1.5</v>
      </c>
      <c r="E14" s="64">
        <f t="shared" si="3"/>
        <v>374.5</v>
      </c>
      <c r="F14" s="63">
        <f t="shared" si="6"/>
        <v>50</v>
      </c>
      <c r="G14" s="64">
        <f t="shared" ref="G14:H14" si="12">AVERAGE(P14,P29)</f>
        <v>1.5</v>
      </c>
      <c r="H14" s="64">
        <f t="shared" si="12"/>
        <v>3</v>
      </c>
      <c r="K14" s="386"/>
      <c r="L14" s="66" t="s">
        <v>437</v>
      </c>
      <c r="M14" s="64">
        <v>4</v>
      </c>
      <c r="N14" s="64">
        <v>0</v>
      </c>
      <c r="O14" s="64">
        <v>123</v>
      </c>
      <c r="P14" s="64">
        <v>0</v>
      </c>
      <c r="Q14" s="64">
        <v>0</v>
      </c>
      <c r="S14" s="385"/>
      <c r="T14" s="385"/>
      <c r="U14" s="385"/>
    </row>
    <row r="15" spans="1:21" x14ac:dyDescent="0.25">
      <c r="A15" s="66" t="s">
        <v>438</v>
      </c>
      <c r="B15" s="63">
        <f t="shared" si="5"/>
        <v>150</v>
      </c>
      <c r="C15" s="64">
        <f t="shared" si="1"/>
        <v>6</v>
      </c>
      <c r="D15" s="64">
        <f t="shared" si="2"/>
        <v>1</v>
      </c>
      <c r="E15" s="64">
        <f t="shared" si="3"/>
        <v>185.5</v>
      </c>
      <c r="F15" s="63">
        <f t="shared" si="6"/>
        <v>50</v>
      </c>
      <c r="G15" s="64">
        <f t="shared" ref="G15:H15" si="13">AVERAGE(P15,P30)</f>
        <v>1</v>
      </c>
      <c r="H15" s="64">
        <f t="shared" si="13"/>
        <v>4.5</v>
      </c>
      <c r="K15" s="386"/>
      <c r="L15" s="66" t="s">
        <v>438</v>
      </c>
      <c r="M15" s="64">
        <v>7</v>
      </c>
      <c r="N15" s="64">
        <v>0</v>
      </c>
      <c r="O15" s="64">
        <v>122</v>
      </c>
      <c r="P15" s="64">
        <v>0</v>
      </c>
      <c r="Q15" s="64">
        <v>5</v>
      </c>
      <c r="S15" s="385"/>
      <c r="T15" s="385"/>
      <c r="U15" s="385"/>
    </row>
    <row r="16" spans="1:21" x14ac:dyDescent="0.25">
      <c r="A16" s="66" t="s">
        <v>439</v>
      </c>
      <c r="B16" s="63">
        <f t="shared" si="5"/>
        <v>150</v>
      </c>
      <c r="C16" s="64">
        <f t="shared" si="1"/>
        <v>14</v>
      </c>
      <c r="D16" s="64">
        <f t="shared" si="2"/>
        <v>2.5</v>
      </c>
      <c r="E16" s="64">
        <f t="shared" si="3"/>
        <v>183.5</v>
      </c>
      <c r="F16" s="63">
        <f t="shared" si="6"/>
        <v>50</v>
      </c>
      <c r="G16" s="64">
        <f t="shared" ref="G16:H16" si="14">AVERAGE(P16,P31)</f>
        <v>2.5</v>
      </c>
      <c r="H16" s="64">
        <f t="shared" si="14"/>
        <v>6.5</v>
      </c>
      <c r="K16" s="386"/>
      <c r="L16" s="66" t="s">
        <v>439</v>
      </c>
      <c r="M16" s="64">
        <v>8</v>
      </c>
      <c r="N16" s="64">
        <v>1</v>
      </c>
      <c r="O16" s="64">
        <v>107</v>
      </c>
      <c r="P16" s="64">
        <v>1</v>
      </c>
      <c r="Q16" s="64">
        <v>5</v>
      </c>
      <c r="S16" s="385"/>
      <c r="T16" s="385"/>
      <c r="U16" s="385"/>
    </row>
    <row r="17" spans="1:17" x14ac:dyDescent="0.25">
      <c r="A17" s="66" t="s">
        <v>440</v>
      </c>
      <c r="B17" s="63">
        <f t="shared" si="5"/>
        <v>150</v>
      </c>
      <c r="C17" s="64">
        <f t="shared" si="1"/>
        <v>11</v>
      </c>
      <c r="D17" s="64">
        <f t="shared" si="2"/>
        <v>2.5</v>
      </c>
      <c r="E17" s="64">
        <f t="shared" si="3"/>
        <v>246.5</v>
      </c>
      <c r="F17" s="63">
        <f t="shared" si="6"/>
        <v>50</v>
      </c>
      <c r="G17" s="64">
        <f t="shared" ref="G17:H17" si="15">AVERAGE(P17,P32)</f>
        <v>2.5</v>
      </c>
      <c r="H17" s="64">
        <f t="shared" si="15"/>
        <v>5.5</v>
      </c>
      <c r="K17" s="386"/>
      <c r="L17" s="66" t="s">
        <v>440</v>
      </c>
      <c r="M17" s="64">
        <v>9</v>
      </c>
      <c r="N17" s="64">
        <v>1</v>
      </c>
      <c r="O17" s="64">
        <v>316</v>
      </c>
      <c r="P17" s="64">
        <v>1</v>
      </c>
      <c r="Q17" s="64">
        <v>4</v>
      </c>
    </row>
    <row r="18" spans="1:17" x14ac:dyDescent="0.25">
      <c r="A18" s="66" t="s">
        <v>441</v>
      </c>
      <c r="B18" s="63">
        <f t="shared" si="5"/>
        <v>150</v>
      </c>
      <c r="C18" s="64">
        <f t="shared" si="1"/>
        <v>7.5</v>
      </c>
      <c r="D18" s="64">
        <f t="shared" si="2"/>
        <v>3.5</v>
      </c>
      <c r="E18" s="64">
        <f t="shared" si="3"/>
        <v>228.5</v>
      </c>
      <c r="F18" s="63">
        <f t="shared" si="6"/>
        <v>50</v>
      </c>
      <c r="G18" s="64">
        <f t="shared" ref="G18:H18" si="16">AVERAGE(P18,P33)</f>
        <v>3.5</v>
      </c>
      <c r="H18" s="64">
        <f t="shared" si="16"/>
        <v>5</v>
      </c>
      <c r="K18" s="386"/>
      <c r="L18" s="66" t="s">
        <v>441</v>
      </c>
      <c r="M18" s="64">
        <v>7</v>
      </c>
      <c r="N18" s="64">
        <v>2</v>
      </c>
      <c r="O18" s="64">
        <v>165</v>
      </c>
      <c r="P18" s="64">
        <v>2</v>
      </c>
      <c r="Q18" s="64">
        <v>3</v>
      </c>
    </row>
    <row r="19" spans="1:17" x14ac:dyDescent="0.25">
      <c r="K19" s="386"/>
      <c r="L19" s="62" t="s">
        <v>442</v>
      </c>
      <c r="M19" s="62">
        <f>AVERAGE(M7:M18)</f>
        <v>6.2</v>
      </c>
      <c r="N19" s="62">
        <f>AVERAGE(N7:N18)</f>
        <v>0.4</v>
      </c>
      <c r="O19" s="62">
        <f>MAX(O7:O18)</f>
        <v>316</v>
      </c>
      <c r="P19" s="62">
        <f>AVERAGE(P7:P18)</f>
        <v>0.4</v>
      </c>
      <c r="Q19" s="62">
        <f>MAX(Q7:Q18)</f>
        <v>5</v>
      </c>
    </row>
    <row r="21" spans="1:17" ht="27.6" x14ac:dyDescent="0.25">
      <c r="K21" s="61">
        <f>+A6</f>
        <v>2022</v>
      </c>
      <c r="L21" s="61" t="s">
        <v>424</v>
      </c>
      <c r="M21" s="55" t="s">
        <v>464</v>
      </c>
      <c r="N21" s="55" t="s">
        <v>465</v>
      </c>
      <c r="O21" s="55" t="s">
        <v>466</v>
      </c>
      <c r="P21" s="67" t="s">
        <v>422</v>
      </c>
      <c r="Q21" s="67" t="s">
        <v>426</v>
      </c>
    </row>
    <row r="22" spans="1:17" x14ac:dyDescent="0.25">
      <c r="K22" s="386" t="s">
        <v>195</v>
      </c>
      <c r="L22" s="66" t="s">
        <v>427</v>
      </c>
      <c r="M22" s="64"/>
      <c r="N22" s="64"/>
      <c r="O22" s="64"/>
      <c r="P22" s="64"/>
      <c r="Q22" s="64"/>
    </row>
    <row r="23" spans="1:17" x14ac:dyDescent="0.25">
      <c r="K23" s="386"/>
      <c r="L23" s="66" t="s">
        <v>428</v>
      </c>
      <c r="M23" s="64"/>
      <c r="N23" s="64"/>
      <c r="O23" s="64"/>
      <c r="P23" s="64"/>
      <c r="Q23" s="64"/>
    </row>
    <row r="24" spans="1:17" x14ac:dyDescent="0.25">
      <c r="K24" s="386"/>
      <c r="L24" s="66" t="s">
        <v>429</v>
      </c>
      <c r="M24" s="64">
        <v>6</v>
      </c>
      <c r="N24" s="64">
        <v>2</v>
      </c>
      <c r="O24" s="64">
        <v>60</v>
      </c>
      <c r="P24" s="64">
        <v>2</v>
      </c>
      <c r="Q24" s="64">
        <v>3</v>
      </c>
    </row>
    <row r="25" spans="1:17" x14ac:dyDescent="0.25">
      <c r="K25" s="386"/>
      <c r="L25" s="66" t="s">
        <v>431</v>
      </c>
      <c r="M25" s="64">
        <v>12</v>
      </c>
      <c r="N25" s="64">
        <v>3</v>
      </c>
      <c r="O25" s="64">
        <v>35</v>
      </c>
      <c r="P25" s="64">
        <v>3</v>
      </c>
      <c r="Q25" s="64">
        <v>4</v>
      </c>
    </row>
    <row r="26" spans="1:17" x14ac:dyDescent="0.25">
      <c r="K26" s="386"/>
      <c r="L26" s="66" t="s">
        <v>433</v>
      </c>
      <c r="M26" s="64">
        <v>6</v>
      </c>
      <c r="N26" s="64">
        <v>2</v>
      </c>
      <c r="O26" s="64">
        <v>18</v>
      </c>
      <c r="P26" s="64">
        <v>2</v>
      </c>
      <c r="Q26" s="64">
        <v>3</v>
      </c>
    </row>
    <row r="27" spans="1:17" x14ac:dyDescent="0.25">
      <c r="K27" s="386"/>
      <c r="L27" s="66" t="s">
        <v>434</v>
      </c>
      <c r="M27" s="64">
        <v>6</v>
      </c>
      <c r="N27" s="64">
        <v>2</v>
      </c>
      <c r="O27" s="64">
        <v>110</v>
      </c>
      <c r="P27" s="64">
        <v>2</v>
      </c>
      <c r="Q27" s="64">
        <v>3</v>
      </c>
    </row>
    <row r="28" spans="1:17" x14ac:dyDescent="0.25">
      <c r="K28" s="386"/>
      <c r="L28" s="66" t="s">
        <v>435</v>
      </c>
      <c r="M28" s="64">
        <v>26</v>
      </c>
      <c r="N28" s="64">
        <v>3</v>
      </c>
      <c r="O28" s="64">
        <v>276</v>
      </c>
      <c r="P28" s="64">
        <v>3</v>
      </c>
      <c r="Q28" s="64">
        <v>10</v>
      </c>
    </row>
    <row r="29" spans="1:17" x14ac:dyDescent="0.25">
      <c r="K29" s="386"/>
      <c r="L29" s="66" t="s">
        <v>437</v>
      </c>
      <c r="M29" s="64">
        <v>22</v>
      </c>
      <c r="N29" s="64">
        <v>3</v>
      </c>
      <c r="O29" s="64">
        <v>626</v>
      </c>
      <c r="P29" s="64">
        <v>3</v>
      </c>
      <c r="Q29" s="64">
        <v>6</v>
      </c>
    </row>
    <row r="30" spans="1:17" x14ac:dyDescent="0.25">
      <c r="K30" s="386"/>
      <c r="L30" s="66" t="s">
        <v>438</v>
      </c>
      <c r="M30" s="64">
        <v>5</v>
      </c>
      <c r="N30" s="64">
        <v>2</v>
      </c>
      <c r="O30" s="64">
        <v>249</v>
      </c>
      <c r="P30" s="64">
        <v>2</v>
      </c>
      <c r="Q30" s="64">
        <v>4</v>
      </c>
    </row>
    <row r="31" spans="1:17" x14ac:dyDescent="0.25">
      <c r="K31" s="386"/>
      <c r="L31" s="66" t="s">
        <v>439</v>
      </c>
      <c r="M31" s="64">
        <v>20</v>
      </c>
      <c r="N31" s="64">
        <v>4</v>
      </c>
      <c r="O31" s="64">
        <v>260</v>
      </c>
      <c r="P31" s="64">
        <v>4</v>
      </c>
      <c r="Q31" s="64">
        <v>8</v>
      </c>
    </row>
    <row r="32" spans="1:17" x14ac:dyDescent="0.25">
      <c r="K32" s="386"/>
      <c r="L32" s="66" t="s">
        <v>440</v>
      </c>
      <c r="M32" s="64">
        <v>13</v>
      </c>
      <c r="N32" s="64">
        <v>4</v>
      </c>
      <c r="O32" s="64">
        <v>177</v>
      </c>
      <c r="P32" s="64">
        <v>4</v>
      </c>
      <c r="Q32" s="64">
        <v>7</v>
      </c>
    </row>
    <row r="33" spans="1:17" x14ac:dyDescent="0.25">
      <c r="K33" s="386"/>
      <c r="L33" s="66" t="s">
        <v>441</v>
      </c>
      <c r="M33" s="64">
        <v>8</v>
      </c>
      <c r="N33" s="64">
        <v>5</v>
      </c>
      <c r="O33" s="64">
        <v>292</v>
      </c>
      <c r="P33" s="64">
        <v>5</v>
      </c>
      <c r="Q33" s="64">
        <v>7</v>
      </c>
    </row>
    <row r="34" spans="1:17" x14ac:dyDescent="0.25">
      <c r="K34" s="386"/>
      <c r="L34" s="62" t="s">
        <v>442</v>
      </c>
      <c r="M34" s="62">
        <f>AVERAGE(M22:M33)</f>
        <v>12.4</v>
      </c>
      <c r="N34" s="62">
        <f>AVERAGE(N22:N33)</f>
        <v>3</v>
      </c>
      <c r="O34" s="62">
        <f>MAX(O22:O33)</f>
        <v>626</v>
      </c>
      <c r="P34" s="62">
        <f>AVERAGE(P22:P33)</f>
        <v>3</v>
      </c>
      <c r="Q34" s="62">
        <f>MAX(Q22:Q33)</f>
        <v>10</v>
      </c>
    </row>
    <row r="36" spans="1:17" ht="27.6" x14ac:dyDescent="0.25">
      <c r="K36" s="61">
        <f>+A6</f>
        <v>2022</v>
      </c>
      <c r="L36" s="61" t="s">
        <v>424</v>
      </c>
      <c r="M36" s="55" t="s">
        <v>464</v>
      </c>
      <c r="N36" s="55" t="s">
        <v>465</v>
      </c>
      <c r="O36" s="55" t="s">
        <v>466</v>
      </c>
      <c r="P36" s="67" t="s">
        <v>422</v>
      </c>
      <c r="Q36" s="67" t="s">
        <v>426</v>
      </c>
    </row>
    <row r="37" spans="1:17" x14ac:dyDescent="0.25">
      <c r="K37" s="386" t="s">
        <v>196</v>
      </c>
      <c r="L37" s="66" t="s">
        <v>427</v>
      </c>
      <c r="M37" s="64"/>
      <c r="N37" s="64"/>
      <c r="O37" s="64"/>
      <c r="P37" s="64"/>
      <c r="Q37" s="64"/>
    </row>
    <row r="38" spans="1:17" x14ac:dyDescent="0.25">
      <c r="K38" s="386"/>
      <c r="L38" s="66" t="s">
        <v>428</v>
      </c>
      <c r="M38" s="64"/>
      <c r="N38" s="64"/>
      <c r="O38" s="64"/>
      <c r="P38" s="64"/>
      <c r="Q38" s="64"/>
    </row>
    <row r="39" spans="1:17" x14ac:dyDescent="0.25">
      <c r="K39" s="386"/>
      <c r="L39" s="66" t="s">
        <v>429</v>
      </c>
      <c r="M39" s="64"/>
      <c r="N39" s="64"/>
      <c r="O39" s="64"/>
      <c r="P39" s="64"/>
      <c r="Q39" s="64"/>
    </row>
    <row r="40" spans="1:17" x14ac:dyDescent="0.25">
      <c r="K40" s="386"/>
      <c r="L40" s="66" t="s">
        <v>431</v>
      </c>
      <c r="M40" s="64"/>
      <c r="N40" s="64"/>
      <c r="O40" s="64"/>
      <c r="P40" s="64"/>
      <c r="Q40" s="64"/>
    </row>
    <row r="41" spans="1:17" x14ac:dyDescent="0.25">
      <c r="K41" s="386"/>
      <c r="L41" s="66" t="s">
        <v>433</v>
      </c>
      <c r="M41" s="64"/>
      <c r="N41" s="64"/>
      <c r="O41" s="64"/>
      <c r="P41" s="64"/>
      <c r="Q41" s="64"/>
    </row>
    <row r="42" spans="1:17" x14ac:dyDescent="0.25">
      <c r="K42" s="386"/>
      <c r="L42" s="66" t="s">
        <v>434</v>
      </c>
      <c r="M42" s="64"/>
      <c r="N42" s="64"/>
      <c r="O42" s="64"/>
      <c r="P42" s="64"/>
      <c r="Q42" s="64"/>
    </row>
    <row r="43" spans="1:17" x14ac:dyDescent="0.25">
      <c r="K43" s="386"/>
      <c r="L43" s="66" t="s">
        <v>435</v>
      </c>
      <c r="M43" s="64"/>
      <c r="N43" s="64"/>
      <c r="O43" s="64"/>
      <c r="P43" s="64"/>
      <c r="Q43" s="64"/>
    </row>
    <row r="44" spans="1:17" x14ac:dyDescent="0.25">
      <c r="K44" s="386"/>
      <c r="L44" s="66" t="s">
        <v>437</v>
      </c>
      <c r="M44" s="64"/>
      <c r="N44" s="64"/>
      <c r="O44" s="64"/>
      <c r="P44" s="64"/>
      <c r="Q44" s="64"/>
    </row>
    <row r="45" spans="1:17" x14ac:dyDescent="0.25">
      <c r="K45" s="386"/>
      <c r="L45" s="66" t="s">
        <v>438</v>
      </c>
      <c r="M45" s="64"/>
      <c r="N45" s="64"/>
      <c r="O45" s="64"/>
      <c r="P45" s="64"/>
      <c r="Q45" s="64"/>
    </row>
    <row r="46" spans="1:17" x14ac:dyDescent="0.25">
      <c r="K46" s="386"/>
      <c r="L46" s="66" t="s">
        <v>439</v>
      </c>
      <c r="M46" s="64"/>
      <c r="N46" s="64"/>
      <c r="O46" s="64"/>
      <c r="P46" s="64"/>
      <c r="Q46" s="64"/>
    </row>
    <row r="47" spans="1:17" x14ac:dyDescent="0.25">
      <c r="K47" s="386"/>
      <c r="L47" s="66" t="s">
        <v>440</v>
      </c>
      <c r="M47" s="64"/>
      <c r="N47" s="64"/>
      <c r="O47" s="64"/>
      <c r="P47" s="64"/>
      <c r="Q47" s="64"/>
    </row>
    <row r="48" spans="1:17" x14ac:dyDescent="0.25">
      <c r="A48" s="398" t="s">
        <v>331</v>
      </c>
      <c r="B48" s="399"/>
      <c r="C48" s="399"/>
      <c r="D48" s="399"/>
      <c r="E48" s="399"/>
      <c r="F48" s="399"/>
      <c r="G48" s="399"/>
      <c r="H48" s="400"/>
      <c r="K48" s="386"/>
      <c r="L48" s="66" t="s">
        <v>441</v>
      </c>
      <c r="M48" s="64"/>
      <c r="N48" s="64"/>
      <c r="O48" s="64"/>
      <c r="P48" s="64"/>
      <c r="Q48" s="64"/>
    </row>
    <row r="49" spans="1:17" x14ac:dyDescent="0.25">
      <c r="A49" s="401" t="s">
        <v>470</v>
      </c>
      <c r="B49" s="402"/>
      <c r="C49" s="402"/>
      <c r="D49" s="402"/>
      <c r="E49" s="402"/>
      <c r="F49" s="402"/>
      <c r="G49" s="402"/>
      <c r="H49" s="403"/>
      <c r="K49" s="386"/>
      <c r="L49" s="62" t="s">
        <v>442</v>
      </c>
      <c r="M49" s="62" t="e">
        <f>AVERAGE(M37:M48)</f>
        <v>#DIV/0!</v>
      </c>
      <c r="N49" s="62"/>
      <c r="O49" s="62">
        <f>MAX(O37:O48)</f>
        <v>0</v>
      </c>
      <c r="P49" s="62" t="e">
        <f>AVERAGE(P37:P48)</f>
        <v>#DIV/0!</v>
      </c>
      <c r="Q49" s="62">
        <f>MAX(Q37:Q48)</f>
        <v>0</v>
      </c>
    </row>
    <row r="50" spans="1:17" x14ac:dyDescent="0.25">
      <c r="A50" s="404"/>
      <c r="B50" s="405"/>
      <c r="C50" s="405"/>
      <c r="D50" s="405"/>
      <c r="E50" s="405"/>
      <c r="F50" s="405"/>
      <c r="G50" s="405"/>
      <c r="H50" s="406"/>
    </row>
    <row r="51" spans="1:17" ht="27.6" x14ac:dyDescent="0.25">
      <c r="A51" s="404"/>
      <c r="B51" s="405"/>
      <c r="C51" s="405"/>
      <c r="D51" s="405"/>
      <c r="E51" s="405"/>
      <c r="F51" s="405"/>
      <c r="G51" s="405"/>
      <c r="H51" s="406"/>
      <c r="K51" s="61">
        <f>+A6</f>
        <v>2022</v>
      </c>
      <c r="L51" s="61" t="s">
        <v>424</v>
      </c>
      <c r="M51" s="55" t="s">
        <v>464</v>
      </c>
      <c r="N51" s="55" t="s">
        <v>465</v>
      </c>
      <c r="O51" s="55" t="s">
        <v>466</v>
      </c>
      <c r="P51" s="67" t="s">
        <v>422</v>
      </c>
      <c r="Q51" s="67" t="s">
        <v>426</v>
      </c>
    </row>
    <row r="52" spans="1:17" x14ac:dyDescent="0.25">
      <c r="A52" s="407"/>
      <c r="B52" s="408"/>
      <c r="C52" s="408"/>
      <c r="D52" s="408"/>
      <c r="E52" s="408"/>
      <c r="F52" s="408"/>
      <c r="G52" s="408"/>
      <c r="H52" s="409"/>
      <c r="K52" s="386" t="s">
        <v>197</v>
      </c>
      <c r="L52" s="66" t="s">
        <v>427</v>
      </c>
      <c r="M52" s="64"/>
      <c r="N52" s="64"/>
      <c r="O52" s="64"/>
      <c r="P52" s="64"/>
      <c r="Q52" s="64"/>
    </row>
    <row r="53" spans="1:17" x14ac:dyDescent="0.25">
      <c r="K53" s="386"/>
      <c r="L53" s="66" t="s">
        <v>428</v>
      </c>
      <c r="M53" s="64"/>
      <c r="N53" s="64"/>
      <c r="O53" s="64"/>
      <c r="P53" s="64"/>
      <c r="Q53" s="64"/>
    </row>
    <row r="54" spans="1:17" x14ac:dyDescent="0.25">
      <c r="C54" s="188">
        <v>44981</v>
      </c>
      <c r="K54" s="386"/>
      <c r="L54" s="66" t="s">
        <v>429</v>
      </c>
      <c r="M54" s="64"/>
      <c r="N54" s="64"/>
      <c r="O54" s="64"/>
      <c r="P54" s="64"/>
      <c r="Q54" s="64"/>
    </row>
    <row r="55" spans="1:17" x14ac:dyDescent="0.25">
      <c r="K55" s="386"/>
      <c r="L55" s="66" t="s">
        <v>431</v>
      </c>
      <c r="M55" s="64"/>
      <c r="N55" s="64"/>
      <c r="O55" s="64"/>
      <c r="P55" s="64"/>
      <c r="Q55" s="64"/>
    </row>
    <row r="56" spans="1:17" x14ac:dyDescent="0.25">
      <c r="K56" s="386"/>
      <c r="L56" s="66" t="s">
        <v>433</v>
      </c>
      <c r="M56" s="64"/>
      <c r="N56" s="64"/>
      <c r="O56" s="64"/>
      <c r="P56" s="64"/>
      <c r="Q56" s="64"/>
    </row>
    <row r="57" spans="1:17" x14ac:dyDescent="0.25">
      <c r="K57" s="386"/>
      <c r="L57" s="66" t="s">
        <v>434</v>
      </c>
      <c r="M57" s="64"/>
      <c r="N57" s="64"/>
      <c r="O57" s="64"/>
      <c r="P57" s="64"/>
      <c r="Q57" s="64"/>
    </row>
    <row r="58" spans="1:17" x14ac:dyDescent="0.25">
      <c r="K58" s="386"/>
      <c r="L58" s="66" t="s">
        <v>435</v>
      </c>
      <c r="M58" s="64"/>
      <c r="N58" s="64"/>
      <c r="O58" s="64"/>
      <c r="P58" s="64"/>
      <c r="Q58" s="64"/>
    </row>
    <row r="59" spans="1:17" x14ac:dyDescent="0.25">
      <c r="K59" s="386"/>
      <c r="L59" s="66" t="s">
        <v>437</v>
      </c>
      <c r="M59" s="64"/>
      <c r="N59" s="64"/>
      <c r="O59" s="64"/>
      <c r="P59" s="64"/>
      <c r="Q59" s="64"/>
    </row>
    <row r="60" spans="1:17" x14ac:dyDescent="0.25">
      <c r="K60" s="386"/>
      <c r="L60" s="66" t="s">
        <v>438</v>
      </c>
      <c r="M60" s="64"/>
      <c r="N60" s="64"/>
      <c r="O60" s="64"/>
      <c r="P60" s="64"/>
      <c r="Q60" s="64"/>
    </row>
    <row r="61" spans="1:17" x14ac:dyDescent="0.25">
      <c r="K61" s="386"/>
      <c r="L61" s="66" t="s">
        <v>439</v>
      </c>
      <c r="M61" s="64"/>
      <c r="N61" s="64"/>
      <c r="O61" s="64"/>
      <c r="P61" s="64"/>
      <c r="Q61" s="64"/>
    </row>
    <row r="62" spans="1:17" x14ac:dyDescent="0.25">
      <c r="K62" s="386"/>
      <c r="L62" s="66" t="s">
        <v>440</v>
      </c>
      <c r="M62" s="64"/>
      <c r="N62" s="64"/>
      <c r="O62" s="64"/>
      <c r="P62" s="64"/>
      <c r="Q62" s="64"/>
    </row>
    <row r="63" spans="1:17" x14ac:dyDescent="0.25">
      <c r="K63" s="386"/>
      <c r="L63" s="66" t="s">
        <v>441</v>
      </c>
      <c r="M63" s="64"/>
      <c r="N63" s="64"/>
      <c r="O63" s="64"/>
      <c r="P63" s="64"/>
      <c r="Q63" s="64"/>
    </row>
    <row r="64" spans="1:17" x14ac:dyDescent="0.25">
      <c r="K64" s="386"/>
      <c r="L64" s="62" t="s">
        <v>442</v>
      </c>
      <c r="M64" s="62" t="e">
        <f>AVERAGE(M52:M63)</f>
        <v>#DIV/0!</v>
      </c>
      <c r="N64" s="62"/>
      <c r="O64" s="62">
        <f>MAX(O52:O63)</f>
        <v>0</v>
      </c>
      <c r="P64" s="62" t="e">
        <f>AVERAGE(P52:P63)</f>
        <v>#DIV/0!</v>
      </c>
      <c r="Q64" s="62">
        <f>MAX(Q52:Q63)</f>
        <v>0</v>
      </c>
    </row>
    <row r="66" spans="11:17" ht="27.6" x14ac:dyDescent="0.25">
      <c r="K66" s="61">
        <f>+A6</f>
        <v>2022</v>
      </c>
      <c r="L66" s="61" t="s">
        <v>424</v>
      </c>
      <c r="M66" s="55" t="s">
        <v>464</v>
      </c>
      <c r="N66" s="55" t="s">
        <v>465</v>
      </c>
      <c r="O66" s="55" t="s">
        <v>466</v>
      </c>
      <c r="P66" s="67" t="s">
        <v>422</v>
      </c>
      <c r="Q66" s="67" t="s">
        <v>426</v>
      </c>
    </row>
    <row r="67" spans="11:17" x14ac:dyDescent="0.25">
      <c r="K67" s="386" t="s">
        <v>198</v>
      </c>
      <c r="L67" s="66" t="s">
        <v>427</v>
      </c>
      <c r="M67" s="64"/>
      <c r="N67" s="64"/>
      <c r="O67" s="64"/>
      <c r="P67" s="64"/>
      <c r="Q67" s="64"/>
    </row>
    <row r="68" spans="11:17" x14ac:dyDescent="0.25">
      <c r="K68" s="386"/>
      <c r="L68" s="66" t="s">
        <v>428</v>
      </c>
      <c r="M68" s="64"/>
      <c r="N68" s="64"/>
      <c r="O68" s="64"/>
      <c r="P68" s="64"/>
      <c r="Q68" s="64"/>
    </row>
    <row r="69" spans="11:17" x14ac:dyDescent="0.25">
      <c r="K69" s="386"/>
      <c r="L69" s="66" t="s">
        <v>429</v>
      </c>
      <c r="M69" s="64"/>
      <c r="N69" s="64"/>
      <c r="O69" s="64"/>
      <c r="P69" s="64"/>
      <c r="Q69" s="64"/>
    </row>
    <row r="70" spans="11:17" x14ac:dyDescent="0.25">
      <c r="K70" s="386"/>
      <c r="L70" s="66" t="s">
        <v>431</v>
      </c>
      <c r="M70" s="64"/>
      <c r="N70" s="64"/>
      <c r="O70" s="64"/>
      <c r="P70" s="64"/>
      <c r="Q70" s="64"/>
    </row>
    <row r="71" spans="11:17" x14ac:dyDescent="0.25">
      <c r="K71" s="386"/>
      <c r="L71" s="66" t="s">
        <v>433</v>
      </c>
      <c r="M71" s="64"/>
      <c r="N71" s="64"/>
      <c r="O71" s="64"/>
      <c r="P71" s="64"/>
      <c r="Q71" s="64"/>
    </row>
    <row r="72" spans="11:17" x14ac:dyDescent="0.25">
      <c r="K72" s="386"/>
      <c r="L72" s="66" t="s">
        <v>434</v>
      </c>
      <c r="M72" s="64"/>
      <c r="N72" s="64"/>
      <c r="O72" s="64"/>
      <c r="P72" s="64"/>
      <c r="Q72" s="64"/>
    </row>
    <row r="73" spans="11:17" x14ac:dyDescent="0.25">
      <c r="K73" s="386"/>
      <c r="L73" s="66" t="s">
        <v>435</v>
      </c>
      <c r="M73" s="64"/>
      <c r="N73" s="64"/>
      <c r="O73" s="64"/>
      <c r="P73" s="64"/>
      <c r="Q73" s="64"/>
    </row>
    <row r="74" spans="11:17" x14ac:dyDescent="0.25">
      <c r="K74" s="386"/>
      <c r="L74" s="66" t="s">
        <v>437</v>
      </c>
      <c r="M74" s="64"/>
      <c r="N74" s="64"/>
      <c r="O74" s="64"/>
      <c r="P74" s="64"/>
      <c r="Q74" s="64"/>
    </row>
    <row r="75" spans="11:17" x14ac:dyDescent="0.25">
      <c r="K75" s="386"/>
      <c r="L75" s="66" t="s">
        <v>438</v>
      </c>
      <c r="M75" s="64"/>
      <c r="N75" s="64"/>
      <c r="O75" s="64"/>
      <c r="P75" s="64"/>
      <c r="Q75" s="64"/>
    </row>
    <row r="76" spans="11:17" x14ac:dyDescent="0.25">
      <c r="K76" s="386"/>
      <c r="L76" s="66" t="s">
        <v>439</v>
      </c>
      <c r="M76" s="64"/>
      <c r="N76" s="64"/>
      <c r="O76" s="64"/>
      <c r="P76" s="64"/>
      <c r="Q76" s="64"/>
    </row>
    <row r="77" spans="11:17" x14ac:dyDescent="0.25">
      <c r="K77" s="386"/>
      <c r="L77" s="66" t="s">
        <v>440</v>
      </c>
      <c r="M77" s="64"/>
      <c r="N77" s="64"/>
      <c r="O77" s="64"/>
      <c r="P77" s="64"/>
      <c r="Q77" s="64"/>
    </row>
    <row r="78" spans="11:17" x14ac:dyDescent="0.25">
      <c r="K78" s="386"/>
      <c r="L78" s="66" t="s">
        <v>441</v>
      </c>
      <c r="M78" s="64"/>
      <c r="N78" s="64"/>
      <c r="O78" s="64"/>
      <c r="P78" s="64"/>
      <c r="Q78" s="64"/>
    </row>
    <row r="79" spans="11:17" x14ac:dyDescent="0.25">
      <c r="K79" s="386"/>
      <c r="L79" s="62" t="s">
        <v>442</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view="pageBreakPreview" zoomScale="85" zoomScaleNormal="85" zoomScaleSheetLayoutView="85" workbookViewId="0">
      <selection activeCell="I53" sqref="I53"/>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3" t="str">
        <f>+'Cover Page'!$B$30</f>
        <v>Annual Performance Report 2022</v>
      </c>
      <c r="B1" s="93"/>
      <c r="C1" s="93"/>
      <c r="D1" s="93"/>
      <c r="E1" s="93" t="str">
        <f>+'Cover Page'!$B$34</f>
        <v>Cornwall Energy Recovery Centre</v>
      </c>
    </row>
    <row r="3" spans="1:19" ht="14.4" x14ac:dyDescent="0.3">
      <c r="A3" s="60" t="s">
        <v>471</v>
      </c>
      <c r="D3" s="76" t="s">
        <v>411</v>
      </c>
      <c r="G3" s="80" t="s">
        <v>412</v>
      </c>
      <c r="J3" s="9" t="str">
        <f>+A3</f>
        <v xml:space="preserve">Monitoring of Ammonia emissions </v>
      </c>
      <c r="L3" s="9"/>
      <c r="N3" s="9" t="s">
        <v>413</v>
      </c>
      <c r="Q3" s="79" t="s">
        <v>2</v>
      </c>
      <c r="R3" s="74"/>
      <c r="S3" s="74"/>
    </row>
    <row r="4" spans="1:19" ht="13.95" customHeight="1" x14ac:dyDescent="0.25">
      <c r="Q4" s="377" t="s">
        <v>414</v>
      </c>
      <c r="R4" s="377"/>
      <c r="S4" s="377"/>
    </row>
    <row r="5" spans="1:19" ht="16.2" x14ac:dyDescent="0.25">
      <c r="A5" s="68" t="s">
        <v>415</v>
      </c>
      <c r="B5" s="388" t="s">
        <v>416</v>
      </c>
      <c r="C5" s="388"/>
      <c r="D5" s="388"/>
      <c r="E5" s="388" t="s">
        <v>417</v>
      </c>
      <c r="F5" s="388"/>
      <c r="G5" s="388"/>
      <c r="J5" s="387"/>
      <c r="K5" s="387"/>
      <c r="L5" s="387"/>
      <c r="M5" s="387"/>
      <c r="N5" s="387"/>
      <c r="O5" s="387"/>
      <c r="Q5" s="377"/>
      <c r="R5" s="377"/>
      <c r="S5" s="377"/>
    </row>
    <row r="6" spans="1:19" s="58" customFormat="1" ht="37.5" customHeight="1" x14ac:dyDescent="0.3">
      <c r="A6" s="65">
        <f>+'Cover Page'!C40</f>
        <v>2022</v>
      </c>
      <c r="B6" s="55" t="s">
        <v>472</v>
      </c>
      <c r="C6" s="55" t="s">
        <v>419</v>
      </c>
      <c r="D6" s="55" t="s">
        <v>420</v>
      </c>
      <c r="E6" s="55" t="s">
        <v>473</v>
      </c>
      <c r="F6" s="55" t="s">
        <v>422</v>
      </c>
      <c r="G6" s="55" t="s">
        <v>423</v>
      </c>
      <c r="H6" s="59"/>
      <c r="J6" s="61">
        <f>+A6</f>
        <v>2022</v>
      </c>
      <c r="K6" s="61" t="s">
        <v>424</v>
      </c>
      <c r="L6" s="67" t="s">
        <v>419</v>
      </c>
      <c r="M6" s="67" t="s">
        <v>425</v>
      </c>
      <c r="N6" s="67" t="s">
        <v>422</v>
      </c>
      <c r="O6" s="67" t="s">
        <v>426</v>
      </c>
      <c r="Q6" s="377"/>
      <c r="R6" s="377"/>
      <c r="S6" s="377"/>
    </row>
    <row r="7" spans="1:19" x14ac:dyDescent="0.25">
      <c r="A7" s="66" t="s">
        <v>427</v>
      </c>
      <c r="B7" s="69">
        <v>0</v>
      </c>
      <c r="C7" s="64">
        <f>AVERAGE(L7,L22)</f>
        <v>0</v>
      </c>
      <c r="D7" s="64">
        <f>AVERAGE(M7,M22)</f>
        <v>0.25</v>
      </c>
      <c r="E7" s="69">
        <v>10</v>
      </c>
      <c r="F7" s="64">
        <f>AVERAGE(N7,N22)</f>
        <v>0</v>
      </c>
      <c r="G7" s="64">
        <f>AVERAGE(O7,O22)</f>
        <v>0.05</v>
      </c>
      <c r="J7" s="386" t="s">
        <v>194</v>
      </c>
      <c r="K7" s="66" t="s">
        <v>427</v>
      </c>
      <c r="L7" s="64">
        <v>0</v>
      </c>
      <c r="M7" s="64">
        <v>0.1</v>
      </c>
      <c r="N7" s="64">
        <v>0</v>
      </c>
      <c r="O7" s="64">
        <v>0</v>
      </c>
      <c r="Q7" s="377"/>
      <c r="R7" s="377"/>
      <c r="S7" s="377"/>
    </row>
    <row r="8" spans="1:19" x14ac:dyDescent="0.25">
      <c r="A8" s="66" t="s">
        <v>428</v>
      </c>
      <c r="B8" s="63">
        <f>+B7</f>
        <v>0</v>
      </c>
      <c r="C8" s="64">
        <f t="shared" ref="C8:D8" si="0">AVERAGE(L8,L23)</f>
        <v>0</v>
      </c>
      <c r="D8" s="64">
        <f t="shared" si="0"/>
        <v>0.05</v>
      </c>
      <c r="E8" s="63">
        <f>+E7</f>
        <v>10</v>
      </c>
      <c r="F8" s="64">
        <f t="shared" ref="F8:G8" si="1">AVERAGE(N8,N23)</f>
        <v>0</v>
      </c>
      <c r="G8" s="64">
        <f t="shared" si="1"/>
        <v>0</v>
      </c>
      <c r="J8" s="386"/>
      <c r="K8" s="66" t="s">
        <v>428</v>
      </c>
      <c r="L8" s="64">
        <v>0</v>
      </c>
      <c r="M8" s="64">
        <v>0.1</v>
      </c>
      <c r="N8" s="64">
        <v>0</v>
      </c>
      <c r="O8" s="64">
        <v>0</v>
      </c>
      <c r="Q8" s="377"/>
      <c r="R8" s="377"/>
      <c r="S8" s="377"/>
    </row>
    <row r="9" spans="1:19" x14ac:dyDescent="0.25">
      <c r="A9" s="66" t="s">
        <v>429</v>
      </c>
      <c r="B9" s="63">
        <f t="shared" ref="B9:B18" si="2">+B8</f>
        <v>0</v>
      </c>
      <c r="C9" s="64">
        <f t="shared" ref="C9:D9" si="3">AVERAGE(L9,L24)</f>
        <v>0</v>
      </c>
      <c r="D9" s="64">
        <f t="shared" si="3"/>
        <v>0.65</v>
      </c>
      <c r="E9" s="63">
        <f t="shared" ref="E9:E18" si="4">+E8</f>
        <v>10</v>
      </c>
      <c r="F9" s="64">
        <f t="shared" ref="F9:G9" si="5">AVERAGE(N9,N24)</f>
        <v>0</v>
      </c>
      <c r="G9" s="64">
        <f t="shared" si="5"/>
        <v>0</v>
      </c>
      <c r="J9" s="386"/>
      <c r="K9" s="66" t="s">
        <v>429</v>
      </c>
      <c r="L9" s="64">
        <v>0</v>
      </c>
      <c r="M9" s="64">
        <v>0.2</v>
      </c>
      <c r="N9" s="64">
        <v>0</v>
      </c>
      <c r="O9" s="64">
        <v>0</v>
      </c>
      <c r="Q9" s="78" t="s">
        <v>430</v>
      </c>
    </row>
    <row r="10" spans="1:19" ht="14.25" customHeight="1" x14ac:dyDescent="0.25">
      <c r="A10" s="66" t="s">
        <v>431</v>
      </c>
      <c r="B10" s="63">
        <f t="shared" si="2"/>
        <v>0</v>
      </c>
      <c r="C10" s="64">
        <f t="shared" ref="C10:D10" si="6">AVERAGE(L10,L25)</f>
        <v>0</v>
      </c>
      <c r="D10" s="64">
        <f t="shared" si="6"/>
        <v>0.15000000000000002</v>
      </c>
      <c r="E10" s="63">
        <f t="shared" si="4"/>
        <v>10</v>
      </c>
      <c r="F10" s="64">
        <f t="shared" ref="F10:G10" si="7">AVERAGE(N10,N25)</f>
        <v>0</v>
      </c>
      <c r="G10" s="64">
        <f t="shared" si="7"/>
        <v>0.05</v>
      </c>
      <c r="J10" s="386"/>
      <c r="K10" s="66" t="s">
        <v>431</v>
      </c>
      <c r="L10" s="64">
        <v>0</v>
      </c>
      <c r="M10" s="64">
        <v>0.2</v>
      </c>
      <c r="N10" s="64">
        <v>0</v>
      </c>
      <c r="O10" s="64">
        <v>0.1</v>
      </c>
      <c r="Q10" s="385" t="s">
        <v>432</v>
      </c>
      <c r="R10" s="385"/>
      <c r="S10" s="385"/>
    </row>
    <row r="11" spans="1:19" x14ac:dyDescent="0.25">
      <c r="A11" s="66" t="s">
        <v>433</v>
      </c>
      <c r="B11" s="63">
        <f t="shared" si="2"/>
        <v>0</v>
      </c>
      <c r="C11" s="64">
        <f t="shared" ref="C11:D11" si="8">AVERAGE(L11,L26)</f>
        <v>0</v>
      </c>
      <c r="D11" s="64">
        <f t="shared" si="8"/>
        <v>0.7</v>
      </c>
      <c r="E11" s="63">
        <f t="shared" si="4"/>
        <v>10</v>
      </c>
      <c r="F11" s="64">
        <f t="shared" ref="F11:G11" si="9">AVERAGE(N11,N26)</f>
        <v>0</v>
      </c>
      <c r="G11" s="64">
        <f t="shared" si="9"/>
        <v>0.15000000000000002</v>
      </c>
      <c r="J11" s="386"/>
      <c r="K11" s="66" t="s">
        <v>433</v>
      </c>
      <c r="L11" s="64">
        <v>0</v>
      </c>
      <c r="M11" s="64">
        <v>0.4</v>
      </c>
      <c r="N11" s="64">
        <v>0</v>
      </c>
      <c r="O11" s="64">
        <v>0.1</v>
      </c>
      <c r="Q11" s="385"/>
      <c r="R11" s="385"/>
      <c r="S11" s="385"/>
    </row>
    <row r="12" spans="1:19" x14ac:dyDescent="0.25">
      <c r="A12" s="66" t="s">
        <v>434</v>
      </c>
      <c r="B12" s="63">
        <f t="shared" si="2"/>
        <v>0</v>
      </c>
      <c r="C12" s="64">
        <f t="shared" ref="C12:D12" si="10">AVERAGE(L12,L27)</f>
        <v>0</v>
      </c>
      <c r="D12" s="64">
        <f t="shared" si="10"/>
        <v>0.15000000000000002</v>
      </c>
      <c r="E12" s="63">
        <f t="shared" si="4"/>
        <v>10</v>
      </c>
      <c r="F12" s="64">
        <f t="shared" ref="F12:G12" si="11">AVERAGE(N12,N27)</f>
        <v>0</v>
      </c>
      <c r="G12" s="64">
        <f t="shared" si="11"/>
        <v>0.05</v>
      </c>
      <c r="J12" s="386"/>
      <c r="K12" s="66" t="s">
        <v>434</v>
      </c>
      <c r="L12" s="64">
        <v>0</v>
      </c>
      <c r="M12" s="64">
        <v>0.1</v>
      </c>
      <c r="N12" s="64">
        <v>0</v>
      </c>
      <c r="O12" s="64">
        <v>0.1</v>
      </c>
      <c r="Q12" s="385"/>
      <c r="R12" s="385"/>
      <c r="S12" s="385"/>
    </row>
    <row r="13" spans="1:19" ht="14.25" customHeight="1" x14ac:dyDescent="0.25">
      <c r="A13" s="66" t="s">
        <v>435</v>
      </c>
      <c r="B13" s="63">
        <f t="shared" si="2"/>
        <v>0</v>
      </c>
      <c r="C13" s="64">
        <f t="shared" ref="C13:D13" si="12">AVERAGE(L13,L28)</f>
        <v>0.05</v>
      </c>
      <c r="D13" s="64">
        <f t="shared" si="12"/>
        <v>0.2</v>
      </c>
      <c r="E13" s="63">
        <f t="shared" si="4"/>
        <v>10</v>
      </c>
      <c r="F13" s="64">
        <f t="shared" ref="F13:G13" si="13">AVERAGE(N13,N28)</f>
        <v>0.05</v>
      </c>
      <c r="G13" s="64">
        <f t="shared" si="13"/>
        <v>0.05</v>
      </c>
      <c r="J13" s="386"/>
      <c r="K13" s="66" t="s">
        <v>435</v>
      </c>
      <c r="L13" s="64">
        <v>0.1</v>
      </c>
      <c r="M13" s="64">
        <v>0.1</v>
      </c>
      <c r="N13" s="64">
        <v>0.1</v>
      </c>
      <c r="O13" s="64">
        <v>0.1</v>
      </c>
      <c r="Q13" s="385" t="s">
        <v>436</v>
      </c>
      <c r="R13" s="385"/>
      <c r="S13" s="385"/>
    </row>
    <row r="14" spans="1:19" x14ac:dyDescent="0.25">
      <c r="A14" s="66" t="s">
        <v>437</v>
      </c>
      <c r="B14" s="63">
        <f t="shared" si="2"/>
        <v>0</v>
      </c>
      <c r="C14" s="64">
        <f t="shared" ref="C14:D14" si="14">AVERAGE(L14,L29)</f>
        <v>0.05</v>
      </c>
      <c r="D14" s="64">
        <f t="shared" si="14"/>
        <v>1.1000000000000001</v>
      </c>
      <c r="E14" s="63">
        <f t="shared" si="4"/>
        <v>10</v>
      </c>
      <c r="F14" s="64">
        <f t="shared" ref="F14:G14" si="15">AVERAGE(N14,N29)</f>
        <v>0.05</v>
      </c>
      <c r="G14" s="64">
        <f t="shared" si="15"/>
        <v>0.1</v>
      </c>
      <c r="J14" s="386"/>
      <c r="K14" s="66" t="s">
        <v>437</v>
      </c>
      <c r="L14" s="64">
        <v>0.1</v>
      </c>
      <c r="M14" s="64">
        <v>0.1</v>
      </c>
      <c r="N14" s="64">
        <v>0.1</v>
      </c>
      <c r="O14" s="64">
        <v>0.1</v>
      </c>
      <c r="Q14" s="385"/>
      <c r="R14" s="385"/>
      <c r="S14" s="385"/>
    </row>
    <row r="15" spans="1:19" x14ac:dyDescent="0.25">
      <c r="A15" s="66" t="s">
        <v>438</v>
      </c>
      <c r="B15" s="63">
        <f t="shared" si="2"/>
        <v>0</v>
      </c>
      <c r="C15" s="64">
        <f t="shared" ref="C15:D15" si="16">AVERAGE(L15,L30)</f>
        <v>0.05</v>
      </c>
      <c r="D15" s="64">
        <f t="shared" si="16"/>
        <v>0.15000000000000002</v>
      </c>
      <c r="E15" s="63">
        <f t="shared" si="4"/>
        <v>10</v>
      </c>
      <c r="F15" s="64">
        <f t="shared" ref="F15:G15" si="17">AVERAGE(N15,N30)</f>
        <v>0.05</v>
      </c>
      <c r="G15" s="64">
        <f t="shared" si="17"/>
        <v>0.05</v>
      </c>
      <c r="J15" s="386"/>
      <c r="K15" s="66" t="s">
        <v>438</v>
      </c>
      <c r="L15" s="64">
        <v>0.1</v>
      </c>
      <c r="M15" s="64">
        <v>0.2</v>
      </c>
      <c r="N15" s="64">
        <v>0.1</v>
      </c>
      <c r="O15" s="64">
        <v>0.1</v>
      </c>
      <c r="Q15" s="385"/>
      <c r="R15" s="385"/>
      <c r="S15" s="385"/>
    </row>
    <row r="16" spans="1:19" x14ac:dyDescent="0.25">
      <c r="A16" s="66" t="s">
        <v>439</v>
      </c>
      <c r="B16" s="63">
        <f t="shared" si="2"/>
        <v>0</v>
      </c>
      <c r="C16" s="64">
        <f t="shared" ref="C16:D16" si="18">AVERAGE(L16,L31)</f>
        <v>0.05</v>
      </c>
      <c r="D16" s="64">
        <f t="shared" si="18"/>
        <v>0.2</v>
      </c>
      <c r="E16" s="63">
        <f t="shared" si="4"/>
        <v>10</v>
      </c>
      <c r="F16" s="64">
        <f t="shared" ref="F16:G16" si="19">AVERAGE(N16,N31)</f>
        <v>0.05</v>
      </c>
      <c r="G16" s="64">
        <f t="shared" si="19"/>
        <v>0.05</v>
      </c>
      <c r="J16" s="386"/>
      <c r="K16" s="66" t="s">
        <v>439</v>
      </c>
      <c r="L16" s="64">
        <v>0.1</v>
      </c>
      <c r="M16" s="64">
        <v>0.2</v>
      </c>
      <c r="N16" s="64">
        <v>0.1</v>
      </c>
      <c r="O16" s="64">
        <v>0.1</v>
      </c>
      <c r="Q16" s="385"/>
      <c r="R16" s="385"/>
      <c r="S16" s="385"/>
    </row>
    <row r="17" spans="1:15" x14ac:dyDescent="0.25">
      <c r="A17" s="66" t="s">
        <v>440</v>
      </c>
      <c r="B17" s="63">
        <f t="shared" si="2"/>
        <v>0</v>
      </c>
      <c r="C17" s="64">
        <f t="shared" ref="C17:D17" si="20">AVERAGE(L17,L32)</f>
        <v>0.05</v>
      </c>
      <c r="D17" s="64">
        <f t="shared" si="20"/>
        <v>0.15000000000000002</v>
      </c>
      <c r="E17" s="63">
        <f t="shared" si="4"/>
        <v>10</v>
      </c>
      <c r="F17" s="64">
        <f t="shared" ref="F17:G17" si="21">AVERAGE(N17,N32)</f>
        <v>0.05</v>
      </c>
      <c r="G17" s="64">
        <f t="shared" si="21"/>
        <v>0.05</v>
      </c>
      <c r="J17" s="386"/>
      <c r="K17" s="66" t="s">
        <v>440</v>
      </c>
      <c r="L17" s="64">
        <v>0.1</v>
      </c>
      <c r="M17" s="64">
        <v>0.2</v>
      </c>
      <c r="N17" s="64">
        <v>0.1</v>
      </c>
      <c r="O17" s="64">
        <v>0.1</v>
      </c>
    </row>
    <row r="18" spans="1:15" x14ac:dyDescent="0.25">
      <c r="A18" s="66" t="s">
        <v>441</v>
      </c>
      <c r="B18" s="63">
        <f t="shared" si="2"/>
        <v>0</v>
      </c>
      <c r="C18" s="64">
        <f t="shared" ref="C18:D18" si="22">AVERAGE(L18,L33)</f>
        <v>0</v>
      </c>
      <c r="D18" s="64">
        <f t="shared" si="22"/>
        <v>0.15000000000000002</v>
      </c>
      <c r="E18" s="63">
        <f t="shared" si="4"/>
        <v>10</v>
      </c>
      <c r="F18" s="64">
        <f t="shared" ref="F18:G18" si="23">AVERAGE(N18,N33)</f>
        <v>0</v>
      </c>
      <c r="G18" s="64">
        <f t="shared" si="23"/>
        <v>0.05</v>
      </c>
      <c r="J18" s="386"/>
      <c r="K18" s="66" t="s">
        <v>441</v>
      </c>
      <c r="L18" s="64">
        <v>0</v>
      </c>
      <c r="M18" s="64">
        <v>0.2</v>
      </c>
      <c r="N18" s="64">
        <v>0</v>
      </c>
      <c r="O18" s="64">
        <v>0.1</v>
      </c>
    </row>
    <row r="19" spans="1:15" x14ac:dyDescent="0.25">
      <c r="J19" s="386"/>
      <c r="K19" s="62" t="s">
        <v>442</v>
      </c>
      <c r="L19" s="62">
        <f>AVERAGE(L7:L18)</f>
        <v>4.1666666666666664E-2</v>
      </c>
      <c r="M19" s="62">
        <f>MAX(M7:M18)</f>
        <v>0.4</v>
      </c>
      <c r="N19" s="62">
        <f>AVERAGE(N7:N18)</f>
        <v>4.1666666666666664E-2</v>
      </c>
      <c r="O19" s="62">
        <f>MAX(O7:O18)</f>
        <v>0.1</v>
      </c>
    </row>
    <row r="21" spans="1:15" ht="41.4" x14ac:dyDescent="0.25">
      <c r="J21" s="61">
        <f>+A6</f>
        <v>2022</v>
      </c>
      <c r="K21" s="61" t="s">
        <v>424</v>
      </c>
      <c r="L21" s="67" t="s">
        <v>419</v>
      </c>
      <c r="M21" s="67" t="s">
        <v>425</v>
      </c>
      <c r="N21" s="67" t="s">
        <v>422</v>
      </c>
      <c r="O21" s="67" t="s">
        <v>426</v>
      </c>
    </row>
    <row r="22" spans="1:15" x14ac:dyDescent="0.25">
      <c r="J22" s="386" t="s">
        <v>195</v>
      </c>
      <c r="K22" s="66" t="s">
        <v>427</v>
      </c>
      <c r="L22" s="64">
        <v>0</v>
      </c>
      <c r="M22" s="64">
        <v>0.4</v>
      </c>
      <c r="N22" s="64">
        <v>0</v>
      </c>
      <c r="O22" s="64">
        <v>0.1</v>
      </c>
    </row>
    <row r="23" spans="1:15" x14ac:dyDescent="0.25">
      <c r="J23" s="386"/>
      <c r="K23" s="66" t="s">
        <v>428</v>
      </c>
      <c r="L23" s="64">
        <v>0</v>
      </c>
      <c r="M23" s="64">
        <v>0</v>
      </c>
      <c r="N23" s="64">
        <v>0</v>
      </c>
      <c r="O23" s="64">
        <v>0</v>
      </c>
    </row>
    <row r="24" spans="1:15" x14ac:dyDescent="0.25">
      <c r="J24" s="386"/>
      <c r="K24" s="66" t="s">
        <v>429</v>
      </c>
      <c r="L24" s="64">
        <v>0</v>
      </c>
      <c r="M24" s="64">
        <v>1.1000000000000001</v>
      </c>
      <c r="N24" s="64">
        <v>0</v>
      </c>
      <c r="O24" s="64">
        <v>0</v>
      </c>
    </row>
    <row r="25" spans="1:15" x14ac:dyDescent="0.25">
      <c r="J25" s="386"/>
      <c r="K25" s="66" t="s">
        <v>431</v>
      </c>
      <c r="L25" s="64">
        <v>0</v>
      </c>
      <c r="M25" s="64">
        <v>0.1</v>
      </c>
      <c r="N25" s="64">
        <v>0</v>
      </c>
      <c r="O25" s="64">
        <v>0</v>
      </c>
    </row>
    <row r="26" spans="1:15" x14ac:dyDescent="0.25">
      <c r="J26" s="386"/>
      <c r="K26" s="66" t="s">
        <v>433</v>
      </c>
      <c r="L26" s="64">
        <v>0</v>
      </c>
      <c r="M26" s="64">
        <v>1</v>
      </c>
      <c r="N26" s="64">
        <v>0</v>
      </c>
      <c r="O26" s="64">
        <v>0.2</v>
      </c>
    </row>
    <row r="27" spans="1:15" x14ac:dyDescent="0.25">
      <c r="J27" s="386"/>
      <c r="K27" s="66" t="s">
        <v>434</v>
      </c>
      <c r="L27" s="64">
        <v>0</v>
      </c>
      <c r="M27" s="64">
        <v>0.2</v>
      </c>
      <c r="N27" s="64">
        <v>0</v>
      </c>
      <c r="O27" s="64">
        <v>0</v>
      </c>
    </row>
    <row r="28" spans="1:15" x14ac:dyDescent="0.25">
      <c r="J28" s="386"/>
      <c r="K28" s="66" t="s">
        <v>435</v>
      </c>
      <c r="L28" s="64">
        <v>0</v>
      </c>
      <c r="M28" s="64">
        <v>0.3</v>
      </c>
      <c r="N28" s="64">
        <v>0</v>
      </c>
      <c r="O28" s="64">
        <v>0</v>
      </c>
    </row>
    <row r="29" spans="1:15" x14ac:dyDescent="0.25">
      <c r="J29" s="386"/>
      <c r="K29" s="66" t="s">
        <v>437</v>
      </c>
      <c r="L29" s="64">
        <v>0</v>
      </c>
      <c r="M29" s="64">
        <v>2.1</v>
      </c>
      <c r="N29" s="64">
        <v>0</v>
      </c>
      <c r="O29" s="64">
        <v>0.1</v>
      </c>
    </row>
    <row r="30" spans="1:15" x14ac:dyDescent="0.25">
      <c r="J30" s="386"/>
      <c r="K30" s="66" t="s">
        <v>438</v>
      </c>
      <c r="L30" s="64">
        <v>0</v>
      </c>
      <c r="M30" s="64">
        <v>0.1</v>
      </c>
      <c r="N30" s="64">
        <v>0</v>
      </c>
      <c r="O30" s="64">
        <v>0</v>
      </c>
    </row>
    <row r="31" spans="1:15" x14ac:dyDescent="0.25">
      <c r="J31" s="386"/>
      <c r="K31" s="66" t="s">
        <v>439</v>
      </c>
      <c r="L31" s="64">
        <v>0</v>
      </c>
      <c r="M31" s="64">
        <v>0.2</v>
      </c>
      <c r="N31" s="64">
        <v>0</v>
      </c>
      <c r="O31" s="64">
        <v>0</v>
      </c>
    </row>
    <row r="32" spans="1:15" x14ac:dyDescent="0.25">
      <c r="J32" s="386"/>
      <c r="K32" s="66" t="s">
        <v>440</v>
      </c>
      <c r="L32" s="64">
        <v>0</v>
      </c>
      <c r="M32" s="64">
        <v>0.1</v>
      </c>
      <c r="N32" s="64">
        <v>0</v>
      </c>
      <c r="O32" s="64">
        <v>0</v>
      </c>
    </row>
    <row r="33" spans="1:15" x14ac:dyDescent="0.25">
      <c r="J33" s="386"/>
      <c r="K33" s="66" t="s">
        <v>441</v>
      </c>
      <c r="L33" s="64">
        <v>0</v>
      </c>
      <c r="M33" s="64">
        <v>0.1</v>
      </c>
      <c r="N33" s="64">
        <v>0</v>
      </c>
      <c r="O33" s="64">
        <v>0</v>
      </c>
    </row>
    <row r="34" spans="1:15" x14ac:dyDescent="0.25">
      <c r="J34" s="386"/>
      <c r="K34" s="62" t="s">
        <v>442</v>
      </c>
      <c r="L34" s="62">
        <f>AVERAGE(L22:L33)</f>
        <v>0</v>
      </c>
      <c r="M34" s="62">
        <f>MAX(M22:M33)</f>
        <v>2.1</v>
      </c>
      <c r="N34" s="62">
        <f>AVERAGE(N22:N33)</f>
        <v>0</v>
      </c>
      <c r="O34" s="62">
        <f>MAX(O22:O33)</f>
        <v>0.2</v>
      </c>
    </row>
    <row r="36" spans="1:15" ht="41.4" x14ac:dyDescent="0.25">
      <c r="J36" s="61">
        <f>+A6</f>
        <v>2022</v>
      </c>
      <c r="K36" s="61" t="s">
        <v>424</v>
      </c>
      <c r="L36" s="67" t="s">
        <v>419</v>
      </c>
      <c r="M36" s="67" t="s">
        <v>425</v>
      </c>
      <c r="N36" s="67" t="s">
        <v>422</v>
      </c>
      <c r="O36" s="67" t="s">
        <v>426</v>
      </c>
    </row>
    <row r="37" spans="1:15" x14ac:dyDescent="0.25">
      <c r="J37" s="386" t="s">
        <v>196</v>
      </c>
      <c r="K37" s="66" t="s">
        <v>427</v>
      </c>
      <c r="L37" s="64"/>
      <c r="M37" s="64"/>
      <c r="N37" s="64"/>
      <c r="O37" s="64"/>
    </row>
    <row r="38" spans="1:15" x14ac:dyDescent="0.25">
      <c r="J38" s="386"/>
      <c r="K38" s="66" t="s">
        <v>428</v>
      </c>
      <c r="L38" s="64"/>
      <c r="M38" s="64"/>
      <c r="N38" s="64"/>
      <c r="O38" s="64"/>
    </row>
    <row r="39" spans="1:15" x14ac:dyDescent="0.25">
      <c r="J39" s="386"/>
      <c r="K39" s="66" t="s">
        <v>429</v>
      </c>
      <c r="L39" s="64"/>
      <c r="M39" s="64"/>
      <c r="N39" s="64"/>
      <c r="O39" s="64"/>
    </row>
    <row r="40" spans="1:15" x14ac:dyDescent="0.25">
      <c r="J40" s="386"/>
      <c r="K40" s="66" t="s">
        <v>431</v>
      </c>
      <c r="L40" s="64"/>
      <c r="M40" s="64"/>
      <c r="N40" s="64"/>
      <c r="O40" s="64"/>
    </row>
    <row r="41" spans="1:15" x14ac:dyDescent="0.25">
      <c r="J41" s="386"/>
      <c r="K41" s="66" t="s">
        <v>433</v>
      </c>
      <c r="L41" s="64"/>
      <c r="M41" s="64"/>
      <c r="N41" s="64"/>
      <c r="O41" s="64"/>
    </row>
    <row r="42" spans="1:15" x14ac:dyDescent="0.25">
      <c r="J42" s="386"/>
      <c r="K42" s="66" t="s">
        <v>434</v>
      </c>
      <c r="L42" s="64"/>
      <c r="M42" s="64"/>
      <c r="N42" s="64"/>
      <c r="O42" s="64"/>
    </row>
    <row r="43" spans="1:15" x14ac:dyDescent="0.25">
      <c r="J43" s="386"/>
      <c r="K43" s="66" t="s">
        <v>435</v>
      </c>
      <c r="L43" s="64"/>
      <c r="M43" s="64"/>
      <c r="N43" s="64"/>
      <c r="O43" s="64"/>
    </row>
    <row r="44" spans="1:15" x14ac:dyDescent="0.25">
      <c r="J44" s="386"/>
      <c r="K44" s="66" t="s">
        <v>437</v>
      </c>
      <c r="L44" s="64"/>
      <c r="M44" s="64"/>
      <c r="N44" s="64"/>
      <c r="O44" s="64"/>
    </row>
    <row r="45" spans="1:15" x14ac:dyDescent="0.25">
      <c r="J45" s="386"/>
      <c r="K45" s="66" t="s">
        <v>438</v>
      </c>
      <c r="L45" s="64"/>
      <c r="M45" s="64"/>
      <c r="N45" s="64"/>
      <c r="O45" s="64"/>
    </row>
    <row r="46" spans="1:15" x14ac:dyDescent="0.25">
      <c r="J46" s="386"/>
      <c r="K46" s="66" t="s">
        <v>439</v>
      </c>
      <c r="L46" s="64"/>
      <c r="M46" s="64"/>
      <c r="N46" s="64"/>
      <c r="O46" s="64"/>
    </row>
    <row r="47" spans="1:15" x14ac:dyDescent="0.25">
      <c r="J47" s="386"/>
      <c r="K47" s="66" t="s">
        <v>440</v>
      </c>
      <c r="L47" s="64"/>
      <c r="M47" s="64"/>
      <c r="N47" s="64"/>
      <c r="O47" s="64"/>
    </row>
    <row r="48" spans="1:15" x14ac:dyDescent="0.25">
      <c r="A48" s="398" t="s">
        <v>331</v>
      </c>
      <c r="B48" s="399"/>
      <c r="C48" s="399"/>
      <c r="D48" s="399"/>
      <c r="E48" s="399"/>
      <c r="F48" s="399"/>
      <c r="G48" s="400"/>
      <c r="J48" s="386"/>
      <c r="K48" s="66" t="s">
        <v>441</v>
      </c>
      <c r="L48" s="64"/>
      <c r="M48" s="64"/>
      <c r="N48" s="64"/>
      <c r="O48" s="64"/>
    </row>
    <row r="49" spans="1:15" x14ac:dyDescent="0.25">
      <c r="A49" s="389" t="s">
        <v>474</v>
      </c>
      <c r="B49" s="390"/>
      <c r="C49" s="390"/>
      <c r="D49" s="390"/>
      <c r="E49" s="390"/>
      <c r="F49" s="390"/>
      <c r="G49" s="391"/>
      <c r="J49" s="386"/>
      <c r="K49" s="62" t="s">
        <v>442</v>
      </c>
      <c r="L49" s="62" t="e">
        <f>AVERAGE(L37:L48)</f>
        <v>#DIV/0!</v>
      </c>
      <c r="M49" s="62">
        <f>MAX(M37:M48)</f>
        <v>0</v>
      </c>
      <c r="N49" s="62" t="e">
        <f>AVERAGE(N37:N48)</f>
        <v>#DIV/0!</v>
      </c>
      <c r="O49" s="62">
        <f>MAX(O37:O48)</f>
        <v>0</v>
      </c>
    </row>
    <row r="50" spans="1:15" x14ac:dyDescent="0.25">
      <c r="A50" s="392"/>
      <c r="B50" s="393"/>
      <c r="C50" s="393"/>
      <c r="D50" s="393"/>
      <c r="E50" s="393"/>
      <c r="F50" s="393"/>
      <c r="G50" s="394"/>
    </row>
    <row r="51" spans="1:15" ht="41.4" x14ac:dyDescent="0.25">
      <c r="A51" s="392"/>
      <c r="B51" s="393"/>
      <c r="C51" s="393"/>
      <c r="D51" s="393"/>
      <c r="E51" s="393"/>
      <c r="F51" s="393"/>
      <c r="G51" s="394"/>
      <c r="J51" s="61">
        <f>+A6</f>
        <v>2022</v>
      </c>
      <c r="K51" s="61" t="s">
        <v>424</v>
      </c>
      <c r="L51" s="67" t="s">
        <v>419</v>
      </c>
      <c r="M51" s="67" t="s">
        <v>425</v>
      </c>
      <c r="N51" s="67" t="s">
        <v>422</v>
      </c>
      <c r="O51" s="67" t="s">
        <v>426</v>
      </c>
    </row>
    <row r="52" spans="1:15" x14ac:dyDescent="0.25">
      <c r="A52" s="395"/>
      <c r="B52" s="396"/>
      <c r="C52" s="396"/>
      <c r="D52" s="396"/>
      <c r="E52" s="396"/>
      <c r="F52" s="396"/>
      <c r="G52" s="397"/>
      <c r="J52" s="386" t="s">
        <v>197</v>
      </c>
      <c r="K52" s="66" t="s">
        <v>427</v>
      </c>
      <c r="L52" s="64"/>
      <c r="M52" s="64"/>
      <c r="N52" s="64"/>
      <c r="O52" s="64"/>
    </row>
    <row r="53" spans="1:15" x14ac:dyDescent="0.25">
      <c r="J53" s="386"/>
      <c r="K53" s="66" t="s">
        <v>428</v>
      </c>
      <c r="L53" s="64"/>
      <c r="M53" s="64"/>
      <c r="N53" s="64"/>
      <c r="O53" s="64"/>
    </row>
    <row r="54" spans="1:15" x14ac:dyDescent="0.25">
      <c r="C54" s="188">
        <v>44981</v>
      </c>
      <c r="J54" s="386"/>
      <c r="K54" s="66" t="s">
        <v>429</v>
      </c>
      <c r="L54" s="64"/>
      <c r="M54" s="64"/>
      <c r="N54" s="64"/>
      <c r="O54" s="64"/>
    </row>
    <row r="55" spans="1:15" x14ac:dyDescent="0.25">
      <c r="J55" s="386"/>
      <c r="K55" s="66" t="s">
        <v>431</v>
      </c>
      <c r="L55" s="64"/>
      <c r="M55" s="64"/>
      <c r="N55" s="64"/>
      <c r="O55" s="64"/>
    </row>
    <row r="56" spans="1:15" x14ac:dyDescent="0.25">
      <c r="J56" s="386"/>
      <c r="K56" s="66" t="s">
        <v>433</v>
      </c>
      <c r="L56" s="64"/>
      <c r="M56" s="64"/>
      <c r="N56" s="64"/>
      <c r="O56" s="64"/>
    </row>
    <row r="57" spans="1:15" x14ac:dyDescent="0.25">
      <c r="J57" s="386"/>
      <c r="K57" s="66" t="s">
        <v>434</v>
      </c>
      <c r="L57" s="64"/>
      <c r="M57" s="64"/>
      <c r="N57" s="64"/>
      <c r="O57" s="64"/>
    </row>
    <row r="58" spans="1:15" x14ac:dyDescent="0.25">
      <c r="J58" s="386"/>
      <c r="K58" s="66" t="s">
        <v>435</v>
      </c>
      <c r="L58" s="64"/>
      <c r="M58" s="64"/>
      <c r="N58" s="64"/>
      <c r="O58" s="64"/>
    </row>
    <row r="59" spans="1:15" x14ac:dyDescent="0.25">
      <c r="J59" s="386"/>
      <c r="K59" s="66" t="s">
        <v>437</v>
      </c>
      <c r="L59" s="64"/>
      <c r="M59" s="64"/>
      <c r="N59" s="64"/>
      <c r="O59" s="64"/>
    </row>
    <row r="60" spans="1:15" x14ac:dyDescent="0.25">
      <c r="J60" s="386"/>
      <c r="K60" s="66" t="s">
        <v>438</v>
      </c>
      <c r="L60" s="64"/>
      <c r="M60" s="64"/>
      <c r="N60" s="64"/>
      <c r="O60" s="64"/>
    </row>
    <row r="61" spans="1:15" x14ac:dyDescent="0.25">
      <c r="J61" s="386"/>
      <c r="K61" s="66" t="s">
        <v>439</v>
      </c>
      <c r="L61" s="64"/>
      <c r="M61" s="64"/>
      <c r="N61" s="64"/>
      <c r="O61" s="64"/>
    </row>
    <row r="62" spans="1:15" x14ac:dyDescent="0.25">
      <c r="J62" s="386"/>
      <c r="K62" s="66" t="s">
        <v>440</v>
      </c>
      <c r="L62" s="64"/>
      <c r="M62" s="64"/>
      <c r="N62" s="64"/>
      <c r="O62" s="64"/>
    </row>
    <row r="63" spans="1:15" x14ac:dyDescent="0.25">
      <c r="J63" s="386"/>
      <c r="K63" s="66" t="s">
        <v>441</v>
      </c>
      <c r="L63" s="64"/>
      <c r="M63" s="64"/>
      <c r="N63" s="64"/>
      <c r="O63" s="64"/>
    </row>
    <row r="64" spans="1:15" x14ac:dyDescent="0.25">
      <c r="J64" s="386"/>
      <c r="K64" s="62" t="s">
        <v>442</v>
      </c>
      <c r="L64" s="62" t="e">
        <f>AVERAGE(L52:L63)</f>
        <v>#DIV/0!</v>
      </c>
      <c r="M64" s="62">
        <f>MAX(M52:M63)</f>
        <v>0</v>
      </c>
      <c r="N64" s="62" t="e">
        <f>AVERAGE(N52:N63)</f>
        <v>#DIV/0!</v>
      </c>
      <c r="O64" s="62">
        <f>MAX(O52:O63)</f>
        <v>0</v>
      </c>
    </row>
    <row r="66" spans="10:15" ht="41.4" x14ac:dyDescent="0.25">
      <c r="J66" s="61">
        <f>+A6</f>
        <v>2022</v>
      </c>
      <c r="K66" s="61" t="s">
        <v>424</v>
      </c>
      <c r="L66" s="67" t="s">
        <v>419</v>
      </c>
      <c r="M66" s="67" t="s">
        <v>425</v>
      </c>
      <c r="N66" s="67" t="s">
        <v>422</v>
      </c>
      <c r="O66" s="67" t="s">
        <v>426</v>
      </c>
    </row>
    <row r="67" spans="10:15" x14ac:dyDescent="0.25">
      <c r="J67" s="386" t="s">
        <v>198</v>
      </c>
      <c r="K67" s="66" t="s">
        <v>427</v>
      </c>
      <c r="L67" s="64"/>
      <c r="M67" s="64"/>
      <c r="N67" s="64"/>
      <c r="O67" s="64"/>
    </row>
    <row r="68" spans="10:15" x14ac:dyDescent="0.25">
      <c r="J68" s="386"/>
      <c r="K68" s="66" t="s">
        <v>428</v>
      </c>
      <c r="L68" s="64"/>
      <c r="M68" s="64"/>
      <c r="N68" s="64"/>
      <c r="O68" s="64"/>
    </row>
    <row r="69" spans="10:15" x14ac:dyDescent="0.25">
      <c r="J69" s="386"/>
      <c r="K69" s="66" t="s">
        <v>429</v>
      </c>
      <c r="L69" s="64"/>
      <c r="M69" s="64"/>
      <c r="N69" s="64"/>
      <c r="O69" s="64"/>
    </row>
    <row r="70" spans="10:15" x14ac:dyDescent="0.25">
      <c r="J70" s="386"/>
      <c r="K70" s="66" t="s">
        <v>431</v>
      </c>
      <c r="L70" s="64"/>
      <c r="M70" s="64"/>
      <c r="N70" s="64"/>
      <c r="O70" s="64"/>
    </row>
    <row r="71" spans="10:15" x14ac:dyDescent="0.25">
      <c r="J71" s="386"/>
      <c r="K71" s="66" t="s">
        <v>433</v>
      </c>
      <c r="L71" s="64"/>
      <c r="M71" s="64"/>
      <c r="N71" s="64"/>
      <c r="O71" s="64"/>
    </row>
    <row r="72" spans="10:15" x14ac:dyDescent="0.25">
      <c r="J72" s="386"/>
      <c r="K72" s="66" t="s">
        <v>434</v>
      </c>
      <c r="L72" s="64"/>
      <c r="M72" s="64"/>
      <c r="N72" s="64"/>
      <c r="O72" s="64"/>
    </row>
    <row r="73" spans="10:15" x14ac:dyDescent="0.25">
      <c r="J73" s="386"/>
      <c r="K73" s="66" t="s">
        <v>435</v>
      </c>
      <c r="L73" s="64"/>
      <c r="M73" s="64"/>
      <c r="N73" s="64"/>
      <c r="O73" s="64"/>
    </row>
    <row r="74" spans="10:15" x14ac:dyDescent="0.25">
      <c r="J74" s="386"/>
      <c r="K74" s="66" t="s">
        <v>437</v>
      </c>
      <c r="L74" s="64"/>
      <c r="M74" s="64"/>
      <c r="N74" s="64"/>
      <c r="O74" s="64"/>
    </row>
    <row r="75" spans="10:15" x14ac:dyDescent="0.25">
      <c r="J75" s="386"/>
      <c r="K75" s="66" t="s">
        <v>438</v>
      </c>
      <c r="L75" s="64"/>
      <c r="M75" s="64"/>
      <c r="N75" s="64"/>
      <c r="O75" s="64"/>
    </row>
    <row r="76" spans="10:15" x14ac:dyDescent="0.25">
      <c r="J76" s="386"/>
      <c r="K76" s="66" t="s">
        <v>439</v>
      </c>
      <c r="L76" s="64"/>
      <c r="M76" s="64"/>
      <c r="N76" s="64"/>
      <c r="O76" s="64"/>
    </row>
    <row r="77" spans="10:15" x14ac:dyDescent="0.25">
      <c r="J77" s="386"/>
      <c r="K77" s="66" t="s">
        <v>440</v>
      </c>
      <c r="L77" s="64"/>
      <c r="M77" s="64"/>
      <c r="N77" s="64"/>
      <c r="O77" s="64"/>
    </row>
    <row r="78" spans="10:15" x14ac:dyDescent="0.25">
      <c r="J78" s="386"/>
      <c r="K78" s="66" t="s">
        <v>441</v>
      </c>
      <c r="L78" s="64"/>
      <c r="M78" s="64"/>
      <c r="N78" s="64"/>
      <c r="O78" s="64"/>
    </row>
    <row r="79" spans="10:15" x14ac:dyDescent="0.25">
      <c r="J79" s="386"/>
      <c r="K79" s="62" t="s">
        <v>442</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DBB68-F76A-4E22-9A6C-9CB63E6B9179}">
  <sheetPr codeName="Sheet23">
    <tabColor rgb="FF92D050"/>
    <pageSetUpPr fitToPage="1"/>
  </sheetPr>
  <dimension ref="A1:S79"/>
  <sheetViews>
    <sheetView view="pageBreakPreview" zoomScale="85" zoomScaleNormal="85" zoomScaleSheetLayoutView="85" workbookViewId="0">
      <selection activeCell="I53" sqref="I53"/>
    </sheetView>
  </sheetViews>
  <sheetFormatPr defaultRowHeight="13.8" x14ac:dyDescent="0.25"/>
  <cols>
    <col min="1" max="1" width="14" style="3" customWidth="1"/>
    <col min="2" max="4" width="17" style="35" customWidth="1"/>
    <col min="5" max="5" width="14.6640625" style="35" customWidth="1"/>
    <col min="6" max="7" width="17" style="35" customWidth="1"/>
    <col min="8" max="11" width="9.109375" style="3"/>
    <col min="12" max="12" width="15.44140625" style="3" customWidth="1"/>
    <col min="13" max="13" width="17.44140625" style="3" bestFit="1" customWidth="1"/>
    <col min="14" max="14" width="13.6640625" style="3" customWidth="1"/>
    <col min="15" max="15" width="15" style="3" customWidth="1"/>
    <col min="16" max="18" width="9.109375" style="3"/>
    <col min="19" max="19" width="22" style="3" customWidth="1"/>
    <col min="20" max="256" width="9.109375" style="3"/>
    <col min="257" max="257" width="14" style="3" customWidth="1"/>
    <col min="258" max="263" width="10.33203125" style="3" customWidth="1"/>
    <col min="264" max="512" width="9.109375" style="3"/>
    <col min="513" max="513" width="14" style="3" customWidth="1"/>
    <col min="514" max="519" width="10.33203125" style="3" customWidth="1"/>
    <col min="520" max="768" width="9.109375" style="3"/>
    <col min="769" max="769" width="14" style="3" customWidth="1"/>
    <col min="770" max="775" width="10.33203125" style="3" customWidth="1"/>
    <col min="776" max="1024" width="9.109375" style="3"/>
    <col min="1025" max="1025" width="14" style="3" customWidth="1"/>
    <col min="1026" max="1031" width="10.33203125" style="3" customWidth="1"/>
    <col min="1032" max="1280" width="9.109375" style="3"/>
    <col min="1281" max="1281" width="14" style="3" customWidth="1"/>
    <col min="1282" max="1287" width="10.33203125" style="3" customWidth="1"/>
    <col min="1288" max="1536" width="9.109375" style="3"/>
    <col min="1537" max="1537" width="14" style="3" customWidth="1"/>
    <col min="1538" max="1543" width="10.33203125" style="3" customWidth="1"/>
    <col min="1544" max="1792" width="9.109375" style="3"/>
    <col min="1793" max="1793" width="14" style="3" customWidth="1"/>
    <col min="1794" max="1799" width="10.33203125" style="3" customWidth="1"/>
    <col min="1800" max="2048" width="9.109375" style="3"/>
    <col min="2049" max="2049" width="14" style="3" customWidth="1"/>
    <col min="2050" max="2055" width="10.33203125" style="3" customWidth="1"/>
    <col min="2056" max="2304" width="9.109375" style="3"/>
    <col min="2305" max="2305" width="14" style="3" customWidth="1"/>
    <col min="2306" max="2311" width="10.33203125" style="3" customWidth="1"/>
    <col min="2312" max="2560" width="9.109375" style="3"/>
    <col min="2561" max="2561" width="14" style="3" customWidth="1"/>
    <col min="2562" max="2567" width="10.33203125" style="3" customWidth="1"/>
    <col min="2568" max="2816" width="9.109375" style="3"/>
    <col min="2817" max="2817" width="14" style="3" customWidth="1"/>
    <col min="2818" max="2823" width="10.33203125" style="3" customWidth="1"/>
    <col min="2824" max="3072" width="9.109375" style="3"/>
    <col min="3073" max="3073" width="14" style="3" customWidth="1"/>
    <col min="3074" max="3079" width="10.33203125" style="3" customWidth="1"/>
    <col min="3080" max="3328" width="9.109375" style="3"/>
    <col min="3329" max="3329" width="14" style="3" customWidth="1"/>
    <col min="3330" max="3335" width="10.33203125" style="3" customWidth="1"/>
    <col min="3336" max="3584" width="9.109375" style="3"/>
    <col min="3585" max="3585" width="14" style="3" customWidth="1"/>
    <col min="3586" max="3591" width="10.33203125" style="3" customWidth="1"/>
    <col min="3592" max="3840" width="9.109375" style="3"/>
    <col min="3841" max="3841" width="14" style="3" customWidth="1"/>
    <col min="3842" max="3847" width="10.33203125" style="3" customWidth="1"/>
    <col min="3848" max="4096" width="9.109375" style="3"/>
    <col min="4097" max="4097" width="14" style="3" customWidth="1"/>
    <col min="4098" max="4103" width="10.33203125" style="3" customWidth="1"/>
    <col min="4104" max="4352" width="9.109375" style="3"/>
    <col min="4353" max="4353" width="14" style="3" customWidth="1"/>
    <col min="4354" max="4359" width="10.33203125" style="3" customWidth="1"/>
    <col min="4360" max="4608" width="9.109375" style="3"/>
    <col min="4609" max="4609" width="14" style="3" customWidth="1"/>
    <col min="4610" max="4615" width="10.33203125" style="3" customWidth="1"/>
    <col min="4616" max="4864" width="9.109375" style="3"/>
    <col min="4865" max="4865" width="14" style="3" customWidth="1"/>
    <col min="4866" max="4871" width="10.33203125" style="3" customWidth="1"/>
    <col min="4872" max="5120" width="9.109375" style="3"/>
    <col min="5121" max="5121" width="14" style="3" customWidth="1"/>
    <col min="5122" max="5127" width="10.33203125" style="3" customWidth="1"/>
    <col min="5128" max="5376" width="9.109375" style="3"/>
    <col min="5377" max="5377" width="14" style="3" customWidth="1"/>
    <col min="5378" max="5383" width="10.33203125" style="3" customWidth="1"/>
    <col min="5384" max="5632" width="9.109375" style="3"/>
    <col min="5633" max="5633" width="14" style="3" customWidth="1"/>
    <col min="5634" max="5639" width="10.33203125" style="3" customWidth="1"/>
    <col min="5640" max="5888" width="9.109375" style="3"/>
    <col min="5889" max="5889" width="14" style="3" customWidth="1"/>
    <col min="5890" max="5895" width="10.33203125" style="3" customWidth="1"/>
    <col min="5896" max="6144" width="9.109375" style="3"/>
    <col min="6145" max="6145" width="14" style="3" customWidth="1"/>
    <col min="6146" max="6151" width="10.33203125" style="3" customWidth="1"/>
    <col min="6152" max="6400" width="9.109375" style="3"/>
    <col min="6401" max="6401" width="14" style="3" customWidth="1"/>
    <col min="6402" max="6407" width="10.33203125" style="3" customWidth="1"/>
    <col min="6408" max="6656" width="9.109375" style="3"/>
    <col min="6657" max="6657" width="14" style="3" customWidth="1"/>
    <col min="6658" max="6663" width="10.33203125" style="3" customWidth="1"/>
    <col min="6664" max="6912" width="9.109375" style="3"/>
    <col min="6913" max="6913" width="14" style="3" customWidth="1"/>
    <col min="6914" max="6919" width="10.33203125" style="3" customWidth="1"/>
    <col min="6920" max="7168" width="9.109375" style="3"/>
    <col min="7169" max="7169" width="14" style="3" customWidth="1"/>
    <col min="7170" max="7175" width="10.33203125" style="3" customWidth="1"/>
    <col min="7176" max="7424" width="9.109375" style="3"/>
    <col min="7425" max="7425" width="14" style="3" customWidth="1"/>
    <col min="7426" max="7431" width="10.33203125" style="3" customWidth="1"/>
    <col min="7432" max="7680" width="9.109375" style="3"/>
    <col min="7681" max="7681" width="14" style="3" customWidth="1"/>
    <col min="7682" max="7687" width="10.33203125" style="3" customWidth="1"/>
    <col min="7688" max="7936" width="9.109375" style="3"/>
    <col min="7937" max="7937" width="14" style="3" customWidth="1"/>
    <col min="7938" max="7943" width="10.33203125" style="3" customWidth="1"/>
    <col min="7944" max="8192" width="9.109375" style="3"/>
    <col min="8193" max="8193" width="14" style="3" customWidth="1"/>
    <col min="8194" max="8199" width="10.33203125" style="3" customWidth="1"/>
    <col min="8200" max="8448" width="9.109375" style="3"/>
    <col min="8449" max="8449" width="14" style="3" customWidth="1"/>
    <col min="8450" max="8455" width="10.33203125" style="3" customWidth="1"/>
    <col min="8456" max="8704" width="9.109375" style="3"/>
    <col min="8705" max="8705" width="14" style="3" customWidth="1"/>
    <col min="8706" max="8711" width="10.33203125" style="3" customWidth="1"/>
    <col min="8712" max="8960" width="9.109375" style="3"/>
    <col min="8961" max="8961" width="14" style="3" customWidth="1"/>
    <col min="8962" max="8967" width="10.33203125" style="3" customWidth="1"/>
    <col min="8968" max="9216" width="9.109375" style="3"/>
    <col min="9217" max="9217" width="14" style="3" customWidth="1"/>
    <col min="9218" max="9223" width="10.33203125" style="3" customWidth="1"/>
    <col min="9224" max="9472" width="9.109375" style="3"/>
    <col min="9473" max="9473" width="14" style="3" customWidth="1"/>
    <col min="9474" max="9479" width="10.33203125" style="3" customWidth="1"/>
    <col min="9480" max="9728" width="9.109375" style="3"/>
    <col min="9729" max="9729" width="14" style="3" customWidth="1"/>
    <col min="9730" max="9735" width="10.33203125" style="3" customWidth="1"/>
    <col min="9736" max="9984" width="9.109375" style="3"/>
    <col min="9985" max="9985" width="14" style="3" customWidth="1"/>
    <col min="9986" max="9991" width="10.33203125" style="3" customWidth="1"/>
    <col min="9992" max="10240" width="9.109375" style="3"/>
    <col min="10241" max="10241" width="14" style="3" customWidth="1"/>
    <col min="10242" max="10247" width="10.33203125" style="3" customWidth="1"/>
    <col min="10248" max="10496" width="9.109375" style="3"/>
    <col min="10497" max="10497" width="14" style="3" customWidth="1"/>
    <col min="10498" max="10503" width="10.33203125" style="3" customWidth="1"/>
    <col min="10504" max="10752" width="9.109375" style="3"/>
    <col min="10753" max="10753" width="14" style="3" customWidth="1"/>
    <col min="10754" max="10759" width="10.33203125" style="3" customWidth="1"/>
    <col min="10760" max="11008" width="9.109375" style="3"/>
    <col min="11009" max="11009" width="14" style="3" customWidth="1"/>
    <col min="11010" max="11015" width="10.33203125" style="3" customWidth="1"/>
    <col min="11016" max="11264" width="9.109375" style="3"/>
    <col min="11265" max="11265" width="14" style="3" customWidth="1"/>
    <col min="11266" max="11271" width="10.33203125" style="3" customWidth="1"/>
    <col min="11272" max="11520" width="9.109375" style="3"/>
    <col min="11521" max="11521" width="14" style="3" customWidth="1"/>
    <col min="11522" max="11527" width="10.33203125" style="3" customWidth="1"/>
    <col min="11528" max="11776" width="9.109375" style="3"/>
    <col min="11777" max="11777" width="14" style="3" customWidth="1"/>
    <col min="11778" max="11783" width="10.33203125" style="3" customWidth="1"/>
    <col min="11784" max="12032" width="9.109375" style="3"/>
    <col min="12033" max="12033" width="14" style="3" customWidth="1"/>
    <col min="12034" max="12039" width="10.33203125" style="3" customWidth="1"/>
    <col min="12040" max="12288" width="9.109375" style="3"/>
    <col min="12289" max="12289" width="14" style="3" customWidth="1"/>
    <col min="12290" max="12295" width="10.33203125" style="3" customWidth="1"/>
    <col min="12296" max="12544" width="9.109375" style="3"/>
    <col min="12545" max="12545" width="14" style="3" customWidth="1"/>
    <col min="12546" max="12551" width="10.33203125" style="3" customWidth="1"/>
    <col min="12552" max="12800" width="9.109375" style="3"/>
    <col min="12801" max="12801" width="14" style="3" customWidth="1"/>
    <col min="12802" max="12807" width="10.33203125" style="3" customWidth="1"/>
    <col min="12808" max="13056" width="9.109375" style="3"/>
    <col min="13057" max="13057" width="14" style="3" customWidth="1"/>
    <col min="13058" max="13063" width="10.33203125" style="3" customWidth="1"/>
    <col min="13064" max="13312" width="9.109375" style="3"/>
    <col min="13313" max="13313" width="14" style="3" customWidth="1"/>
    <col min="13314" max="13319" width="10.33203125" style="3" customWidth="1"/>
    <col min="13320" max="13568" width="9.109375" style="3"/>
    <col min="13569" max="13569" width="14" style="3" customWidth="1"/>
    <col min="13570" max="13575" width="10.33203125" style="3" customWidth="1"/>
    <col min="13576" max="13824" width="9.109375" style="3"/>
    <col min="13825" max="13825" width="14" style="3" customWidth="1"/>
    <col min="13826" max="13831" width="10.33203125" style="3" customWidth="1"/>
    <col min="13832" max="14080" width="9.109375" style="3"/>
    <col min="14081" max="14081" width="14" style="3" customWidth="1"/>
    <col min="14082" max="14087" width="10.33203125" style="3" customWidth="1"/>
    <col min="14088" max="14336" width="9.109375" style="3"/>
    <col min="14337" max="14337" width="14" style="3" customWidth="1"/>
    <col min="14338" max="14343" width="10.33203125" style="3" customWidth="1"/>
    <col min="14344" max="14592" width="9.109375" style="3"/>
    <col min="14593" max="14593" width="14" style="3" customWidth="1"/>
    <col min="14594" max="14599" width="10.33203125" style="3" customWidth="1"/>
    <col min="14600" max="14848" width="9.109375" style="3"/>
    <col min="14849" max="14849" width="14" style="3" customWidth="1"/>
    <col min="14850" max="14855" width="10.33203125" style="3" customWidth="1"/>
    <col min="14856" max="15104" width="9.109375" style="3"/>
    <col min="15105" max="15105" width="14" style="3" customWidth="1"/>
    <col min="15106" max="15111" width="10.33203125" style="3" customWidth="1"/>
    <col min="15112" max="15360" width="9.109375" style="3"/>
    <col min="15361" max="15361" width="14" style="3" customWidth="1"/>
    <col min="15362" max="15367" width="10.33203125" style="3" customWidth="1"/>
    <col min="15368" max="15616" width="9.109375" style="3"/>
    <col min="15617" max="15617" width="14" style="3" customWidth="1"/>
    <col min="15618" max="15623" width="10.33203125" style="3" customWidth="1"/>
    <col min="15624" max="15872" width="9.109375" style="3"/>
    <col min="15873" max="15873" width="14" style="3" customWidth="1"/>
    <col min="15874" max="15879" width="10.33203125" style="3" customWidth="1"/>
    <col min="15880" max="16128" width="9.109375" style="3"/>
    <col min="16129" max="16129" width="14" style="3" customWidth="1"/>
    <col min="16130" max="16135" width="10.33203125" style="3" customWidth="1"/>
    <col min="16136" max="16384" width="9.109375" style="3"/>
  </cols>
  <sheetData>
    <row r="1" spans="1:19" ht="15" x14ac:dyDescent="0.25">
      <c r="A1" s="93" t="str">
        <f>+'Cover Page'!$B$30</f>
        <v>Annual Performance Report 2022</v>
      </c>
      <c r="B1" s="93"/>
      <c r="C1" s="93"/>
      <c r="D1" s="93"/>
      <c r="E1" s="93" t="str">
        <f>+'Cover Page'!$B$34</f>
        <v>Cornwall Energy Recovery Centre</v>
      </c>
    </row>
    <row r="3" spans="1:19" ht="14.4" x14ac:dyDescent="0.3">
      <c r="A3" s="60" t="s">
        <v>475</v>
      </c>
      <c r="D3" s="76" t="s">
        <v>411</v>
      </c>
      <c r="G3" s="80" t="s">
        <v>412</v>
      </c>
      <c r="J3" s="9" t="str">
        <f>+A3</f>
        <v xml:space="preserve">Monitoring of Hydrogen Fluoride emissions </v>
      </c>
      <c r="L3" s="9"/>
      <c r="N3" s="9" t="s">
        <v>413</v>
      </c>
      <c r="Q3" s="79" t="s">
        <v>2</v>
      </c>
      <c r="R3" s="74"/>
      <c r="S3" s="74"/>
    </row>
    <row r="4" spans="1:19" ht="13.95" customHeight="1" x14ac:dyDescent="0.25">
      <c r="Q4" s="377" t="s">
        <v>414</v>
      </c>
      <c r="R4" s="377"/>
      <c r="S4" s="377"/>
    </row>
    <row r="5" spans="1:19" ht="16.2" x14ac:dyDescent="0.25">
      <c r="A5" s="68" t="s">
        <v>415</v>
      </c>
      <c r="B5" s="388" t="s">
        <v>416</v>
      </c>
      <c r="C5" s="388"/>
      <c r="D5" s="388"/>
      <c r="E5" s="388" t="s">
        <v>417</v>
      </c>
      <c r="F5" s="388"/>
      <c r="G5" s="388"/>
      <c r="J5" s="387"/>
      <c r="K5" s="387"/>
      <c r="L5" s="387"/>
      <c r="M5" s="387"/>
      <c r="N5" s="387"/>
      <c r="O5" s="387"/>
      <c r="Q5" s="377"/>
      <c r="R5" s="377"/>
      <c r="S5" s="377"/>
    </row>
    <row r="6" spans="1:19" s="58" customFormat="1" ht="37.5" customHeight="1" x14ac:dyDescent="0.3">
      <c r="A6" s="65">
        <f>+'Cover Page'!C40</f>
        <v>2022</v>
      </c>
      <c r="B6" s="55" t="s">
        <v>476</v>
      </c>
      <c r="C6" s="55" t="s">
        <v>419</v>
      </c>
      <c r="D6" s="55" t="s">
        <v>420</v>
      </c>
      <c r="E6" s="55" t="s">
        <v>477</v>
      </c>
      <c r="F6" s="55" t="s">
        <v>422</v>
      </c>
      <c r="G6" s="55" t="s">
        <v>423</v>
      </c>
      <c r="H6" s="59"/>
      <c r="J6" s="61">
        <f>+A6</f>
        <v>2022</v>
      </c>
      <c r="K6" s="61" t="s">
        <v>424</v>
      </c>
      <c r="L6" s="67" t="s">
        <v>419</v>
      </c>
      <c r="M6" s="67" t="s">
        <v>425</v>
      </c>
      <c r="N6" s="67" t="s">
        <v>422</v>
      </c>
      <c r="O6" s="67" t="s">
        <v>426</v>
      </c>
      <c r="Q6" s="377"/>
      <c r="R6" s="377"/>
      <c r="S6" s="377"/>
    </row>
    <row r="7" spans="1:19" x14ac:dyDescent="0.25">
      <c r="A7" s="66" t="s">
        <v>427</v>
      </c>
      <c r="B7" s="69">
        <v>4</v>
      </c>
      <c r="C7" s="64">
        <f>AVERAGE(L7,L22)</f>
        <v>0</v>
      </c>
      <c r="D7" s="64">
        <f>AVERAGE(M7,M22)</f>
        <v>0.25</v>
      </c>
      <c r="E7" s="69">
        <v>1</v>
      </c>
      <c r="F7" s="64">
        <f>AVERAGE(N7,N22)</f>
        <v>0</v>
      </c>
      <c r="G7" s="64">
        <f>AVERAGE(O7,O22)</f>
        <v>0.15</v>
      </c>
      <c r="J7" s="386" t="s">
        <v>194</v>
      </c>
      <c r="K7" s="66" t="s">
        <v>427</v>
      </c>
      <c r="L7" s="64">
        <v>0</v>
      </c>
      <c r="M7" s="64">
        <v>0</v>
      </c>
      <c r="N7" s="64">
        <v>0</v>
      </c>
      <c r="O7" s="64">
        <v>0</v>
      </c>
      <c r="Q7" s="377"/>
      <c r="R7" s="377"/>
      <c r="S7" s="377"/>
    </row>
    <row r="8" spans="1:19" x14ac:dyDescent="0.25">
      <c r="A8" s="66" t="s">
        <v>428</v>
      </c>
      <c r="B8" s="63">
        <v>4</v>
      </c>
      <c r="C8" s="64">
        <f t="shared" ref="C8:D8" si="0">AVERAGE(L8,L23)</f>
        <v>0.05</v>
      </c>
      <c r="D8" s="64">
        <f t="shared" si="0"/>
        <v>0.35</v>
      </c>
      <c r="E8" s="63">
        <f>+E7</f>
        <v>1</v>
      </c>
      <c r="F8" s="64">
        <f t="shared" ref="F8:G8" si="1">AVERAGE(N8,N23)</f>
        <v>0.05</v>
      </c>
      <c r="G8" s="64">
        <f t="shared" si="1"/>
        <v>0.3</v>
      </c>
      <c r="J8" s="386"/>
      <c r="K8" s="66" t="s">
        <v>428</v>
      </c>
      <c r="L8" s="64">
        <v>0</v>
      </c>
      <c r="M8" s="64">
        <v>0</v>
      </c>
      <c r="N8" s="64">
        <v>0</v>
      </c>
      <c r="O8" s="64">
        <v>0</v>
      </c>
      <c r="Q8" s="377"/>
      <c r="R8" s="377"/>
      <c r="S8" s="377"/>
    </row>
    <row r="9" spans="1:19" x14ac:dyDescent="0.25">
      <c r="A9" s="66" t="s">
        <v>429</v>
      </c>
      <c r="B9" s="63">
        <v>4</v>
      </c>
      <c r="C9" s="64">
        <f t="shared" ref="C9:D9" si="2">AVERAGE(L9,L24)</f>
        <v>0.15</v>
      </c>
      <c r="D9" s="64">
        <f t="shared" si="2"/>
        <v>0.75</v>
      </c>
      <c r="E9" s="63">
        <f t="shared" ref="E9:E18" si="3">+E8</f>
        <v>1</v>
      </c>
      <c r="F9" s="64">
        <f t="shared" ref="F9:G9" si="4">AVERAGE(N9,N24)</f>
        <v>0.15</v>
      </c>
      <c r="G9" s="64">
        <f t="shared" si="4"/>
        <v>0.25</v>
      </c>
      <c r="J9" s="386"/>
      <c r="K9" s="66" t="s">
        <v>429</v>
      </c>
      <c r="L9" s="64">
        <v>0</v>
      </c>
      <c r="M9" s="64">
        <v>0.7</v>
      </c>
      <c r="N9" s="64">
        <v>0</v>
      </c>
      <c r="O9" s="64">
        <v>0</v>
      </c>
      <c r="Q9" s="78" t="s">
        <v>430</v>
      </c>
    </row>
    <row r="10" spans="1:19" ht="14.25" customHeight="1" x14ac:dyDescent="0.25">
      <c r="A10" s="66" t="s">
        <v>431</v>
      </c>
      <c r="B10" s="63">
        <v>4</v>
      </c>
      <c r="C10" s="64">
        <f t="shared" ref="C10:D10" si="5">AVERAGE(L10,L25)</f>
        <v>0</v>
      </c>
      <c r="D10" s="64">
        <f t="shared" si="5"/>
        <v>0.6</v>
      </c>
      <c r="E10" s="63">
        <f t="shared" si="3"/>
        <v>1</v>
      </c>
      <c r="F10" s="64">
        <f t="shared" ref="F10:G10" si="6">AVERAGE(N10,N25)</f>
        <v>0</v>
      </c>
      <c r="G10" s="64">
        <f t="shared" si="6"/>
        <v>0.1</v>
      </c>
      <c r="J10" s="386"/>
      <c r="K10" s="66" t="s">
        <v>431</v>
      </c>
      <c r="L10" s="64">
        <v>0</v>
      </c>
      <c r="M10" s="64">
        <v>0.5</v>
      </c>
      <c r="N10" s="64">
        <v>0</v>
      </c>
      <c r="O10" s="64">
        <v>0.1</v>
      </c>
      <c r="Q10" s="385" t="s">
        <v>432</v>
      </c>
      <c r="R10" s="385"/>
      <c r="S10" s="385"/>
    </row>
    <row r="11" spans="1:19" x14ac:dyDescent="0.25">
      <c r="A11" s="66" t="s">
        <v>433</v>
      </c>
      <c r="B11" s="63">
        <v>4</v>
      </c>
      <c r="C11" s="64">
        <f t="shared" ref="C11:D11" si="7">AVERAGE(L11,L26)</f>
        <v>0</v>
      </c>
      <c r="D11" s="64">
        <f t="shared" si="7"/>
        <v>1.2000000000000002</v>
      </c>
      <c r="E11" s="63">
        <f t="shared" si="3"/>
        <v>1</v>
      </c>
      <c r="F11" s="64">
        <f t="shared" ref="F11:G11" si="8">AVERAGE(N11,N26)</f>
        <v>0</v>
      </c>
      <c r="G11" s="64">
        <f t="shared" si="8"/>
        <v>0.4</v>
      </c>
      <c r="J11" s="386"/>
      <c r="K11" s="66" t="s">
        <v>433</v>
      </c>
      <c r="L11" s="64">
        <v>0</v>
      </c>
      <c r="M11" s="64">
        <v>1.1000000000000001</v>
      </c>
      <c r="N11" s="64">
        <v>0</v>
      </c>
      <c r="O11" s="64">
        <v>0</v>
      </c>
      <c r="Q11" s="385"/>
      <c r="R11" s="385"/>
      <c r="S11" s="385"/>
    </row>
    <row r="12" spans="1:19" x14ac:dyDescent="0.25">
      <c r="A12" s="66" t="s">
        <v>434</v>
      </c>
      <c r="B12" s="63">
        <f t="shared" ref="B12:B18" si="9">+B11</f>
        <v>4</v>
      </c>
      <c r="C12" s="64">
        <f t="shared" ref="C12:D12" si="10">AVERAGE(L12,L27)</f>
        <v>0</v>
      </c>
      <c r="D12" s="64">
        <f t="shared" si="10"/>
        <v>1</v>
      </c>
      <c r="E12" s="63">
        <f t="shared" si="3"/>
        <v>1</v>
      </c>
      <c r="F12" s="64">
        <f t="shared" ref="F12:G12" si="11">AVERAGE(N12,N27)</f>
        <v>0</v>
      </c>
      <c r="G12" s="64">
        <f t="shared" si="11"/>
        <v>0.15000000000000002</v>
      </c>
      <c r="J12" s="386"/>
      <c r="K12" s="66" t="s">
        <v>434</v>
      </c>
      <c r="L12" s="64">
        <v>0</v>
      </c>
      <c r="M12" s="64">
        <v>0.9</v>
      </c>
      <c r="N12" s="64">
        <v>0</v>
      </c>
      <c r="O12" s="64">
        <v>0.1</v>
      </c>
      <c r="Q12" s="385"/>
      <c r="R12" s="385"/>
      <c r="S12" s="385"/>
    </row>
    <row r="13" spans="1:19" ht="14.25" customHeight="1" x14ac:dyDescent="0.25">
      <c r="A13" s="66" t="s">
        <v>435</v>
      </c>
      <c r="B13" s="63">
        <f t="shared" si="9"/>
        <v>4</v>
      </c>
      <c r="C13" s="64">
        <f t="shared" ref="C13:D13" si="12">AVERAGE(L13,L28)</f>
        <v>0</v>
      </c>
      <c r="D13" s="64">
        <f t="shared" si="12"/>
        <v>1.1499999999999999</v>
      </c>
      <c r="E13" s="63">
        <f t="shared" si="3"/>
        <v>1</v>
      </c>
      <c r="F13" s="64">
        <f t="shared" ref="F13:G13" si="13">AVERAGE(N13,N28)</f>
        <v>0</v>
      </c>
      <c r="G13" s="64">
        <f t="shared" si="13"/>
        <v>0.15000000000000002</v>
      </c>
      <c r="J13" s="386"/>
      <c r="K13" s="66" t="s">
        <v>435</v>
      </c>
      <c r="L13" s="64">
        <v>0</v>
      </c>
      <c r="M13" s="64">
        <v>1.1000000000000001</v>
      </c>
      <c r="N13" s="64">
        <v>0</v>
      </c>
      <c r="O13" s="64">
        <v>0.2</v>
      </c>
      <c r="Q13" s="385" t="s">
        <v>436</v>
      </c>
      <c r="R13" s="385"/>
      <c r="S13" s="385"/>
    </row>
    <row r="14" spans="1:19" x14ac:dyDescent="0.25">
      <c r="A14" s="66" t="s">
        <v>437</v>
      </c>
      <c r="B14" s="63">
        <f t="shared" si="9"/>
        <v>4</v>
      </c>
      <c r="C14" s="64">
        <f t="shared" ref="C14:D14" si="14">AVERAGE(L14,L29)</f>
        <v>0.05</v>
      </c>
      <c r="D14" s="64">
        <f t="shared" si="14"/>
        <v>1.5</v>
      </c>
      <c r="E14" s="63">
        <f t="shared" si="3"/>
        <v>1</v>
      </c>
      <c r="F14" s="64">
        <f t="shared" ref="F14:G14" si="15">AVERAGE(N14,N29)</f>
        <v>0.05</v>
      </c>
      <c r="G14" s="64">
        <f t="shared" si="15"/>
        <v>0.25</v>
      </c>
      <c r="J14" s="386"/>
      <c r="K14" s="66" t="s">
        <v>437</v>
      </c>
      <c r="L14" s="64">
        <v>0.1</v>
      </c>
      <c r="M14" s="64">
        <v>1.6</v>
      </c>
      <c r="N14" s="64">
        <v>0.1</v>
      </c>
      <c r="O14" s="64">
        <v>0.3</v>
      </c>
      <c r="Q14" s="385"/>
      <c r="R14" s="385"/>
      <c r="S14" s="385"/>
    </row>
    <row r="15" spans="1:19" x14ac:dyDescent="0.25">
      <c r="A15" s="66" t="s">
        <v>438</v>
      </c>
      <c r="B15" s="63">
        <f t="shared" si="9"/>
        <v>4</v>
      </c>
      <c r="C15" s="64">
        <f t="shared" ref="C15:D15" si="16">AVERAGE(L15,L30)</f>
        <v>0</v>
      </c>
      <c r="D15" s="64">
        <f t="shared" si="16"/>
        <v>0.55000000000000004</v>
      </c>
      <c r="E15" s="63">
        <f t="shared" si="3"/>
        <v>1</v>
      </c>
      <c r="F15" s="64">
        <f t="shared" ref="F15:G15" si="17">AVERAGE(N15,N30)</f>
        <v>0</v>
      </c>
      <c r="G15" s="64">
        <f t="shared" si="17"/>
        <v>0.15000000000000002</v>
      </c>
      <c r="J15" s="386"/>
      <c r="K15" s="66" t="s">
        <v>438</v>
      </c>
      <c r="L15" s="64">
        <v>0</v>
      </c>
      <c r="M15" s="64">
        <v>0.7</v>
      </c>
      <c r="N15" s="64">
        <v>0</v>
      </c>
      <c r="O15" s="64">
        <v>0.2</v>
      </c>
      <c r="Q15" s="385"/>
      <c r="R15" s="385"/>
      <c r="S15" s="385"/>
    </row>
    <row r="16" spans="1:19" x14ac:dyDescent="0.25">
      <c r="A16" s="66" t="s">
        <v>439</v>
      </c>
      <c r="B16" s="63">
        <f t="shared" si="9"/>
        <v>4</v>
      </c>
      <c r="C16" s="64">
        <f t="shared" ref="C16:D16" si="18">AVERAGE(L16,L31)</f>
        <v>0</v>
      </c>
      <c r="D16" s="64">
        <f t="shared" si="18"/>
        <v>0.6</v>
      </c>
      <c r="E16" s="63">
        <f t="shared" si="3"/>
        <v>1</v>
      </c>
      <c r="F16" s="64">
        <f t="shared" ref="F16:G16" si="19">AVERAGE(N16,N31)</f>
        <v>0</v>
      </c>
      <c r="G16" s="64">
        <f t="shared" si="19"/>
        <v>0</v>
      </c>
      <c r="J16" s="386"/>
      <c r="K16" s="66" t="s">
        <v>439</v>
      </c>
      <c r="L16" s="64">
        <v>0</v>
      </c>
      <c r="M16" s="64">
        <v>0.6</v>
      </c>
      <c r="N16" s="64">
        <v>0</v>
      </c>
      <c r="O16" s="64">
        <v>0</v>
      </c>
      <c r="Q16" s="385"/>
      <c r="R16" s="385"/>
      <c r="S16" s="385"/>
    </row>
    <row r="17" spans="1:15" x14ac:dyDescent="0.25">
      <c r="A17" s="66" t="s">
        <v>440</v>
      </c>
      <c r="B17" s="63">
        <f t="shared" si="9"/>
        <v>4</v>
      </c>
      <c r="C17" s="64">
        <f t="shared" ref="C17:D17" si="20">AVERAGE(L17,L32)</f>
        <v>0</v>
      </c>
      <c r="D17" s="64">
        <f t="shared" si="20"/>
        <v>0.5</v>
      </c>
      <c r="E17" s="63">
        <f t="shared" si="3"/>
        <v>1</v>
      </c>
      <c r="F17" s="64">
        <f t="shared" ref="F17:G17" si="21">AVERAGE(N17,N32)</f>
        <v>0</v>
      </c>
      <c r="G17" s="64">
        <f t="shared" si="21"/>
        <v>0.05</v>
      </c>
      <c r="J17" s="386"/>
      <c r="K17" s="66" t="s">
        <v>440</v>
      </c>
      <c r="L17" s="64">
        <v>0</v>
      </c>
      <c r="M17" s="64">
        <v>0.5</v>
      </c>
      <c r="N17" s="64">
        <v>0</v>
      </c>
      <c r="O17" s="64">
        <v>0</v>
      </c>
    </row>
    <row r="18" spans="1:15" x14ac:dyDescent="0.25">
      <c r="A18" s="66" t="s">
        <v>441</v>
      </c>
      <c r="B18" s="63">
        <f t="shared" si="9"/>
        <v>4</v>
      </c>
      <c r="C18" s="64">
        <f t="shared" ref="C18:D18" si="22">AVERAGE(L18,L33)</f>
        <v>0</v>
      </c>
      <c r="D18" s="64">
        <f t="shared" si="22"/>
        <v>0.5</v>
      </c>
      <c r="E18" s="63">
        <f t="shared" si="3"/>
        <v>1</v>
      </c>
      <c r="F18" s="64">
        <f t="shared" ref="F18:G18" si="23">AVERAGE(N18,N33)</f>
        <v>0</v>
      </c>
      <c r="G18" s="64">
        <f t="shared" si="23"/>
        <v>0</v>
      </c>
      <c r="J18" s="386"/>
      <c r="K18" s="66" t="s">
        <v>441</v>
      </c>
      <c r="L18" s="64">
        <v>0</v>
      </c>
      <c r="M18" s="64">
        <v>0.4</v>
      </c>
      <c r="N18" s="64">
        <v>0</v>
      </c>
      <c r="O18" s="64">
        <v>0</v>
      </c>
    </row>
    <row r="19" spans="1:15" x14ac:dyDescent="0.25">
      <c r="J19" s="386"/>
      <c r="K19" s="62" t="s">
        <v>442</v>
      </c>
      <c r="L19" s="62">
        <f>AVERAGE(L7:L18)</f>
        <v>8.3333333333333332E-3</v>
      </c>
      <c r="M19" s="62">
        <f>MAX(M7:M18)</f>
        <v>1.6</v>
      </c>
      <c r="N19" s="62">
        <f>AVERAGE(N7:N18)</f>
        <v>8.3333333333333332E-3</v>
      </c>
      <c r="O19" s="62">
        <f>MAX(O7:O18)</f>
        <v>0.3</v>
      </c>
    </row>
    <row r="21" spans="1:15" ht="41.4" x14ac:dyDescent="0.25">
      <c r="J21" s="61">
        <f>+A6</f>
        <v>2022</v>
      </c>
      <c r="K21" s="61" t="s">
        <v>424</v>
      </c>
      <c r="L21" s="67" t="s">
        <v>419</v>
      </c>
      <c r="M21" s="67" t="s">
        <v>425</v>
      </c>
      <c r="N21" s="67" t="s">
        <v>422</v>
      </c>
      <c r="O21" s="67" t="s">
        <v>426</v>
      </c>
    </row>
    <row r="22" spans="1:15" x14ac:dyDescent="0.25">
      <c r="J22" s="386" t="s">
        <v>195</v>
      </c>
      <c r="K22" s="66" t="s">
        <v>427</v>
      </c>
      <c r="L22" s="64">
        <v>0</v>
      </c>
      <c r="M22" s="64">
        <v>0.5</v>
      </c>
      <c r="N22" s="64">
        <v>0</v>
      </c>
      <c r="O22" s="64">
        <v>0.3</v>
      </c>
    </row>
    <row r="23" spans="1:15" x14ac:dyDescent="0.25">
      <c r="J23" s="386"/>
      <c r="K23" s="66" t="s">
        <v>428</v>
      </c>
      <c r="L23" s="64">
        <v>0.1</v>
      </c>
      <c r="M23" s="64">
        <v>0.7</v>
      </c>
      <c r="N23" s="64">
        <v>0.1</v>
      </c>
      <c r="O23" s="64">
        <v>0.6</v>
      </c>
    </row>
    <row r="24" spans="1:15" x14ac:dyDescent="0.25">
      <c r="J24" s="386"/>
      <c r="K24" s="66" t="s">
        <v>429</v>
      </c>
      <c r="L24" s="64">
        <v>0.3</v>
      </c>
      <c r="M24" s="64">
        <v>0.8</v>
      </c>
      <c r="N24" s="64">
        <v>0.3</v>
      </c>
      <c r="O24" s="64">
        <v>0.5</v>
      </c>
    </row>
    <row r="25" spans="1:15" x14ac:dyDescent="0.25">
      <c r="J25" s="386"/>
      <c r="K25" s="66" t="s">
        <v>431</v>
      </c>
      <c r="L25" s="64">
        <v>0</v>
      </c>
      <c r="M25" s="64">
        <v>0.7</v>
      </c>
      <c r="N25" s="64">
        <v>0</v>
      </c>
      <c r="O25" s="64">
        <v>0.1</v>
      </c>
    </row>
    <row r="26" spans="1:15" x14ac:dyDescent="0.25">
      <c r="J26" s="386"/>
      <c r="K26" s="66" t="s">
        <v>433</v>
      </c>
      <c r="L26" s="64">
        <v>0</v>
      </c>
      <c r="M26" s="64">
        <v>1.3</v>
      </c>
      <c r="N26" s="64">
        <v>0</v>
      </c>
      <c r="O26" s="64">
        <v>0.8</v>
      </c>
    </row>
    <row r="27" spans="1:15" x14ac:dyDescent="0.25">
      <c r="J27" s="386"/>
      <c r="K27" s="66" t="s">
        <v>434</v>
      </c>
      <c r="L27" s="64">
        <v>0</v>
      </c>
      <c r="M27" s="64">
        <v>1.1000000000000001</v>
      </c>
      <c r="N27" s="64">
        <v>0</v>
      </c>
      <c r="O27" s="64">
        <v>0.2</v>
      </c>
    </row>
    <row r="28" spans="1:15" x14ac:dyDescent="0.25">
      <c r="J28" s="386"/>
      <c r="K28" s="66" t="s">
        <v>435</v>
      </c>
      <c r="L28" s="64">
        <v>0</v>
      </c>
      <c r="M28" s="64">
        <v>1.2</v>
      </c>
      <c r="N28" s="64">
        <v>0</v>
      </c>
      <c r="O28" s="64">
        <v>0.1</v>
      </c>
    </row>
    <row r="29" spans="1:15" x14ac:dyDescent="0.25">
      <c r="J29" s="386"/>
      <c r="K29" s="66" t="s">
        <v>437</v>
      </c>
      <c r="L29" s="64">
        <v>0</v>
      </c>
      <c r="M29" s="64">
        <v>1.4</v>
      </c>
      <c r="N29" s="64">
        <v>0</v>
      </c>
      <c r="O29" s="64">
        <v>0.2</v>
      </c>
    </row>
    <row r="30" spans="1:15" x14ac:dyDescent="0.25">
      <c r="J30" s="386"/>
      <c r="K30" s="66" t="s">
        <v>438</v>
      </c>
      <c r="L30" s="64">
        <v>0</v>
      </c>
      <c r="M30" s="64">
        <v>0.4</v>
      </c>
      <c r="N30" s="64">
        <v>0</v>
      </c>
      <c r="O30" s="64">
        <v>0.1</v>
      </c>
    </row>
    <row r="31" spans="1:15" x14ac:dyDescent="0.25">
      <c r="J31" s="386"/>
      <c r="K31" s="66" t="s">
        <v>439</v>
      </c>
      <c r="L31" s="64">
        <v>0</v>
      </c>
      <c r="M31" s="64">
        <v>0.6</v>
      </c>
      <c r="N31" s="64">
        <v>0</v>
      </c>
      <c r="O31" s="64">
        <v>0</v>
      </c>
    </row>
    <row r="32" spans="1:15" x14ac:dyDescent="0.25">
      <c r="J32" s="386"/>
      <c r="K32" s="66" t="s">
        <v>440</v>
      </c>
      <c r="L32" s="64">
        <v>0</v>
      </c>
      <c r="M32" s="64">
        <v>0.5</v>
      </c>
      <c r="N32" s="64">
        <v>0</v>
      </c>
      <c r="O32" s="64">
        <v>0.1</v>
      </c>
    </row>
    <row r="33" spans="1:15" x14ac:dyDescent="0.25">
      <c r="J33" s="386"/>
      <c r="K33" s="66" t="s">
        <v>441</v>
      </c>
      <c r="L33" s="64">
        <v>0</v>
      </c>
      <c r="M33" s="64">
        <v>0.6</v>
      </c>
      <c r="N33" s="64">
        <v>0</v>
      </c>
      <c r="O33" s="64">
        <v>0</v>
      </c>
    </row>
    <row r="34" spans="1:15" x14ac:dyDescent="0.25">
      <c r="J34" s="386"/>
      <c r="K34" s="62" t="s">
        <v>442</v>
      </c>
      <c r="L34" s="62">
        <f>AVERAGE(L22:L33)</f>
        <v>3.3333333333333333E-2</v>
      </c>
      <c r="M34" s="62">
        <f>MAX(M22:M33)</f>
        <v>1.4</v>
      </c>
      <c r="N34" s="62">
        <f>AVERAGE(N22:N33)</f>
        <v>3.3333333333333333E-2</v>
      </c>
      <c r="O34" s="62">
        <f>MAX(O22:O33)</f>
        <v>0.8</v>
      </c>
    </row>
    <row r="36" spans="1:15" ht="41.4" x14ac:dyDescent="0.25">
      <c r="J36" s="61">
        <f>+A6</f>
        <v>2022</v>
      </c>
      <c r="K36" s="61" t="s">
        <v>424</v>
      </c>
      <c r="L36" s="67" t="s">
        <v>419</v>
      </c>
      <c r="M36" s="67" t="s">
        <v>425</v>
      </c>
      <c r="N36" s="67" t="s">
        <v>422</v>
      </c>
      <c r="O36" s="67" t="s">
        <v>426</v>
      </c>
    </row>
    <row r="37" spans="1:15" x14ac:dyDescent="0.25">
      <c r="J37" s="386" t="s">
        <v>196</v>
      </c>
      <c r="K37" s="66" t="s">
        <v>427</v>
      </c>
      <c r="L37" s="64"/>
      <c r="M37" s="64"/>
      <c r="N37" s="64"/>
      <c r="O37" s="64"/>
    </row>
    <row r="38" spans="1:15" x14ac:dyDescent="0.25">
      <c r="J38" s="386"/>
      <c r="K38" s="66" t="s">
        <v>428</v>
      </c>
      <c r="L38" s="64"/>
      <c r="M38" s="64"/>
      <c r="N38" s="64"/>
      <c r="O38" s="64"/>
    </row>
    <row r="39" spans="1:15" x14ac:dyDescent="0.25">
      <c r="J39" s="386"/>
      <c r="K39" s="66" t="s">
        <v>429</v>
      </c>
      <c r="L39" s="64"/>
      <c r="M39" s="64"/>
      <c r="N39" s="64"/>
      <c r="O39" s="64"/>
    </row>
    <row r="40" spans="1:15" x14ac:dyDescent="0.25">
      <c r="J40" s="386"/>
      <c r="K40" s="66" t="s">
        <v>431</v>
      </c>
      <c r="L40" s="64"/>
      <c r="M40" s="64"/>
      <c r="N40" s="64"/>
      <c r="O40" s="64"/>
    </row>
    <row r="41" spans="1:15" x14ac:dyDescent="0.25">
      <c r="J41" s="386"/>
      <c r="K41" s="66" t="s">
        <v>433</v>
      </c>
      <c r="L41" s="64"/>
      <c r="M41" s="64"/>
      <c r="N41" s="64"/>
      <c r="O41" s="64"/>
    </row>
    <row r="42" spans="1:15" x14ac:dyDescent="0.25">
      <c r="J42" s="386"/>
      <c r="K42" s="66" t="s">
        <v>434</v>
      </c>
      <c r="L42" s="64"/>
      <c r="M42" s="64"/>
      <c r="N42" s="64"/>
      <c r="O42" s="64"/>
    </row>
    <row r="43" spans="1:15" x14ac:dyDescent="0.25">
      <c r="J43" s="386"/>
      <c r="K43" s="66" t="s">
        <v>435</v>
      </c>
      <c r="L43" s="64"/>
      <c r="M43" s="64"/>
      <c r="N43" s="64"/>
      <c r="O43" s="64"/>
    </row>
    <row r="44" spans="1:15" x14ac:dyDescent="0.25">
      <c r="J44" s="386"/>
      <c r="K44" s="66" t="s">
        <v>437</v>
      </c>
      <c r="L44" s="64"/>
      <c r="M44" s="64"/>
      <c r="N44" s="64"/>
      <c r="O44" s="64"/>
    </row>
    <row r="45" spans="1:15" x14ac:dyDescent="0.25">
      <c r="J45" s="386"/>
      <c r="K45" s="66" t="s">
        <v>438</v>
      </c>
      <c r="L45" s="64"/>
      <c r="M45" s="64"/>
      <c r="N45" s="64"/>
      <c r="O45" s="64"/>
    </row>
    <row r="46" spans="1:15" x14ac:dyDescent="0.25">
      <c r="J46" s="386"/>
      <c r="K46" s="66" t="s">
        <v>439</v>
      </c>
      <c r="L46" s="64"/>
      <c r="M46" s="64"/>
      <c r="N46" s="64"/>
      <c r="O46" s="64"/>
    </row>
    <row r="47" spans="1:15" x14ac:dyDescent="0.25">
      <c r="J47" s="386"/>
      <c r="K47" s="66" t="s">
        <v>440</v>
      </c>
      <c r="L47" s="64"/>
      <c r="M47" s="64"/>
      <c r="N47" s="64"/>
      <c r="O47" s="64"/>
    </row>
    <row r="48" spans="1:15" x14ac:dyDescent="0.25">
      <c r="A48" s="398" t="s">
        <v>331</v>
      </c>
      <c r="B48" s="399"/>
      <c r="C48" s="399"/>
      <c r="D48" s="399"/>
      <c r="E48" s="399"/>
      <c r="F48" s="399"/>
      <c r="G48" s="400"/>
      <c r="J48" s="386"/>
      <c r="K48" s="66" t="s">
        <v>441</v>
      </c>
      <c r="L48" s="64"/>
      <c r="M48" s="64"/>
      <c r="N48" s="64"/>
      <c r="O48" s="64"/>
    </row>
    <row r="49" spans="1:15" x14ac:dyDescent="0.25">
      <c r="A49" s="389"/>
      <c r="B49" s="390"/>
      <c r="C49" s="390"/>
      <c r="D49" s="390"/>
      <c r="E49" s="390"/>
      <c r="F49" s="390"/>
      <c r="G49" s="391"/>
      <c r="J49" s="386"/>
      <c r="K49" s="62" t="s">
        <v>442</v>
      </c>
      <c r="L49" s="62" t="e">
        <f>AVERAGE(L37:L48)</f>
        <v>#DIV/0!</v>
      </c>
      <c r="M49" s="62">
        <f>MAX(M37:M48)</f>
        <v>0</v>
      </c>
      <c r="N49" s="62" t="e">
        <f>AVERAGE(N37:N48)</f>
        <v>#DIV/0!</v>
      </c>
      <c r="O49" s="62">
        <f>MAX(O37:O48)</f>
        <v>0</v>
      </c>
    </row>
    <row r="50" spans="1:15" x14ac:dyDescent="0.25">
      <c r="A50" s="392"/>
      <c r="B50" s="393"/>
      <c r="C50" s="393"/>
      <c r="D50" s="393"/>
      <c r="E50" s="393"/>
      <c r="F50" s="393"/>
      <c r="G50" s="394"/>
    </row>
    <row r="51" spans="1:15" ht="41.4" x14ac:dyDescent="0.25">
      <c r="A51" s="392"/>
      <c r="B51" s="393"/>
      <c r="C51" s="393"/>
      <c r="D51" s="393"/>
      <c r="E51" s="393"/>
      <c r="F51" s="393"/>
      <c r="G51" s="394"/>
      <c r="J51" s="61">
        <f>+A6</f>
        <v>2022</v>
      </c>
      <c r="K51" s="61" t="s">
        <v>424</v>
      </c>
      <c r="L51" s="67" t="s">
        <v>419</v>
      </c>
      <c r="M51" s="67" t="s">
        <v>425</v>
      </c>
      <c r="N51" s="67" t="s">
        <v>422</v>
      </c>
      <c r="O51" s="67" t="s">
        <v>426</v>
      </c>
    </row>
    <row r="52" spans="1:15" x14ac:dyDescent="0.25">
      <c r="A52" s="395"/>
      <c r="B52" s="396"/>
      <c r="C52" s="396"/>
      <c r="D52" s="396"/>
      <c r="E52" s="396"/>
      <c r="F52" s="396"/>
      <c r="G52" s="397"/>
      <c r="J52" s="386" t="s">
        <v>197</v>
      </c>
      <c r="K52" s="66" t="s">
        <v>427</v>
      </c>
      <c r="L52" s="64"/>
      <c r="M52" s="64"/>
      <c r="N52" s="64"/>
      <c r="O52" s="64"/>
    </row>
    <row r="53" spans="1:15" x14ac:dyDescent="0.25">
      <c r="J53" s="386"/>
      <c r="K53" s="66" t="s">
        <v>428</v>
      </c>
      <c r="L53" s="64"/>
      <c r="M53" s="64"/>
      <c r="N53" s="64"/>
      <c r="O53" s="64"/>
    </row>
    <row r="54" spans="1:15" x14ac:dyDescent="0.25">
      <c r="C54" s="188">
        <v>44981</v>
      </c>
      <c r="J54" s="386"/>
      <c r="K54" s="66" t="s">
        <v>429</v>
      </c>
      <c r="L54" s="64"/>
      <c r="M54" s="64"/>
      <c r="N54" s="64"/>
      <c r="O54" s="64"/>
    </row>
    <row r="55" spans="1:15" x14ac:dyDescent="0.25">
      <c r="J55" s="386"/>
      <c r="K55" s="66" t="s">
        <v>431</v>
      </c>
      <c r="L55" s="64"/>
      <c r="M55" s="64"/>
      <c r="N55" s="64"/>
      <c r="O55" s="64"/>
    </row>
    <row r="56" spans="1:15" x14ac:dyDescent="0.25">
      <c r="J56" s="386"/>
      <c r="K56" s="66" t="s">
        <v>433</v>
      </c>
      <c r="L56" s="64"/>
      <c r="M56" s="64"/>
      <c r="N56" s="64"/>
      <c r="O56" s="64"/>
    </row>
    <row r="57" spans="1:15" x14ac:dyDescent="0.25">
      <c r="J57" s="386"/>
      <c r="K57" s="66" t="s">
        <v>434</v>
      </c>
      <c r="L57" s="64"/>
      <c r="M57" s="64"/>
      <c r="N57" s="64"/>
      <c r="O57" s="64"/>
    </row>
    <row r="58" spans="1:15" x14ac:dyDescent="0.25">
      <c r="J58" s="386"/>
      <c r="K58" s="66" t="s">
        <v>435</v>
      </c>
      <c r="L58" s="64"/>
      <c r="M58" s="64"/>
      <c r="N58" s="64"/>
      <c r="O58" s="64"/>
    </row>
    <row r="59" spans="1:15" x14ac:dyDescent="0.25">
      <c r="J59" s="386"/>
      <c r="K59" s="66" t="s">
        <v>437</v>
      </c>
      <c r="L59" s="64"/>
      <c r="M59" s="64"/>
      <c r="N59" s="64"/>
      <c r="O59" s="64"/>
    </row>
    <row r="60" spans="1:15" x14ac:dyDescent="0.25">
      <c r="J60" s="386"/>
      <c r="K60" s="66" t="s">
        <v>438</v>
      </c>
      <c r="L60" s="64"/>
      <c r="M60" s="64"/>
      <c r="N60" s="64"/>
      <c r="O60" s="64"/>
    </row>
    <row r="61" spans="1:15" x14ac:dyDescent="0.25">
      <c r="J61" s="386"/>
      <c r="K61" s="66" t="s">
        <v>439</v>
      </c>
      <c r="L61" s="64"/>
      <c r="M61" s="64"/>
      <c r="N61" s="64"/>
      <c r="O61" s="64"/>
    </row>
    <row r="62" spans="1:15" x14ac:dyDescent="0.25">
      <c r="J62" s="386"/>
      <c r="K62" s="66" t="s">
        <v>440</v>
      </c>
      <c r="L62" s="64"/>
      <c r="M62" s="64"/>
      <c r="N62" s="64"/>
      <c r="O62" s="64"/>
    </row>
    <row r="63" spans="1:15" x14ac:dyDescent="0.25">
      <c r="J63" s="386"/>
      <c r="K63" s="66" t="s">
        <v>441</v>
      </c>
      <c r="L63" s="64"/>
      <c r="M63" s="64"/>
      <c r="N63" s="64"/>
      <c r="O63" s="64"/>
    </row>
    <row r="64" spans="1:15" x14ac:dyDescent="0.25">
      <c r="J64" s="386"/>
      <c r="K64" s="62" t="s">
        <v>442</v>
      </c>
      <c r="L64" s="62" t="e">
        <f>AVERAGE(L52:L63)</f>
        <v>#DIV/0!</v>
      </c>
      <c r="M64" s="62">
        <f>MAX(M52:M63)</f>
        <v>0</v>
      </c>
      <c r="N64" s="62" t="e">
        <f>AVERAGE(N52:N63)</f>
        <v>#DIV/0!</v>
      </c>
      <c r="O64" s="62">
        <f>MAX(O52:O63)</f>
        <v>0</v>
      </c>
    </row>
    <row r="66" spans="10:15" ht="41.4" x14ac:dyDescent="0.25">
      <c r="J66" s="61">
        <f>+A6</f>
        <v>2022</v>
      </c>
      <c r="K66" s="61" t="s">
        <v>424</v>
      </c>
      <c r="L66" s="67" t="s">
        <v>419</v>
      </c>
      <c r="M66" s="67" t="s">
        <v>425</v>
      </c>
      <c r="N66" s="67" t="s">
        <v>422</v>
      </c>
      <c r="O66" s="67" t="s">
        <v>426</v>
      </c>
    </row>
    <row r="67" spans="10:15" x14ac:dyDescent="0.25">
      <c r="J67" s="386" t="s">
        <v>198</v>
      </c>
      <c r="K67" s="66" t="s">
        <v>427</v>
      </c>
      <c r="L67" s="64"/>
      <c r="M67" s="64"/>
      <c r="N67" s="64"/>
      <c r="O67" s="64"/>
    </row>
    <row r="68" spans="10:15" x14ac:dyDescent="0.25">
      <c r="J68" s="386"/>
      <c r="K68" s="66" t="s">
        <v>428</v>
      </c>
      <c r="L68" s="64"/>
      <c r="M68" s="64"/>
      <c r="N68" s="64"/>
      <c r="O68" s="64"/>
    </row>
    <row r="69" spans="10:15" x14ac:dyDescent="0.25">
      <c r="J69" s="386"/>
      <c r="K69" s="66" t="s">
        <v>429</v>
      </c>
      <c r="L69" s="64"/>
      <c r="M69" s="64"/>
      <c r="N69" s="64"/>
      <c r="O69" s="64"/>
    </row>
    <row r="70" spans="10:15" x14ac:dyDescent="0.25">
      <c r="J70" s="386"/>
      <c r="K70" s="66" t="s">
        <v>431</v>
      </c>
      <c r="L70" s="64"/>
      <c r="M70" s="64"/>
      <c r="N70" s="64"/>
      <c r="O70" s="64"/>
    </row>
    <row r="71" spans="10:15" x14ac:dyDescent="0.25">
      <c r="J71" s="386"/>
      <c r="K71" s="66" t="s">
        <v>433</v>
      </c>
      <c r="L71" s="64"/>
      <c r="M71" s="64"/>
      <c r="N71" s="64"/>
      <c r="O71" s="64"/>
    </row>
    <row r="72" spans="10:15" x14ac:dyDescent="0.25">
      <c r="J72" s="386"/>
      <c r="K72" s="66" t="s">
        <v>434</v>
      </c>
      <c r="L72" s="64"/>
      <c r="M72" s="64"/>
      <c r="N72" s="64"/>
      <c r="O72" s="64"/>
    </row>
    <row r="73" spans="10:15" x14ac:dyDescent="0.25">
      <c r="J73" s="386"/>
      <c r="K73" s="66" t="s">
        <v>435</v>
      </c>
      <c r="L73" s="64"/>
      <c r="M73" s="64"/>
      <c r="N73" s="64"/>
      <c r="O73" s="64"/>
    </row>
    <row r="74" spans="10:15" x14ac:dyDescent="0.25">
      <c r="J74" s="386"/>
      <c r="K74" s="66" t="s">
        <v>437</v>
      </c>
      <c r="L74" s="64"/>
      <c r="M74" s="64"/>
      <c r="N74" s="64"/>
      <c r="O74" s="64"/>
    </row>
    <row r="75" spans="10:15" x14ac:dyDescent="0.25">
      <c r="J75" s="386"/>
      <c r="K75" s="66" t="s">
        <v>438</v>
      </c>
      <c r="L75" s="64"/>
      <c r="M75" s="64"/>
      <c r="N75" s="64"/>
      <c r="O75" s="64"/>
    </row>
    <row r="76" spans="10:15" x14ac:dyDescent="0.25">
      <c r="J76" s="386"/>
      <c r="K76" s="66" t="s">
        <v>439</v>
      </c>
      <c r="L76" s="64"/>
      <c r="M76" s="64"/>
      <c r="N76" s="64"/>
      <c r="O76" s="64"/>
    </row>
    <row r="77" spans="10:15" x14ac:dyDescent="0.25">
      <c r="J77" s="386"/>
      <c r="K77" s="66" t="s">
        <v>440</v>
      </c>
      <c r="L77" s="64"/>
      <c r="M77" s="64"/>
      <c r="N77" s="64"/>
      <c r="O77" s="64"/>
    </row>
    <row r="78" spans="10:15" x14ac:dyDescent="0.25">
      <c r="J78" s="386"/>
      <c r="K78" s="66" t="s">
        <v>441</v>
      </c>
      <c r="L78" s="64"/>
      <c r="M78" s="64"/>
      <c r="N78" s="64"/>
      <c r="O78" s="64"/>
    </row>
    <row r="79" spans="10:15" x14ac:dyDescent="0.25">
      <c r="J79" s="386"/>
      <c r="K79" s="62" t="s">
        <v>442</v>
      </c>
      <c r="L79" s="62" t="e">
        <f>AVERAGE(L67:L78)</f>
        <v>#DIV/0!</v>
      </c>
      <c r="M79" s="62">
        <f>MAX(M67:M78)</f>
        <v>0</v>
      </c>
      <c r="N79" s="62" t="e">
        <f>AVERAGE(N67:N78)</f>
        <v>#DIV/0!</v>
      </c>
      <c r="O79" s="62">
        <f>MAX(O67:O78)</f>
        <v>0</v>
      </c>
    </row>
  </sheetData>
  <mergeCells count="13">
    <mergeCell ref="J67:J79"/>
    <mergeCell ref="Q4:S8"/>
    <mergeCell ref="B5:D5"/>
    <mergeCell ref="E5:G5"/>
    <mergeCell ref="J5:O5"/>
    <mergeCell ref="J7:J19"/>
    <mergeCell ref="Q10:S12"/>
    <mergeCell ref="Q13:S16"/>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d1117845-93f6-4da3-abaa-fcb4fa669c78" ContentTypeId="0x010100A5BF1C78D9F64B679A5EBDE1C6598EBC01" PreviousValue="false"/>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SharedWithUsers xmlns="e76eb3f9-f7d4-4afe-8d75-1839375753c6">
      <UserInfo>
        <DisplayName>Chapman, Allan (UK)</DisplayName>
        <AccountId>249</AccountId>
        <AccountType/>
      </UserInfo>
    </SharedWithUsers>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4.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E25B3A3-81C8-433A-ABA2-9E8D003A8A88}">
  <ds:schemaRefs>
    <ds:schemaRef ds:uri="Microsoft.SharePoint.Taxonomy.ContentTypeSync"/>
  </ds:schemaRefs>
</ds:datastoreItem>
</file>

<file path=customXml/itemProps2.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3.xml><?xml version="1.0" encoding="utf-8"?>
<ds:datastoreItem xmlns:ds="http://schemas.openxmlformats.org/officeDocument/2006/customXml" ds:itemID="{03A65312-EDD8-4ED5-85CD-21EC9D2BFEF5}">
  <ds:schemaRefs>
    <ds:schemaRef ds:uri="http://schemas.microsoft.com/office/2006/metadata/properties"/>
    <ds:schemaRef ds:uri="http://schemas.microsoft.com/office/infopath/2007/PartnerControls"/>
    <ds:schemaRef ds:uri="662745e8-e224-48e8-a2e3-254862b8c2f5"/>
    <ds:schemaRef ds:uri="e76eb3f9-f7d4-4afe-8d75-1839375753c6"/>
    <ds:schemaRef ds:uri="http://schemas.microsoft.com/sharepoint/v3"/>
  </ds:schemaRefs>
</ds:datastoreItem>
</file>

<file path=customXml/itemProps4.xml><?xml version="1.0" encoding="utf-8"?>
<ds:datastoreItem xmlns:ds="http://schemas.openxmlformats.org/officeDocument/2006/customXml" ds:itemID="{31213B8F-7729-4910-B574-2EA248BCDB5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24</vt:i4>
      </vt:variant>
    </vt:vector>
  </HeadingPairs>
  <TitlesOfParts>
    <vt:vector size="48"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CO2 N2O</vt:lpstr>
      <vt:lpstr>Residue Quality </vt:lpstr>
      <vt:lpstr>Water</vt:lpstr>
      <vt:lpstr>Air (periodic)</vt:lpstr>
      <vt:lpstr>Air (CEMS)</vt:lpstr>
      <vt:lpstr>HCl</vt:lpstr>
      <vt:lpstr>SO2</vt:lpstr>
      <vt:lpstr>NOx</vt:lpstr>
      <vt:lpstr>TOC</vt:lpstr>
      <vt:lpstr>Particulates</vt:lpstr>
      <vt:lpstr>CO 0.5hourly</vt:lpstr>
      <vt:lpstr>CO 95% 10 min</vt:lpstr>
      <vt:lpstr>NH3</vt:lpstr>
      <vt:lpstr>HF</vt:lpstr>
      <vt:lpstr>'Air (CEMS)'!Print_Area</vt:lpstr>
      <vt:lpstr>'Air (periodic)'!Print_Area</vt:lpstr>
      <vt:lpstr>'CO 0.5hourly'!Print_Area</vt:lpstr>
      <vt:lpstr>'CO 95% 10 min'!Print_Area</vt:lpstr>
      <vt:lpstr>'CO2 N2O'!Print_Area</vt:lpstr>
      <vt:lpstr>Contents!Print_Area</vt:lpstr>
      <vt:lpstr>'Cover Page'!Print_Area</vt:lpstr>
      <vt:lpstr>'Energy Form 1'!Print_Area</vt:lpstr>
      <vt:lpstr>'Facility Info'!Print_Area</vt:lpstr>
      <vt:lpstr>HCl!Print_Area</vt:lpstr>
      <vt:lpstr>HF!Print_Area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Freeman, Ben</cp:lastModifiedBy>
  <cp:revision/>
  <dcterms:created xsi:type="dcterms:W3CDTF">2019-04-02T06:44:55Z</dcterms:created>
  <dcterms:modified xsi:type="dcterms:W3CDTF">2023-03-22T17:00:31Z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PermitDocumentType">
    <vt:lpwstr/>
  </property>
  <property fmtid="{D5CDD505-2E9C-101B-9397-08002B2CF9AE}" pid="5" name="TypeofPermit">
    <vt:lpwstr>9;#N/A - Do not select for New Permits|0430e4c2-ee0a-4b2d-9af6-df735aafbcb2</vt:lpwstr>
  </property>
  <property fmtid="{D5CDD505-2E9C-101B-9397-08002B2CF9AE}" pid="6" name="DisclosureStatus">
    <vt:lpwstr>181;#Public Register|f1fcf6a6-5d97-4f1d-964e-a2f916eb1f18</vt:lpwstr>
  </property>
  <property fmtid="{D5CDD505-2E9C-101B-9397-08002B2CF9AE}" pid="7" name="RegulatedActivitySub-Class">
    <vt:lpwstr/>
  </property>
  <property fmtid="{D5CDD505-2E9C-101B-9397-08002B2CF9AE}" pid="8" name="EventType1">
    <vt:lpwstr/>
  </property>
  <property fmtid="{D5CDD505-2E9C-101B-9397-08002B2CF9AE}" pid="9" name="ActivityGrouping">
    <vt:lpwstr>14;#Compliance|ff6b8245-8e5e-4665-98a1-a282a7d46807</vt:lpwstr>
  </property>
  <property fmtid="{D5CDD505-2E9C-101B-9397-08002B2CF9AE}" pid="10" name="RegulatedActivityClass">
    <vt:lpwstr>38;#Installations|645f1c9c-65df-490a-9ce3-4a2aa7c5ff7f</vt:lpwstr>
  </property>
  <property fmtid="{D5CDD505-2E9C-101B-9397-08002B2CF9AE}" pid="11" name="Catchment">
    <vt:lpwstr/>
  </property>
  <property fmtid="{D5CDD505-2E9C-101B-9397-08002B2CF9AE}" pid="12" name="MajorProjectID">
    <vt:lpwstr/>
  </property>
  <property fmtid="{D5CDD505-2E9C-101B-9397-08002B2CF9AE}" pid="13" name="StandardRulesID">
    <vt:lpwstr/>
  </property>
  <property fmtid="{D5CDD505-2E9C-101B-9397-08002B2CF9AE}" pid="14" name="CessationStatus">
    <vt:lpwstr/>
  </property>
  <property fmtid="{D5CDD505-2E9C-101B-9397-08002B2CF9AE}" pid="15" name="Regime">
    <vt:lpwstr>10;#EPR|0e5af97d-1a8c-4d8f-a20b-528a11cab1f6</vt:lpwstr>
  </property>
  <property fmtid="{D5CDD505-2E9C-101B-9397-08002B2CF9AE}" pid="16" name="InformationType">
    <vt:lpwstr/>
  </property>
  <property fmtid="{D5CDD505-2E9C-101B-9397-08002B2CF9AE}" pid="17" name="Distribution">
    <vt:lpwstr>9;#Internal EA|b77da37e-7166-4741-8c12-4679faab22d9</vt:lpwstr>
  </property>
  <property fmtid="{D5CDD505-2E9C-101B-9397-08002B2CF9AE}" pid="18" name="HOCopyrightLevel">
    <vt:lpwstr>7;#Crown|69589897-2828-4761-976e-717fd8e631c9</vt:lpwstr>
  </property>
  <property fmtid="{D5CDD505-2E9C-101B-9397-08002B2CF9AE}" pid="19" name="HOGovernmentSecurityClassification">
    <vt:lpwstr>6;#Official|14c80daa-741b-422c-9722-f71693c9ede4</vt:lpwstr>
  </property>
  <property fmtid="{D5CDD505-2E9C-101B-9397-08002B2CF9AE}" pid="20" name="OrganisationalUnit">
    <vt:lpwstr>8;#EA|d5f78ddb-b1b6-4328-9877-d7e3ed06fdac</vt:lpwstr>
  </property>
  <property fmtid="{D5CDD505-2E9C-101B-9397-08002B2CF9AE}" pid="21" name="HOSiteType">
    <vt:lpwstr>10;#Community|144ac7d7-0b9a-42f9-9385-2935294b6de3</vt:lpwstr>
  </property>
</Properties>
</file>