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Lincs &amp; Northants/"/>
    </mc:Choice>
  </mc:AlternateContent>
  <xr:revisionPtr revIDLastSave="0" documentId="8_{740A8CA3-D039-43E7-B34C-462151E16413}" xr6:coauthVersionLast="47" xr6:coauthVersionMax="47" xr10:uidLastSave="{00000000-0000-0000-0000-000000000000}"/>
  <bookViews>
    <workbookView xWindow="-108" yWindow="-108" windowWidth="23256" windowHeight="12576" tabRatio="1000"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0" sheetId="32" r:id="rId11"/>
    <sheet name="Residue Quality " sheetId="21" r:id="rId12"/>
    <sheet name="Water" sheetId="22" r:id="rId13"/>
    <sheet name="Air (periodic)" sheetId="23" r:id="rId14"/>
    <sheet name="Air (CEMS)" sheetId="24" r:id="rId15"/>
    <sheet name="NOx" sheetId="26" r:id="rId16"/>
    <sheet name="CO 95% 10 min" sheetId="30" r:id="rId17"/>
    <sheet name="HCl" sheetId="13" r:id="rId18"/>
    <sheet name="SO2" sheetId="25" r:id="rId19"/>
    <sheet name="TOC" sheetId="27" r:id="rId20"/>
    <sheet name="Particulates" sheetId="28" r:id="rId21"/>
    <sheet name="NH3" sheetId="31" r:id="rId22"/>
  </sheets>
  <definedNames>
    <definedName name="_xlnm.Print_Area" localSheetId="14">'Air (CEMS)'!$A$1:$M$31</definedName>
    <definedName name="_xlnm.Print_Area" localSheetId="13">'Air (periodic)'!$A$1:$J$41</definedName>
    <definedName name="_xlnm.Print_Area" localSheetId="16">'CO 95% 10 min'!$A$1:$H$52</definedName>
    <definedName name="_xlnm.Print_Area" localSheetId="10">'CO2 N20'!$A$1:$C$24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7">HCl!$A$1:$G$52</definedName>
    <definedName name="_xlnm.Print_Area" localSheetId="8">Improvements!$A$1:$I$48</definedName>
    <definedName name="_xlnm.Print_Area" localSheetId="21">'NH3'!$A$1:$G$52</definedName>
    <definedName name="_xlnm.Print_Area" localSheetId="15">NOx!$A$1:$G$52</definedName>
    <definedName name="_xlnm.Print_Area" localSheetId="3">'Operational Data'!$A$1:$H$66</definedName>
    <definedName name="_xlnm.Print_Area" localSheetId="4">'Operational Summary'!$A$1:$I$52</definedName>
    <definedName name="_xlnm.Print_Area" localSheetId="20">Particulates!$A$1:$G$52</definedName>
    <definedName name="_xlnm.Print_Area" localSheetId="5">'Perf. Form 1'!$A$1:$J$60</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8">'SO2'!$A$1:$G$52</definedName>
    <definedName name="_xlnm.Print_Area" localSheetId="19">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5" i="6" l="1"/>
  <c r="H60" i="6"/>
  <c r="H61" i="6"/>
  <c r="J60" i="6"/>
  <c r="C51" i="7"/>
  <c r="G60" i="6"/>
  <c r="K25" i="24" l="1"/>
  <c r="I25" i="24"/>
  <c r="G25" i="24"/>
  <c r="E25" i="24"/>
  <c r="J25" i="24"/>
  <c r="H25" i="24"/>
  <c r="F25" i="24"/>
  <c r="D25" i="24"/>
  <c r="M27" i="24"/>
  <c r="K27" i="24"/>
  <c r="I27" i="24"/>
  <c r="G27" i="24"/>
  <c r="E27" i="24"/>
  <c r="L27" i="24"/>
  <c r="J27" i="24"/>
  <c r="H27" i="24"/>
  <c r="F27" i="24"/>
  <c r="D27" i="24"/>
  <c r="G8" i="31"/>
  <c r="G9" i="31"/>
  <c r="G10" i="31"/>
  <c r="G11" i="31"/>
  <c r="G12" i="31"/>
  <c r="G13" i="31"/>
  <c r="G14" i="31"/>
  <c r="G15" i="31"/>
  <c r="G16" i="31"/>
  <c r="G17" i="31"/>
  <c r="G18" i="31"/>
  <c r="G7" i="31"/>
  <c r="F8" i="31"/>
  <c r="F9" i="31"/>
  <c r="F10" i="31"/>
  <c r="F11" i="31"/>
  <c r="F12" i="31"/>
  <c r="F13" i="31"/>
  <c r="F14" i="31"/>
  <c r="F15" i="31"/>
  <c r="F16" i="31"/>
  <c r="F17" i="31"/>
  <c r="F18" i="31"/>
  <c r="F7" i="31"/>
  <c r="D8" i="31"/>
  <c r="D9" i="31"/>
  <c r="D10" i="31"/>
  <c r="D11" i="31"/>
  <c r="D12" i="31"/>
  <c r="D13" i="31"/>
  <c r="D14" i="31"/>
  <c r="D15" i="31"/>
  <c r="D16" i="31"/>
  <c r="D17" i="31"/>
  <c r="D18" i="31"/>
  <c r="D7" i="31"/>
  <c r="C8" i="31"/>
  <c r="C9" i="31"/>
  <c r="C10" i="31"/>
  <c r="C11" i="31"/>
  <c r="C12" i="31"/>
  <c r="C13" i="31"/>
  <c r="C14" i="31"/>
  <c r="C15" i="31"/>
  <c r="C16" i="31"/>
  <c r="C17" i="31"/>
  <c r="C18" i="31"/>
  <c r="C7" i="31"/>
  <c r="M23" i="24"/>
  <c r="K23" i="24"/>
  <c r="I23" i="24"/>
  <c r="G23" i="24"/>
  <c r="E23" i="24"/>
  <c r="L23" i="24"/>
  <c r="J23" i="24"/>
  <c r="H23" i="24"/>
  <c r="F23" i="24"/>
  <c r="D23" i="24"/>
  <c r="M22" i="24"/>
  <c r="K22" i="24"/>
  <c r="I22" i="24"/>
  <c r="G22" i="24"/>
  <c r="E22" i="24"/>
  <c r="L22" i="24"/>
  <c r="J22" i="24"/>
  <c r="H22" i="24"/>
  <c r="F22" i="24"/>
  <c r="D22" i="24"/>
  <c r="G8" i="25"/>
  <c r="G9" i="25"/>
  <c r="G10" i="25"/>
  <c r="G11" i="25"/>
  <c r="G12" i="25"/>
  <c r="G13" i="25"/>
  <c r="G14" i="25"/>
  <c r="G15" i="25"/>
  <c r="G16" i="25"/>
  <c r="G17" i="25"/>
  <c r="G18" i="25"/>
  <c r="G7" i="25"/>
  <c r="F8" i="25"/>
  <c r="F9" i="25"/>
  <c r="F10" i="25"/>
  <c r="F11" i="25"/>
  <c r="F12" i="25"/>
  <c r="F13" i="25"/>
  <c r="F14" i="25"/>
  <c r="F15" i="25"/>
  <c r="F16" i="25"/>
  <c r="F17" i="25"/>
  <c r="F18" i="25"/>
  <c r="F7" i="25"/>
  <c r="D8" i="25"/>
  <c r="D9" i="25"/>
  <c r="D10" i="25"/>
  <c r="D11" i="25"/>
  <c r="D12" i="25"/>
  <c r="D13" i="25"/>
  <c r="D14" i="25"/>
  <c r="D15" i="25"/>
  <c r="D16" i="25"/>
  <c r="D17" i="25"/>
  <c r="D18" i="25"/>
  <c r="D7" i="25"/>
  <c r="C8" i="25"/>
  <c r="C9" i="25"/>
  <c r="C10" i="25"/>
  <c r="C11" i="25"/>
  <c r="C12" i="25"/>
  <c r="C13" i="25"/>
  <c r="C14" i="25"/>
  <c r="C15" i="25"/>
  <c r="C16" i="25"/>
  <c r="C17" i="25"/>
  <c r="C18" i="25"/>
  <c r="C7" i="25"/>
  <c r="M21" i="24"/>
  <c r="K21" i="24"/>
  <c r="I21" i="24"/>
  <c r="G21" i="24"/>
  <c r="E21" i="24"/>
  <c r="L21" i="24"/>
  <c r="J21" i="24"/>
  <c r="H21" i="24"/>
  <c r="F21" i="24"/>
  <c r="D21" i="24"/>
  <c r="M20" i="24"/>
  <c r="K20" i="24"/>
  <c r="I20" i="24"/>
  <c r="G20" i="24"/>
  <c r="E20" i="24"/>
  <c r="L20" i="24"/>
  <c r="J20" i="24"/>
  <c r="H20" i="24"/>
  <c r="F20" i="24"/>
  <c r="D20" i="24"/>
  <c r="G8" i="13"/>
  <c r="G9" i="13"/>
  <c r="G10" i="13"/>
  <c r="G11" i="13"/>
  <c r="G12" i="13"/>
  <c r="G13" i="13"/>
  <c r="G14" i="13"/>
  <c r="G15" i="13"/>
  <c r="G16" i="13"/>
  <c r="G17" i="13"/>
  <c r="G18" i="13"/>
  <c r="G7" i="13"/>
  <c r="F8" i="13"/>
  <c r="F9" i="13"/>
  <c r="F10" i="13"/>
  <c r="F11" i="13"/>
  <c r="F12" i="13"/>
  <c r="F13" i="13"/>
  <c r="F14" i="13"/>
  <c r="F15" i="13"/>
  <c r="F16" i="13"/>
  <c r="F17" i="13"/>
  <c r="F18" i="13"/>
  <c r="F7" i="13"/>
  <c r="D8" i="13"/>
  <c r="D9" i="13"/>
  <c r="D10" i="13"/>
  <c r="D11" i="13"/>
  <c r="D12" i="13"/>
  <c r="D13" i="13"/>
  <c r="D14" i="13"/>
  <c r="D15" i="13"/>
  <c r="D16" i="13"/>
  <c r="D17" i="13"/>
  <c r="D18" i="13"/>
  <c r="D7" i="13"/>
  <c r="C8" i="13"/>
  <c r="C9" i="13"/>
  <c r="C10" i="13"/>
  <c r="C11" i="13"/>
  <c r="C12" i="13"/>
  <c r="C13" i="13"/>
  <c r="C14" i="13"/>
  <c r="C15" i="13"/>
  <c r="C16" i="13"/>
  <c r="C17" i="13"/>
  <c r="C18" i="13"/>
  <c r="C7" i="13"/>
  <c r="M19" i="24"/>
  <c r="I19" i="24"/>
  <c r="K19" i="24"/>
  <c r="G19" i="24"/>
  <c r="E19" i="24"/>
  <c r="L19" i="24"/>
  <c r="H19" i="24"/>
  <c r="J19" i="24"/>
  <c r="F19" i="24"/>
  <c r="D19" i="24"/>
  <c r="M18" i="24"/>
  <c r="K18" i="24"/>
  <c r="I18" i="24"/>
  <c r="G18" i="24"/>
  <c r="E18" i="24"/>
  <c r="F18" i="24"/>
  <c r="L18" i="24"/>
  <c r="J18" i="24"/>
  <c r="H18" i="24"/>
  <c r="D18" i="24"/>
  <c r="G8" i="27"/>
  <c r="G9" i="27"/>
  <c r="G10" i="27"/>
  <c r="G11" i="27"/>
  <c r="G12" i="27"/>
  <c r="G13" i="27"/>
  <c r="G14" i="27"/>
  <c r="G15" i="27"/>
  <c r="G16" i="27"/>
  <c r="G17" i="27"/>
  <c r="G18" i="27"/>
  <c r="G7" i="27"/>
  <c r="F8" i="27"/>
  <c r="F9" i="27"/>
  <c r="F10" i="27"/>
  <c r="F11" i="27"/>
  <c r="F12" i="27"/>
  <c r="F13" i="27"/>
  <c r="F14" i="27"/>
  <c r="F15" i="27"/>
  <c r="F16" i="27"/>
  <c r="F17" i="27"/>
  <c r="F18" i="27"/>
  <c r="F7" i="27"/>
  <c r="D8" i="27"/>
  <c r="D9" i="27"/>
  <c r="D10" i="27"/>
  <c r="D11" i="27"/>
  <c r="D12" i="27"/>
  <c r="D13" i="27"/>
  <c r="D14" i="27"/>
  <c r="D15" i="27"/>
  <c r="D16" i="27"/>
  <c r="D17" i="27"/>
  <c r="D18" i="27"/>
  <c r="D7" i="27"/>
  <c r="C8" i="27"/>
  <c r="C9" i="27"/>
  <c r="C10" i="27"/>
  <c r="C11" i="27"/>
  <c r="C12" i="27"/>
  <c r="C13" i="27"/>
  <c r="C14" i="27"/>
  <c r="C15" i="27"/>
  <c r="C16" i="27"/>
  <c r="C17" i="27"/>
  <c r="C18" i="27"/>
  <c r="C7" i="27"/>
  <c r="L15" i="24"/>
  <c r="G14" i="24"/>
  <c r="M17" i="24"/>
  <c r="K17" i="24"/>
  <c r="I17" i="24"/>
  <c r="G17" i="24" l="1"/>
  <c r="L17" i="24"/>
  <c r="J17" i="24"/>
  <c r="H17" i="24"/>
  <c r="F17" i="24"/>
  <c r="M16" i="24"/>
  <c r="K16" i="24"/>
  <c r="I16" i="24"/>
  <c r="G16" i="24"/>
  <c r="L16" i="24"/>
  <c r="J16" i="24"/>
  <c r="H16" i="24"/>
  <c r="F16" i="24"/>
  <c r="G8" i="28"/>
  <c r="G9" i="28"/>
  <c r="G10" i="28"/>
  <c r="G11" i="28"/>
  <c r="G12" i="28"/>
  <c r="G13" i="28"/>
  <c r="G14" i="28"/>
  <c r="G15" i="28"/>
  <c r="G16" i="28"/>
  <c r="G17" i="28"/>
  <c r="G18" i="28"/>
  <c r="G7" i="28"/>
  <c r="F8" i="28"/>
  <c r="F9" i="28"/>
  <c r="F10" i="28"/>
  <c r="F11" i="28"/>
  <c r="F12" i="28"/>
  <c r="F13" i="28"/>
  <c r="F14" i="28"/>
  <c r="F15" i="28"/>
  <c r="F16" i="28"/>
  <c r="F17" i="28"/>
  <c r="F18" i="28"/>
  <c r="F7" i="28"/>
  <c r="D8" i="28"/>
  <c r="D9" i="28"/>
  <c r="D10" i="28"/>
  <c r="D11" i="28"/>
  <c r="D12" i="28"/>
  <c r="D13" i="28"/>
  <c r="D14" i="28"/>
  <c r="D15" i="28"/>
  <c r="D16" i="28"/>
  <c r="D17" i="28"/>
  <c r="D18" i="28"/>
  <c r="D7" i="28"/>
  <c r="C8" i="28"/>
  <c r="C9" i="28"/>
  <c r="C10" i="28"/>
  <c r="C11" i="28"/>
  <c r="C12" i="28"/>
  <c r="C13" i="28"/>
  <c r="C14" i="28"/>
  <c r="C15" i="28"/>
  <c r="C16" i="28"/>
  <c r="C17" i="28"/>
  <c r="C18" i="28"/>
  <c r="C7" i="28"/>
  <c r="M26" i="24"/>
  <c r="K26" i="24"/>
  <c r="I26" i="24"/>
  <c r="G26" i="24"/>
  <c r="L26" i="24"/>
  <c r="J26" i="24"/>
  <c r="H26" i="24"/>
  <c r="F26" i="24"/>
  <c r="M24" i="24"/>
  <c r="K24" i="24"/>
  <c r="I24" i="24"/>
  <c r="G24" i="24"/>
  <c r="L24" i="24"/>
  <c r="J24" i="24"/>
  <c r="H24" i="24"/>
  <c r="F24" i="24"/>
  <c r="N19" i="30" l="1"/>
  <c r="H8" i="30"/>
  <c r="H9" i="30"/>
  <c r="H10" i="30"/>
  <c r="H11" i="30"/>
  <c r="H12" i="30"/>
  <c r="H13" i="30"/>
  <c r="H14" i="30"/>
  <c r="H15" i="30"/>
  <c r="H16" i="30"/>
  <c r="H17" i="30"/>
  <c r="H18" i="30"/>
  <c r="H7" i="30"/>
  <c r="G8" i="30"/>
  <c r="G9" i="30"/>
  <c r="G10" i="30"/>
  <c r="G11" i="30"/>
  <c r="G12" i="30"/>
  <c r="G13" i="30"/>
  <c r="G14" i="30"/>
  <c r="G15" i="30"/>
  <c r="G16" i="30"/>
  <c r="G17" i="30"/>
  <c r="G18" i="30"/>
  <c r="G7" i="30"/>
  <c r="E8" i="30"/>
  <c r="E9" i="30"/>
  <c r="E10" i="30"/>
  <c r="E11" i="30"/>
  <c r="E12" i="30"/>
  <c r="E13" i="30"/>
  <c r="E14" i="30"/>
  <c r="E15" i="30"/>
  <c r="E16" i="30"/>
  <c r="E17" i="30"/>
  <c r="E18" i="30"/>
  <c r="E7" i="30"/>
  <c r="D8" i="30"/>
  <c r="D9" i="30"/>
  <c r="D10" i="30"/>
  <c r="D11" i="30"/>
  <c r="D12" i="30"/>
  <c r="D13" i="30"/>
  <c r="D14" i="30"/>
  <c r="D15" i="30"/>
  <c r="D16" i="30"/>
  <c r="D17" i="30"/>
  <c r="D18" i="30"/>
  <c r="D7" i="30"/>
  <c r="C8" i="30"/>
  <c r="C9" i="30"/>
  <c r="C10" i="30"/>
  <c r="C11" i="30"/>
  <c r="C12" i="30"/>
  <c r="C13" i="30"/>
  <c r="C14" i="30"/>
  <c r="C15" i="30"/>
  <c r="C16" i="30"/>
  <c r="C17" i="30"/>
  <c r="C18" i="30"/>
  <c r="C7" i="30"/>
  <c r="M15" i="24"/>
  <c r="K15" i="24"/>
  <c r="I15" i="24"/>
  <c r="J15" i="24"/>
  <c r="H15" i="24"/>
  <c r="M14" i="24"/>
  <c r="L14" i="24"/>
  <c r="J14" i="24"/>
  <c r="K14" i="24"/>
  <c r="I14" i="24"/>
  <c r="H14" i="24"/>
  <c r="G15" i="24"/>
  <c r="F15" i="24"/>
  <c r="F14" i="24"/>
  <c r="G8" i="26"/>
  <c r="G9" i="26"/>
  <c r="G10" i="26"/>
  <c r="G11" i="26"/>
  <c r="G12" i="26"/>
  <c r="G13" i="26"/>
  <c r="G14" i="26"/>
  <c r="G15" i="26"/>
  <c r="G16" i="26"/>
  <c r="G17" i="26"/>
  <c r="G18" i="26"/>
  <c r="G7" i="26"/>
  <c r="F8" i="26"/>
  <c r="F9" i="26"/>
  <c r="F10" i="26"/>
  <c r="F11" i="26"/>
  <c r="F12" i="26"/>
  <c r="F13" i="26"/>
  <c r="F14" i="26"/>
  <c r="F15" i="26"/>
  <c r="F16" i="26"/>
  <c r="F17" i="26"/>
  <c r="F18" i="26"/>
  <c r="F7" i="26"/>
  <c r="D8" i="26"/>
  <c r="D9" i="26"/>
  <c r="D10" i="26"/>
  <c r="D11" i="26"/>
  <c r="D12" i="26"/>
  <c r="D13" i="26"/>
  <c r="D14" i="26"/>
  <c r="D15" i="26"/>
  <c r="D16" i="26"/>
  <c r="D17" i="26"/>
  <c r="D18" i="26"/>
  <c r="D7" i="26"/>
  <c r="C8" i="26"/>
  <c r="C9" i="26"/>
  <c r="C10" i="26"/>
  <c r="C11" i="26"/>
  <c r="C12" i="26"/>
  <c r="C13" i="26"/>
  <c r="C14" i="26"/>
  <c r="C15" i="26"/>
  <c r="C16" i="26"/>
  <c r="C17" i="26"/>
  <c r="C18" i="26"/>
  <c r="C7" i="26"/>
  <c r="A1" i="10" l="1"/>
  <c r="G3" i="7"/>
  <c r="G3" i="8"/>
  <c r="E38" i="7" l="1"/>
  <c r="G45" i="6" l="1"/>
  <c r="G26" i="7" l="1"/>
  <c r="G39" i="6"/>
  <c r="G16" i="7" s="1"/>
  <c r="G44" i="6"/>
  <c r="G17" i="7" s="1"/>
  <c r="G43" i="6"/>
  <c r="G15" i="7" s="1"/>
  <c r="H63" i="6" l="1"/>
  <c r="G62" i="6"/>
  <c r="I52" i="7" s="1"/>
  <c r="G42" i="6"/>
  <c r="G25" i="7" s="1"/>
  <c r="G41" i="6"/>
  <c r="G14" i="7" s="1"/>
  <c r="G38" i="6"/>
  <c r="G12" i="7" s="1"/>
  <c r="G40" i="6"/>
  <c r="G18" i="7" s="1"/>
  <c r="G46" i="6"/>
  <c r="G13" i="7" s="1"/>
  <c r="G16" i="6" l="1"/>
  <c r="G17" i="6"/>
  <c r="C1" i="32" l="1"/>
  <c r="A1" i="32"/>
  <c r="C18" i="6" l="1"/>
  <c r="C21" i="6" s="1"/>
  <c r="H62" i="6" l="1"/>
  <c r="G13" i="6" l="1"/>
  <c r="H13" i="6" s="1"/>
  <c r="J3" i="31" l="1"/>
  <c r="J3" i="30"/>
  <c r="J3" i="28"/>
  <c r="J3" i="27"/>
  <c r="J3" i="26"/>
  <c r="J3" i="25"/>
  <c r="J3" i="13"/>
  <c r="G19" i="6" l="1"/>
  <c r="G61" i="6" l="1"/>
  <c r="G66" i="6"/>
  <c r="G65" i="6"/>
  <c r="G64" i="6"/>
  <c r="C52" i="7" s="1"/>
  <c r="I53" i="7" l="1"/>
  <c r="C53" i="7"/>
  <c r="I51" i="7"/>
  <c r="D18" i="6"/>
  <c r="D21" i="6" s="1"/>
  <c r="E18" i="6"/>
  <c r="E21" i="6" s="1"/>
  <c r="F18" i="6"/>
  <c r="F21" i="6" s="1"/>
  <c r="G21" i="6" l="1"/>
  <c r="E1" i="31"/>
  <c r="A1" i="31"/>
  <c r="E1" i="30"/>
  <c r="A1" i="30"/>
  <c r="E1" i="28"/>
  <c r="A1" i="28"/>
  <c r="E1" i="27"/>
  <c r="A1" i="27"/>
  <c r="E1" i="26"/>
  <c r="A1" i="26"/>
  <c r="E1" i="25"/>
  <c r="A1" i="25"/>
  <c r="E1" i="13"/>
  <c r="A1" i="13"/>
  <c r="I1" i="24"/>
  <c r="A1" i="24"/>
  <c r="E1" i="23"/>
  <c r="A1" i="23"/>
  <c r="E1" i="22"/>
  <c r="A1" i="22"/>
  <c r="E1" i="21"/>
  <c r="A1" i="21"/>
  <c r="E1" i="11"/>
  <c r="A1" i="11"/>
  <c r="E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M25" i="24"/>
  <c r="L25" i="24"/>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H39" i="6" l="1"/>
  <c r="H45" i="6"/>
  <c r="I15" i="7"/>
  <c r="I16" i="7"/>
  <c r="I17" i="7"/>
  <c r="I18" i="7"/>
  <c r="I25" i="7"/>
  <c r="I26" i="7"/>
  <c r="I12" i="7"/>
  <c r="I13" i="7"/>
  <c r="I14" i="7"/>
  <c r="H44" i="6"/>
  <c r="H43" i="6"/>
  <c r="H40" i="6"/>
  <c r="H41" i="6"/>
  <c r="H38" i="6"/>
  <c r="H42" i="6"/>
  <c r="H46" i="6"/>
  <c r="J36" i="27"/>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D28" i="6"/>
  <c r="E28" i="6"/>
  <c r="F28" i="6"/>
  <c r="C28" i="6"/>
  <c r="G7" i="8"/>
  <c r="D7" i="8"/>
  <c r="B5" i="8"/>
  <c r="A3" i="8"/>
  <c r="A1" i="8"/>
  <c r="E27" i="7"/>
  <c r="E19" i="7"/>
  <c r="B4" i="7"/>
  <c r="A3" i="7"/>
  <c r="A1" i="7"/>
  <c r="A8" i="7" s="1"/>
  <c r="H66" i="6"/>
  <c r="H64" i="6"/>
  <c r="G56" i="6"/>
  <c r="G55" i="6"/>
  <c r="G54" i="6"/>
  <c r="G53" i="6"/>
  <c r="H53" i="6" s="1"/>
  <c r="G52" i="6"/>
  <c r="H52" i="6" s="1"/>
  <c r="G51" i="6"/>
  <c r="H51" i="6" s="1"/>
  <c r="G49" i="6"/>
  <c r="G37" i="6"/>
  <c r="G36" i="6"/>
  <c r="G35" i="6"/>
  <c r="G34" i="6"/>
  <c r="J41" i="6" s="1"/>
  <c r="G30" i="6"/>
  <c r="G29" i="6"/>
  <c r="H29" i="6" s="1"/>
  <c r="G27" i="6"/>
  <c r="H27" i="6" s="1"/>
  <c r="G26" i="6"/>
  <c r="H26" i="6" s="1"/>
  <c r="G25" i="6"/>
  <c r="G24" i="6"/>
  <c r="H24" i="6" s="1"/>
  <c r="G20" i="6"/>
  <c r="H20" i="6" s="1"/>
  <c r="G15" i="6"/>
  <c r="G14" i="6"/>
  <c r="G12" i="6"/>
  <c r="H12" i="6" s="1"/>
  <c r="G11" i="6"/>
  <c r="G10" i="6"/>
  <c r="G9" i="6"/>
  <c r="G8" i="6"/>
  <c r="H49" i="6" l="1"/>
  <c r="E37" i="7"/>
  <c r="H54" i="6"/>
  <c r="D13" i="8"/>
  <c r="E42" i="7"/>
  <c r="H34" i="6"/>
  <c r="G11" i="7"/>
  <c r="H35" i="6"/>
  <c r="J42" i="6"/>
  <c r="G22" i="7"/>
  <c r="H36" i="6"/>
  <c r="G23" i="7"/>
  <c r="I23" i="7" s="1"/>
  <c r="H37" i="6"/>
  <c r="G24" i="7"/>
  <c r="I24" i="7" s="1"/>
  <c r="D11" i="8"/>
  <c r="D14" i="8"/>
  <c r="H30" i="6"/>
  <c r="D12" i="8"/>
  <c r="H25" i="6"/>
  <c r="H37" i="7"/>
  <c r="E39" i="7"/>
  <c r="H39" i="7" s="1"/>
  <c r="E41" i="7"/>
  <c r="H41" i="7" s="1"/>
  <c r="E40" i="7"/>
  <c r="H40" i="7" s="1"/>
  <c r="G18" i="6"/>
  <c r="H21" i="6" s="1"/>
  <c r="G28" i="6"/>
  <c r="H28" i="6" s="1"/>
  <c r="E28" i="7"/>
  <c r="H38" i="7"/>
  <c r="D10" i="8"/>
  <c r="G10" i="8"/>
  <c r="A35" i="7"/>
  <c r="A48" i="7" s="1"/>
  <c r="J44" i="6" l="1"/>
  <c r="I22" i="7"/>
  <c r="G27" i="7"/>
  <c r="I27" i="7" s="1"/>
  <c r="G19" i="7"/>
  <c r="I11" i="7"/>
  <c r="H15" i="6"/>
  <c r="H8" i="6"/>
  <c r="H19" i="6"/>
  <c r="H10" i="6"/>
  <c r="G11" i="8"/>
  <c r="G12" i="8"/>
  <c r="H14" i="6"/>
  <c r="H11" i="6"/>
  <c r="H9" i="6"/>
  <c r="G28" i="7" l="1"/>
  <c r="I28" i="7" s="1"/>
  <c r="I19" i="7"/>
</calcChain>
</file>

<file path=xl/sharedStrings.xml><?xml version="1.0" encoding="utf-8"?>
<sst xmlns="http://schemas.openxmlformats.org/spreadsheetml/2006/main" count="1493" uniqueCount="480">
  <si>
    <t>Add company logo</t>
  </si>
  <si>
    <t>Version 22.2</t>
  </si>
  <si>
    <t>Add photo</t>
  </si>
  <si>
    <t>Notes:</t>
  </si>
  <si>
    <t>This template may require adjustments by individual operators to meet specific reporting requirements as defined in the site Permit(s)</t>
  </si>
  <si>
    <t>Annual Performance Report 2022</t>
  </si>
  <si>
    <t>Permit EPR/NP3638ZS</t>
  </si>
  <si>
    <t>Peterborough Energy Recovery Facility</t>
  </si>
  <si>
    <t>Viridor Peterborough Limited.</t>
  </si>
  <si>
    <t>Year:</t>
  </si>
  <si>
    <t>Address:</t>
  </si>
  <si>
    <t>Fourth Drove, Peterborough, PE1 5UR</t>
  </si>
  <si>
    <t xml:space="preserve">Tel: </t>
  </si>
  <si>
    <t>01733 465284</t>
  </si>
  <si>
    <t xml:space="preserve">Email: </t>
  </si>
  <si>
    <t>kdjones@viridor.co.uk</t>
  </si>
  <si>
    <t>Prepared by:</t>
  </si>
  <si>
    <t>K Jones</t>
  </si>
  <si>
    <t>Position:</t>
  </si>
  <si>
    <t>EHS Manager</t>
  </si>
  <si>
    <t>Approved by:</t>
  </si>
  <si>
    <t>A Beaumont</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</si>
  <si>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</si>
  <si>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</si>
  <si>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</si>
  <si>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</si>
  <si>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</si>
  <si>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</si>
  <si>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</si>
  <si>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</si>
  <si>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</si>
  <si>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</si>
  <si>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</si>
  <si>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4 - 5.</t>
  </si>
  <si>
    <t>Operational Data</t>
  </si>
  <si>
    <t>Performance Form 1</t>
  </si>
  <si>
    <t>7 - 8.</t>
  </si>
  <si>
    <t>Energy Form 1</t>
  </si>
  <si>
    <t>Permit Compliance</t>
  </si>
  <si>
    <t>10 - 11.</t>
  </si>
  <si>
    <t>Improvements</t>
  </si>
  <si>
    <t>Public Liasion</t>
  </si>
  <si>
    <t>Residue Quality - Optional</t>
  </si>
  <si>
    <t>Carbon Dioxide Emissions</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</si>
  <si>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</si>
  <si>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</si>
  <si>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</si>
  <si>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</si>
  <si>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</si>
  <si>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</si>
  <si>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</si>
  <si>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</si>
  <si>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</si>
  <si>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</si>
  <si>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</si>
  <si>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</si>
  <si>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</si>
  <si>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</si>
  <si>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</si>
  <si>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</si>
  <si>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</si>
  <si>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</si>
  <si>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</si>
  <si>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Peterborough Energy from Waste (EfW) facility is located on the eastern side of Peterborough and occupies an area of 4.5 hectares within the Fengate Industrial Estate, approximately 2.5km south-east of the city centre. The ERF enables the city of Peterborough and area to divert about 85,000 tonnes of residual waste from landfill each year.
The facility is a single line plant which has a capacity for 85,000 tonnes per year and generates electricity (on average 8.5-8.8MWh) to be used internally and exported to the National Grid. The facility design and layout of the steam turbine allows for potential heat export to local users, a small district heating scheme was commissioned in March 2017 serving Dodson House (next door building owned by Peterborough City Council) although this is currently dormant.
Viridor Energy Ltd are contracted by Viridor Peterborough Ltd to operate and maintain the plant on their behalf and that of Peterborough City Council.</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</si>
  <si>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</si>
  <si>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</si>
  <si>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Incoming refuse collection vehicles and bulk transport vehicles enter the site and proceed to the incoming weighbridge. After weighing in, the vehicles continue to the enclosed reception hall where they will discharge their load into the waste storage bunker.
Vehicle loads are inspected randomly in the Tipping Hall to confirm the nature of incoming waste.
Once vehicles have deposited their waste they leave the site via a second weighbridge.
Potential emissions of odour and dust from the tipping hall and refuse bunkers are controlled
by forced draught fans located above the refuse bunkers. These draw air from the bunker hall
and reception area into the furnace to feed the combustion process, creating a slight negative
pressure. A mist odour supression system complements this.
The waste combustion takes place on a Volund Dynagrate the heat generated being used to create superheated steam which is used to drive the steam turbine and generate electricity. Heat from turbine bleeds can be used for combined heat and power systems and is also used for pre-heating of combustion air and operation of the deaerator to maximise efficiency.
Condensing of the steam takes place via air cooled condensing system and the condensate cycles back around in a closed system (other than necessary top up).
Emission control is via injection of ammonia into the furnace for NOx control via SNCR technology. At the end of the boiler and gas path lime and activated carbon are added to remove acidic gases, dioxins, furans and heavy metals before this is all filtered by a bag filter system which removes the lime and carbon added and particulates from the combustion process producing APCr. Emissions are measured continuously in stack and by extractive stack measurements as required by the environmental permit.
Residues from the process, IBA and APCr are both sent to specialist reprocessing sites. IBA has metals removed for recyling and is reprocessed into IBAA (Incinerator Bottom Ash Aggregate). The APCr is sent to OCO Technology (formally Carbon8) who use accelerated cabonation technology to produce a carbon negative aggregate material which encapsulates the absorbed substances from the APCr.
Maintenance is controlled by a CMMS system and consists of planned preventative maintenance (ppm), derived from both experience of the plant and OEM requirements, and reactive maintenance. An annual shutdown period happens each year during which maintenance and statutory inspections are carried out.
The plant operates a document control system meeting the requirements of the Viridor document management system and ISO 9001, 14001, 45001 and 50001.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</si>
  <si>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</si>
  <si>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</si>
  <si>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</si>
  <si>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</si>
  <si>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</si>
  <si>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</si>
  <si>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</si>
  <si>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</si>
  <si>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</si>
  <si>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</si>
  <si>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</si>
  <si>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</si>
  <si>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</si>
  <si>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</si>
  <si>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</si>
  <si>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</si>
  <si>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</si>
  <si>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</si>
  <si>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</si>
  <si>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</si>
  <si>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</si>
  <si>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</si>
  <si>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</si>
  <si>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 18 01 04</t>
  </si>
  <si>
    <t xml:space="preserve">Waste wood (biomass) </t>
  </si>
  <si>
    <t>Refuse Derived Fuel * - H'hold/LA</t>
  </si>
  <si>
    <t>Refuse Derived Fuel *  - C&amp;I</t>
  </si>
  <si>
    <t>lft 18 01 07</t>
  </si>
  <si>
    <t>street cleaning 20 03 03</t>
  </si>
  <si>
    <t>Other [Please specify]</t>
  </si>
  <si>
    <t>Total waste received</t>
  </si>
  <si>
    <t xml:space="preserve">Rejected Waste </t>
  </si>
  <si>
    <t>Unprocessed waste transferred out</t>
  </si>
  <si>
    <t>Total waste combusted</t>
  </si>
  <si>
    <t>Energy Useage / Export</t>
  </si>
  <si>
    <t>KWh/te</t>
  </si>
  <si>
    <t>NOTE:- clinical line 18 01 04 is non-haz offensive waste</t>
  </si>
  <si>
    <t>Power Generated</t>
  </si>
  <si>
    <t>MWh</t>
  </si>
  <si>
    <t>Approval given for acccepting 18 01 07 under RPS C23</t>
  </si>
  <si>
    <t>Power Exported</t>
  </si>
  <si>
    <t>Power Used on site</t>
  </si>
  <si>
    <t>Power Imported</t>
  </si>
  <si>
    <t>Parasitic Load</t>
  </si>
  <si>
    <t>Thermal Energy Produced **</t>
  </si>
  <si>
    <t>Thermal Energy Exported **</t>
  </si>
  <si>
    <t>R1 value (if applicable)</t>
  </si>
  <si>
    <t>operational</t>
  </si>
  <si>
    <t>Waste Disposal &amp; Recovery</t>
  </si>
  <si>
    <t>% inputs</t>
  </si>
  <si>
    <t>19 01 07* APC Residues - produced</t>
  </si>
  <si>
    <t>19 01 12 IBA - produced</t>
  </si>
  <si>
    <t>20 01 40 Metals recycling</t>
  </si>
  <si>
    <t>19 12 02 Ferrous metals</t>
  </si>
  <si>
    <t>16 06 01 * Lead acid batteries</t>
  </si>
  <si>
    <t>13 01 11*  Synthetic hydraulic oil</t>
  </si>
  <si>
    <t>13 02 05* mineral based  engine, gear &amp; lubricating oils</t>
  </si>
  <si>
    <t>13 02 06* synthetic engine, gear &amp; lubricating oils</t>
  </si>
  <si>
    <t>20 03 01 Mixed municiple waste</t>
  </si>
  <si>
    <t>20 01 35* IT &amp; telecom equip containing POP's</t>
  </si>
  <si>
    <t>20 01 23* Domestic refridgeration</t>
  </si>
  <si>
    <t>15 01 06 mixed municipal recyclate</t>
  </si>
  <si>
    <t>20 01 21* Fluorescent tubes</t>
  </si>
  <si>
    <t>Raw Material Usage</t>
  </si>
  <si>
    <t>kg or Ltr /te</t>
  </si>
  <si>
    <t>Mains Water</t>
  </si>
  <si>
    <t>ltrs</t>
  </si>
  <si>
    <t>other water</t>
  </si>
  <si>
    <t>litres</t>
  </si>
  <si>
    <t>Ammonia</t>
  </si>
  <si>
    <t>kgs ammonia calculated from volume using density ammonia soution = .911</t>
  </si>
  <si>
    <t>Activated Carbon</t>
  </si>
  <si>
    <t>kgs</t>
  </si>
  <si>
    <t>Hydrated lime</t>
  </si>
  <si>
    <t>Fuel oil</t>
  </si>
  <si>
    <t>Gas</t>
  </si>
  <si>
    <t>cf</t>
  </si>
  <si>
    <t>Other</t>
  </si>
  <si>
    <t xml:space="preserve">Summary </t>
  </si>
  <si>
    <t>Line/Unit</t>
  </si>
  <si>
    <t xml:space="preserve">Hrs in year </t>
  </si>
  <si>
    <t>Overall Availability, mean avg. of all lines, hrs</t>
  </si>
  <si>
    <t>Hours of turbine operations, hrs</t>
  </si>
  <si>
    <t>Hours of heat / steam export</t>
  </si>
  <si>
    <t>Net Calorific Value of waste</t>
  </si>
  <si>
    <t>MJ/kg</t>
  </si>
  <si>
    <t>Abnormal Events</t>
  </si>
  <si>
    <t>qty.</t>
  </si>
  <si>
    <t>Abnormal operation</t>
  </si>
  <si>
    <t>hours</t>
  </si>
  <si>
    <t>Permit Breaches</t>
  </si>
  <si>
    <t>Summary of Plant Operations and Maintenance during the reporting year</t>
  </si>
  <si>
    <t xml:space="preserve">The plant operated for 8128 hours for the year of 2022 with an availability of 92.78% leading to the processing of 90,938 tonnes of waste. The turbine operated for 7889 hours with an availability of 90%. 
The planned annual Outage took place in July for 16 days with routine maintenance and defect rectification conducted. This included significant work in the boiler replacing tubes and refractory, and a full overhaul of the IBA conveyors.
</t>
  </si>
  <si>
    <t xml:space="preserve">Include summary of key operational and/or mainteanance activity undertaken in the year, such as any major component upgrades and/or replacements </t>
  </si>
  <si>
    <t>Summary of Residue Handling for the reporting year</t>
  </si>
  <si>
    <t>They remove and recycle the ferrous and non-ferrous metals and then create IBAA (Incinerator Bottom Ash Aggregate) from the remaining material. Their Aggregates team then utilise this in various construction and highways projects.
APCr is collected by direct transfer from the on site silo into transport tanker by Grundons and goes to the O.C.O Technology Ltd (formally Carbon8) site at Brandon (EPR/JP3332FK) (unless not possible due to operational issues at OCO in which case it is directed to one of their other plants) where it is taken through their accelerated carbonation technology. These carbonated wastes are blended with binders and fillers and pellitised to form an aggregate.</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</si>
  <si>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</si>
  <si>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</si>
  <si>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</si>
  <si>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</si>
  <si>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</si>
  <si>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</si>
  <si>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</si>
  <si>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</si>
  <si>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</si>
  <si>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</si>
  <si>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</si>
  <si>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</si>
  <si>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</si>
  <si>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</si>
  <si>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</si>
  <si>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19 01 07 APC Residues</t>
  </si>
  <si>
    <t>OCO Tecnology</t>
  </si>
  <si>
    <t>16 06 01 lead acid batteries</t>
  </si>
  <si>
    <t>LWOL</t>
  </si>
  <si>
    <t>20 12 21 Fluorescent tubes</t>
  </si>
  <si>
    <t>13 02 06 synthetic engine, gear &amp; lubricating oils</t>
  </si>
  <si>
    <t>20 01 35 IT &amp; telecom equip containing POP's</t>
  </si>
  <si>
    <t>Blackmore Ricotech</t>
  </si>
  <si>
    <t>13 01 11 Synthetic hydraulic oil</t>
  </si>
  <si>
    <t>Augean Treament</t>
  </si>
  <si>
    <t>20 01 23 equipment containing CFC's (fridge)</t>
  </si>
  <si>
    <t>13 02 05* mineral based engine oil</t>
  </si>
  <si>
    <t>Total Hazardous Waste</t>
  </si>
  <si>
    <t>2) Non-Hazardous Wastes</t>
  </si>
  <si>
    <t>19 01 12 IBA</t>
  </si>
  <si>
    <t>20 01 40 recycling Metal</t>
  </si>
  <si>
    <t>19 12 02 ferrous metals</t>
  </si>
  <si>
    <t>20 03 01 Mixed municipal</t>
  </si>
  <si>
    <t>15 01 06 Mixed municipal recyclate</t>
  </si>
  <si>
    <t>Total Non-Hazardous Waste</t>
  </si>
  <si>
    <t>TOTAL WASTE</t>
  </si>
  <si>
    <t>Operator’s comments :</t>
  </si>
  <si>
    <t>All IBA produced on site (including the metal content) is reprocessed by Johnsons Aggregates who recycle the ferrous and non-ferrous metals and create IBAA (Incinerator Bottom Ash Aggregate) from the remaining material. 
APCr is taken through OCO Technologies accelerated carbonation technology. These carbonated wastes are blended with binders and fillers and pellitised to form an aggregate. Other waste metal e.g. from maintenance is removed by Sims Metals.
Wastes such as other wastes, absorbants, lead batteries and spent activated carbon are from maintenance activities during the annual outage.</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</si>
  <si>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</si>
  <si>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</si>
  <si>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</si>
  <si>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</si>
  <si>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</si>
  <si>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</si>
  <si>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</si>
  <si>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kg</t>
  </si>
  <si>
    <t>kg/te</t>
  </si>
  <si>
    <t>Lime / hydrated lime / Sodium Bicarb.</t>
  </si>
  <si>
    <t>Fuel Oil</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</si>
  <si>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</si>
  <si>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</si>
  <si>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</si>
  <si>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</si>
  <si>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</si>
  <si>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</si>
  <si>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</si>
  <si>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</si>
  <si>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</si>
  <si>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</si>
  <si>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</si>
  <si>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</si>
  <si>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</si>
  <si>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</si>
  <si>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KDJones</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</si>
  <si>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</si>
  <si>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</si>
  <si>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</si>
  <si>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</si>
  <si>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</si>
  <si>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</si>
  <si>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</si>
  <si>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</si>
  <si>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</si>
  <si>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</si>
  <si>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</si>
  <si>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</si>
  <si>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n/a</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</si>
  <si>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</si>
  <si>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</si>
  <si>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</si>
  <si>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</si>
  <si>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</si>
  <si>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</si>
  <si>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</si>
  <si>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</si>
  <si>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</si>
  <si>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</si>
  <si>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</si>
  <si>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</si>
  <si>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 or 
95% of 10-min averages</t>
  </si>
  <si>
    <t>Total organic carbon</t>
  </si>
  <si>
    <t>Hydrogen chloride</t>
  </si>
  <si>
    <t>Hydrogen fluoride</t>
  </si>
  <si>
    <t>xx.xx %</t>
  </si>
  <si>
    <t>Summary of any notifications or non-compliances under the permit</t>
  </si>
  <si>
    <t>Summary of notification or non-compliance [including Line/Reference]</t>
  </si>
  <si>
    <t xml:space="preserve">Reason </t>
  </si>
  <si>
    <t>Measures taken to prevent reoccurrence</t>
  </si>
  <si>
    <t>Notification 5, part b.TOC analysis of Incinerator Bottom Ash (IBC) permitted level of 3% exceeded by  0.5%</t>
  </si>
  <si>
    <t>Absolute reason unconfirmed but possible cause- explosion on grate, leading to rapid reduction in O2, affecting burn of material and possible unburnt matterial being processsed.</t>
  </si>
  <si>
    <t>Immediate response was manual input of secondary air to obtain maximum burn environment. Extended response is continued waste reception checks, liaising with waste/fuel providers of waste material contents.</t>
  </si>
  <si>
    <t>Summary of any complaints received and actions to taken to resolve them.</t>
  </si>
  <si>
    <t>Summary of complaint [including Line/Reference]</t>
  </si>
  <si>
    <t>Reason *</t>
  </si>
  <si>
    <t>nil</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</si>
  <si>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</si>
  <si>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</si>
  <si>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</si>
  <si>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</si>
  <si>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 xml:space="preserve">None 
All completed between December 2015 and April 2017 within timeframes required by permit.
All accepted by the Agency </t>
  </si>
  <si>
    <t>Summary of any changes to the plant or operating techniques which required a variation to the permit and a summary of the resulting environmental impact.</t>
  </si>
  <si>
    <t xml:space="preserve">Plant MCR increased from 100% to 103%.
Application for permit variation submitted 17 Jun 22 for increase in waste input and processing to 106kt. This application is based on the change to 103% MCR and further future increases in MCR, CV redcution and improved availability. 
EIA completed as part of permit variation submission.
</t>
  </si>
  <si>
    <t>Summary of any other improvements made to the plant or planned to be made and a summary of the resulting environmental benefits.</t>
  </si>
  <si>
    <t>Details of Public &amp; Stakeholder Liasion</t>
  </si>
  <si>
    <t>Summary of events held during the reporting year.</t>
  </si>
  <si>
    <t>Description</t>
  </si>
  <si>
    <t>Bi Monthly</t>
  </si>
  <si>
    <t>Client liaisons with Peterborough City Council</t>
  </si>
  <si>
    <t>Planned visits for April and November and as requested.</t>
  </si>
  <si>
    <t>Heritage open days for general public. Organised school/college tours.</t>
  </si>
  <si>
    <t>Quarterly</t>
  </si>
  <si>
    <t>Viridor in Peterborough Meetings for the Viridor in Peterborough community fund - funding local projects based around sustainability, local need, community involvement, value for money and education</t>
  </si>
  <si>
    <t>We will hold community liaison meetings on request after no attendance by local companies or residents since August 2016.</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</si>
  <si>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</si>
  <si>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</si>
  <si>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</si>
  <si>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</si>
  <si>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</si>
  <si>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</si>
  <si>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</si>
  <si>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generated</t>
  </si>
  <si>
    <t>105709/60,237=1.755</t>
  </si>
  <si>
    <t>Description of how annual carbon dioxide mass emission has been calculated</t>
  </si>
  <si>
    <t>Fully calibrated CEM's used to calculate the data.</t>
  </si>
  <si>
    <t>Where available, data from CO2 CEMS should be used; otherwise, a suitable emissions factor should be used based on the tonnage of waste burned e.g.0.992 tCO2/t waste as per Tolvik report 2021, or other justified emissions factor  - refer to adjacent Environment Agency guidance note or updated version for example descriptive text.</t>
  </si>
  <si>
    <r>
      <rPr>
        <b/>
        <sz val="12"/>
        <color theme="1"/>
        <rFont val="Arial"/>
        <family val="2"/>
      </rPr>
      <t>Nitrous oxide emissions</t>
    </r>
    <r>
      <rPr>
        <sz val="12"/>
        <color theme="1"/>
        <rFont val="Arial"/>
        <family val="2"/>
      </rPr>
      <t xml:space="preserve"> (only plants which use ammonia or urea to abate NOx emissions)</t>
    </r>
  </si>
  <si>
    <t>Total annual mass emissions of nitrous oxide N20</t>
  </si>
  <si>
    <t>Description of how annual nitrous oxide mass emission has been calculated</t>
  </si>
  <si>
    <t xml:space="preserve">Fully calibrated CEM's used to calculate the data </t>
  </si>
  <si>
    <t>Where available, data from N2O CEMS or periodic monitoring data should be used; otherwise, a suitable emissions factor should be used based on the tonnage of waste burned e.g. 0.0981 kgN20/t waste as per 2021 Pollution Inventory data for plants with urea-based SNCR - refer to adjacent Environment Agency guidance note or updated version for example descriptive text.</t>
  </si>
  <si>
    <r>
      <t xml:space="preserve">Total annual carbon dioxide and nitrous oxide emissions as carbon dioxide equivalent </t>
    </r>
    <r>
      <rPr>
        <sz val="10"/>
        <color theme="1"/>
        <rFont val="Arial"/>
        <family val="2"/>
      </rPr>
      <t>(whereby 1 kg nitrous oxide is equivalent to 298 kg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</si>
  <si>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</si>
  <si>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</si>
  <si>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mass</t>
  </si>
  <si>
    <t>x %</t>
  </si>
  <si>
    <t>Description of how biogenic percentage has been calculated</t>
  </si>
  <si>
    <t>The method used for determining biomass is the selective dissolution method as defined in BS EN ISO 21644:2021. This method involves treatment of the sample with concentrated sulphuric acid and hydrogen peroxide. Generally, the biomass in the sample will selectively dissolve leaving a non-biomass residue. The original mass of sample and mass of residue are measured. The result is calculated from the mass values and the ash content to give a result in %.</t>
  </si>
  <si>
    <t>Where available, data from waste sampling should be used; otherwise, an estimated figure with justification can be used, or a figure assumed on the basis of a national average e.g. 2017 WRAP data for residual waste of 51.8% biogenic energy content - refer to adjacent Environment Agency guidance note or updated version for example descriptive text.</t>
  </si>
  <si>
    <t>Percentage of total carbon dioxide emissions arising from biogenic waste</t>
  </si>
  <si>
    <t>Description of how percentage biogenic carbon dioxide emissions have been calculated</t>
  </si>
  <si>
    <r>
      <rPr>
        <i/>
        <sz val="11"/>
        <color rgb="FF000000"/>
        <rFont val="Arial"/>
      </rPr>
      <t>The method used for determining biomass is the selective dissolution method as defined in BS EN ISO 21644:2021. This method involves treatment of the sample with concentrated sulphuric acid and hydrogen peroxide. Generally, the biomass in the sample will selectively dissolve leaving a non-biomass residue. The original mass of sample and mass of residue are measured. The result is calculated from the mass values and the ash content to give a result in %</t>
    </r>
    <r>
      <rPr>
        <i/>
        <sz val="11"/>
        <color rgb="FFFF0000"/>
        <rFont val="Arial"/>
      </rPr>
      <t>.</t>
    </r>
  </si>
  <si>
    <t>Examples include direct measurement via C14 method, BIOMA software or other method based on measured or assumed waste biogenic content - refer to adjacent Environment Agency guidance note or updated version for example descriptive text.</t>
  </si>
  <si>
    <t>Comments:</t>
  </si>
  <si>
    <t>Residue Quality Monitoring Requirements</t>
  </si>
  <si>
    <t>Summary of monitoring undertaken and compliance</t>
  </si>
  <si>
    <t>IBA undergoes quarterly sampling as required by permit condition 3.5.1c and table 3.5 including TOC, dioxins &amp; furans. TOC has a limit of &lt;3%.</t>
  </si>
  <si>
    <t>24 samples of IBA are taken each year (including the 4 permit complaince samples) to undergo basic hazard analysis as required by the ESA protocol.</t>
  </si>
  <si>
    <t>APCr is sampled quarterly as per permit condition 3.5.1c and table 3.5</t>
  </si>
  <si>
    <t>Commentary on any specific events</t>
  </si>
  <si>
    <t>Date &amp; Event</t>
  </si>
  <si>
    <t>Residue Quality Monitoring Results</t>
  </si>
  <si>
    <t xml:space="preserve">Parameter (unit) </t>
  </si>
  <si>
    <t>Limit</t>
  </si>
  <si>
    <t xml:space="preserve">Normal Operation </t>
  </si>
  <si>
    <t xml:space="preserve">Bottom ash  </t>
  </si>
  <si>
    <t>APC Residues</t>
  </si>
  <si>
    <t>Loss on Ignition (average %)</t>
  </si>
  <si>
    <t>&lt;5%</t>
  </si>
  <si>
    <t>Total Organic Carbon (average %)</t>
  </si>
  <si>
    <t>&lt;3%</t>
  </si>
  <si>
    <t>No. of Assessments Undertaken</t>
  </si>
  <si>
    <t>---</t>
  </si>
  <si>
    <t>4 Permit compliance samples
24 ESA hazard assessment</t>
  </si>
  <si>
    <t>No. of Hazardous Results</t>
  </si>
  <si>
    <t>Comments :</t>
  </si>
  <si>
    <t>Samples taken monthly.Penstock remains closed unless otherwise directed. Visible checks undertaken as part of site walks - free of visible oil and grease</t>
  </si>
  <si>
    <t xml:space="preserve"> Qtrly PPM checks on penstock operation/condition.</t>
  </si>
  <si>
    <t>Emissions to Water / Sewer</t>
  </si>
  <si>
    <t>Monitoring Frequency</t>
  </si>
  <si>
    <t>Target</t>
  </si>
  <si>
    <t>Max.</t>
  </si>
  <si>
    <t>Average</t>
  </si>
  <si>
    <t>Summary of monitoring undertaken, standards used and compliance</t>
  </si>
  <si>
    <t>All analysis below completed by permit specified BS EN method other than nitrous oxide which was completed by allowed alternative method M22.</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</si>
  <si>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</si>
  <si>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</si>
  <si>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</si>
  <si>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</si>
  <si>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</si>
  <si>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</si>
  <si>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</si>
  <si>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</si>
  <si>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</si>
  <si>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</si>
  <si>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</si>
  <si>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</si>
  <si>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</si>
  <si>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</si>
  <si>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</si>
  <si>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</si>
  <si>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</si>
  <si>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</si>
  <si>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</si>
  <si>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</si>
  <si>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0.001 - 0.002</t>
  </si>
  <si>
    <t>0.0014 - 0.0017</t>
  </si>
  <si>
    <t>Dioxins &amp; Furans (WHO-TEQ Fish)</t>
  </si>
  <si>
    <t>0.0015 - 0.0019</t>
  </si>
  <si>
    <t>Dioxins &amp; Furans (WHO-TEQ Birds)</t>
  </si>
  <si>
    <t>0.0026 - 0.0030</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</si>
  <si>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</si>
  <si>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</si>
  <si>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</si>
  <si>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</si>
  <si>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</si>
  <si>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</si>
  <si>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</si>
  <si>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</si>
  <si>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</si>
  <si>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</si>
  <si>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</si>
  <si>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</si>
  <si>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</si>
  <si>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</si>
  <si>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</si>
  <si>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</si>
  <si>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</si>
  <si>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</si>
  <si>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</si>
  <si>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</si>
  <si>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</si>
  <si>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</si>
  <si>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year</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</si>
  <si>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</si>
  <si>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</si>
  <si>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</si>
  <si>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</si>
  <si>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</si>
  <si>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</si>
  <si>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</si>
  <si>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</si>
  <si>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</si>
  <si>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</si>
  <si>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</si>
  <si>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</si>
  <si>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</si>
  <si>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</si>
  <si>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</si>
  <si>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</si>
  <si>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</si>
  <si>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</si>
  <si>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</si>
  <si>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</si>
  <si>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</si>
  <si>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1/2 hourly mean for CO not applicable</t>
  </si>
  <si>
    <t>Monitoring of Oxides of Nitrogen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</si>
  <si>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</si>
  <si>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</si>
  <si>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</si>
  <si>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</si>
  <si>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</si>
  <si>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</si>
  <si>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</si>
  <si>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NOx ELV</t>
  </si>
  <si>
    <t>Monthly 1/2 hourly mean</t>
  </si>
  <si>
    <t>Highest 1/2 hourly maximum</t>
  </si>
  <si>
    <t>Daily NOx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</si>
  <si>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</si>
  <si>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</si>
  <si>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</si>
  <si>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</si>
  <si>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</si>
  <si>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</si>
  <si>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</si>
  <si>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</si>
  <si>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</si>
  <si>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</si>
  <si>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</si>
  <si>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</si>
  <si>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</si>
  <si>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</si>
  <si>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</si>
  <si>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</si>
  <si>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</si>
  <si>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</si>
  <si>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</si>
  <si>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</si>
  <si>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</si>
  <si>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</si>
  <si>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</si>
  <si>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</si>
  <si>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</si>
  <si>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</si>
  <si>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</si>
  <si>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</si>
  <si>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</si>
  <si>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</si>
  <si>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</si>
  <si>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</si>
  <si>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</si>
  <si>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</si>
  <si>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Monitoring of Hydrogen Chloride emissions</t>
  </si>
  <si>
    <t>1/2 hourly HCl ELV</t>
  </si>
  <si>
    <t>Daily HCl ELV</t>
  </si>
  <si>
    <t>Monitoring of Sulphur dioxide emissions</t>
  </si>
  <si>
    <t>1/2 hourly SO2 ELV</t>
  </si>
  <si>
    <t>Daily SO2 ELV</t>
  </si>
  <si>
    <t>Monitoring of Total organic carbon emissions</t>
  </si>
  <si>
    <t>1/2 hourly TOC ELV</t>
  </si>
  <si>
    <t>Daily TOC ELV</t>
  </si>
  <si>
    <t>Monitoring of Particulate matter emissions</t>
  </si>
  <si>
    <t>1/2 hourly PM ELV</t>
  </si>
  <si>
    <t>Daily PM ELV</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</si>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</sst>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_ ;\-#,##0.00\ "/>
    <numFmt numFmtId="170" formatCode="0.0"/>
    <numFmt numFmtId="171" formatCode="#,##0.000"/>
    <numFmt numFmtId="172" formatCode="0.000"/>
    <numFmt numFmtId="173" formatCode="#,##0.000_ ;\-#,##0.000\ "/>
  </numFmts>
  <fonts count="41"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i/>
      <sz val="11"/>
      <name val="Arial"/>
      <family val="2"/>
    </font>
    <font>
      <i/>
      <sz val="11"/>
      <color rgb="FF000000"/>
      <name val="Arial"/>
    </font>
    <font>
      <i/>
      <sz val="11"/>
      <color rgb="FFFF0000"/>
      <name val="Arial"/>
    </font>
    <font>
      <u/>
      <sz val="11"/>
      <color rgb="FF000000"/>
      <name val="Comic Sans MS"/>
    </font>
    <font>
      <u/>
      <sz val="11"/>
      <color theme="1"/>
      <name val="Comic Sans MS"/>
    </font>
    <font>
      <b/>
      <sz val="12"/>
      <color rgb="FF000000"/>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FFFF00"/>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431">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4" fontId="10" fillId="0" borderId="0" xfId="1" applyNumberFormat="1" applyFont="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16" fontId="6" fillId="2" borderId="2" xfId="0" applyNumberFormat="1" applyFont="1" applyFill="1" applyBorder="1" applyAlignment="1">
      <alignment horizontal="center"/>
    </xf>
    <xf numFmtId="0" fontId="1" fillId="7" borderId="9" xfId="0" applyFont="1" applyFill="1" applyBorder="1" applyAlignment="1">
      <alignment vertical="center"/>
    </xf>
    <xf numFmtId="0" fontId="1" fillId="0" borderId="9" xfId="0" applyFont="1" applyBorder="1" applyAlignment="1">
      <alignment vertical="center"/>
    </xf>
    <xf numFmtId="166" fontId="1" fillId="0" borderId="12" xfId="0" applyNumberFormat="1" applyFont="1" applyBorder="1"/>
    <xf numFmtId="0" fontId="1" fillId="0" borderId="6" xfId="0" applyFont="1" applyBorder="1"/>
    <xf numFmtId="0" fontId="1" fillId="0" borderId="9" xfId="0" applyFont="1" applyBorder="1"/>
    <xf numFmtId="0" fontId="1" fillId="2" borderId="9" xfId="0" applyFont="1" applyFill="1" applyBorder="1"/>
    <xf numFmtId="0" fontId="1" fillId="2" borderId="11" xfId="0" applyFont="1" applyFill="1" applyBorder="1"/>
    <xf numFmtId="169" fontId="10" fillId="0" borderId="7" xfId="1" applyNumberFormat="1" applyFont="1" applyBorder="1" applyAlignment="1">
      <alignment horizontal="center"/>
    </xf>
    <xf numFmtId="169" fontId="10" fillId="0" borderId="0" xfId="1" applyNumberFormat="1" applyFont="1" applyAlignment="1">
      <alignment horizontal="center"/>
    </xf>
    <xf numFmtId="164" fontId="1" fillId="2" borderId="7" xfId="1" applyNumberFormat="1" applyFont="1" applyFill="1" applyBorder="1" applyAlignment="1">
      <alignment horizontal="center"/>
    </xf>
    <xf numFmtId="0" fontId="1" fillId="0" borderId="0" xfId="0" applyFont="1" applyAlignment="1">
      <alignment horizontal="center" vertical="center"/>
    </xf>
    <xf numFmtId="169" fontId="1" fillId="2" borderId="0" xfId="1" applyNumberFormat="1" applyFont="1" applyFill="1" applyAlignment="1">
      <alignment horizontal="center"/>
    </xf>
    <xf numFmtId="173" fontId="10" fillId="0" borderId="7" xfId="1" applyNumberFormat="1" applyFont="1" applyBorder="1" applyAlignment="1">
      <alignment horizontal="center"/>
    </xf>
    <xf numFmtId="173" fontId="10" fillId="0" borderId="0" xfId="1" applyNumberFormat="1" applyFont="1" applyAlignment="1">
      <alignment horizontal="center"/>
    </xf>
    <xf numFmtId="164" fontId="1" fillId="2" borderId="0" xfId="1" applyNumberFormat="1" applyFont="1" applyFill="1" applyBorder="1" applyAlignment="1">
      <alignment horizontal="center"/>
    </xf>
    <xf numFmtId="0" fontId="1" fillId="5" borderId="2" xfId="0" applyFont="1" applyFill="1" applyBorder="1" applyAlignment="1">
      <alignment horizontal="center" vertical="center" wrapText="1"/>
    </xf>
    <xf numFmtId="2" fontId="6" fillId="0" borderId="2" xfId="0" applyNumberFormat="1" applyFont="1" applyBorder="1"/>
    <xf numFmtId="170" fontId="6" fillId="5" borderId="2" xfId="0" applyNumberFormat="1" applyFont="1" applyFill="1" applyBorder="1" applyAlignment="1">
      <alignment horizontal="center"/>
    </xf>
    <xf numFmtId="2" fontId="1" fillId="5" borderId="2" xfId="0" applyNumberFormat="1" applyFont="1" applyFill="1" applyBorder="1" applyAlignment="1">
      <alignment horizontal="center" vertical="center" wrapText="1"/>
    </xf>
    <xf numFmtId="2" fontId="6" fillId="5" borderId="2" xfId="0" applyNumberFormat="1" applyFont="1" applyFill="1" applyBorder="1" applyAlignment="1">
      <alignment horizontal="center"/>
    </xf>
    <xf numFmtId="2" fontId="1" fillId="3" borderId="2" xfId="0" applyNumberFormat="1" applyFont="1" applyFill="1" applyBorder="1" applyAlignment="1">
      <alignment horizontal="center" vertical="center" wrapText="1"/>
    </xf>
    <xf numFmtId="170" fontId="19" fillId="5" borderId="2" xfId="0" applyNumberFormat="1" applyFont="1" applyFill="1" applyBorder="1" applyAlignment="1">
      <alignment horizontal="center"/>
    </xf>
    <xf numFmtId="170" fontId="19" fillId="0" borderId="2" xfId="0" applyNumberFormat="1" applyFont="1" applyBorder="1" applyAlignment="1">
      <alignment horizontal="center"/>
    </xf>
    <xf numFmtId="170" fontId="6" fillId="0" borderId="2" xfId="0" applyNumberFormat="1" applyFont="1" applyBorder="1"/>
    <xf numFmtId="0" fontId="2" fillId="0" borderId="0" xfId="0" applyFont="1" applyAlignment="1">
      <alignment wrapText="1"/>
    </xf>
    <xf numFmtId="4" fontId="2" fillId="5" borderId="2" xfId="0" applyNumberFormat="1" applyFont="1" applyFill="1" applyBorder="1" applyAlignment="1">
      <alignment vertical="top"/>
    </xf>
    <xf numFmtId="0" fontId="1" fillId="2" borderId="2" xfId="0" applyFont="1" applyFill="1" applyBorder="1" applyAlignment="1">
      <alignment vertical="center" wrapText="1"/>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0" fontId="1" fillId="2" borderId="2" xfId="0" applyFont="1" applyFill="1" applyBorder="1" applyAlignment="1">
      <alignment horizontal="left"/>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5" fontId="1" fillId="0" borderId="8" xfId="2" applyNumberFormat="1" applyFont="1" applyBorder="1" applyAlignment="1">
      <alignment horizontal="center"/>
    </xf>
    <xf numFmtId="165" fontId="1" fillId="0" borderId="10" xfId="2" applyNumberFormat="1" applyFont="1" applyBorder="1" applyAlignment="1">
      <alignment horizont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169" fontId="1" fillId="2" borderId="7" xfId="1" applyNumberFormat="1" applyFont="1" applyFill="1" applyBorder="1" applyAlignment="1">
      <alignment horizontal="center"/>
    </xf>
    <xf numFmtId="164" fontId="1" fillId="0" borderId="8" xfId="0" applyNumberFormat="1" applyFont="1" applyBorder="1" applyAlignment="1">
      <alignment horizontal="center"/>
    </xf>
    <xf numFmtId="164" fontId="1" fillId="0" borderId="10" xfId="0" applyNumberFormat="1" applyFont="1" applyBorder="1" applyAlignment="1">
      <alignment horizontal="center"/>
    </xf>
    <xf numFmtId="165" fontId="1" fillId="0" borderId="0" xfId="2" applyNumberFormat="1" applyFont="1" applyAlignment="1">
      <alignment horizontal="center" vertical="center"/>
    </xf>
    <xf numFmtId="164" fontId="1" fillId="2" borderId="0" xfId="1" applyNumberFormat="1" applyFont="1" applyFill="1" applyAlignment="1">
      <alignment horizontal="center"/>
    </xf>
    <xf numFmtId="0" fontId="1" fillId="0" borderId="12" xfId="0" applyFont="1" applyBorder="1"/>
    <xf numFmtId="166" fontId="1" fillId="2" borderId="12" xfId="0" applyNumberFormat="1" applyFont="1" applyFill="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10" fontId="1" fillId="0" borderId="8" xfId="2" applyNumberFormat="1" applyFont="1" applyBorder="1" applyAlignment="1">
      <alignment horizontal="center"/>
    </xf>
    <xf numFmtId="169" fontId="2" fillId="0" borderId="0" xfId="0" applyNumberFormat="1" applyFont="1"/>
    <xf numFmtId="173" fontId="2" fillId="0" borderId="0" xfId="0" applyNumberFormat="1" applyFont="1"/>
    <xf numFmtId="169"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164" fontId="1" fillId="2" borderId="12" xfId="1" applyNumberFormat="1" applyFont="1" applyFill="1" applyBorder="1" applyAlignment="1">
      <alignment horizontal="center"/>
    </xf>
    <xf numFmtId="43" fontId="1" fillId="5" borderId="13" xfId="0" applyNumberFormat="1" applyFont="1" applyFill="1" applyBorder="1" applyAlignment="1">
      <alignment horizontal="center" vertical="center"/>
    </xf>
    <xf numFmtId="0" fontId="1" fillId="2" borderId="0" xfId="0" applyFont="1" applyFill="1" applyAlignment="1">
      <alignment horizontal="center" vertical="center"/>
    </xf>
    <xf numFmtId="43" fontId="1" fillId="5" borderId="0" xfId="0" applyNumberFormat="1" applyFont="1" applyFill="1" applyAlignment="1">
      <alignment horizontal="center" vertical="center"/>
    </xf>
    <xf numFmtId="0" fontId="1" fillId="0" borderId="6" xfId="0"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168" fontId="1" fillId="2" borderId="6" xfId="0" applyNumberFormat="1" applyFont="1" applyFill="1" applyBorder="1" applyAlignment="1">
      <alignment horizontal="center" vertical="center" wrapText="1"/>
    </xf>
    <xf numFmtId="168" fontId="1" fillId="2" borderId="8" xfId="0" applyNumberFormat="1" applyFont="1" applyFill="1" applyBorder="1" applyAlignment="1">
      <alignment horizontal="center" vertical="center" wrapText="1"/>
    </xf>
    <xf numFmtId="0" fontId="1" fillId="0" borderId="2" xfId="0" applyFont="1" applyBorder="1" applyAlignment="1">
      <alignment vertical="center" wrapText="1"/>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2" fillId="2" borderId="2" xfId="0" applyFont="1" applyFill="1" applyBorder="1"/>
    <xf numFmtId="0" fontId="1" fillId="0" borderId="2" xfId="0" applyFont="1" applyBorder="1" applyAlignment="1">
      <alignment horizontal="center" vertical="center" wrapText="1"/>
    </xf>
    <xf numFmtId="14" fontId="1" fillId="2" borderId="2" xfId="0" applyNumberFormat="1" applyFont="1" applyFill="1" applyBorder="1" applyAlignment="1">
      <alignment horizontal="left"/>
    </xf>
    <xf numFmtId="9" fontId="1" fillId="0" borderId="2" xfId="0" applyNumberFormat="1" applyFont="1" applyBorder="1" applyAlignment="1">
      <alignment horizontal="center" vertical="center" wrapText="1"/>
    </xf>
    <xf numFmtId="0" fontId="1" fillId="0" borderId="2" xfId="0" applyFont="1" applyBorder="1" applyAlignment="1">
      <alignment horizontal="center"/>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2" fontId="1" fillId="5" borderId="1" xfId="0" applyNumberFormat="1" applyFont="1" applyFill="1" applyBorder="1" applyAlignment="1">
      <alignment horizontal="center" vertical="center" wrapText="1"/>
    </xf>
    <xf numFmtId="2" fontId="1" fillId="2" borderId="7" xfId="1" applyNumberFormat="1" applyFont="1" applyFill="1" applyBorder="1" applyAlignment="1">
      <alignment horizontal="center"/>
    </xf>
    <xf numFmtId="2" fontId="10" fillId="0" borderId="7" xfId="1" applyNumberFormat="1" applyFont="1" applyBorder="1" applyAlignment="1">
      <alignment horizontal="center"/>
    </xf>
    <xf numFmtId="2" fontId="1" fillId="2" borderId="0" xfId="1" applyNumberFormat="1" applyFont="1" applyFill="1" applyBorder="1" applyAlignment="1">
      <alignment horizontal="center"/>
    </xf>
    <xf numFmtId="2" fontId="10" fillId="0" borderId="0" xfId="1" applyNumberFormat="1" applyFont="1" applyBorder="1" applyAlignment="1">
      <alignment horizontal="center"/>
    </xf>
    <xf numFmtId="2" fontId="10" fillId="2" borderId="12" xfId="1" applyNumberFormat="1" applyFont="1" applyFill="1" applyBorder="1" applyAlignment="1">
      <alignment horizontal="center"/>
    </xf>
    <xf numFmtId="2" fontId="10" fillId="0" borderId="12" xfId="1" applyNumberFormat="1" applyFont="1" applyBorder="1" applyAlignment="1">
      <alignment horizontal="center"/>
    </xf>
    <xf numFmtId="0" fontId="2" fillId="0" borderId="0" xfId="0" applyFont="1" applyAlignment="1">
      <alignment horizontal="center"/>
    </xf>
    <xf numFmtId="0" fontId="2" fillId="8" borderId="0" xfId="0" applyFont="1" applyFill="1"/>
    <xf numFmtId="2" fontId="1" fillId="0" borderId="10" xfId="2" quotePrefix="1" applyNumberFormat="1" applyFont="1" applyBorder="1" applyAlignment="1">
      <alignment horizontal="center"/>
    </xf>
    <xf numFmtId="0" fontId="38" fillId="0" borderId="12" xfId="0" applyFont="1" applyBorder="1"/>
    <xf numFmtId="14" fontId="15" fillId="0" borderId="12" xfId="0" applyNumberFormat="1" applyFont="1" applyBorder="1"/>
    <xf numFmtId="0" fontId="39" fillId="0" borderId="12" xfId="0" applyFont="1" applyBorder="1"/>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center" vertical="center"/>
    </xf>
    <xf numFmtId="0" fontId="2" fillId="2" borderId="0" xfId="0" applyFont="1" applyFill="1" applyAlignment="1">
      <alignment horizontal="center"/>
    </xf>
    <xf numFmtId="17" fontId="2" fillId="2" borderId="0" xfId="0" applyNumberFormat="1" applyFont="1" applyFill="1" applyAlignment="1">
      <alignment horizontal="center"/>
    </xf>
    <xf numFmtId="0" fontId="34"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71"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172" fontId="1" fillId="2" borderId="1" xfId="0" applyNumberFormat="1" applyFont="1" applyFill="1" applyBorder="1" applyAlignment="1">
      <alignment horizontal="center" vertical="center" wrapText="1"/>
    </xf>
    <xf numFmtId="0" fontId="1" fillId="3"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172" fontId="1" fillId="0" borderId="1" xfId="0" applyNumberFormat="1" applyFont="1" applyBorder="1" applyAlignment="1">
      <alignment horizontal="center"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168" fontId="1" fillId="2" borderId="3" xfId="0" applyNumberFormat="1" applyFont="1" applyFill="1" applyBorder="1" applyAlignment="1">
      <alignment horizontal="center" vertical="center" wrapText="1"/>
    </xf>
    <xf numFmtId="168" fontId="1" fillId="2" borderId="5" xfId="0" applyNumberFormat="1" applyFont="1" applyFill="1" applyBorder="1" applyAlignment="1">
      <alignment horizontal="center" vertical="center" wrapText="1"/>
    </xf>
    <xf numFmtId="0" fontId="1" fillId="3" borderId="3" xfId="0" applyFont="1" applyFill="1" applyBorder="1" applyAlignment="1">
      <alignment horizontal="left" vertical="center" wrapText="1"/>
    </xf>
    <xf numFmtId="0" fontId="1" fillId="3" borderId="5" xfId="0" applyFont="1" applyFill="1" applyBorder="1" applyAlignment="1">
      <alignment horizontal="left"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vertical="center" wrapText="1"/>
    </xf>
    <xf numFmtId="171"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 fillId="0" borderId="2" xfId="0" applyFont="1" applyBorder="1" applyAlignment="1">
      <alignment vertical="center" wrapText="1"/>
    </xf>
    <xf numFmtId="171" fontId="1" fillId="0" borderId="1"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0" borderId="5" xfId="0" applyFont="1" applyBorder="1" applyAlignment="1">
      <alignment horizontal="left"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4" fillId="4" borderId="2" xfId="0" applyFont="1" applyFill="1" applyBorder="1" applyAlignment="1">
      <alignment horizontal="left" vertical="center" wrapText="1"/>
    </xf>
    <xf numFmtId="172" fontId="1" fillId="2" borderId="3" xfId="0" applyNumberFormat="1" applyFont="1" applyFill="1" applyBorder="1" applyAlignment="1">
      <alignment horizontal="center" vertical="center" wrapText="1"/>
    </xf>
    <xf numFmtId="172" fontId="1" fillId="2" borderId="5" xfId="0" applyNumberFormat="1"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3" fontId="1" fillId="0" borderId="2" xfId="0" applyNumberFormat="1" applyFont="1" applyBorder="1" applyAlignment="1">
      <alignment horizontal="center" vertical="center" wrapText="1"/>
    </xf>
    <xf numFmtId="4"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3" borderId="2" xfId="0" applyFont="1" applyFill="1" applyBorder="1" applyAlignment="1">
      <alignment horizontal="center" vertical="center" wrapText="1"/>
    </xf>
    <xf numFmtId="2" fontId="1" fillId="0" borderId="2" xfId="0" applyNumberFormat="1" applyFont="1" applyBorder="1" applyAlignment="1">
      <alignment horizontal="center" vertical="center"/>
    </xf>
    <xf numFmtId="0" fontId="1" fillId="2" borderId="2" xfId="0" applyFont="1" applyFill="1" applyBorder="1" applyAlignment="1">
      <alignment horizontal="left" vertical="center" wrapText="1"/>
    </xf>
    <xf numFmtId="0" fontId="1" fillId="2" borderId="2" xfId="0" applyFont="1" applyFill="1" applyBorder="1" applyAlignment="1">
      <alignment horizontal="left" vertical="top"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10"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0" fontId="1" fillId="2" borderId="3" xfId="0" applyNumberFormat="1" applyFont="1" applyFill="1" applyBorder="1" applyAlignment="1">
      <alignment horizontal="center" vertical="center"/>
    </xf>
    <xf numFmtId="0" fontId="1" fillId="2" borderId="4"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left" wrapText="1"/>
    </xf>
    <xf numFmtId="0" fontId="1" fillId="2" borderId="3" xfId="0" applyFont="1" applyFill="1" applyBorder="1" applyAlignment="1">
      <alignment horizontal="left" wrapText="1"/>
    </xf>
    <xf numFmtId="0" fontId="1" fillId="2" borderId="3" xfId="0" applyFont="1" applyFill="1" applyBorder="1" applyAlignment="1">
      <alignment horizontal="left"/>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37"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35" fillId="0" borderId="2" xfId="0" applyFont="1" applyBorder="1" applyAlignment="1">
      <alignment vertical="top" wrapText="1"/>
    </xf>
    <xf numFmtId="0" fontId="2" fillId="0" borderId="2" xfId="0" applyFont="1" applyBorder="1" applyAlignment="1">
      <alignment vertical="top" wrapText="1"/>
    </xf>
    <xf numFmtId="0" fontId="36" fillId="0" borderId="2" xfId="0" applyFont="1" applyBorder="1" applyAlignment="1">
      <alignment vertical="top" wrapText="1"/>
    </xf>
    <xf numFmtId="0" fontId="1" fillId="5" borderId="2" xfId="0" applyFont="1" applyFill="1" applyBorder="1" applyAlignment="1">
      <alignment horizontal="center" vertical="center" wrapText="1"/>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14" fontId="1" fillId="2" borderId="6" xfId="0" applyNumberFormat="1" applyFont="1" applyFill="1" applyBorder="1" applyAlignment="1">
      <alignment horizontal="left" vertical="top" wrapText="1"/>
    </xf>
    <xf numFmtId="14" fontId="1" fillId="2" borderId="6" xfId="0" applyNumberFormat="1" applyFont="1" applyFill="1" applyBorder="1" applyAlignment="1">
      <alignment horizontal="left" vertical="top"/>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2" xfId="0" applyFont="1" applyBorder="1" applyAlignment="1">
      <alignment horizontal="center"/>
    </xf>
    <xf numFmtId="0" fontId="7" fillId="0" borderId="12" xfId="0" applyFont="1" applyBorder="1" applyAlignment="1">
      <alignment horizontal="center"/>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115</c:v>
                </c:pt>
                <c:pt idx="1">
                  <c:v>114.7</c:v>
                </c:pt>
                <c:pt idx="2">
                  <c:v>112.7</c:v>
                </c:pt>
                <c:pt idx="3">
                  <c:v>115.3</c:v>
                </c:pt>
                <c:pt idx="4">
                  <c:v>115.5</c:v>
                </c:pt>
                <c:pt idx="5">
                  <c:v>115.5</c:v>
                </c:pt>
                <c:pt idx="6">
                  <c:v>115.8</c:v>
                </c:pt>
                <c:pt idx="7">
                  <c:v>115.7</c:v>
                </c:pt>
                <c:pt idx="8">
                  <c:v>115.6</c:v>
                </c:pt>
                <c:pt idx="9">
                  <c:v>113.9</c:v>
                </c:pt>
                <c:pt idx="10">
                  <c:v>115</c:v>
                </c:pt>
                <c:pt idx="11">
                  <c:v>117.1</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138.4</c:v>
                </c:pt>
                <c:pt idx="1">
                  <c:v>129.19999999999999</c:v>
                </c:pt>
                <c:pt idx="2">
                  <c:v>167.9</c:v>
                </c:pt>
                <c:pt idx="3">
                  <c:v>142.30000000000001</c:v>
                </c:pt>
                <c:pt idx="4">
                  <c:v>130.9</c:v>
                </c:pt>
                <c:pt idx="5">
                  <c:v>135.30000000000001</c:v>
                </c:pt>
                <c:pt idx="6">
                  <c:v>135</c:v>
                </c:pt>
                <c:pt idx="7">
                  <c:v>149.19999999999999</c:v>
                </c:pt>
                <c:pt idx="8">
                  <c:v>220.8</c:v>
                </c:pt>
                <c:pt idx="9">
                  <c:v>132.9</c:v>
                </c:pt>
                <c:pt idx="10">
                  <c:v>159.5</c:v>
                </c:pt>
                <c:pt idx="11">
                  <c:v>195.4</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114.9</c:v>
                </c:pt>
                <c:pt idx="1">
                  <c:v>114.7</c:v>
                </c:pt>
                <c:pt idx="2">
                  <c:v>112.7</c:v>
                </c:pt>
                <c:pt idx="3">
                  <c:v>115.3</c:v>
                </c:pt>
                <c:pt idx="4">
                  <c:v>115.4</c:v>
                </c:pt>
                <c:pt idx="5">
                  <c:v>115.5</c:v>
                </c:pt>
                <c:pt idx="6">
                  <c:v>115.8</c:v>
                </c:pt>
                <c:pt idx="7">
                  <c:v>115.7</c:v>
                </c:pt>
                <c:pt idx="8">
                  <c:v>115.5</c:v>
                </c:pt>
                <c:pt idx="9">
                  <c:v>114.1</c:v>
                </c:pt>
                <c:pt idx="10">
                  <c:v>115.1</c:v>
                </c:pt>
                <c:pt idx="11">
                  <c:v>117.1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116.8</c:v>
                </c:pt>
                <c:pt idx="1">
                  <c:v>112.7</c:v>
                </c:pt>
                <c:pt idx="2">
                  <c:v>124.9</c:v>
                </c:pt>
                <c:pt idx="3">
                  <c:v>116.4</c:v>
                </c:pt>
                <c:pt idx="4">
                  <c:v>116.4</c:v>
                </c:pt>
                <c:pt idx="5">
                  <c:v>116.4</c:v>
                </c:pt>
                <c:pt idx="6">
                  <c:v>116.4</c:v>
                </c:pt>
                <c:pt idx="7">
                  <c:v>116.8</c:v>
                </c:pt>
                <c:pt idx="8">
                  <c:v>118.7</c:v>
                </c:pt>
                <c:pt idx="9">
                  <c:v>116.9</c:v>
                </c:pt>
                <c:pt idx="10">
                  <c:v>117.9</c:v>
                </c:pt>
                <c:pt idx="11">
                  <c:v>125.2</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6.3</c:v>
                </c:pt>
                <c:pt idx="1">
                  <c:v>5.8</c:v>
                </c:pt>
                <c:pt idx="2">
                  <c:v>6.1</c:v>
                </c:pt>
                <c:pt idx="3">
                  <c:v>11</c:v>
                </c:pt>
                <c:pt idx="4">
                  <c:v>6.9</c:v>
                </c:pt>
                <c:pt idx="5">
                  <c:v>10</c:v>
                </c:pt>
                <c:pt idx="6">
                  <c:v>5.2</c:v>
                </c:pt>
                <c:pt idx="7">
                  <c:v>7.2</c:v>
                </c:pt>
                <c:pt idx="8">
                  <c:v>8.6</c:v>
                </c:pt>
                <c:pt idx="9">
                  <c:v>12.8</c:v>
                </c:pt>
                <c:pt idx="10">
                  <c:v>16.5</c:v>
                </c:pt>
                <c:pt idx="11">
                  <c:v>7</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236.3</c:v>
                </c:pt>
                <c:pt idx="1">
                  <c:v>168.3</c:v>
                </c:pt>
                <c:pt idx="2">
                  <c:v>195.3</c:v>
                </c:pt>
                <c:pt idx="3">
                  <c:v>136.19999999999999</c:v>
                </c:pt>
                <c:pt idx="4">
                  <c:v>414.8</c:v>
                </c:pt>
                <c:pt idx="5">
                  <c:v>178.8</c:v>
                </c:pt>
                <c:pt idx="6">
                  <c:v>246.3</c:v>
                </c:pt>
                <c:pt idx="7">
                  <c:v>404.2</c:v>
                </c:pt>
                <c:pt idx="8">
                  <c:v>239.3</c:v>
                </c:pt>
                <c:pt idx="9">
                  <c:v>147.5</c:v>
                </c:pt>
                <c:pt idx="10">
                  <c:v>117.7</c:v>
                </c:pt>
                <c:pt idx="11">
                  <c:v>439.4</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0.1</c:v>
                </c:pt>
                <c:pt idx="1">
                  <c:v>0.1</c:v>
                </c:pt>
                <c:pt idx="2">
                  <c:v>2.2000000000000002</c:v>
                </c:pt>
                <c:pt idx="3">
                  <c:v>2.2999999999999998</c:v>
                </c:pt>
                <c:pt idx="4">
                  <c:v>2.4</c:v>
                </c:pt>
                <c:pt idx="5">
                  <c:v>2.4</c:v>
                </c:pt>
                <c:pt idx="6">
                  <c:v>2.4</c:v>
                </c:pt>
                <c:pt idx="7">
                  <c:v>2.4</c:v>
                </c:pt>
                <c:pt idx="8">
                  <c:v>2.2999999999999998</c:v>
                </c:pt>
                <c:pt idx="9">
                  <c:v>2.1</c:v>
                </c:pt>
                <c:pt idx="10">
                  <c:v>2.4</c:v>
                </c:pt>
                <c:pt idx="11">
                  <c:v>2.8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1.6</c:v>
                </c:pt>
                <c:pt idx="1">
                  <c:v>1.2</c:v>
                </c:pt>
                <c:pt idx="2">
                  <c:v>3.5</c:v>
                </c:pt>
                <c:pt idx="3">
                  <c:v>3.6</c:v>
                </c:pt>
                <c:pt idx="4">
                  <c:v>5.8</c:v>
                </c:pt>
                <c:pt idx="5">
                  <c:v>3.6</c:v>
                </c:pt>
                <c:pt idx="6">
                  <c:v>3.7</c:v>
                </c:pt>
                <c:pt idx="7">
                  <c:v>4.9000000000000004</c:v>
                </c:pt>
                <c:pt idx="8">
                  <c:v>4</c:v>
                </c:pt>
                <c:pt idx="9">
                  <c:v>3.6</c:v>
                </c:pt>
                <c:pt idx="10">
                  <c:v>4.3</c:v>
                </c:pt>
                <c:pt idx="11">
                  <c:v>10.199999999999999</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6.8</c:v>
                </c:pt>
                <c:pt idx="1">
                  <c:v>6.9</c:v>
                </c:pt>
                <c:pt idx="2">
                  <c:v>5.3</c:v>
                </c:pt>
                <c:pt idx="3">
                  <c:v>6.1</c:v>
                </c:pt>
                <c:pt idx="4">
                  <c:v>6</c:v>
                </c:pt>
                <c:pt idx="5">
                  <c:v>6.6</c:v>
                </c:pt>
                <c:pt idx="6">
                  <c:v>7.1</c:v>
                </c:pt>
                <c:pt idx="7">
                  <c:v>5.6</c:v>
                </c:pt>
                <c:pt idx="8">
                  <c:v>6.4</c:v>
                </c:pt>
                <c:pt idx="9">
                  <c:v>5.2</c:v>
                </c:pt>
                <c:pt idx="10">
                  <c:v>4.2</c:v>
                </c:pt>
                <c:pt idx="11">
                  <c:v>6</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13.8</c:v>
                </c:pt>
                <c:pt idx="1">
                  <c:v>12.7</c:v>
                </c:pt>
                <c:pt idx="2">
                  <c:v>23.5</c:v>
                </c:pt>
                <c:pt idx="3">
                  <c:v>13.1</c:v>
                </c:pt>
                <c:pt idx="4">
                  <c:v>13.6</c:v>
                </c:pt>
                <c:pt idx="5">
                  <c:v>12</c:v>
                </c:pt>
                <c:pt idx="6">
                  <c:v>13.2</c:v>
                </c:pt>
                <c:pt idx="7">
                  <c:v>13.7</c:v>
                </c:pt>
                <c:pt idx="8">
                  <c:v>15.6</c:v>
                </c:pt>
                <c:pt idx="9">
                  <c:v>13.4</c:v>
                </c:pt>
                <c:pt idx="10">
                  <c:v>25.1</c:v>
                </c:pt>
                <c:pt idx="11">
                  <c:v>13.6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6.8</c:v>
                </c:pt>
                <c:pt idx="1">
                  <c:v>6.9</c:v>
                </c:pt>
                <c:pt idx="2">
                  <c:v>5.3</c:v>
                </c:pt>
                <c:pt idx="3">
                  <c:v>6.1</c:v>
                </c:pt>
                <c:pt idx="4">
                  <c:v>6</c:v>
                </c:pt>
                <c:pt idx="5">
                  <c:v>6.6</c:v>
                </c:pt>
                <c:pt idx="6">
                  <c:v>7</c:v>
                </c:pt>
                <c:pt idx="7">
                  <c:v>5.9</c:v>
                </c:pt>
                <c:pt idx="8">
                  <c:v>6.3</c:v>
                </c:pt>
                <c:pt idx="9">
                  <c:v>5.0999999999999996</c:v>
                </c:pt>
                <c:pt idx="10">
                  <c:v>4.2</c:v>
                </c:pt>
                <c:pt idx="11">
                  <c:v>5.9</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7.9</c:v>
                </c:pt>
                <c:pt idx="1">
                  <c:v>7.7</c:v>
                </c:pt>
                <c:pt idx="2">
                  <c:v>6.7</c:v>
                </c:pt>
                <c:pt idx="3">
                  <c:v>8.1</c:v>
                </c:pt>
                <c:pt idx="4">
                  <c:v>7.4</c:v>
                </c:pt>
                <c:pt idx="5">
                  <c:v>8</c:v>
                </c:pt>
                <c:pt idx="6">
                  <c:v>7.6</c:v>
                </c:pt>
                <c:pt idx="7">
                  <c:v>7.4</c:v>
                </c:pt>
                <c:pt idx="8">
                  <c:v>9</c:v>
                </c:pt>
                <c:pt idx="9">
                  <c:v>7.7</c:v>
                </c:pt>
                <c:pt idx="10">
                  <c:v>6.1</c:v>
                </c:pt>
                <c:pt idx="11">
                  <c:v>7.4</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26.2</c:v>
                </c:pt>
                <c:pt idx="1">
                  <c:v>26.9</c:v>
                </c:pt>
                <c:pt idx="2">
                  <c:v>28.6</c:v>
                </c:pt>
                <c:pt idx="3">
                  <c:v>28.5</c:v>
                </c:pt>
                <c:pt idx="4">
                  <c:v>29.6</c:v>
                </c:pt>
                <c:pt idx="5">
                  <c:v>27.5</c:v>
                </c:pt>
                <c:pt idx="6">
                  <c:v>27.3</c:v>
                </c:pt>
                <c:pt idx="7">
                  <c:v>27.2</c:v>
                </c:pt>
                <c:pt idx="8">
                  <c:v>19.399999999999999</c:v>
                </c:pt>
                <c:pt idx="9">
                  <c:v>18.399999999999999</c:v>
                </c:pt>
                <c:pt idx="10">
                  <c:v>16.7</c:v>
                </c:pt>
                <c:pt idx="11">
                  <c:v>24.5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168</c:v>
                </c:pt>
                <c:pt idx="1">
                  <c:v>182.5</c:v>
                </c:pt>
                <c:pt idx="2">
                  <c:v>130.19999999999999</c:v>
                </c:pt>
                <c:pt idx="3">
                  <c:v>66.2</c:v>
                </c:pt>
                <c:pt idx="4">
                  <c:v>99.2</c:v>
                </c:pt>
                <c:pt idx="5">
                  <c:v>78.5</c:v>
                </c:pt>
                <c:pt idx="6">
                  <c:v>127.4</c:v>
                </c:pt>
                <c:pt idx="7">
                  <c:v>109</c:v>
                </c:pt>
                <c:pt idx="8">
                  <c:v>111.9</c:v>
                </c:pt>
                <c:pt idx="9">
                  <c:v>49.4</c:v>
                </c:pt>
                <c:pt idx="10">
                  <c:v>89.7</c:v>
                </c:pt>
                <c:pt idx="11">
                  <c:v>182.3</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26.1</c:v>
                </c:pt>
                <c:pt idx="1">
                  <c:v>26.8</c:v>
                </c:pt>
                <c:pt idx="2">
                  <c:v>28.6</c:v>
                </c:pt>
                <c:pt idx="3">
                  <c:v>29</c:v>
                </c:pt>
                <c:pt idx="4">
                  <c:v>29.6</c:v>
                </c:pt>
                <c:pt idx="5">
                  <c:v>27.9</c:v>
                </c:pt>
                <c:pt idx="6">
                  <c:v>27.5</c:v>
                </c:pt>
                <c:pt idx="7">
                  <c:v>27</c:v>
                </c:pt>
                <c:pt idx="8">
                  <c:v>19.5</c:v>
                </c:pt>
                <c:pt idx="9">
                  <c:v>18.3</c:v>
                </c:pt>
                <c:pt idx="10">
                  <c:v>16.7</c:v>
                </c:pt>
                <c:pt idx="11">
                  <c:v>24.5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32.299999999999997</c:v>
                </c:pt>
                <c:pt idx="1">
                  <c:v>31.4</c:v>
                </c:pt>
                <c:pt idx="2">
                  <c:v>33.799999999999997</c:v>
                </c:pt>
                <c:pt idx="3">
                  <c:v>34.200000000000003</c:v>
                </c:pt>
                <c:pt idx="4">
                  <c:v>33.799999999999997</c:v>
                </c:pt>
                <c:pt idx="5">
                  <c:v>32.4</c:v>
                </c:pt>
                <c:pt idx="6">
                  <c:v>32.200000000000003</c:v>
                </c:pt>
                <c:pt idx="7">
                  <c:v>34.4</c:v>
                </c:pt>
                <c:pt idx="8">
                  <c:v>28.4</c:v>
                </c:pt>
                <c:pt idx="9">
                  <c:v>30.4</c:v>
                </c:pt>
                <c:pt idx="10">
                  <c:v>25</c:v>
                </c:pt>
                <c:pt idx="11">
                  <c:v>29.9</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0.8</c:v>
                </c:pt>
                <c:pt idx="1">
                  <c:v>0.1</c:v>
                </c:pt>
                <c:pt idx="2">
                  <c:v>0.5</c:v>
                </c:pt>
                <c:pt idx="3">
                  <c:v>0.4</c:v>
                </c:pt>
                <c:pt idx="4">
                  <c:v>0.6</c:v>
                </c:pt>
                <c:pt idx="5">
                  <c:v>0.6</c:v>
                </c:pt>
                <c:pt idx="6">
                  <c:v>0.6</c:v>
                </c:pt>
                <c:pt idx="7">
                  <c:v>0.5</c:v>
                </c:pt>
                <c:pt idx="8">
                  <c:v>0.6</c:v>
                </c:pt>
                <c:pt idx="9">
                  <c:v>0.5</c:v>
                </c:pt>
                <c:pt idx="10">
                  <c:v>0.4</c:v>
                </c:pt>
                <c:pt idx="11">
                  <c:v>0.5</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3.2</c:v>
                </c:pt>
                <c:pt idx="1">
                  <c:v>7.3</c:v>
                </c:pt>
                <c:pt idx="2">
                  <c:v>6.9</c:v>
                </c:pt>
                <c:pt idx="3">
                  <c:v>3.8</c:v>
                </c:pt>
                <c:pt idx="4">
                  <c:v>14.7</c:v>
                </c:pt>
                <c:pt idx="5">
                  <c:v>2.6</c:v>
                </c:pt>
                <c:pt idx="6">
                  <c:v>4.4000000000000004</c:v>
                </c:pt>
                <c:pt idx="7">
                  <c:v>4</c:v>
                </c:pt>
                <c:pt idx="8">
                  <c:v>13.3</c:v>
                </c:pt>
                <c:pt idx="9">
                  <c:v>5.7</c:v>
                </c:pt>
                <c:pt idx="10">
                  <c:v>6.6</c:v>
                </c:pt>
                <c:pt idx="11">
                  <c:v>14.1</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0.8</c:v>
                </c:pt>
                <c:pt idx="1">
                  <c:v>0.1</c:v>
                </c:pt>
                <c:pt idx="2">
                  <c:v>0.5</c:v>
                </c:pt>
                <c:pt idx="3">
                  <c:v>0.4</c:v>
                </c:pt>
                <c:pt idx="4">
                  <c:v>0.6</c:v>
                </c:pt>
                <c:pt idx="5">
                  <c:v>0.6</c:v>
                </c:pt>
                <c:pt idx="6">
                  <c:v>0.5</c:v>
                </c:pt>
                <c:pt idx="7">
                  <c:v>0.5</c:v>
                </c:pt>
                <c:pt idx="8">
                  <c:v>0.5</c:v>
                </c:pt>
                <c:pt idx="9">
                  <c:v>0.5</c:v>
                </c:pt>
                <c:pt idx="10">
                  <c:v>0.4</c:v>
                </c:pt>
                <c:pt idx="11">
                  <c:v>0.5</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2.5</c:v>
                </c:pt>
                <c:pt idx="1">
                  <c:v>0.2</c:v>
                </c:pt>
                <c:pt idx="2">
                  <c:v>0.6</c:v>
                </c:pt>
                <c:pt idx="3">
                  <c:v>1.1000000000000001</c:v>
                </c:pt>
                <c:pt idx="4">
                  <c:v>0.9</c:v>
                </c:pt>
                <c:pt idx="5">
                  <c:v>0.9</c:v>
                </c:pt>
                <c:pt idx="6">
                  <c:v>0.7</c:v>
                </c:pt>
                <c:pt idx="7">
                  <c:v>0.6</c:v>
                </c:pt>
                <c:pt idx="8">
                  <c:v>0.8</c:v>
                </c:pt>
                <c:pt idx="9">
                  <c:v>0.8</c:v>
                </c:pt>
                <c:pt idx="10">
                  <c:v>0.7</c:v>
                </c:pt>
                <c:pt idx="11">
                  <c:v>0.8</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0.5</c:v>
                </c:pt>
                <c:pt idx="1">
                  <c:v>1.2</c:v>
                </c:pt>
                <c:pt idx="2">
                  <c:v>1.1000000000000001</c:v>
                </c:pt>
                <c:pt idx="3">
                  <c:v>0.7</c:v>
                </c:pt>
                <c:pt idx="4">
                  <c:v>2.7</c:v>
                </c:pt>
                <c:pt idx="5">
                  <c:v>1.8</c:v>
                </c:pt>
                <c:pt idx="6">
                  <c:v>1.1000000000000001</c:v>
                </c:pt>
                <c:pt idx="7">
                  <c:v>4.9000000000000004</c:v>
                </c:pt>
                <c:pt idx="8">
                  <c:v>1.8</c:v>
                </c:pt>
                <c:pt idx="9">
                  <c:v>1.6</c:v>
                </c:pt>
                <c:pt idx="10">
                  <c:v>1</c:v>
                </c:pt>
                <c:pt idx="11">
                  <c:v>1.7</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8.9</c:v>
                </c:pt>
                <c:pt idx="1">
                  <c:v>10.1</c:v>
                </c:pt>
                <c:pt idx="2">
                  <c:v>7.8</c:v>
                </c:pt>
                <c:pt idx="3">
                  <c:v>4.4000000000000004</c:v>
                </c:pt>
                <c:pt idx="4">
                  <c:v>8.4</c:v>
                </c:pt>
                <c:pt idx="5">
                  <c:v>8.6999999999999993</c:v>
                </c:pt>
                <c:pt idx="6">
                  <c:v>3.3</c:v>
                </c:pt>
                <c:pt idx="7">
                  <c:v>18.600000000000001</c:v>
                </c:pt>
                <c:pt idx="8">
                  <c:v>16.2</c:v>
                </c:pt>
                <c:pt idx="9">
                  <c:v>10.3</c:v>
                </c:pt>
                <c:pt idx="10">
                  <c:v>6.6</c:v>
                </c:pt>
                <c:pt idx="11">
                  <c:v>9.1999999999999993</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0.5</c:v>
                </c:pt>
                <c:pt idx="1">
                  <c:v>1.1000000000000001</c:v>
                </c:pt>
                <c:pt idx="2">
                  <c:v>1</c:v>
                </c:pt>
                <c:pt idx="3">
                  <c:v>0.6</c:v>
                </c:pt>
                <c:pt idx="4">
                  <c:v>2.7</c:v>
                </c:pt>
                <c:pt idx="5">
                  <c:v>1.8</c:v>
                </c:pt>
                <c:pt idx="6">
                  <c:v>1</c:v>
                </c:pt>
                <c:pt idx="7">
                  <c:v>4.9000000000000004</c:v>
                </c:pt>
                <c:pt idx="8">
                  <c:v>1.7</c:v>
                </c:pt>
                <c:pt idx="9">
                  <c:v>1.5</c:v>
                </c:pt>
                <c:pt idx="10">
                  <c:v>1</c:v>
                </c:pt>
                <c:pt idx="11">
                  <c:v>1.6</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1.9</c:v>
                </c:pt>
                <c:pt idx="1">
                  <c:v>3.2</c:v>
                </c:pt>
                <c:pt idx="2">
                  <c:v>2.2999999999999998</c:v>
                </c:pt>
                <c:pt idx="3">
                  <c:v>3.6</c:v>
                </c:pt>
                <c:pt idx="4">
                  <c:v>2.7</c:v>
                </c:pt>
                <c:pt idx="5">
                  <c:v>1.8</c:v>
                </c:pt>
                <c:pt idx="6">
                  <c:v>7</c:v>
                </c:pt>
                <c:pt idx="7">
                  <c:v>4.8</c:v>
                </c:pt>
                <c:pt idx="8">
                  <c:v>4.2</c:v>
                </c:pt>
                <c:pt idx="9">
                  <c:v>2.1</c:v>
                </c:pt>
                <c:pt idx="10">
                  <c:v>3.1</c:v>
                </c:pt>
                <c:pt idx="11">
                  <c:v>7</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c:formatCode>
                <c:ptCount val="12"/>
                <c:pt idx="0">
                  <c:v>0.4</c:v>
                </c:pt>
                <c:pt idx="1">
                  <c:v>0.8</c:v>
                </c:pt>
                <c:pt idx="2">
                  <c:v>2.6</c:v>
                </c:pt>
                <c:pt idx="3">
                  <c:v>3.1</c:v>
                </c:pt>
                <c:pt idx="4">
                  <c:v>1.9</c:v>
                </c:pt>
                <c:pt idx="5">
                  <c:v>1.9</c:v>
                </c:pt>
                <c:pt idx="6">
                  <c:v>2.1</c:v>
                </c:pt>
                <c:pt idx="7">
                  <c:v>2.5</c:v>
                </c:pt>
                <c:pt idx="8">
                  <c:v>1.8</c:v>
                </c:pt>
                <c:pt idx="9">
                  <c:v>2</c:v>
                </c:pt>
                <c:pt idx="10">
                  <c:v>3.5</c:v>
                </c:pt>
                <c:pt idx="11">
                  <c:v>4.5</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0.0</c:formatCode>
                <c:ptCount val="12"/>
                <c:pt idx="0">
                  <c:v>3.9</c:v>
                </c:pt>
                <c:pt idx="1">
                  <c:v>11.1</c:v>
                </c:pt>
                <c:pt idx="2">
                  <c:v>14</c:v>
                </c:pt>
                <c:pt idx="3">
                  <c:v>16</c:v>
                </c:pt>
                <c:pt idx="4">
                  <c:v>10.6</c:v>
                </c:pt>
                <c:pt idx="5">
                  <c:v>10.8</c:v>
                </c:pt>
                <c:pt idx="6">
                  <c:v>14.6</c:v>
                </c:pt>
                <c:pt idx="7">
                  <c:v>11.9</c:v>
                </c:pt>
                <c:pt idx="8">
                  <c:v>15.6</c:v>
                </c:pt>
                <c:pt idx="9">
                  <c:v>14.2</c:v>
                </c:pt>
                <c:pt idx="10">
                  <c:v>20.5</c:v>
                </c:pt>
                <c:pt idx="11">
                  <c:v>31.1</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0.0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c:formatCode>
                <c:ptCount val="12"/>
                <c:pt idx="0">
                  <c:v>0.4</c:v>
                </c:pt>
                <c:pt idx="1">
                  <c:v>0.8</c:v>
                </c:pt>
                <c:pt idx="2">
                  <c:v>2.6</c:v>
                </c:pt>
                <c:pt idx="3">
                  <c:v>3</c:v>
                </c:pt>
                <c:pt idx="4">
                  <c:v>1.9</c:v>
                </c:pt>
                <c:pt idx="5">
                  <c:v>1.8</c:v>
                </c:pt>
                <c:pt idx="6">
                  <c:v>2</c:v>
                </c:pt>
                <c:pt idx="7">
                  <c:v>2.4</c:v>
                </c:pt>
                <c:pt idx="8">
                  <c:v>1.8</c:v>
                </c:pt>
                <c:pt idx="9">
                  <c:v>2</c:v>
                </c:pt>
                <c:pt idx="10">
                  <c:v>3.5</c:v>
                </c:pt>
                <c:pt idx="11">
                  <c:v>4.5</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0.0</c:formatCode>
                <c:ptCount val="12"/>
                <c:pt idx="0">
                  <c:v>1.3</c:v>
                </c:pt>
                <c:pt idx="1">
                  <c:v>1.8</c:v>
                </c:pt>
                <c:pt idx="2">
                  <c:v>6.1</c:v>
                </c:pt>
                <c:pt idx="3">
                  <c:v>7.3</c:v>
                </c:pt>
                <c:pt idx="4">
                  <c:v>3.2</c:v>
                </c:pt>
                <c:pt idx="5">
                  <c:v>2.6</c:v>
                </c:pt>
                <c:pt idx="6">
                  <c:v>3.5</c:v>
                </c:pt>
                <c:pt idx="7">
                  <c:v>5.7</c:v>
                </c:pt>
                <c:pt idx="8">
                  <c:v>4.2</c:v>
                </c:pt>
                <c:pt idx="9">
                  <c:v>5.0999999999999996</c:v>
                </c:pt>
                <c:pt idx="10">
                  <c:v>6.2</c:v>
                </c:pt>
                <c:pt idx="11">
                  <c:v>9.1</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66675</xdr:colOff>
      <xdr:row>0</xdr:row>
      <xdr:rowOff>47625</xdr:rowOff>
    </xdr:from>
    <xdr:to>
      <xdr:col>7</xdr:col>
      <xdr:colOff>382988</xdr:colOff>
      <xdr:row>6</xdr:row>
      <xdr:rowOff>47625</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7350" y="47625"/>
          <a:ext cx="3411938"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xdr:row>
      <xdr:rowOff>0</xdr:rowOff>
    </xdr:from>
    <xdr:to>
      <xdr:col>9</xdr:col>
      <xdr:colOff>28574</xdr:colOff>
      <xdr:row>25</xdr:row>
      <xdr:rowOff>115081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9125" y="1333500"/>
          <a:ext cx="5333999" cy="35536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3</xdr:row>
      <xdr:rowOff>76200</xdr:rowOff>
    </xdr:from>
    <xdr:to>
      <xdr:col>6</xdr:col>
      <xdr:colOff>349250</xdr:colOff>
      <xdr:row>8</xdr:row>
      <xdr:rowOff>101600</xdr:rowOff>
    </xdr:to>
    <xdr:sp macro="" textlink="">
      <xdr:nvSpPr>
        <xdr:cNvPr id="31745" name="Object 1" hidden="1">
          <a:extLst>
            <a:ext uri="{63B3BB69-23CF-44E3-9099-C40C66FF867C}">
              <a14:compatExt xmlns:a14="http://schemas.microsoft.com/office/drawing/2010/main"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4</xdr:col>
      <xdr:colOff>47625</xdr:colOff>
      <xdr:row>3</xdr:row>
      <xdr:rowOff>76200</xdr:rowOff>
    </xdr:from>
    <xdr:to>
      <xdr:col>6</xdr:col>
      <xdr:colOff>349250</xdr:colOff>
      <xdr:row>8</xdr:row>
      <xdr:rowOff>101600</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53225" y="590550"/>
          <a:ext cx="1485900" cy="18573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djones@viridor.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29" zoomScale="130" zoomScaleNormal="13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90"/>
      <c r="C1" s="90"/>
      <c r="D1" s="207" t="s">
        <v>0</v>
      </c>
      <c r="E1" s="207"/>
      <c r="F1" s="207"/>
      <c r="G1" s="207"/>
      <c r="H1" s="90"/>
      <c r="I1" s="90"/>
      <c r="J1" s="90"/>
      <c r="K1" s="90"/>
      <c r="L1" s="90"/>
      <c r="M1" s="90"/>
      <c r="N1" s="90"/>
      <c r="O1" s="90"/>
      <c r="P1" s="90"/>
    </row>
    <row r="2" spans="2:16" x14ac:dyDescent="0.25">
      <c r="B2" s="90"/>
      <c r="C2" s="90"/>
      <c r="D2" s="207"/>
      <c r="E2" s="207"/>
      <c r="F2" s="207"/>
      <c r="G2" s="207"/>
      <c r="H2" s="90"/>
      <c r="I2" s="90"/>
      <c r="J2" s="90"/>
      <c r="K2" s="90"/>
      <c r="L2" s="90"/>
      <c r="M2" s="90"/>
      <c r="N2" s="90" t="s">
        <v>1</v>
      </c>
      <c r="O2" s="90"/>
      <c r="P2" s="129"/>
    </row>
    <row r="3" spans="2:16" x14ac:dyDescent="0.25">
      <c r="B3" s="90"/>
      <c r="C3" s="90"/>
      <c r="D3" s="207"/>
      <c r="E3" s="207"/>
      <c r="F3" s="207"/>
      <c r="G3" s="207"/>
      <c r="H3" s="90"/>
      <c r="I3" s="90"/>
      <c r="J3" s="90"/>
      <c r="K3" s="90"/>
      <c r="L3" s="90"/>
      <c r="M3" s="90"/>
      <c r="N3" s="129"/>
      <c r="O3" s="90"/>
      <c r="P3" s="90"/>
    </row>
    <row r="4" spans="2:16" x14ac:dyDescent="0.25">
      <c r="B4" s="90"/>
      <c r="C4" s="90"/>
      <c r="D4" s="207"/>
      <c r="E4" s="207"/>
      <c r="F4" s="207"/>
      <c r="G4" s="207"/>
      <c r="H4" s="90"/>
      <c r="I4" s="90"/>
      <c r="J4" s="90"/>
      <c r="K4" s="90"/>
      <c r="L4" s="90"/>
      <c r="M4" s="90"/>
      <c r="N4" s="90"/>
      <c r="O4" s="90"/>
      <c r="P4" s="90"/>
    </row>
    <row r="5" spans="2:16" x14ac:dyDescent="0.25">
      <c r="B5" s="90"/>
      <c r="C5" s="90"/>
      <c r="D5" s="207"/>
      <c r="E5" s="207"/>
      <c r="F5" s="207"/>
      <c r="G5" s="207"/>
      <c r="H5" s="90"/>
      <c r="I5" s="90"/>
      <c r="J5" s="90"/>
      <c r="K5" s="90"/>
      <c r="L5" s="90"/>
      <c r="M5" s="90"/>
      <c r="N5" s="90"/>
      <c r="O5" s="90"/>
      <c r="P5" s="90"/>
    </row>
    <row r="6" spans="2:16" x14ac:dyDescent="0.25">
      <c r="B6" s="90"/>
      <c r="C6" s="90"/>
      <c r="D6" s="207"/>
      <c r="E6" s="207"/>
      <c r="F6" s="207"/>
      <c r="G6" s="207"/>
      <c r="H6" s="90"/>
      <c r="I6" s="90"/>
      <c r="J6" s="90"/>
      <c r="K6" s="90"/>
      <c r="L6" s="90"/>
      <c r="M6" s="90"/>
      <c r="N6" s="90"/>
      <c r="O6" s="90"/>
      <c r="P6" s="90"/>
    </row>
    <row r="8" spans="2:16" ht="15.75" customHeight="1" x14ac:dyDescent="0.25">
      <c r="B8" s="207" t="s">
        <v>2</v>
      </c>
      <c r="C8" s="207"/>
      <c r="D8" s="207"/>
      <c r="E8" s="207"/>
      <c r="F8" s="207"/>
      <c r="G8" s="207"/>
      <c r="H8" s="207"/>
      <c r="I8" s="207"/>
      <c r="J8" s="90"/>
      <c r="K8" s="90"/>
      <c r="L8" s="90"/>
      <c r="M8" s="90"/>
      <c r="N8" s="71"/>
      <c r="O8" s="90"/>
      <c r="P8" s="90"/>
    </row>
    <row r="9" spans="2:16" x14ac:dyDescent="0.25">
      <c r="B9" s="207"/>
      <c r="C9" s="207"/>
      <c r="D9" s="207"/>
      <c r="E9" s="207"/>
      <c r="F9" s="207"/>
      <c r="G9" s="207"/>
      <c r="H9" s="207"/>
      <c r="I9" s="207"/>
      <c r="J9" s="90"/>
      <c r="K9" s="90"/>
      <c r="L9" s="90"/>
      <c r="M9" s="90"/>
      <c r="N9" s="90"/>
      <c r="O9" s="90"/>
      <c r="P9" s="90"/>
    </row>
    <row r="10" spans="2:16" x14ac:dyDescent="0.25">
      <c r="B10" s="207"/>
      <c r="C10" s="207"/>
      <c r="D10" s="207"/>
      <c r="E10" s="207"/>
      <c r="F10" s="207"/>
      <c r="G10" s="207"/>
      <c r="H10" s="207"/>
      <c r="I10" s="207"/>
      <c r="J10" s="90"/>
      <c r="K10" s="90"/>
      <c r="L10" s="90"/>
      <c r="M10" s="90"/>
      <c r="N10" s="90"/>
      <c r="O10" s="90"/>
      <c r="P10" s="90"/>
    </row>
    <row r="11" spans="2:16" x14ac:dyDescent="0.25">
      <c r="B11" s="207"/>
      <c r="C11" s="207"/>
      <c r="D11" s="207"/>
      <c r="E11" s="207"/>
      <c r="F11" s="207"/>
      <c r="G11" s="207"/>
      <c r="H11" s="207"/>
      <c r="I11" s="207"/>
      <c r="J11" s="90"/>
      <c r="K11" s="90"/>
      <c r="L11" s="90"/>
      <c r="M11" s="90"/>
      <c r="N11" s="90"/>
      <c r="O11" s="90"/>
      <c r="P11" s="90"/>
    </row>
    <row r="12" spans="2:16" x14ac:dyDescent="0.25">
      <c r="B12" s="207"/>
      <c r="C12" s="207"/>
      <c r="D12" s="207"/>
      <c r="E12" s="207"/>
      <c r="F12" s="207"/>
      <c r="G12" s="207"/>
      <c r="H12" s="207"/>
      <c r="I12" s="207"/>
      <c r="J12" s="90"/>
      <c r="K12" s="90"/>
      <c r="L12" s="90"/>
      <c r="M12" s="90"/>
      <c r="N12" s="90"/>
      <c r="O12" s="90"/>
      <c r="P12" s="90"/>
    </row>
    <row r="13" spans="2:16" ht="15.6" x14ac:dyDescent="0.3">
      <c r="B13" s="207"/>
      <c r="C13" s="207"/>
      <c r="D13" s="207"/>
      <c r="E13" s="207"/>
      <c r="F13" s="207"/>
      <c r="G13" s="207"/>
      <c r="H13" s="207"/>
      <c r="I13" s="207"/>
      <c r="J13" s="90"/>
      <c r="K13" s="90"/>
      <c r="L13" s="90"/>
      <c r="M13" s="90"/>
      <c r="N13" s="75" t="s">
        <v>3</v>
      </c>
      <c r="O13" s="73"/>
      <c r="P13" s="73"/>
    </row>
    <row r="14" spans="2:16" ht="15.6" customHeight="1" x14ac:dyDescent="0.25">
      <c r="B14" s="207"/>
      <c r="C14" s="207"/>
      <c r="D14" s="207"/>
      <c r="E14" s="207"/>
      <c r="F14" s="207"/>
      <c r="G14" s="207"/>
      <c r="H14" s="207"/>
      <c r="I14" s="207"/>
      <c r="J14" s="90"/>
      <c r="K14" s="90"/>
      <c r="L14" s="90"/>
      <c r="M14" s="90"/>
      <c r="N14" s="205" t="s">
        <v>4</v>
      </c>
      <c r="O14" s="205"/>
      <c r="P14" s="205"/>
    </row>
    <row r="15" spans="2:16" x14ac:dyDescent="0.25">
      <c r="B15" s="207"/>
      <c r="C15" s="207"/>
      <c r="D15" s="207"/>
      <c r="E15" s="207"/>
      <c r="F15" s="207"/>
      <c r="G15" s="207"/>
      <c r="H15" s="207"/>
      <c r="I15" s="207"/>
      <c r="J15" s="90"/>
      <c r="K15" s="90"/>
      <c r="L15" s="90"/>
      <c r="M15" s="90"/>
      <c r="N15" s="205"/>
      <c r="O15" s="205"/>
      <c r="P15" s="205"/>
    </row>
    <row r="16" spans="2:16" x14ac:dyDescent="0.25">
      <c r="B16" s="207"/>
      <c r="C16" s="207"/>
      <c r="D16" s="207"/>
      <c r="E16" s="207"/>
      <c r="F16" s="207"/>
      <c r="G16" s="207"/>
      <c r="H16" s="207"/>
      <c r="I16" s="207"/>
      <c r="J16" s="90"/>
      <c r="K16" s="90"/>
      <c r="L16" s="90"/>
      <c r="M16" s="90"/>
      <c r="N16" s="205"/>
      <c r="O16" s="205"/>
      <c r="P16" s="205"/>
    </row>
    <row r="17" spans="2:16" x14ac:dyDescent="0.25">
      <c r="B17" s="207"/>
      <c r="C17" s="207"/>
      <c r="D17" s="207"/>
      <c r="E17" s="207"/>
      <c r="F17" s="207"/>
      <c r="G17" s="207"/>
      <c r="H17" s="207"/>
      <c r="I17" s="207"/>
      <c r="J17" s="90"/>
      <c r="K17" s="90"/>
      <c r="L17" s="90"/>
      <c r="M17" s="90"/>
      <c r="N17" s="205"/>
      <c r="O17" s="205"/>
      <c r="P17" s="205"/>
    </row>
    <row r="18" spans="2:16" x14ac:dyDescent="0.25">
      <c r="B18" s="207"/>
      <c r="C18" s="207"/>
      <c r="D18" s="207"/>
      <c r="E18" s="207"/>
      <c r="F18" s="207"/>
      <c r="G18" s="207"/>
      <c r="H18" s="207"/>
      <c r="I18" s="207"/>
      <c r="J18" s="90"/>
      <c r="K18" s="90"/>
      <c r="L18" s="90"/>
      <c r="M18" s="90"/>
      <c r="N18" s="205"/>
      <c r="O18" s="205"/>
      <c r="P18" s="205"/>
    </row>
    <row r="19" spans="2:16" x14ac:dyDescent="0.25">
      <c r="B19" s="207"/>
      <c r="C19" s="207"/>
      <c r="D19" s="207"/>
      <c r="E19" s="207"/>
      <c r="F19" s="207"/>
      <c r="G19" s="207"/>
      <c r="H19" s="207"/>
      <c r="I19" s="207"/>
      <c r="J19" s="90"/>
      <c r="K19" s="90"/>
      <c r="L19" s="90"/>
      <c r="M19" s="90"/>
      <c r="N19" s="205"/>
      <c r="O19" s="205"/>
      <c r="P19" s="205"/>
    </row>
    <row r="20" spans="2:16" x14ac:dyDescent="0.25">
      <c r="B20" s="207"/>
      <c r="C20" s="207"/>
      <c r="D20" s="207"/>
      <c r="E20" s="207"/>
      <c r="F20" s="207"/>
      <c r="G20" s="207"/>
      <c r="H20" s="207"/>
      <c r="I20" s="207"/>
      <c r="J20" s="90"/>
      <c r="K20" s="90"/>
      <c r="L20" s="90"/>
      <c r="M20" s="90"/>
      <c r="N20" s="90"/>
      <c r="O20" s="90"/>
      <c r="P20" s="90"/>
    </row>
    <row r="21" spans="2:16" x14ac:dyDescent="0.25">
      <c r="B21" s="207"/>
      <c r="C21" s="207"/>
      <c r="D21" s="207"/>
      <c r="E21" s="207"/>
      <c r="F21" s="207"/>
      <c r="G21" s="207"/>
      <c r="H21" s="207"/>
      <c r="I21" s="207"/>
      <c r="J21" s="90"/>
      <c r="K21" s="90"/>
      <c r="L21" s="90"/>
      <c r="M21" s="90"/>
      <c r="N21" s="90"/>
      <c r="O21" s="90"/>
      <c r="P21" s="90"/>
    </row>
    <row r="22" spans="2:16" x14ac:dyDescent="0.25">
      <c r="B22" s="207"/>
      <c r="C22" s="207"/>
      <c r="D22" s="207"/>
      <c r="E22" s="207"/>
      <c r="F22" s="207"/>
      <c r="G22" s="207"/>
      <c r="H22" s="207"/>
      <c r="I22" s="207"/>
      <c r="J22" s="90"/>
      <c r="K22" s="90"/>
      <c r="L22" s="90"/>
      <c r="M22" s="90"/>
      <c r="N22" s="90"/>
      <c r="O22" s="90"/>
      <c r="P22" s="90"/>
    </row>
    <row r="23" spans="2:16" x14ac:dyDescent="0.25">
      <c r="B23" s="207"/>
      <c r="C23" s="207"/>
      <c r="D23" s="207"/>
      <c r="E23" s="207"/>
      <c r="F23" s="207"/>
      <c r="G23" s="207"/>
      <c r="H23" s="207"/>
      <c r="I23" s="207"/>
      <c r="J23" s="90"/>
      <c r="K23" s="90"/>
      <c r="L23" s="90"/>
      <c r="M23" s="90"/>
      <c r="N23" s="90"/>
      <c r="O23" s="90"/>
      <c r="P23" s="90"/>
    </row>
    <row r="24" spans="2:16" x14ac:dyDescent="0.25">
      <c r="B24" s="207"/>
      <c r="C24" s="207"/>
      <c r="D24" s="207"/>
      <c r="E24" s="207"/>
      <c r="F24" s="207"/>
      <c r="G24" s="207"/>
      <c r="H24" s="207"/>
      <c r="I24" s="207"/>
      <c r="J24" s="90"/>
      <c r="K24" s="90"/>
      <c r="L24" s="90"/>
      <c r="M24" s="90"/>
      <c r="N24" s="90"/>
      <c r="O24" s="90"/>
      <c r="P24" s="90"/>
    </row>
    <row r="29" spans="2:16" ht="17.399999999999999" x14ac:dyDescent="0.3">
      <c r="B29" s="206" t="s">
        <v>5</v>
      </c>
      <c r="C29" s="206"/>
      <c r="D29" s="206"/>
      <c r="E29" s="206"/>
      <c r="F29" s="206"/>
      <c r="G29" s="206"/>
      <c r="H29" s="206"/>
      <c r="I29" s="206"/>
      <c r="J29" s="90"/>
      <c r="K29" s="90"/>
      <c r="L29" s="90"/>
      <c r="M29" s="90"/>
      <c r="N29" s="90"/>
      <c r="O29" s="90"/>
      <c r="P29" s="90"/>
    </row>
    <row r="30" spans="2:16" ht="17.399999999999999" x14ac:dyDescent="0.3">
      <c r="B30" s="90"/>
      <c r="C30" s="7"/>
      <c r="D30" s="8"/>
      <c r="E30" s="8"/>
      <c r="F30" s="8"/>
      <c r="G30" s="8"/>
      <c r="H30" s="8"/>
      <c r="I30" s="8"/>
      <c r="J30" s="90"/>
      <c r="K30" s="90"/>
      <c r="L30" s="90"/>
      <c r="M30" s="90"/>
      <c r="N30" s="90"/>
      <c r="O30" s="90"/>
      <c r="P30" s="90"/>
    </row>
    <row r="31" spans="2:16" ht="17.399999999999999" x14ac:dyDescent="0.3">
      <c r="B31" s="206" t="s">
        <v>6</v>
      </c>
      <c r="C31" s="206"/>
      <c r="D31" s="206"/>
      <c r="E31" s="206"/>
      <c r="F31" s="206"/>
      <c r="G31" s="206"/>
      <c r="H31" s="206"/>
      <c r="I31" s="206"/>
      <c r="J31" s="90"/>
      <c r="K31" s="90"/>
      <c r="L31" s="90"/>
      <c r="M31" s="90"/>
      <c r="N31" s="90"/>
      <c r="O31" s="90"/>
      <c r="P31" s="90"/>
    </row>
    <row r="32" spans="2:16" ht="17.399999999999999" x14ac:dyDescent="0.3">
      <c r="B32" s="90"/>
      <c r="C32" s="7"/>
      <c r="D32" s="8"/>
      <c r="E32" s="8"/>
      <c r="F32" s="8"/>
      <c r="G32" s="8"/>
      <c r="H32" s="8"/>
      <c r="I32" s="8"/>
      <c r="J32" s="90"/>
      <c r="K32" s="90"/>
      <c r="L32" s="90"/>
      <c r="M32" s="90"/>
      <c r="N32" s="90"/>
      <c r="O32" s="90"/>
      <c r="P32" s="90"/>
    </row>
    <row r="33" spans="2:9" ht="17.399999999999999" x14ac:dyDescent="0.3">
      <c r="B33" s="206" t="s">
        <v>7</v>
      </c>
      <c r="C33" s="206"/>
      <c r="D33" s="206"/>
      <c r="E33" s="206"/>
      <c r="F33" s="206"/>
      <c r="G33" s="206"/>
      <c r="H33" s="206"/>
      <c r="I33" s="206"/>
    </row>
    <row r="34" spans="2:9" ht="17.399999999999999" x14ac:dyDescent="0.3">
      <c r="B34" s="90"/>
      <c r="C34" s="7"/>
      <c r="D34" s="8"/>
      <c r="E34" s="8"/>
      <c r="F34" s="8"/>
      <c r="G34" s="8"/>
      <c r="H34" s="8"/>
      <c r="I34" s="8"/>
    </row>
    <row r="35" spans="2:9" ht="17.399999999999999" x14ac:dyDescent="0.3">
      <c r="B35" s="206"/>
      <c r="C35" s="206"/>
      <c r="D35" s="206"/>
      <c r="E35" s="206"/>
      <c r="F35" s="206"/>
      <c r="G35" s="206"/>
      <c r="H35" s="206"/>
      <c r="I35" s="206"/>
    </row>
    <row r="37" spans="2:9" ht="17.399999999999999" x14ac:dyDescent="0.3">
      <c r="B37" s="206" t="s">
        <v>8</v>
      </c>
      <c r="C37" s="206"/>
      <c r="D37" s="206"/>
      <c r="E37" s="206"/>
      <c r="F37" s="206"/>
      <c r="G37" s="206"/>
      <c r="H37" s="206"/>
      <c r="I37" s="206"/>
    </row>
    <row r="39" spans="2:9" x14ac:dyDescent="0.25">
      <c r="B39" s="90" t="s">
        <v>9</v>
      </c>
      <c r="C39" s="130">
        <v>2022</v>
      </c>
      <c r="D39" s="90"/>
      <c r="E39" s="90"/>
      <c r="F39" s="90"/>
      <c r="G39" s="90"/>
      <c r="H39" s="90"/>
      <c r="I39" s="90"/>
    </row>
    <row r="40" spans="2:9" ht="14.25" customHeight="1" x14ac:dyDescent="0.25">
      <c r="B40" s="90"/>
      <c r="C40" s="90"/>
      <c r="D40" s="90"/>
      <c r="E40" s="90"/>
      <c r="F40" s="90"/>
      <c r="G40" s="90"/>
      <c r="H40" s="90"/>
      <c r="I40" s="90"/>
    </row>
    <row r="41" spans="2:9" x14ac:dyDescent="0.25">
      <c r="B41" s="131" t="s">
        <v>10</v>
      </c>
      <c r="C41" s="208" t="s">
        <v>11</v>
      </c>
      <c r="D41" s="208"/>
      <c r="E41" s="208"/>
      <c r="F41" s="208"/>
      <c r="G41" s="208"/>
      <c r="H41" s="208"/>
      <c r="I41" s="208"/>
    </row>
    <row r="42" spans="2:9" x14ac:dyDescent="0.25">
      <c r="B42" s="131"/>
      <c r="C42" s="90"/>
      <c r="D42" s="90"/>
      <c r="E42" s="90"/>
      <c r="F42" s="90"/>
      <c r="G42" s="90"/>
      <c r="H42" s="90"/>
      <c r="I42" s="90"/>
    </row>
    <row r="43" spans="2:9" x14ac:dyDescent="0.25">
      <c r="B43" s="131" t="s">
        <v>12</v>
      </c>
      <c r="C43" s="208" t="s">
        <v>13</v>
      </c>
      <c r="D43" s="208"/>
      <c r="E43" s="208"/>
      <c r="F43" s="90"/>
      <c r="G43" s="90"/>
      <c r="H43" s="90"/>
      <c r="I43" s="90"/>
    </row>
    <row r="44" spans="2:9" x14ac:dyDescent="0.25">
      <c r="B44" s="131"/>
      <c r="C44" s="90"/>
      <c r="D44" s="90"/>
      <c r="E44" s="90"/>
      <c r="F44" s="90"/>
      <c r="G44" s="90"/>
      <c r="H44" s="90"/>
      <c r="I44" s="90"/>
    </row>
    <row r="45" spans="2:9" ht="15.6" x14ac:dyDescent="0.3">
      <c r="B45" s="131" t="s">
        <v>14</v>
      </c>
      <c r="C45" s="210" t="s">
        <v>15</v>
      </c>
      <c r="D45" s="208"/>
      <c r="E45" s="208"/>
      <c r="F45" s="90"/>
      <c r="G45" s="90"/>
      <c r="H45" s="90"/>
      <c r="I45" s="90"/>
    </row>
    <row r="46" spans="2:9" x14ac:dyDescent="0.25">
      <c r="B46" s="131"/>
      <c r="C46" s="90"/>
      <c r="D46" s="90"/>
      <c r="E46" s="90"/>
      <c r="F46" s="90"/>
      <c r="G46" s="90"/>
      <c r="H46" s="90"/>
      <c r="I46" s="90"/>
    </row>
    <row r="47" spans="2:9" x14ac:dyDescent="0.25">
      <c r="B47" s="131" t="s">
        <v>16</v>
      </c>
      <c r="C47" s="208" t="s">
        <v>17</v>
      </c>
      <c r="D47" s="208"/>
      <c r="E47" s="90"/>
      <c r="F47" s="90" t="s">
        <v>18</v>
      </c>
      <c r="G47" s="208" t="s">
        <v>19</v>
      </c>
      <c r="H47" s="208"/>
      <c r="I47" s="208"/>
    </row>
    <row r="48" spans="2:9" x14ac:dyDescent="0.25">
      <c r="B48" s="131"/>
      <c r="C48" s="90"/>
      <c r="D48" s="90"/>
      <c r="E48" s="90"/>
      <c r="F48" s="90"/>
      <c r="G48" s="90"/>
      <c r="H48" s="90"/>
      <c r="I48" s="90"/>
    </row>
    <row r="49" spans="2:9" x14ac:dyDescent="0.25">
      <c r="B49" s="131" t="s">
        <v>20</v>
      </c>
      <c r="C49" s="208" t="s">
        <v>21</v>
      </c>
      <c r="D49" s="208"/>
      <c r="E49" s="90"/>
      <c r="F49" s="90" t="s">
        <v>18</v>
      </c>
      <c r="G49" s="208" t="s">
        <v>22</v>
      </c>
      <c r="H49" s="208"/>
      <c r="I49" s="208"/>
    </row>
    <row r="50" spans="2:9" x14ac:dyDescent="0.25">
      <c r="B50" s="131"/>
      <c r="C50" s="90"/>
      <c r="D50" s="90"/>
      <c r="E50" s="90"/>
      <c r="F50" s="90"/>
      <c r="G50" s="90"/>
      <c r="H50" s="90"/>
      <c r="I50" s="90"/>
    </row>
    <row r="51" spans="2:9" x14ac:dyDescent="0.25">
      <c r="B51" s="131" t="s">
        <v>23</v>
      </c>
      <c r="C51" s="130"/>
      <c r="D51" s="90"/>
      <c r="E51" s="90"/>
      <c r="F51" s="90"/>
      <c r="G51" s="90"/>
      <c r="H51" s="90"/>
      <c r="I51" s="90"/>
    </row>
    <row r="52" spans="2:9" x14ac:dyDescent="0.25">
      <c r="B52" s="131"/>
      <c r="C52" s="90"/>
      <c r="D52" s="90"/>
      <c r="E52" s="90"/>
      <c r="F52" s="90"/>
      <c r="G52" s="90"/>
      <c r="H52" s="90"/>
      <c r="I52" s="90"/>
    </row>
    <row r="53" spans="2:9" x14ac:dyDescent="0.25">
      <c r="B53" s="131" t="s">
        <v>24</v>
      </c>
      <c r="C53" s="209">
        <v>44927</v>
      </c>
      <c r="D53" s="208"/>
      <c r="E53" s="90"/>
      <c r="F53" s="90"/>
      <c r="G53" s="90"/>
      <c r="H53" s="90"/>
      <c r="I53" s="90"/>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6984F630-9250-4D19-BAC1-1B94433A6051}"/>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E1" sqref="E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90" t="str">
        <f>+'Cover Page'!$B$29</f>
        <v>Annual Performance Report 2022</v>
      </c>
      <c r="B1" s="90"/>
      <c r="C1" s="90"/>
      <c r="D1" s="90"/>
      <c r="E1" s="90" t="str">
        <f>+'Cover Page'!$B$33</f>
        <v>Peterborough Energy Recovery Facility</v>
      </c>
      <c r="F1" s="90"/>
      <c r="G1" s="90"/>
      <c r="H1" s="90"/>
      <c r="I1" s="90"/>
      <c r="J1" s="90"/>
      <c r="K1" s="90"/>
      <c r="L1" s="90"/>
      <c r="M1" s="90"/>
      <c r="N1" s="90"/>
      <c r="O1" s="90"/>
    </row>
    <row r="3" spans="1:15" ht="15.6" x14ac:dyDescent="0.3">
      <c r="A3" s="53" t="s">
        <v>25</v>
      </c>
      <c r="B3" s="132"/>
      <c r="C3" s="132"/>
      <c r="D3" s="132"/>
      <c r="E3" s="132"/>
      <c r="F3" s="132"/>
      <c r="G3" s="132"/>
      <c r="H3" s="133"/>
      <c r="I3" s="90"/>
      <c r="J3" s="90"/>
      <c r="K3" s="75" t="s">
        <v>3</v>
      </c>
      <c r="L3" s="90"/>
      <c r="M3" s="90"/>
      <c r="N3" s="90"/>
      <c r="O3" s="90"/>
    </row>
    <row r="4" spans="1:15" ht="15.6" x14ac:dyDescent="0.3">
      <c r="A4" s="5" t="s">
        <v>26</v>
      </c>
      <c r="B4" s="212" t="s">
        <v>27</v>
      </c>
      <c r="C4" s="212"/>
      <c r="D4" s="212"/>
      <c r="E4" s="212"/>
      <c r="F4" s="212"/>
      <c r="G4" s="212"/>
      <c r="H4" s="6" t="s">
        <v>28</v>
      </c>
      <c r="I4" s="90"/>
      <c r="J4" s="90"/>
      <c r="K4" s="73" t="s">
        <v>29</v>
      </c>
      <c r="L4" s="90"/>
      <c r="M4" s="90"/>
      <c r="N4" s="90"/>
      <c r="O4" s="90"/>
    </row>
    <row r="5" spans="1:15" ht="15.6" customHeight="1" x14ac:dyDescent="0.25">
      <c r="A5" s="4"/>
      <c r="B5" s="211" t="s">
        <v>30</v>
      </c>
      <c r="C5" s="211"/>
      <c r="D5" s="211"/>
      <c r="E5" s="211"/>
      <c r="F5" s="211"/>
      <c r="G5" s="211"/>
      <c r="H5" s="4">
        <v>3</v>
      </c>
      <c r="I5" s="90"/>
      <c r="J5" s="90"/>
      <c r="K5" s="205" t="s">
        <v>31</v>
      </c>
      <c r="L5" s="205"/>
      <c r="M5" s="205"/>
      <c r="N5" s="205"/>
      <c r="O5" s="205"/>
    </row>
    <row r="6" spans="1:15" x14ac:dyDescent="0.25">
      <c r="A6" s="4"/>
      <c r="B6" s="211" t="s">
        <v>32</v>
      </c>
      <c r="C6" s="211"/>
      <c r="D6" s="211"/>
      <c r="E6" s="211"/>
      <c r="F6" s="211"/>
      <c r="G6" s="211"/>
      <c r="H6" s="98" t="s">
        <v>33</v>
      </c>
      <c r="I6" s="90"/>
      <c r="J6" s="90"/>
      <c r="K6" s="205"/>
      <c r="L6" s="205"/>
      <c r="M6" s="205"/>
      <c r="N6" s="205"/>
      <c r="O6" s="205"/>
    </row>
    <row r="7" spans="1:15" ht="15.75" customHeight="1" x14ac:dyDescent="0.25">
      <c r="A7" s="4"/>
      <c r="B7" s="211" t="s">
        <v>34</v>
      </c>
      <c r="C7" s="211"/>
      <c r="D7" s="211"/>
      <c r="E7" s="211"/>
      <c r="F7" s="211"/>
      <c r="G7" s="211"/>
      <c r="H7" s="4">
        <v>6</v>
      </c>
      <c r="I7" s="90"/>
      <c r="J7" s="90"/>
      <c r="K7" s="205"/>
      <c r="L7" s="205"/>
      <c r="M7" s="205"/>
      <c r="N7" s="205"/>
      <c r="O7" s="205"/>
    </row>
    <row r="8" spans="1:15" x14ac:dyDescent="0.25">
      <c r="A8" s="4"/>
      <c r="B8" s="211" t="s">
        <v>35</v>
      </c>
      <c r="C8" s="211"/>
      <c r="D8" s="211"/>
      <c r="E8" s="211"/>
      <c r="F8" s="211"/>
      <c r="G8" s="211"/>
      <c r="H8" s="4" t="s">
        <v>36</v>
      </c>
      <c r="I8" s="90"/>
      <c r="J8" s="90"/>
      <c r="K8" s="205"/>
      <c r="L8" s="205"/>
      <c r="M8" s="205"/>
      <c r="N8" s="205"/>
      <c r="O8" s="205"/>
    </row>
    <row r="9" spans="1:15" x14ac:dyDescent="0.25">
      <c r="A9" s="4"/>
      <c r="B9" s="211" t="s">
        <v>37</v>
      </c>
      <c r="C9" s="211"/>
      <c r="D9" s="211"/>
      <c r="E9" s="211"/>
      <c r="F9" s="211"/>
      <c r="G9" s="211"/>
      <c r="H9" s="4">
        <v>9</v>
      </c>
      <c r="I9" s="90"/>
      <c r="J9" s="90"/>
      <c r="K9" s="90"/>
      <c r="L9" s="90"/>
      <c r="M9" s="90"/>
      <c r="N9" s="90"/>
      <c r="O9" s="90"/>
    </row>
    <row r="10" spans="1:15" x14ac:dyDescent="0.25">
      <c r="A10" s="4"/>
      <c r="B10" s="211" t="s">
        <v>38</v>
      </c>
      <c r="C10" s="211"/>
      <c r="D10" s="211"/>
      <c r="E10" s="211"/>
      <c r="F10" s="211"/>
      <c r="G10" s="211"/>
      <c r="H10" s="4" t="s">
        <v>39</v>
      </c>
      <c r="I10" s="90"/>
      <c r="J10" s="90"/>
      <c r="K10" s="90"/>
      <c r="L10" s="90"/>
      <c r="M10" s="90"/>
      <c r="N10" s="90"/>
      <c r="O10" s="90"/>
    </row>
    <row r="11" spans="1:15" x14ac:dyDescent="0.25">
      <c r="A11" s="4"/>
      <c r="B11" s="211" t="s">
        <v>40</v>
      </c>
      <c r="C11" s="211"/>
      <c r="D11" s="211"/>
      <c r="E11" s="211"/>
      <c r="F11" s="211"/>
      <c r="G11" s="211"/>
      <c r="H11" s="4">
        <v>12</v>
      </c>
      <c r="I11" s="90"/>
      <c r="J11" s="90"/>
      <c r="K11" s="90"/>
      <c r="L11" s="90"/>
      <c r="M11" s="90"/>
      <c r="N11" s="90"/>
      <c r="O11" s="90"/>
    </row>
    <row r="12" spans="1:15" x14ac:dyDescent="0.25">
      <c r="A12" s="4"/>
      <c r="B12" s="211" t="s">
        <v>41</v>
      </c>
      <c r="C12" s="211"/>
      <c r="D12" s="211"/>
      <c r="E12" s="211"/>
      <c r="F12" s="211"/>
      <c r="G12" s="211"/>
      <c r="H12" s="4">
        <v>13</v>
      </c>
      <c r="I12" s="90"/>
      <c r="J12" s="90"/>
      <c r="K12" s="90"/>
      <c r="L12" s="90"/>
      <c r="M12" s="90"/>
      <c r="N12" s="90"/>
      <c r="O12" s="90"/>
    </row>
    <row r="13" spans="1:15" x14ac:dyDescent="0.25">
      <c r="A13" s="4"/>
      <c r="B13" s="211" t="s">
        <v>42</v>
      </c>
      <c r="C13" s="211"/>
      <c r="D13" s="211"/>
      <c r="E13" s="211"/>
      <c r="F13" s="211"/>
      <c r="G13" s="211"/>
      <c r="H13" s="4">
        <v>14</v>
      </c>
      <c r="I13" s="90"/>
      <c r="J13" s="90"/>
      <c r="K13" s="90"/>
      <c r="L13" s="90"/>
      <c r="M13" s="90"/>
      <c r="N13" s="90"/>
      <c r="O13" s="90"/>
    </row>
    <row r="14" spans="1:15" x14ac:dyDescent="0.25">
      <c r="A14" s="4"/>
      <c r="B14" s="211" t="s">
        <v>43</v>
      </c>
      <c r="C14" s="211"/>
      <c r="D14" s="211"/>
      <c r="E14" s="211"/>
      <c r="F14" s="211"/>
      <c r="G14" s="211"/>
      <c r="H14" s="4">
        <v>15</v>
      </c>
      <c r="I14" s="90"/>
      <c r="J14" s="90"/>
      <c r="K14" s="90"/>
      <c r="L14" s="90"/>
      <c r="M14" s="90"/>
      <c r="N14" s="90"/>
      <c r="O14" s="90"/>
    </row>
    <row r="15" spans="1:15" x14ac:dyDescent="0.25">
      <c r="A15" s="4"/>
      <c r="B15" s="211" t="s">
        <v>44</v>
      </c>
      <c r="C15" s="211"/>
      <c r="D15" s="211"/>
      <c r="E15" s="211"/>
      <c r="F15" s="211"/>
      <c r="G15" s="211"/>
      <c r="H15" s="4">
        <v>16</v>
      </c>
      <c r="I15" s="90"/>
      <c r="J15" s="90"/>
      <c r="K15" s="90"/>
      <c r="L15" s="90"/>
      <c r="M15" s="90"/>
      <c r="N15" s="90"/>
      <c r="O15" s="90"/>
    </row>
    <row r="16" spans="1:15" x14ac:dyDescent="0.25">
      <c r="A16" s="4"/>
      <c r="B16" s="211" t="s">
        <v>45</v>
      </c>
      <c r="C16" s="211"/>
      <c r="D16" s="211"/>
      <c r="E16" s="211"/>
      <c r="F16" s="211"/>
      <c r="G16" s="211"/>
      <c r="H16" s="4">
        <v>17</v>
      </c>
      <c r="I16" s="90"/>
      <c r="J16" s="90"/>
      <c r="K16" s="90"/>
      <c r="L16" s="90"/>
      <c r="M16" s="90"/>
      <c r="N16" s="90"/>
      <c r="O16" s="90"/>
    </row>
    <row r="17" spans="1:8" x14ac:dyDescent="0.25">
      <c r="A17" s="4"/>
      <c r="B17" s="211" t="s">
        <v>46</v>
      </c>
      <c r="C17" s="211"/>
      <c r="D17" s="211"/>
      <c r="E17" s="211"/>
      <c r="F17" s="211"/>
      <c r="G17" s="211"/>
      <c r="H17" s="4">
        <v>18</v>
      </c>
    </row>
    <row r="18" spans="1:8" x14ac:dyDescent="0.25">
      <c r="A18" s="4"/>
      <c r="B18" s="211" t="s">
        <v>47</v>
      </c>
      <c r="C18" s="211"/>
      <c r="D18" s="211"/>
      <c r="E18" s="211"/>
      <c r="F18" s="211"/>
      <c r="G18" s="211"/>
      <c r="H18" s="4">
        <v>19</v>
      </c>
    </row>
    <row r="19" spans="1:8" x14ac:dyDescent="0.25">
      <c r="A19" s="4"/>
      <c r="B19" s="211" t="s">
        <v>48</v>
      </c>
      <c r="C19" s="211"/>
      <c r="D19" s="211"/>
      <c r="E19" s="211"/>
      <c r="F19" s="211"/>
      <c r="G19" s="211"/>
      <c r="H19" s="4">
        <v>20</v>
      </c>
    </row>
    <row r="20" spans="1:8" x14ac:dyDescent="0.25">
      <c r="A20" s="4"/>
      <c r="B20" s="211" t="s">
        <v>49</v>
      </c>
      <c r="C20" s="211"/>
      <c r="D20" s="211"/>
      <c r="E20" s="211"/>
      <c r="F20" s="211"/>
      <c r="G20" s="211"/>
      <c r="H20" s="4">
        <v>21</v>
      </c>
    </row>
    <row r="21" spans="1:8" x14ac:dyDescent="0.25">
      <c r="A21" s="4"/>
      <c r="B21" s="211" t="s">
        <v>50</v>
      </c>
      <c r="C21" s="211"/>
      <c r="D21" s="211"/>
      <c r="E21" s="211"/>
      <c r="F21" s="211"/>
      <c r="G21" s="211"/>
      <c r="H21" s="4">
        <v>22</v>
      </c>
    </row>
    <row r="22" spans="1:8" x14ac:dyDescent="0.25">
      <c r="A22" s="4"/>
      <c r="B22" s="211" t="s">
        <v>51</v>
      </c>
      <c r="C22" s="211"/>
      <c r="D22" s="211"/>
      <c r="E22" s="211"/>
      <c r="F22" s="211"/>
      <c r="G22" s="211"/>
      <c r="H22" s="4">
        <v>23</v>
      </c>
    </row>
    <row r="23" spans="1:8" x14ac:dyDescent="0.25">
      <c r="A23" s="4"/>
      <c r="B23" s="214" t="s">
        <v>52</v>
      </c>
      <c r="C23" s="215"/>
      <c r="D23" s="215"/>
      <c r="E23" s="215"/>
      <c r="F23" s="215"/>
      <c r="G23" s="216"/>
      <c r="H23" s="4">
        <v>24</v>
      </c>
    </row>
    <row r="24" spans="1:8" x14ac:dyDescent="0.25">
      <c r="A24" s="4"/>
      <c r="B24" s="214" t="s">
        <v>53</v>
      </c>
      <c r="C24" s="215"/>
      <c r="D24" s="215"/>
      <c r="E24" s="215"/>
      <c r="F24" s="215"/>
      <c r="G24" s="216"/>
      <c r="H24" s="4">
        <v>25</v>
      </c>
    </row>
    <row r="25" spans="1:8" x14ac:dyDescent="0.25">
      <c r="A25" s="4"/>
      <c r="B25" s="217"/>
      <c r="C25" s="217"/>
      <c r="D25" s="217"/>
      <c r="E25" s="217"/>
      <c r="F25" s="217"/>
      <c r="G25" s="217"/>
      <c r="H25" s="4"/>
    </row>
    <row r="27" spans="1:8" x14ac:dyDescent="0.25">
      <c r="A27" s="52" t="s">
        <v>54</v>
      </c>
      <c r="B27" s="132"/>
      <c r="C27" s="132"/>
      <c r="D27" s="132"/>
      <c r="E27" s="132"/>
      <c r="F27" s="132"/>
      <c r="G27" s="132"/>
      <c r="H27" s="133"/>
    </row>
    <row r="28" spans="1:8" x14ac:dyDescent="0.25">
      <c r="A28" s="10" t="s">
        <v>26</v>
      </c>
      <c r="B28" s="218" t="s">
        <v>55</v>
      </c>
      <c r="C28" s="218"/>
      <c r="D28" s="218"/>
      <c r="E28" s="218"/>
      <c r="F28" s="218"/>
      <c r="G28" s="218"/>
      <c r="H28" s="11" t="s">
        <v>56</v>
      </c>
    </row>
    <row r="29" spans="1:8" x14ac:dyDescent="0.25">
      <c r="A29" s="134"/>
      <c r="B29" s="219"/>
      <c r="C29" s="219"/>
      <c r="D29" s="219"/>
      <c r="E29" s="219"/>
      <c r="F29" s="219"/>
      <c r="G29" s="219"/>
      <c r="H29" s="134"/>
    </row>
    <row r="30" spans="1:8" x14ac:dyDescent="0.25">
      <c r="A30" s="134"/>
      <c r="B30" s="219"/>
      <c r="C30" s="219"/>
      <c r="D30" s="219"/>
      <c r="E30" s="219"/>
      <c r="F30" s="219"/>
      <c r="G30" s="219"/>
      <c r="H30" s="134"/>
    </row>
    <row r="31" spans="1:8" x14ac:dyDescent="0.25">
      <c r="A31" s="134"/>
      <c r="B31" s="219"/>
      <c r="C31" s="219"/>
      <c r="D31" s="219"/>
      <c r="E31" s="219"/>
      <c r="F31" s="219"/>
      <c r="G31" s="219"/>
      <c r="H31" s="134"/>
    </row>
    <row r="32" spans="1:8" x14ac:dyDescent="0.25">
      <c r="A32" s="134"/>
      <c r="B32" s="219"/>
      <c r="C32" s="219"/>
      <c r="D32" s="219"/>
      <c r="E32" s="219"/>
      <c r="F32" s="219"/>
      <c r="G32" s="219"/>
      <c r="H32" s="134"/>
    </row>
    <row r="33" spans="1:10" x14ac:dyDescent="0.25">
      <c r="A33" s="134"/>
      <c r="B33" s="219"/>
      <c r="C33" s="219"/>
      <c r="D33" s="219"/>
      <c r="E33" s="219"/>
      <c r="F33" s="219"/>
      <c r="G33" s="219"/>
      <c r="H33" s="134"/>
      <c r="I33" s="90"/>
      <c r="J33" s="90"/>
    </row>
    <row r="35" spans="1:10" ht="14.25" customHeight="1" x14ac:dyDescent="0.25">
      <c r="A35" s="52" t="s">
        <v>57</v>
      </c>
      <c r="B35" s="132"/>
      <c r="C35" s="132"/>
      <c r="D35" s="132"/>
      <c r="E35" s="132"/>
      <c r="F35" s="132"/>
      <c r="G35" s="132"/>
      <c r="H35" s="133"/>
      <c r="I35" s="90"/>
      <c r="J35" s="90"/>
    </row>
    <row r="36" spans="1:10" x14ac:dyDescent="0.25">
      <c r="A36" s="13" t="s">
        <v>58</v>
      </c>
      <c r="B36" s="220" t="s">
        <v>59</v>
      </c>
      <c r="C36" s="220"/>
      <c r="D36" s="220"/>
      <c r="E36" s="220"/>
      <c r="F36" s="220"/>
      <c r="G36" s="220"/>
      <c r="H36" s="14" t="s">
        <v>60</v>
      </c>
      <c r="I36" s="90"/>
      <c r="J36" s="90"/>
    </row>
    <row r="37" spans="1:10" x14ac:dyDescent="0.25">
      <c r="A37" s="135"/>
      <c r="B37" s="213"/>
      <c r="C37" s="213"/>
      <c r="D37" s="213"/>
      <c r="E37" s="213"/>
      <c r="F37" s="213"/>
      <c r="G37" s="213"/>
      <c r="H37" s="135"/>
      <c r="I37" s="90"/>
      <c r="J37" s="90"/>
    </row>
    <row r="38" spans="1:10" x14ac:dyDescent="0.25">
      <c r="A38" s="135"/>
      <c r="B38" s="213"/>
      <c r="C38" s="213"/>
      <c r="D38" s="213"/>
      <c r="E38" s="213"/>
      <c r="F38" s="213"/>
      <c r="G38" s="213"/>
      <c r="H38" s="135"/>
      <c r="I38" s="90"/>
      <c r="J38" s="90"/>
    </row>
    <row r="39" spans="1:10" x14ac:dyDescent="0.25">
      <c r="A39" s="135"/>
      <c r="B39" s="213"/>
      <c r="C39" s="213"/>
      <c r="D39" s="213"/>
      <c r="E39" s="213"/>
      <c r="F39" s="213"/>
      <c r="G39" s="213"/>
      <c r="H39" s="135"/>
      <c r="I39" s="90"/>
      <c r="J39" s="90"/>
    </row>
    <row r="40" spans="1:10" x14ac:dyDescent="0.25">
      <c r="A40" s="135"/>
      <c r="B40" s="213"/>
      <c r="C40" s="213"/>
      <c r="D40" s="213"/>
      <c r="E40" s="213"/>
      <c r="F40" s="213"/>
      <c r="G40" s="213"/>
      <c r="H40" s="135"/>
      <c r="I40" s="90"/>
      <c r="J40" s="90"/>
    </row>
    <row r="41" spans="1:10" x14ac:dyDescent="0.25">
      <c r="A41" s="135"/>
      <c r="B41" s="213"/>
      <c r="C41" s="213"/>
      <c r="D41" s="213"/>
      <c r="E41" s="213"/>
      <c r="F41" s="213"/>
      <c r="G41" s="213"/>
      <c r="H41" s="135"/>
      <c r="I41" s="90"/>
      <c r="J41" s="90"/>
    </row>
    <row r="42" spans="1:10" x14ac:dyDescent="0.25">
      <c r="A42" s="135"/>
      <c r="B42" s="213"/>
      <c r="C42" s="213"/>
      <c r="D42" s="213"/>
      <c r="E42" s="213"/>
      <c r="F42" s="213"/>
      <c r="G42" s="213"/>
      <c r="H42" s="135"/>
      <c r="I42" s="90"/>
      <c r="J42" s="90"/>
    </row>
    <row r="43" spans="1:10" x14ac:dyDescent="0.25">
      <c r="A43" s="135"/>
      <c r="B43" s="213"/>
      <c r="C43" s="213"/>
      <c r="D43" s="213"/>
      <c r="E43" s="213"/>
      <c r="F43" s="213"/>
      <c r="G43" s="213"/>
      <c r="H43" s="135"/>
      <c r="I43" s="90"/>
      <c r="J43" s="90"/>
    </row>
    <row r="45" spans="1:10" x14ac:dyDescent="0.25">
      <c r="A45" s="221" t="s">
        <v>61</v>
      </c>
      <c r="B45" s="222"/>
      <c r="C45" s="222"/>
      <c r="D45" s="222"/>
      <c r="E45" s="222"/>
      <c r="F45" s="222"/>
      <c r="G45" s="222"/>
      <c r="H45" s="222"/>
      <c r="I45" s="222"/>
      <c r="J45" s="223"/>
    </row>
    <row r="46" spans="1:10" x14ac:dyDescent="0.25">
      <c r="A46" s="224"/>
      <c r="B46" s="225"/>
      <c r="C46" s="225"/>
      <c r="D46" s="225"/>
      <c r="E46" s="225"/>
      <c r="F46" s="225"/>
      <c r="G46" s="225"/>
      <c r="H46" s="225"/>
      <c r="I46" s="225"/>
      <c r="J46" s="226"/>
    </row>
    <row r="47" spans="1:10" x14ac:dyDescent="0.25">
      <c r="A47" s="224"/>
      <c r="B47" s="225"/>
      <c r="C47" s="225"/>
      <c r="D47" s="225"/>
      <c r="E47" s="225"/>
      <c r="F47" s="225"/>
      <c r="G47" s="225"/>
      <c r="H47" s="225"/>
      <c r="I47" s="225"/>
      <c r="J47" s="226"/>
    </row>
    <row r="48" spans="1:10" x14ac:dyDescent="0.25">
      <c r="A48" s="227"/>
      <c r="B48" s="228"/>
      <c r="C48" s="228"/>
      <c r="D48" s="228"/>
      <c r="E48" s="228"/>
      <c r="F48" s="228"/>
      <c r="G48" s="228"/>
      <c r="H48" s="228"/>
      <c r="I48" s="228"/>
      <c r="J48" s="229"/>
    </row>
    <row r="66" spans="6:6" x14ac:dyDescent="0.25">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3:G13"/>
    <mergeCell ref="B15:G15"/>
    <mergeCell ref="B16:G16"/>
    <mergeCell ref="B17:G17"/>
    <mergeCell ref="B18:G18"/>
    <mergeCell ref="B19:G19"/>
    <mergeCell ref="B20:G20"/>
    <mergeCell ref="B21:G21"/>
    <mergeCell ref="B14:G14"/>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topLeftCell="A40" zoomScale="115" zoomScaleNormal="115" workbookViewId="0">
      <selection activeCell="A5" sqref="A5"/>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0" t="str">
        <f>+'Cover Page'!$B$29</f>
        <v>Annual Performance Report 2022</v>
      </c>
      <c r="B1" s="90"/>
      <c r="C1" s="90"/>
      <c r="D1" s="90"/>
      <c r="E1" s="90" t="str">
        <f>+'Cover Page'!$B$33</f>
        <v>Peterborough Energy Recovery Facility</v>
      </c>
      <c r="F1" s="90"/>
      <c r="G1" s="90"/>
      <c r="H1" s="90"/>
      <c r="I1" s="90"/>
      <c r="J1" s="90"/>
      <c r="K1" s="90"/>
      <c r="L1" s="90"/>
      <c r="M1" s="90"/>
      <c r="N1" s="90"/>
    </row>
    <row r="3" spans="1:14" ht="15.6" x14ac:dyDescent="0.3">
      <c r="A3" s="51" t="s">
        <v>62</v>
      </c>
      <c r="B3" s="136"/>
      <c r="C3" s="136"/>
      <c r="D3" s="136"/>
      <c r="E3" s="136"/>
      <c r="F3" s="136"/>
      <c r="G3" s="136"/>
      <c r="H3" s="136"/>
      <c r="I3" s="137"/>
      <c r="J3" s="90"/>
      <c r="K3" s="81" t="s">
        <v>3</v>
      </c>
      <c r="L3" s="90"/>
      <c r="M3" s="90"/>
      <c r="N3" s="90"/>
    </row>
    <row r="4" spans="1:14" x14ac:dyDescent="0.25">
      <c r="A4" s="138"/>
      <c r="B4" s="139"/>
      <c r="C4" s="139"/>
      <c r="D4" s="139"/>
      <c r="E4" s="139"/>
      <c r="F4" s="139"/>
      <c r="G4" s="139"/>
      <c r="H4" s="139"/>
      <c r="I4" s="140"/>
      <c r="J4" s="90"/>
      <c r="K4" s="90"/>
      <c r="L4" s="90"/>
      <c r="M4" s="90"/>
      <c r="N4" s="90"/>
    </row>
    <row r="5" spans="1:14" ht="15.75" customHeight="1" x14ac:dyDescent="0.25">
      <c r="A5" s="230" t="s">
        <v>63</v>
      </c>
      <c r="B5" s="231"/>
      <c r="C5" s="231"/>
      <c r="D5" s="231"/>
      <c r="E5" s="231"/>
      <c r="F5" s="231"/>
      <c r="G5" s="231"/>
      <c r="H5" s="231"/>
      <c r="I5" s="232"/>
      <c r="J5" s="90"/>
      <c r="K5" s="247" t="s">
        <v>64</v>
      </c>
      <c r="L5" s="247"/>
      <c r="M5" s="247"/>
      <c r="N5" s="247"/>
    </row>
    <row r="6" spans="1:14" x14ac:dyDescent="0.25">
      <c r="A6" s="233"/>
      <c r="B6" s="234"/>
      <c r="C6" s="234"/>
      <c r="D6" s="234"/>
      <c r="E6" s="234"/>
      <c r="F6" s="234"/>
      <c r="G6" s="234"/>
      <c r="H6" s="234"/>
      <c r="I6" s="235"/>
      <c r="J6" s="90"/>
      <c r="K6" s="247"/>
      <c r="L6" s="247"/>
      <c r="M6" s="247"/>
      <c r="N6" s="247"/>
    </row>
    <row r="7" spans="1:14" x14ac:dyDescent="0.25">
      <c r="A7" s="233"/>
      <c r="B7" s="234"/>
      <c r="C7" s="234"/>
      <c r="D7" s="234"/>
      <c r="E7" s="234"/>
      <c r="F7" s="234"/>
      <c r="G7" s="234"/>
      <c r="H7" s="234"/>
      <c r="I7" s="235"/>
      <c r="J7" s="90"/>
      <c r="K7" s="247"/>
      <c r="L7" s="247"/>
      <c r="M7" s="247"/>
      <c r="N7" s="247"/>
    </row>
    <row r="8" spans="1:14" ht="15.75" customHeight="1" x14ac:dyDescent="0.25">
      <c r="A8" s="233"/>
      <c r="B8" s="234"/>
      <c r="C8" s="234"/>
      <c r="D8" s="234"/>
      <c r="E8" s="234"/>
      <c r="F8" s="234"/>
      <c r="G8" s="234"/>
      <c r="H8" s="234"/>
      <c r="I8" s="235"/>
      <c r="J8" s="90"/>
      <c r="K8" s="247"/>
      <c r="L8" s="247"/>
      <c r="M8" s="247"/>
      <c r="N8" s="247"/>
    </row>
    <row r="9" spans="1:14" x14ac:dyDescent="0.25">
      <c r="A9" s="233"/>
      <c r="B9" s="234"/>
      <c r="C9" s="234"/>
      <c r="D9" s="234"/>
      <c r="E9" s="234"/>
      <c r="F9" s="234"/>
      <c r="G9" s="234"/>
      <c r="H9" s="234"/>
      <c r="I9" s="235"/>
      <c r="J9" s="90"/>
      <c r="K9" s="247"/>
      <c r="L9" s="247"/>
      <c r="M9" s="247"/>
      <c r="N9" s="247"/>
    </row>
    <row r="10" spans="1:14" x14ac:dyDescent="0.25">
      <c r="A10" s="233"/>
      <c r="B10" s="234"/>
      <c r="C10" s="234"/>
      <c r="D10" s="234"/>
      <c r="E10" s="234"/>
      <c r="F10" s="234"/>
      <c r="G10" s="234"/>
      <c r="H10" s="234"/>
      <c r="I10" s="235"/>
      <c r="J10" s="90"/>
      <c r="K10" s="247"/>
      <c r="L10" s="247"/>
      <c r="M10" s="247"/>
      <c r="N10" s="247"/>
    </row>
    <row r="11" spans="1:14" x14ac:dyDescent="0.25">
      <c r="A11" s="233"/>
      <c r="B11" s="234"/>
      <c r="C11" s="234"/>
      <c r="D11" s="234"/>
      <c r="E11" s="234"/>
      <c r="F11" s="234"/>
      <c r="G11" s="234"/>
      <c r="H11" s="234"/>
      <c r="I11" s="235"/>
      <c r="J11" s="90"/>
      <c r="K11" s="247"/>
      <c r="L11" s="247"/>
      <c r="M11" s="247"/>
      <c r="N11" s="247"/>
    </row>
    <row r="12" spans="1:14" x14ac:dyDescent="0.25">
      <c r="A12" s="233"/>
      <c r="B12" s="234"/>
      <c r="C12" s="234"/>
      <c r="D12" s="234"/>
      <c r="E12" s="234"/>
      <c r="F12" s="234"/>
      <c r="G12" s="234"/>
      <c r="H12" s="234"/>
      <c r="I12" s="235"/>
      <c r="J12" s="90"/>
      <c r="K12" s="247"/>
      <c r="L12" s="247"/>
      <c r="M12" s="247"/>
      <c r="N12" s="247"/>
    </row>
    <row r="13" spans="1:14" x14ac:dyDescent="0.25">
      <c r="A13" s="233"/>
      <c r="B13" s="234"/>
      <c r="C13" s="234"/>
      <c r="D13" s="234"/>
      <c r="E13" s="234"/>
      <c r="F13" s="234"/>
      <c r="G13" s="234"/>
      <c r="H13" s="234"/>
      <c r="I13" s="235"/>
      <c r="J13" s="90"/>
      <c r="K13" s="247"/>
      <c r="L13" s="247"/>
      <c r="M13" s="247"/>
      <c r="N13" s="247"/>
    </row>
    <row r="14" spans="1:14" x14ac:dyDescent="0.25">
      <c r="A14" s="233"/>
      <c r="B14" s="234"/>
      <c r="C14" s="234"/>
      <c r="D14" s="234"/>
      <c r="E14" s="234"/>
      <c r="F14" s="234"/>
      <c r="G14" s="234"/>
      <c r="H14" s="234"/>
      <c r="I14" s="235"/>
      <c r="J14" s="90"/>
      <c r="K14" s="247"/>
      <c r="L14" s="247"/>
      <c r="M14" s="247"/>
      <c r="N14" s="247"/>
    </row>
    <row r="15" spans="1:14" x14ac:dyDescent="0.25">
      <c r="A15" s="233"/>
      <c r="B15" s="234"/>
      <c r="C15" s="234"/>
      <c r="D15" s="234"/>
      <c r="E15" s="234"/>
      <c r="F15" s="234"/>
      <c r="G15" s="234"/>
      <c r="H15" s="234"/>
      <c r="I15" s="235"/>
      <c r="J15" s="90"/>
      <c r="K15" s="90"/>
      <c r="L15" s="90"/>
      <c r="M15" s="90"/>
      <c r="N15" s="90"/>
    </row>
    <row r="16" spans="1:14" x14ac:dyDescent="0.25">
      <c r="A16" s="233"/>
      <c r="B16" s="234"/>
      <c r="C16" s="234"/>
      <c r="D16" s="234"/>
      <c r="E16" s="234"/>
      <c r="F16" s="234"/>
      <c r="G16" s="234"/>
      <c r="H16" s="234"/>
      <c r="I16" s="235"/>
      <c r="J16" s="90"/>
      <c r="K16" s="90"/>
      <c r="L16" s="90"/>
      <c r="M16" s="90"/>
      <c r="N16" s="90"/>
    </row>
    <row r="17" spans="1:14" x14ac:dyDescent="0.25">
      <c r="A17" s="233"/>
      <c r="B17" s="234"/>
      <c r="C17" s="234"/>
      <c r="D17" s="234"/>
      <c r="E17" s="234"/>
      <c r="F17" s="234"/>
      <c r="G17" s="234"/>
      <c r="H17" s="234"/>
      <c r="I17" s="235"/>
      <c r="J17" s="90"/>
      <c r="K17" s="90"/>
      <c r="L17" s="90"/>
      <c r="M17" s="90"/>
      <c r="N17" s="90"/>
    </row>
    <row r="18" spans="1:14" x14ac:dyDescent="0.25">
      <c r="A18" s="236"/>
      <c r="B18" s="237"/>
      <c r="C18" s="237"/>
      <c r="D18" s="237"/>
      <c r="E18" s="237"/>
      <c r="F18" s="237"/>
      <c r="G18" s="237"/>
      <c r="H18" s="237"/>
      <c r="I18" s="238"/>
      <c r="J18" s="90"/>
      <c r="K18" s="90"/>
      <c r="L18" s="90"/>
      <c r="M18" s="90"/>
      <c r="N18" s="90"/>
    </row>
    <row r="20" spans="1:14" x14ac:dyDescent="0.25">
      <c r="A20" s="51" t="s">
        <v>65</v>
      </c>
      <c r="B20" s="136"/>
      <c r="C20" s="136"/>
      <c r="D20" s="136"/>
      <c r="E20" s="136"/>
      <c r="F20" s="136"/>
      <c r="G20" s="136"/>
      <c r="H20" s="136"/>
      <c r="I20" s="137"/>
      <c r="J20" s="90"/>
      <c r="K20" s="90"/>
      <c r="L20" s="90"/>
      <c r="M20" s="90"/>
      <c r="N20" s="90"/>
    </row>
    <row r="21" spans="1:14" x14ac:dyDescent="0.25">
      <c r="A21" s="138"/>
      <c r="B21" s="139"/>
      <c r="C21" s="139"/>
      <c r="D21" s="139"/>
      <c r="E21" s="139"/>
      <c r="F21" s="139"/>
      <c r="G21" s="139"/>
      <c r="H21" s="139"/>
      <c r="I21" s="140"/>
      <c r="J21" s="90"/>
      <c r="K21" s="90"/>
      <c r="L21" s="90"/>
      <c r="M21" s="90"/>
      <c r="N21" s="90"/>
    </row>
    <row r="22" spans="1:14" x14ac:dyDescent="0.25">
      <c r="A22" s="230" t="s">
        <v>66</v>
      </c>
      <c r="B22" s="239"/>
      <c r="C22" s="239"/>
      <c r="D22" s="239"/>
      <c r="E22" s="239"/>
      <c r="F22" s="239"/>
      <c r="G22" s="239"/>
      <c r="H22" s="239"/>
      <c r="I22" s="240"/>
      <c r="J22" s="90"/>
      <c r="K22" s="247" t="s">
        <v>67</v>
      </c>
      <c r="L22" s="247"/>
      <c r="M22" s="247"/>
      <c r="N22" s="247"/>
    </row>
    <row r="23" spans="1:14" x14ac:dyDescent="0.25">
      <c r="A23" s="241"/>
      <c r="B23" s="242"/>
      <c r="C23" s="242"/>
      <c r="D23" s="242"/>
      <c r="E23" s="242"/>
      <c r="F23" s="242"/>
      <c r="G23" s="242"/>
      <c r="H23" s="242"/>
      <c r="I23" s="243"/>
      <c r="J23" s="90"/>
      <c r="K23" s="247"/>
      <c r="L23" s="247"/>
      <c r="M23" s="247"/>
      <c r="N23" s="247"/>
    </row>
    <row r="24" spans="1:14" x14ac:dyDescent="0.25">
      <c r="A24" s="241"/>
      <c r="B24" s="242"/>
      <c r="C24" s="242"/>
      <c r="D24" s="242"/>
      <c r="E24" s="242"/>
      <c r="F24" s="242"/>
      <c r="G24" s="242"/>
      <c r="H24" s="242"/>
      <c r="I24" s="243"/>
      <c r="J24" s="90"/>
      <c r="K24" s="247"/>
      <c r="L24" s="247"/>
      <c r="M24" s="247"/>
      <c r="N24" s="247"/>
    </row>
    <row r="25" spans="1:14" x14ac:dyDescent="0.25">
      <c r="A25" s="241"/>
      <c r="B25" s="242"/>
      <c r="C25" s="242"/>
      <c r="D25" s="242"/>
      <c r="E25" s="242"/>
      <c r="F25" s="242"/>
      <c r="G25" s="242"/>
      <c r="H25" s="242"/>
      <c r="I25" s="243"/>
      <c r="J25" s="90"/>
      <c r="K25" s="247"/>
      <c r="L25" s="247"/>
      <c r="M25" s="247"/>
      <c r="N25" s="247"/>
    </row>
    <row r="26" spans="1:14" x14ac:dyDescent="0.25">
      <c r="A26" s="241"/>
      <c r="B26" s="242"/>
      <c r="C26" s="242"/>
      <c r="D26" s="242"/>
      <c r="E26" s="242"/>
      <c r="F26" s="242"/>
      <c r="G26" s="242"/>
      <c r="H26" s="242"/>
      <c r="I26" s="243"/>
      <c r="J26" s="90"/>
      <c r="K26" s="247"/>
      <c r="L26" s="247"/>
      <c r="M26" s="247"/>
      <c r="N26" s="247"/>
    </row>
    <row r="27" spans="1:14" x14ac:dyDescent="0.25">
      <c r="A27" s="241"/>
      <c r="B27" s="242"/>
      <c r="C27" s="242"/>
      <c r="D27" s="242"/>
      <c r="E27" s="242"/>
      <c r="F27" s="242"/>
      <c r="G27" s="242"/>
      <c r="H27" s="242"/>
      <c r="I27" s="243"/>
      <c r="J27" s="90"/>
      <c r="K27" s="247"/>
      <c r="L27" s="247"/>
      <c r="M27" s="247"/>
      <c r="N27" s="247"/>
    </row>
    <row r="28" spans="1:14" x14ac:dyDescent="0.25">
      <c r="A28" s="241"/>
      <c r="B28" s="242"/>
      <c r="C28" s="242"/>
      <c r="D28" s="242"/>
      <c r="E28" s="242"/>
      <c r="F28" s="242"/>
      <c r="G28" s="242"/>
      <c r="H28" s="242"/>
      <c r="I28" s="243"/>
      <c r="J28" s="90"/>
      <c r="K28" s="247"/>
      <c r="L28" s="247"/>
      <c r="M28" s="247"/>
      <c r="N28" s="247"/>
    </row>
    <row r="29" spans="1:14" x14ac:dyDescent="0.25">
      <c r="A29" s="241"/>
      <c r="B29" s="242"/>
      <c r="C29" s="242"/>
      <c r="D29" s="242"/>
      <c r="E29" s="242"/>
      <c r="F29" s="242"/>
      <c r="G29" s="242"/>
      <c r="H29" s="242"/>
      <c r="I29" s="243"/>
      <c r="J29" s="90"/>
      <c r="K29" s="247"/>
      <c r="L29" s="247"/>
      <c r="M29" s="247"/>
      <c r="N29" s="247"/>
    </row>
    <row r="30" spans="1:14" x14ac:dyDescent="0.25">
      <c r="A30" s="241"/>
      <c r="B30" s="242"/>
      <c r="C30" s="242"/>
      <c r="D30" s="242"/>
      <c r="E30" s="242"/>
      <c r="F30" s="242"/>
      <c r="G30" s="242"/>
      <c r="H30" s="242"/>
      <c r="I30" s="243"/>
      <c r="J30" s="90"/>
      <c r="K30" s="247"/>
      <c r="L30" s="247"/>
      <c r="M30" s="247"/>
      <c r="N30" s="247"/>
    </row>
    <row r="31" spans="1:14" x14ac:dyDescent="0.25">
      <c r="A31" s="241"/>
      <c r="B31" s="242"/>
      <c r="C31" s="242"/>
      <c r="D31" s="242"/>
      <c r="E31" s="242"/>
      <c r="F31" s="242"/>
      <c r="G31" s="242"/>
      <c r="H31" s="242"/>
      <c r="I31" s="243"/>
      <c r="J31" s="90"/>
      <c r="K31" s="247"/>
      <c r="L31" s="247"/>
      <c r="M31" s="247"/>
      <c r="N31" s="247"/>
    </row>
    <row r="32" spans="1:14" x14ac:dyDescent="0.25">
      <c r="A32" s="241"/>
      <c r="B32" s="242"/>
      <c r="C32" s="242"/>
      <c r="D32" s="242"/>
      <c r="E32" s="242"/>
      <c r="F32" s="242"/>
      <c r="G32" s="242"/>
      <c r="H32" s="242"/>
      <c r="I32" s="243"/>
      <c r="J32" s="90"/>
      <c r="K32" s="90"/>
      <c r="L32" s="90"/>
      <c r="M32" s="90"/>
      <c r="N32" s="90"/>
    </row>
    <row r="33" spans="1:9" x14ac:dyDescent="0.25">
      <c r="A33" s="241"/>
      <c r="B33" s="242"/>
      <c r="C33" s="242"/>
      <c r="D33" s="242"/>
      <c r="E33" s="242"/>
      <c r="F33" s="242"/>
      <c r="G33" s="242"/>
      <c r="H33" s="242"/>
      <c r="I33" s="243"/>
    </row>
    <row r="34" spans="1:9" x14ac:dyDescent="0.25">
      <c r="A34" s="241"/>
      <c r="B34" s="242"/>
      <c r="C34" s="242"/>
      <c r="D34" s="242"/>
      <c r="E34" s="242"/>
      <c r="F34" s="242"/>
      <c r="G34" s="242"/>
      <c r="H34" s="242"/>
      <c r="I34" s="243"/>
    </row>
    <row r="35" spans="1:9" x14ac:dyDescent="0.25">
      <c r="A35" s="241"/>
      <c r="B35" s="242"/>
      <c r="C35" s="242"/>
      <c r="D35" s="242"/>
      <c r="E35" s="242"/>
      <c r="F35" s="242"/>
      <c r="G35" s="242"/>
      <c r="H35" s="242"/>
      <c r="I35" s="243"/>
    </row>
    <row r="36" spans="1:9" x14ac:dyDescent="0.25">
      <c r="A36" s="241"/>
      <c r="B36" s="242"/>
      <c r="C36" s="242"/>
      <c r="D36" s="242"/>
      <c r="E36" s="242"/>
      <c r="F36" s="242"/>
      <c r="G36" s="242"/>
      <c r="H36" s="242"/>
      <c r="I36" s="243"/>
    </row>
    <row r="37" spans="1:9" x14ac:dyDescent="0.25">
      <c r="A37" s="241"/>
      <c r="B37" s="242"/>
      <c r="C37" s="242"/>
      <c r="D37" s="242"/>
      <c r="E37" s="242"/>
      <c r="F37" s="242"/>
      <c r="G37" s="242"/>
      <c r="H37" s="242"/>
      <c r="I37" s="243"/>
    </row>
    <row r="38" spans="1:9" x14ac:dyDescent="0.25">
      <c r="A38" s="241"/>
      <c r="B38" s="242"/>
      <c r="C38" s="242"/>
      <c r="D38" s="242"/>
      <c r="E38" s="242"/>
      <c r="F38" s="242"/>
      <c r="G38" s="242"/>
      <c r="H38" s="242"/>
      <c r="I38" s="243"/>
    </row>
    <row r="39" spans="1:9" x14ac:dyDescent="0.25">
      <c r="A39" s="241"/>
      <c r="B39" s="242"/>
      <c r="C39" s="242"/>
      <c r="D39" s="242"/>
      <c r="E39" s="242"/>
      <c r="F39" s="242"/>
      <c r="G39" s="242"/>
      <c r="H39" s="242"/>
      <c r="I39" s="243"/>
    </row>
    <row r="40" spans="1:9" ht="14.25" customHeight="1" x14ac:dyDescent="0.25">
      <c r="A40" s="241"/>
      <c r="B40" s="242"/>
      <c r="C40" s="242"/>
      <c r="D40" s="242"/>
      <c r="E40" s="242"/>
      <c r="F40" s="242"/>
      <c r="G40" s="242"/>
      <c r="H40" s="242"/>
      <c r="I40" s="243"/>
    </row>
    <row r="41" spans="1:9" x14ac:dyDescent="0.25">
      <c r="A41" s="241"/>
      <c r="B41" s="242"/>
      <c r="C41" s="242"/>
      <c r="D41" s="242"/>
      <c r="E41" s="242"/>
      <c r="F41" s="242"/>
      <c r="G41" s="242"/>
      <c r="H41" s="242"/>
      <c r="I41" s="243"/>
    </row>
    <row r="42" spans="1:9" x14ac:dyDescent="0.25">
      <c r="A42" s="241"/>
      <c r="B42" s="242"/>
      <c r="C42" s="242"/>
      <c r="D42" s="242"/>
      <c r="E42" s="242"/>
      <c r="F42" s="242"/>
      <c r="G42" s="242"/>
      <c r="H42" s="242"/>
      <c r="I42" s="243"/>
    </row>
    <row r="43" spans="1:9" x14ac:dyDescent="0.25">
      <c r="A43" s="241"/>
      <c r="B43" s="242"/>
      <c r="C43" s="242"/>
      <c r="D43" s="242"/>
      <c r="E43" s="242"/>
      <c r="F43" s="242"/>
      <c r="G43" s="242"/>
      <c r="H43" s="242"/>
      <c r="I43" s="243"/>
    </row>
    <row r="44" spans="1:9" x14ac:dyDescent="0.25">
      <c r="A44" s="241"/>
      <c r="B44" s="242"/>
      <c r="C44" s="242"/>
      <c r="D44" s="242"/>
      <c r="E44" s="242"/>
      <c r="F44" s="242"/>
      <c r="G44" s="242"/>
      <c r="H44" s="242"/>
      <c r="I44" s="243"/>
    </row>
    <row r="45" spans="1:9" x14ac:dyDescent="0.25">
      <c r="A45" s="241"/>
      <c r="B45" s="242"/>
      <c r="C45" s="242"/>
      <c r="D45" s="242"/>
      <c r="E45" s="242"/>
      <c r="F45" s="242"/>
      <c r="G45" s="242"/>
      <c r="H45" s="242"/>
      <c r="I45" s="243"/>
    </row>
    <row r="46" spans="1:9" x14ac:dyDescent="0.25">
      <c r="A46" s="241"/>
      <c r="B46" s="242"/>
      <c r="C46" s="242"/>
      <c r="D46" s="242"/>
      <c r="E46" s="242"/>
      <c r="F46" s="242"/>
      <c r="G46" s="242"/>
      <c r="H46" s="242"/>
      <c r="I46" s="243"/>
    </row>
    <row r="47" spans="1:9" x14ac:dyDescent="0.25">
      <c r="A47" s="241"/>
      <c r="B47" s="242"/>
      <c r="C47" s="242"/>
      <c r="D47" s="242"/>
      <c r="E47" s="242"/>
      <c r="F47" s="242"/>
      <c r="G47" s="242"/>
      <c r="H47" s="242"/>
      <c r="I47" s="243"/>
    </row>
    <row r="48" spans="1:9" x14ac:dyDescent="0.25">
      <c r="A48" s="241"/>
      <c r="B48" s="242"/>
      <c r="C48" s="242"/>
      <c r="D48" s="242"/>
      <c r="E48" s="242"/>
      <c r="F48" s="242"/>
      <c r="G48" s="242"/>
      <c r="H48" s="242"/>
      <c r="I48" s="243"/>
    </row>
    <row r="49" spans="1:9" x14ac:dyDescent="0.25">
      <c r="A49" s="241"/>
      <c r="B49" s="242"/>
      <c r="C49" s="242"/>
      <c r="D49" s="242"/>
      <c r="E49" s="242"/>
      <c r="F49" s="242"/>
      <c r="G49" s="242"/>
      <c r="H49" s="242"/>
      <c r="I49" s="243"/>
    </row>
    <row r="50" spans="1:9" x14ac:dyDescent="0.25">
      <c r="A50" s="241"/>
      <c r="B50" s="242"/>
      <c r="C50" s="242"/>
      <c r="D50" s="242"/>
      <c r="E50" s="242"/>
      <c r="F50" s="242"/>
      <c r="G50" s="242"/>
      <c r="H50" s="242"/>
      <c r="I50" s="243"/>
    </row>
    <row r="51" spans="1:9" x14ac:dyDescent="0.25">
      <c r="A51" s="241"/>
      <c r="B51" s="242"/>
      <c r="C51" s="242"/>
      <c r="D51" s="242"/>
      <c r="E51" s="242"/>
      <c r="F51" s="242"/>
      <c r="G51" s="242"/>
      <c r="H51" s="242"/>
      <c r="I51" s="243"/>
    </row>
    <row r="52" spans="1:9" x14ac:dyDescent="0.25">
      <c r="A52" s="241"/>
      <c r="B52" s="242"/>
      <c r="C52" s="242"/>
      <c r="D52" s="242"/>
      <c r="E52" s="242"/>
      <c r="F52" s="242"/>
      <c r="G52" s="242"/>
      <c r="H52" s="242"/>
      <c r="I52" s="243"/>
    </row>
    <row r="53" spans="1:9" x14ac:dyDescent="0.25">
      <c r="A53" s="241"/>
      <c r="B53" s="242"/>
      <c r="C53" s="242"/>
      <c r="D53" s="242"/>
      <c r="E53" s="242"/>
      <c r="F53" s="242"/>
      <c r="G53" s="242"/>
      <c r="H53" s="242"/>
      <c r="I53" s="243"/>
    </row>
    <row r="54" spans="1:9" x14ac:dyDescent="0.25">
      <c r="A54" s="244"/>
      <c r="B54" s="245"/>
      <c r="C54" s="245"/>
      <c r="D54" s="245"/>
      <c r="E54" s="245"/>
      <c r="F54" s="245"/>
      <c r="G54" s="245"/>
      <c r="H54" s="245"/>
      <c r="I54" s="246"/>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Q84"/>
  <sheetViews>
    <sheetView topLeftCell="A62" workbookViewId="0">
      <selection activeCell="F44" sqref="F44"/>
    </sheetView>
  </sheetViews>
  <sheetFormatPr defaultColWidth="9.33203125" defaultRowHeight="15" x14ac:dyDescent="0.25"/>
  <cols>
    <col min="1" max="1" width="50.33203125" style="2" customWidth="1"/>
    <col min="2" max="2" width="8.33203125" style="12" customWidth="1"/>
    <col min="3" max="3" width="11.33203125" style="12" bestFit="1" customWidth="1"/>
    <col min="4" max="4" width="15.88671875" style="12" bestFit="1" customWidth="1"/>
    <col min="5" max="5" width="12.109375" style="12" customWidth="1"/>
    <col min="6" max="6" width="11.44140625" style="12" bestFit="1" customWidth="1"/>
    <col min="7" max="7" width="12.88671875" style="15" customWidth="1"/>
    <col min="8" max="8" width="11.5546875" style="16" customWidth="1"/>
    <col min="9" max="9" width="9.33203125" style="2"/>
    <col min="10" max="10" width="13.44140625" style="2" bestFit="1" customWidth="1"/>
    <col min="11" max="11" width="38.44140625" style="2" customWidth="1"/>
    <col min="12" max="16384" width="9.33203125" style="2"/>
  </cols>
  <sheetData>
    <row r="1" spans="1:11" x14ac:dyDescent="0.25">
      <c r="A1" s="90" t="str">
        <f>+'Cover Page'!$B$29</f>
        <v>Annual Performance Report 2022</v>
      </c>
      <c r="B1" s="90"/>
      <c r="C1" s="90"/>
      <c r="D1" s="90"/>
      <c r="E1" s="90" t="str">
        <f>+'Cover Page'!$B$33</f>
        <v>Peterborough Energy Recovery Facility</v>
      </c>
      <c r="F1" s="90"/>
      <c r="G1" s="90"/>
      <c r="H1" s="90"/>
      <c r="I1" s="90"/>
      <c r="J1" s="90"/>
      <c r="K1" s="90"/>
    </row>
    <row r="3" spans="1:11" ht="15.6" x14ac:dyDescent="0.3">
      <c r="A3" s="1" t="s">
        <v>34</v>
      </c>
      <c r="B3" s="141"/>
      <c r="C3" s="141"/>
      <c r="D3" s="141"/>
      <c r="E3" s="141"/>
      <c r="F3" s="141"/>
      <c r="H3" s="142"/>
      <c r="I3" s="90"/>
      <c r="J3" s="90"/>
      <c r="K3" s="81" t="s">
        <v>3</v>
      </c>
    </row>
    <row r="4" spans="1:11" x14ac:dyDescent="0.25">
      <c r="A4" s="18" t="s">
        <v>68</v>
      </c>
      <c r="B4" s="253">
        <v>85000</v>
      </c>
      <c r="C4" s="253"/>
      <c r="D4" s="20" t="s">
        <v>69</v>
      </c>
      <c r="E4" s="19">
        <v>28</v>
      </c>
      <c r="F4" s="20" t="s">
        <v>70</v>
      </c>
      <c r="G4" s="19">
        <v>9</v>
      </c>
      <c r="H4" s="70" t="s">
        <v>71</v>
      </c>
      <c r="I4" s="90"/>
      <c r="J4" s="90"/>
      <c r="K4" s="17" t="s">
        <v>72</v>
      </c>
    </row>
    <row r="5" spans="1:11" x14ac:dyDescent="0.25">
      <c r="A5" s="21" t="s">
        <v>73</v>
      </c>
      <c r="B5" s="22">
        <v>1</v>
      </c>
      <c r="C5" s="23"/>
      <c r="D5" s="23" t="s">
        <v>74</v>
      </c>
      <c r="E5" s="23"/>
      <c r="F5" s="24">
        <v>1</v>
      </c>
      <c r="G5" s="25"/>
      <c r="H5" s="26"/>
      <c r="I5" s="90"/>
      <c r="J5" s="90"/>
      <c r="K5" s="17" t="s">
        <v>75</v>
      </c>
    </row>
    <row r="6" spans="1:11" x14ac:dyDescent="0.25">
      <c r="A6" s="3"/>
      <c r="B6" s="141"/>
      <c r="C6" s="141"/>
      <c r="D6" s="141"/>
      <c r="E6" s="141"/>
      <c r="F6" s="141"/>
      <c r="H6" s="142"/>
      <c r="I6" s="90"/>
      <c r="J6" s="90"/>
      <c r="K6" s="248" t="s">
        <v>76</v>
      </c>
    </row>
    <row r="7" spans="1:11" x14ac:dyDescent="0.25">
      <c r="A7" s="9" t="s">
        <v>77</v>
      </c>
      <c r="B7" s="143" t="s">
        <v>78</v>
      </c>
      <c r="C7" s="144" t="s">
        <v>79</v>
      </c>
      <c r="D7" s="144" t="s">
        <v>80</v>
      </c>
      <c r="E7" s="144" t="s">
        <v>81</v>
      </c>
      <c r="F7" s="144" t="s">
        <v>82</v>
      </c>
      <c r="G7" s="27" t="s">
        <v>83</v>
      </c>
      <c r="H7" s="145" t="s">
        <v>84</v>
      </c>
      <c r="I7" s="90"/>
      <c r="J7" s="90"/>
      <c r="K7" s="248"/>
    </row>
    <row r="8" spans="1:11" ht="15.75" customHeight="1" x14ac:dyDescent="0.25">
      <c r="A8" s="146" t="s">
        <v>85</v>
      </c>
      <c r="B8" s="250" t="s">
        <v>86</v>
      </c>
      <c r="C8" s="193">
        <v>15698.27</v>
      </c>
      <c r="D8" s="193">
        <v>15778.31</v>
      </c>
      <c r="E8" s="193">
        <v>13369.97</v>
      </c>
      <c r="F8" s="193">
        <v>15578.72</v>
      </c>
      <c r="G8" s="194">
        <f>SUM(C8:F8)</f>
        <v>60425.270000000004</v>
      </c>
      <c r="H8" s="147">
        <f t="shared" ref="H8:H15" si="0">IF(G8&gt;0,G8/$G$18,"-")</f>
        <v>0.66446031273535733</v>
      </c>
      <c r="I8" s="90"/>
      <c r="J8" s="90"/>
      <c r="K8" s="249" t="s">
        <v>87</v>
      </c>
    </row>
    <row r="9" spans="1:11" x14ac:dyDescent="0.25">
      <c r="A9" s="100" t="s">
        <v>88</v>
      </c>
      <c r="B9" s="251"/>
      <c r="C9" s="195">
        <v>7715.36</v>
      </c>
      <c r="D9" s="195">
        <v>5224.1000000000004</v>
      </c>
      <c r="E9" s="195">
        <v>4003.6</v>
      </c>
      <c r="F9" s="195">
        <v>4963.41</v>
      </c>
      <c r="G9" s="196">
        <f t="shared" ref="G9:G17" si="1">SUM(C9:F9)</f>
        <v>21906.469999999998</v>
      </c>
      <c r="H9" s="148">
        <f t="shared" si="0"/>
        <v>0.24089226092208973</v>
      </c>
      <c r="I9" s="90"/>
      <c r="J9" s="90"/>
      <c r="K9" s="249"/>
    </row>
    <row r="10" spans="1:11" x14ac:dyDescent="0.25">
      <c r="A10" s="100" t="s">
        <v>89</v>
      </c>
      <c r="B10" s="251"/>
      <c r="C10" s="195"/>
      <c r="D10" s="195"/>
      <c r="E10" s="195"/>
      <c r="F10" s="195"/>
      <c r="G10" s="196">
        <f t="shared" si="1"/>
        <v>0</v>
      </c>
      <c r="H10" s="148" t="str">
        <f t="shared" si="0"/>
        <v>-</v>
      </c>
      <c r="I10" s="90"/>
      <c r="J10" s="90"/>
      <c r="K10" s="249"/>
    </row>
    <row r="11" spans="1:11" x14ac:dyDescent="0.25">
      <c r="A11" s="100" t="s">
        <v>90</v>
      </c>
      <c r="B11" s="251"/>
      <c r="C11" s="195">
        <v>1917.34</v>
      </c>
      <c r="D11" s="195">
        <v>1984.54</v>
      </c>
      <c r="E11" s="195">
        <v>2112.66</v>
      </c>
      <c r="F11" s="195">
        <v>1847.96</v>
      </c>
      <c r="G11" s="196">
        <f t="shared" si="1"/>
        <v>7862.5</v>
      </c>
      <c r="H11" s="148">
        <f t="shared" si="0"/>
        <v>8.6459178566876849E-2</v>
      </c>
      <c r="I11" s="90"/>
      <c r="J11" s="90"/>
      <c r="K11" s="249"/>
    </row>
    <row r="12" spans="1:11" x14ac:dyDescent="0.25">
      <c r="A12" s="100" t="s">
        <v>91</v>
      </c>
      <c r="B12" s="251"/>
      <c r="C12" s="195"/>
      <c r="D12" s="195"/>
      <c r="E12" s="195"/>
      <c r="F12" s="195"/>
      <c r="G12" s="196">
        <f t="shared" si="1"/>
        <v>0</v>
      </c>
      <c r="H12" s="148" t="str">
        <f t="shared" si="0"/>
        <v>-</v>
      </c>
      <c r="I12" s="90"/>
      <c r="J12" s="90"/>
      <c r="K12" s="249"/>
    </row>
    <row r="13" spans="1:11" x14ac:dyDescent="0.25">
      <c r="A13" s="100" t="s">
        <v>92</v>
      </c>
      <c r="B13" s="251"/>
      <c r="C13" s="195"/>
      <c r="D13" s="195"/>
      <c r="E13" s="195"/>
      <c r="F13" s="195"/>
      <c r="G13" s="196">
        <f t="shared" ref="G13" si="2">SUM(C13:F13)</f>
        <v>0</v>
      </c>
      <c r="H13" s="148" t="str">
        <f t="shared" si="0"/>
        <v>-</v>
      </c>
      <c r="I13" s="90"/>
      <c r="J13" s="90"/>
      <c r="K13" s="249"/>
    </row>
    <row r="14" spans="1:11" x14ac:dyDescent="0.25">
      <c r="A14" s="100" t="s">
        <v>93</v>
      </c>
      <c r="B14" s="251"/>
      <c r="C14" s="195"/>
      <c r="D14" s="195"/>
      <c r="E14" s="195"/>
      <c r="F14" s="195"/>
      <c r="G14" s="196">
        <f t="shared" si="1"/>
        <v>0</v>
      </c>
      <c r="H14" s="148" t="str">
        <f t="shared" si="0"/>
        <v>-</v>
      </c>
      <c r="I14" s="90"/>
      <c r="J14" s="90"/>
      <c r="K14" s="249"/>
    </row>
    <row r="15" spans="1:11" x14ac:dyDescent="0.25">
      <c r="A15" s="99" t="s">
        <v>94</v>
      </c>
      <c r="B15" s="251"/>
      <c r="C15" s="195">
        <v>0.2</v>
      </c>
      <c r="D15" s="195">
        <v>0</v>
      </c>
      <c r="E15" s="195">
        <v>0</v>
      </c>
      <c r="F15" s="195">
        <v>0</v>
      </c>
      <c r="G15" s="196">
        <f t="shared" si="1"/>
        <v>0.2</v>
      </c>
      <c r="H15" s="148">
        <f t="shared" si="0"/>
        <v>2.1992795819873285E-6</v>
      </c>
      <c r="I15" s="90"/>
      <c r="J15" s="90"/>
      <c r="K15" s="249"/>
    </row>
    <row r="16" spans="1:11" x14ac:dyDescent="0.25">
      <c r="A16" s="99" t="s">
        <v>95</v>
      </c>
      <c r="B16" s="251"/>
      <c r="C16" s="195">
        <v>0</v>
      </c>
      <c r="D16" s="195">
        <v>356.67</v>
      </c>
      <c r="E16" s="195">
        <v>197.19</v>
      </c>
      <c r="F16" s="195">
        <v>190.57</v>
      </c>
      <c r="G16" s="196">
        <f t="shared" si="1"/>
        <v>744.43000000000006</v>
      </c>
      <c r="H16" s="148"/>
      <c r="I16" s="90"/>
      <c r="J16" s="90"/>
      <c r="K16" s="249"/>
    </row>
    <row r="17" spans="1:17" x14ac:dyDescent="0.25">
      <c r="A17" s="99" t="s">
        <v>96</v>
      </c>
      <c r="B17" s="251"/>
      <c r="C17" s="195"/>
      <c r="D17" s="195"/>
      <c r="E17" s="195"/>
      <c r="F17" s="195"/>
      <c r="G17" s="196">
        <f t="shared" si="1"/>
        <v>0</v>
      </c>
      <c r="H17" s="148"/>
      <c r="I17" s="90"/>
      <c r="J17" s="90"/>
      <c r="K17" s="249"/>
      <c r="L17" s="90"/>
      <c r="M17" s="90"/>
      <c r="N17" s="90"/>
      <c r="O17" s="90"/>
      <c r="P17" s="90"/>
      <c r="Q17" s="90"/>
    </row>
    <row r="18" spans="1:17" x14ac:dyDescent="0.25">
      <c r="A18" s="88" t="s">
        <v>97</v>
      </c>
      <c r="B18" s="251"/>
      <c r="C18" s="196">
        <f>SUM(C8:C17)</f>
        <v>25331.170000000002</v>
      </c>
      <c r="D18" s="196">
        <f>SUM(D8:D17)</f>
        <v>23343.62</v>
      </c>
      <c r="E18" s="196">
        <f>SUM(E8:E17)</f>
        <v>19683.419999999998</v>
      </c>
      <c r="F18" s="196">
        <f>SUM(F8:F17)</f>
        <v>22580.659999999996</v>
      </c>
      <c r="G18" s="196">
        <f>SUM(G8:G17)</f>
        <v>90938.87</v>
      </c>
      <c r="H18" s="149">
        <v>1</v>
      </c>
      <c r="I18" s="90"/>
      <c r="J18" s="90"/>
      <c r="K18" s="249"/>
      <c r="L18" s="90"/>
      <c r="M18" s="90"/>
      <c r="N18" s="90"/>
      <c r="O18" s="90"/>
      <c r="P18" s="90"/>
      <c r="Q18" s="90"/>
    </row>
    <row r="19" spans="1:17" x14ac:dyDescent="0.25">
      <c r="A19" s="100" t="s">
        <v>98</v>
      </c>
      <c r="B19" s="251"/>
      <c r="C19" s="195"/>
      <c r="D19" s="195"/>
      <c r="E19" s="195"/>
      <c r="F19" s="195"/>
      <c r="G19" s="196">
        <f t="shared" ref="G19" si="3">SUM(C19:F19)</f>
        <v>0</v>
      </c>
      <c r="H19" s="148" t="str">
        <f t="shared" ref="H19" si="4">IF(G19&gt;0,G19/$G$18,"-")</f>
        <v>-</v>
      </c>
      <c r="I19" s="90"/>
      <c r="J19" s="90"/>
      <c r="K19" s="249"/>
      <c r="L19" s="90"/>
      <c r="M19" s="199"/>
      <c r="N19" s="199"/>
      <c r="O19" s="199"/>
      <c r="P19" s="199"/>
      <c r="Q19" s="90"/>
    </row>
    <row r="20" spans="1:17" x14ac:dyDescent="0.25">
      <c r="A20" s="100" t="s">
        <v>99</v>
      </c>
      <c r="B20" s="251"/>
      <c r="C20" s="195"/>
      <c r="D20" s="195"/>
      <c r="E20" s="195"/>
      <c r="F20" s="195"/>
      <c r="G20" s="196">
        <f t="shared" ref="G20" si="5">SUM(C20:F20)</f>
        <v>0</v>
      </c>
      <c r="H20" s="148" t="str">
        <f>IF(G20&gt;0,G20/$G$18,"-")</f>
        <v>-</v>
      </c>
      <c r="I20" s="90"/>
      <c r="J20" s="90"/>
      <c r="K20" s="90"/>
      <c r="L20" s="90"/>
      <c r="M20" s="200"/>
      <c r="N20" s="200"/>
      <c r="O20" s="90"/>
      <c r="P20" s="90"/>
      <c r="Q20" s="90"/>
    </row>
    <row r="21" spans="1:17" x14ac:dyDescent="0.25">
      <c r="A21" s="89" t="s">
        <v>100</v>
      </c>
      <c r="B21" s="150"/>
      <c r="C21" s="197">
        <f>C18-SUM(C19:C20)</f>
        <v>25331.170000000002</v>
      </c>
      <c r="D21" s="197">
        <f t="shared" ref="D21:F21" si="6">D18-SUM(D19:D20)</f>
        <v>23343.62</v>
      </c>
      <c r="E21" s="197">
        <f t="shared" si="6"/>
        <v>19683.419999999998</v>
      </c>
      <c r="F21" s="197">
        <f t="shared" si="6"/>
        <v>22580.659999999996</v>
      </c>
      <c r="G21" s="198">
        <f>SUM(C21:F21)</f>
        <v>90938.87</v>
      </c>
      <c r="H21" s="151">
        <f>IF(G21&gt;0,G21/$G$18,"-")</f>
        <v>1</v>
      </c>
      <c r="I21" s="90"/>
      <c r="J21" s="90"/>
      <c r="K21" s="90"/>
      <c r="L21" s="90"/>
      <c r="M21" s="90"/>
      <c r="N21" s="90"/>
      <c r="O21" s="90"/>
      <c r="P21" s="90"/>
      <c r="Q21" s="90"/>
    </row>
    <row r="22" spans="1:17" x14ac:dyDescent="0.25">
      <c r="A22" s="3"/>
      <c r="B22" s="141"/>
      <c r="C22" s="142"/>
      <c r="D22" s="142"/>
      <c r="E22" s="142"/>
      <c r="F22" s="142"/>
      <c r="G22" s="31"/>
      <c r="H22" s="142"/>
      <c r="I22" s="90"/>
      <c r="J22" s="90"/>
      <c r="K22" s="90"/>
      <c r="L22" s="90"/>
      <c r="M22" s="90"/>
      <c r="N22" s="90"/>
      <c r="O22" s="90"/>
      <c r="P22" s="90"/>
      <c r="Q22" s="90"/>
    </row>
    <row r="23" spans="1:17" x14ac:dyDescent="0.25">
      <c r="A23" s="9" t="s">
        <v>101</v>
      </c>
      <c r="B23" s="143" t="s">
        <v>78</v>
      </c>
      <c r="C23" s="152" t="s">
        <v>79</v>
      </c>
      <c r="D23" s="152" t="s">
        <v>80</v>
      </c>
      <c r="E23" s="152" t="s">
        <v>81</v>
      </c>
      <c r="F23" s="152" t="s">
        <v>82</v>
      </c>
      <c r="G23" s="32" t="s">
        <v>83</v>
      </c>
      <c r="H23" s="153" t="s">
        <v>102</v>
      </c>
      <c r="I23" s="90"/>
      <c r="J23" s="90"/>
      <c r="K23" s="71" t="s">
        <v>103</v>
      </c>
      <c r="L23" s="90"/>
      <c r="M23" s="90"/>
      <c r="N23" s="90"/>
      <c r="O23" s="90"/>
      <c r="P23" s="90"/>
      <c r="Q23" s="90"/>
    </row>
    <row r="24" spans="1:17" ht="15" customHeight="1" x14ac:dyDescent="0.25">
      <c r="A24" s="102" t="s">
        <v>104</v>
      </c>
      <c r="B24" s="250" t="s">
        <v>105</v>
      </c>
      <c r="C24" s="154">
        <v>16567</v>
      </c>
      <c r="D24" s="154">
        <v>15580</v>
      </c>
      <c r="E24" s="154">
        <v>12683</v>
      </c>
      <c r="F24" s="154">
        <v>15407.66</v>
      </c>
      <c r="G24" s="106">
        <f t="shared" ref="G24:G27" si="7">SUM(C24:F24)</f>
        <v>60237.66</v>
      </c>
      <c r="H24" s="155">
        <f>IF(G24&gt;0,G24*1000/$G$21,"-")</f>
        <v>662.39727852347414</v>
      </c>
      <c r="I24" s="90"/>
      <c r="J24" s="90"/>
      <c r="K24" s="71" t="s">
        <v>106</v>
      </c>
      <c r="L24" s="90"/>
      <c r="M24" s="90"/>
      <c r="N24" s="90"/>
      <c r="O24" s="90"/>
      <c r="P24" s="90"/>
      <c r="Q24" s="90"/>
    </row>
    <row r="25" spans="1:17" x14ac:dyDescent="0.25">
      <c r="A25" s="103" t="s">
        <v>107</v>
      </c>
      <c r="B25" s="251"/>
      <c r="C25" s="110">
        <v>14514</v>
      </c>
      <c r="D25" s="110">
        <v>13552</v>
      </c>
      <c r="E25" s="110">
        <v>11028</v>
      </c>
      <c r="F25" s="110">
        <v>13612.11</v>
      </c>
      <c r="G25" s="107">
        <f>SUM(C25:F25)</f>
        <v>52706.11</v>
      </c>
      <c r="H25" s="156">
        <f>IF(G25&gt;0,G25*1000/$G$21,"-")</f>
        <v>579.5773578448908</v>
      </c>
      <c r="I25" s="90"/>
      <c r="J25" s="90"/>
      <c r="K25" s="90"/>
      <c r="L25" s="90"/>
      <c r="M25" s="90"/>
      <c r="N25" s="90"/>
      <c r="O25" s="90"/>
      <c r="P25" s="90"/>
      <c r="Q25" s="90"/>
    </row>
    <row r="26" spans="1:17" x14ac:dyDescent="0.25">
      <c r="A26" s="103" t="s">
        <v>108</v>
      </c>
      <c r="B26" s="251"/>
      <c r="C26" s="110">
        <v>2054</v>
      </c>
      <c r="D26" s="110">
        <v>2028</v>
      </c>
      <c r="E26" s="110">
        <v>1655</v>
      </c>
      <c r="F26" s="110">
        <v>1795.55</v>
      </c>
      <c r="G26" s="107">
        <f>SUM(C26:F26)</f>
        <v>7532.55</v>
      </c>
      <c r="H26" s="156">
        <f>IF(G26&gt;0,G26*1000/$G$21,"-")</f>
        <v>82.83091707649325</v>
      </c>
      <c r="I26" s="90"/>
      <c r="J26" s="90"/>
      <c r="K26" s="90"/>
      <c r="L26" s="90"/>
      <c r="M26" s="90"/>
      <c r="N26" s="90"/>
      <c r="O26" s="90"/>
      <c r="P26" s="90"/>
      <c r="Q26" s="90"/>
    </row>
    <row r="27" spans="1:17" x14ac:dyDescent="0.25">
      <c r="A27" s="103" t="s">
        <v>109</v>
      </c>
      <c r="B27" s="251"/>
      <c r="C27" s="110">
        <v>6.39</v>
      </c>
      <c r="D27" s="110">
        <v>107.78</v>
      </c>
      <c r="E27" s="110">
        <v>251</v>
      </c>
      <c r="F27" s="110">
        <v>67.14</v>
      </c>
      <c r="G27" s="107">
        <f t="shared" si="7"/>
        <v>432.31</v>
      </c>
      <c r="H27" s="156">
        <f t="shared" ref="H27:H28" si="8">IF(G27&gt;0,G27*1000/$G$21,"-")</f>
        <v>4.7538527804447099</v>
      </c>
      <c r="I27" s="90"/>
      <c r="J27" s="90"/>
      <c r="K27" s="90"/>
      <c r="L27" s="90"/>
      <c r="M27" s="90"/>
      <c r="N27" s="90"/>
      <c r="O27" s="90"/>
      <c r="P27" s="90"/>
      <c r="Q27" s="90"/>
    </row>
    <row r="28" spans="1:17" x14ac:dyDescent="0.25">
      <c r="A28" s="103" t="s">
        <v>110</v>
      </c>
      <c r="B28" s="109" t="s">
        <v>84</v>
      </c>
      <c r="C28" s="157">
        <f>IF(C24&gt;0,1-C25/(C24+C27),"-")</f>
        <v>0.1242588269509135</v>
      </c>
      <c r="D28" s="157">
        <f>IF(D24&gt;0,1-D25/(D24+D27),"-")</f>
        <v>0.13614290868433909</v>
      </c>
      <c r="E28" s="157">
        <f>IF(E24&gt;0,1-E25/(E24+E27),"-")</f>
        <v>0.14736353796196078</v>
      </c>
      <c r="F28" s="157">
        <f>IF(F24&gt;0,1-F25/(F24+F27),"-")</f>
        <v>0.12036924548297867</v>
      </c>
      <c r="G28" s="157">
        <f>IF(G24&gt;0,1-G25/(G24+G27),"-")</f>
        <v>0.13126527011633593</v>
      </c>
      <c r="H28" s="156">
        <f t="shared" si="8"/>
        <v>1.4434451419545451E-3</v>
      </c>
      <c r="I28" s="90"/>
      <c r="J28" s="90"/>
      <c r="K28" s="90"/>
      <c r="L28" s="90"/>
      <c r="M28" s="90"/>
      <c r="N28" s="90"/>
      <c r="O28" s="90"/>
      <c r="P28" s="90"/>
      <c r="Q28" s="90"/>
    </row>
    <row r="29" spans="1:17" x14ac:dyDescent="0.25">
      <c r="A29" s="103" t="s">
        <v>111</v>
      </c>
      <c r="B29" s="254" t="s">
        <v>105</v>
      </c>
      <c r="C29" s="158"/>
      <c r="D29" s="158"/>
      <c r="E29" s="158"/>
      <c r="F29" s="158"/>
      <c r="G29" s="29">
        <f t="shared" ref="G29:G30" si="9">SUM(C29:F29)</f>
        <v>0</v>
      </c>
      <c r="H29" s="156" t="str">
        <f>IF(G29&gt;0,G29*1000/$G$21,"-")</f>
        <v>-</v>
      </c>
      <c r="I29" s="90"/>
      <c r="J29" s="90"/>
      <c r="K29" s="90"/>
      <c r="L29" s="90"/>
      <c r="M29" s="90"/>
      <c r="N29" s="90"/>
      <c r="O29" s="90"/>
      <c r="P29" s="90"/>
      <c r="Q29" s="90"/>
    </row>
    <row r="30" spans="1:17" x14ac:dyDescent="0.25">
      <c r="A30" s="103" t="s">
        <v>112</v>
      </c>
      <c r="B30" s="254"/>
      <c r="C30" s="158"/>
      <c r="D30" s="158"/>
      <c r="E30" s="158"/>
      <c r="F30" s="158"/>
      <c r="G30" s="29">
        <f t="shared" si="9"/>
        <v>0</v>
      </c>
      <c r="H30" s="156" t="str">
        <f>IF(G30&gt;0,G30*1000/$G$21,"-")</f>
        <v>-</v>
      </c>
      <c r="I30" s="90"/>
      <c r="J30" s="90"/>
      <c r="K30" s="17"/>
      <c r="L30" s="17"/>
      <c r="M30" s="90"/>
      <c r="N30" s="90"/>
      <c r="O30" s="90"/>
      <c r="P30" s="90"/>
      <c r="Q30" s="90"/>
    </row>
    <row r="31" spans="1:17" x14ac:dyDescent="0.25">
      <c r="A31" s="97" t="s">
        <v>113</v>
      </c>
      <c r="B31" s="159"/>
      <c r="C31" s="160"/>
      <c r="D31" s="160"/>
      <c r="E31" s="160"/>
      <c r="F31" s="160">
        <v>0.8</v>
      </c>
      <c r="G31" s="101" t="s">
        <v>114</v>
      </c>
      <c r="H31" s="160"/>
      <c r="I31" s="90"/>
      <c r="J31" s="90"/>
      <c r="K31" s="90"/>
      <c r="L31" s="17"/>
      <c r="M31" s="90"/>
      <c r="N31" s="90"/>
      <c r="O31" s="90"/>
      <c r="P31" s="90"/>
      <c r="Q31" s="90"/>
    </row>
    <row r="32" spans="1:17" x14ac:dyDescent="0.25">
      <c r="A32" s="3"/>
      <c r="B32" s="141"/>
      <c r="C32" s="142"/>
      <c r="D32" s="142"/>
      <c r="E32" s="142"/>
      <c r="F32" s="142"/>
      <c r="G32" s="31"/>
      <c r="H32" s="142"/>
      <c r="I32" s="90"/>
      <c r="J32" s="90"/>
      <c r="K32" s="90"/>
      <c r="L32" s="17"/>
      <c r="M32" s="90"/>
      <c r="N32" s="90"/>
      <c r="O32" s="90"/>
      <c r="P32" s="90"/>
      <c r="Q32" s="90"/>
    </row>
    <row r="33" spans="1:12" x14ac:dyDescent="0.25">
      <c r="A33" s="9" t="s">
        <v>115</v>
      </c>
      <c r="B33" s="161" t="s">
        <v>78</v>
      </c>
      <c r="C33" s="152" t="s">
        <v>79</v>
      </c>
      <c r="D33" s="152" t="s">
        <v>80</v>
      </c>
      <c r="E33" s="152" t="s">
        <v>81</v>
      </c>
      <c r="F33" s="152" t="s">
        <v>82</v>
      </c>
      <c r="G33" s="32" t="s">
        <v>83</v>
      </c>
      <c r="H33" s="162" t="s">
        <v>116</v>
      </c>
      <c r="I33" s="90"/>
      <c r="J33" s="90"/>
      <c r="K33" s="90"/>
      <c r="L33" s="17"/>
    </row>
    <row r="34" spans="1:12" ht="15" customHeight="1" x14ac:dyDescent="0.25">
      <c r="A34" s="102" t="s">
        <v>117</v>
      </c>
      <c r="B34" s="250" t="s">
        <v>86</v>
      </c>
      <c r="C34" s="154">
        <v>618.29999999999995</v>
      </c>
      <c r="D34" s="154">
        <v>515.12</v>
      </c>
      <c r="E34" s="154">
        <v>377.67</v>
      </c>
      <c r="F34" s="154">
        <v>423.56</v>
      </c>
      <c r="G34" s="111">
        <f t="shared" ref="G34:G35" si="10">SUM(C34:F34)</f>
        <v>1934.65</v>
      </c>
      <c r="H34" s="163">
        <f>IF(G34&gt;0,G34/$G$21,"-")</f>
        <v>2.1274181216458927E-2</v>
      </c>
      <c r="I34" s="90"/>
      <c r="J34" s="164"/>
      <c r="K34" s="17"/>
      <c r="L34" s="17"/>
    </row>
    <row r="35" spans="1:12" ht="15" customHeight="1" x14ac:dyDescent="0.25">
      <c r="A35" s="103" t="s">
        <v>118</v>
      </c>
      <c r="B35" s="251"/>
      <c r="C35" s="110">
        <v>5328.73</v>
      </c>
      <c r="D35" s="110">
        <v>5270.12</v>
      </c>
      <c r="E35" s="110">
        <v>4296.58</v>
      </c>
      <c r="F35" s="110">
        <v>4645.7</v>
      </c>
      <c r="G35" s="112">
        <f t="shared" si="10"/>
        <v>19541.129999999997</v>
      </c>
      <c r="H35" s="163">
        <f t="shared" ref="H35:H46" si="11">IF(G35&gt;0,G35/$G$21,"-")</f>
        <v>0.21488204108980019</v>
      </c>
      <c r="I35" s="90"/>
      <c r="J35" s="90"/>
      <c r="K35" s="17"/>
      <c r="L35" s="17"/>
    </row>
    <row r="36" spans="1:12" ht="15" customHeight="1" x14ac:dyDescent="0.25">
      <c r="A36" s="103" t="s">
        <v>119</v>
      </c>
      <c r="B36" s="251"/>
      <c r="C36" s="110">
        <v>6.04</v>
      </c>
      <c r="D36" s="110">
        <v>0</v>
      </c>
      <c r="E36" s="110">
        <v>0</v>
      </c>
      <c r="F36" s="110">
        <v>0</v>
      </c>
      <c r="G36" s="112">
        <f t="shared" ref="G36" si="12">SUM(C36:F36)</f>
        <v>6.04</v>
      </c>
      <c r="H36" s="163">
        <f t="shared" si="11"/>
        <v>6.6418243376017324E-5</v>
      </c>
      <c r="I36" s="90"/>
      <c r="J36" s="90"/>
      <c r="K36" s="90"/>
      <c r="L36" s="90"/>
    </row>
    <row r="37" spans="1:12" x14ac:dyDescent="0.25">
      <c r="A37" s="104" t="s">
        <v>120</v>
      </c>
      <c r="B37" s="251"/>
      <c r="C37" s="110">
        <v>0</v>
      </c>
      <c r="D37" s="110">
        <v>0</v>
      </c>
      <c r="E37" s="110">
        <v>49.62</v>
      </c>
      <c r="F37" s="110">
        <v>0</v>
      </c>
      <c r="G37" s="112">
        <f t="shared" ref="G37:G46" si="13">SUM(C37:F37)</f>
        <v>49.62</v>
      </c>
      <c r="H37" s="163">
        <f t="shared" si="11"/>
        <v>5.4564126429105619E-4</v>
      </c>
      <c r="I37" s="90"/>
      <c r="J37" s="164"/>
      <c r="K37" s="90"/>
      <c r="L37" s="90"/>
    </row>
    <row r="38" spans="1:12" x14ac:dyDescent="0.25">
      <c r="A38" s="104" t="s">
        <v>121</v>
      </c>
      <c r="B38" s="251"/>
      <c r="C38" s="110">
        <v>0</v>
      </c>
      <c r="D38" s="110">
        <v>0.25</v>
      </c>
      <c r="E38" s="110">
        <v>0</v>
      </c>
      <c r="F38" s="110">
        <v>0</v>
      </c>
      <c r="G38" s="112">
        <f t="shared" si="13"/>
        <v>0.25</v>
      </c>
      <c r="H38" s="163">
        <f t="shared" si="11"/>
        <v>2.7490994774841608E-6</v>
      </c>
      <c r="I38" s="90"/>
      <c r="J38" s="164"/>
      <c r="K38" s="90"/>
      <c r="L38" s="90"/>
    </row>
    <row r="39" spans="1:12" x14ac:dyDescent="0.25">
      <c r="A39" s="104" t="s">
        <v>122</v>
      </c>
      <c r="B39" s="251"/>
      <c r="C39" s="110">
        <v>0</v>
      </c>
      <c r="D39" s="110">
        <v>0</v>
      </c>
      <c r="E39" s="110">
        <v>0</v>
      </c>
      <c r="F39" s="110">
        <v>12.5</v>
      </c>
      <c r="G39" s="112">
        <f t="shared" si="13"/>
        <v>12.5</v>
      </c>
      <c r="H39" s="163">
        <f t="shared" si="11"/>
        <v>1.3745497387420804E-4</v>
      </c>
      <c r="I39" s="90"/>
      <c r="J39" s="90"/>
      <c r="K39" s="90"/>
      <c r="L39" s="90"/>
    </row>
    <row r="40" spans="1:12" x14ac:dyDescent="0.25">
      <c r="A40" s="104" t="s">
        <v>123</v>
      </c>
      <c r="B40" s="251"/>
      <c r="C40" s="110">
        <v>0</v>
      </c>
      <c r="D40" s="110">
        <v>0.65</v>
      </c>
      <c r="E40" s="110">
        <v>0</v>
      </c>
      <c r="F40" s="110">
        <v>0</v>
      </c>
      <c r="G40" s="112">
        <f t="shared" si="13"/>
        <v>0.65</v>
      </c>
      <c r="H40" s="163">
        <f t="shared" si="11"/>
        <v>7.1476586414588178E-6</v>
      </c>
      <c r="I40" s="90"/>
      <c r="J40" s="90"/>
      <c r="K40" s="90"/>
      <c r="L40" s="90"/>
    </row>
    <row r="41" spans="1:12" x14ac:dyDescent="0.25">
      <c r="A41" s="104" t="s">
        <v>124</v>
      </c>
      <c r="B41" s="251"/>
      <c r="C41" s="110">
        <v>0</v>
      </c>
      <c r="D41" s="110">
        <v>0</v>
      </c>
      <c r="E41" s="110">
        <v>0.8</v>
      </c>
      <c r="F41" s="110">
        <v>0</v>
      </c>
      <c r="G41" s="112">
        <f t="shared" si="13"/>
        <v>0.8</v>
      </c>
      <c r="H41" s="163">
        <f t="shared" si="11"/>
        <v>8.797118327949314E-6</v>
      </c>
      <c r="I41" s="90"/>
      <c r="J41" s="165">
        <f>SUM(G34,G38,G39,G40,G41,G43,G44,G46)</f>
        <v>1949.229</v>
      </c>
      <c r="K41" s="90"/>
      <c r="L41" s="90"/>
    </row>
    <row r="42" spans="1:12" x14ac:dyDescent="0.25">
      <c r="A42" s="104" t="s">
        <v>125</v>
      </c>
      <c r="B42" s="251"/>
      <c r="C42" s="110">
        <v>0</v>
      </c>
      <c r="D42" s="110">
        <v>0</v>
      </c>
      <c r="E42" s="110">
        <v>1.92</v>
      </c>
      <c r="F42" s="110">
        <v>0</v>
      </c>
      <c r="G42" s="112">
        <f t="shared" si="13"/>
        <v>1.92</v>
      </c>
      <c r="H42" s="163">
        <f t="shared" si="11"/>
        <v>2.1113083987078352E-5</v>
      </c>
      <c r="I42" s="90"/>
      <c r="J42" s="164">
        <f>SUM(G35,G36,G37,G42,G45)</f>
        <v>19599.309999999994</v>
      </c>
      <c r="K42" s="90"/>
      <c r="L42" s="90"/>
    </row>
    <row r="43" spans="1:12" x14ac:dyDescent="0.25">
      <c r="A43" s="104" t="s">
        <v>126</v>
      </c>
      <c r="B43" s="251"/>
      <c r="C43" s="110">
        <v>0</v>
      </c>
      <c r="D43" s="110">
        <v>0</v>
      </c>
      <c r="E43" s="110">
        <v>0</v>
      </c>
      <c r="F43" s="110">
        <v>0.31900000000000001</v>
      </c>
      <c r="G43" s="112">
        <f t="shared" si="13"/>
        <v>0.31900000000000001</v>
      </c>
      <c r="H43" s="163">
        <f t="shared" si="11"/>
        <v>3.507850933269789E-6</v>
      </c>
      <c r="I43" s="90"/>
      <c r="J43" s="90"/>
      <c r="K43" s="90"/>
      <c r="L43" s="90"/>
    </row>
    <row r="44" spans="1:12" x14ac:dyDescent="0.25">
      <c r="A44" s="104" t="s">
        <v>127</v>
      </c>
      <c r="B44" s="251"/>
      <c r="C44" s="110">
        <v>0</v>
      </c>
      <c r="D44" s="110">
        <v>0</v>
      </c>
      <c r="E44" s="110">
        <v>0</v>
      </c>
      <c r="F44" s="110">
        <v>0.05</v>
      </c>
      <c r="G44" s="112">
        <f t="shared" si="13"/>
        <v>0.05</v>
      </c>
      <c r="H44" s="163">
        <f t="shared" si="11"/>
        <v>5.4981989549683212E-7</v>
      </c>
      <c r="I44" s="90"/>
      <c r="J44" s="165">
        <f>SUM(J41:J42)</f>
        <v>21548.538999999993</v>
      </c>
      <c r="K44" s="90"/>
      <c r="L44" s="90"/>
    </row>
    <row r="45" spans="1:12" x14ac:dyDescent="0.25">
      <c r="A45" s="104" t="s">
        <v>128</v>
      </c>
      <c r="B45" s="251"/>
      <c r="C45" s="110">
        <v>0</v>
      </c>
      <c r="D45" s="110">
        <v>0</v>
      </c>
      <c r="E45" s="110">
        <v>0</v>
      </c>
      <c r="F45" s="110">
        <v>0.6</v>
      </c>
      <c r="G45" s="112">
        <f>SUM(C45:F45)</f>
        <v>0.6</v>
      </c>
      <c r="H45" s="163">
        <f t="shared" si="11"/>
        <v>6.5978387459619855E-6</v>
      </c>
      <c r="I45" s="90"/>
      <c r="J45" s="90"/>
      <c r="K45" s="90"/>
      <c r="L45" s="90"/>
    </row>
    <row r="46" spans="1:12" x14ac:dyDescent="0.25">
      <c r="A46" s="105" t="s">
        <v>129</v>
      </c>
      <c r="B46" s="252"/>
      <c r="C46" s="166">
        <v>0</v>
      </c>
      <c r="D46" s="166">
        <v>0.01</v>
      </c>
      <c r="E46" s="166">
        <v>0</v>
      </c>
      <c r="F46" s="166">
        <v>0</v>
      </c>
      <c r="G46" s="112">
        <f t="shared" si="13"/>
        <v>0.01</v>
      </c>
      <c r="H46" s="163">
        <f t="shared" si="11"/>
        <v>1.0996397909936642E-7</v>
      </c>
      <c r="I46" s="90"/>
      <c r="J46" s="90"/>
      <c r="K46" s="90"/>
      <c r="L46" s="90"/>
    </row>
    <row r="47" spans="1:12" x14ac:dyDescent="0.25">
      <c r="A47" s="141"/>
      <c r="B47" s="141"/>
      <c r="C47" s="142"/>
      <c r="D47" s="142"/>
      <c r="E47" s="142"/>
      <c r="F47" s="142"/>
      <c r="G47" s="31"/>
      <c r="H47" s="142"/>
      <c r="I47" s="90"/>
      <c r="J47" s="90"/>
      <c r="K47" s="90"/>
      <c r="L47" s="90"/>
    </row>
    <row r="48" spans="1:12" x14ac:dyDescent="0.25">
      <c r="A48" s="9" t="s">
        <v>130</v>
      </c>
      <c r="B48" s="167" t="s">
        <v>78</v>
      </c>
      <c r="C48" s="144" t="s">
        <v>79</v>
      </c>
      <c r="D48" s="144" t="s">
        <v>80</v>
      </c>
      <c r="E48" s="144" t="s">
        <v>81</v>
      </c>
      <c r="F48" s="144" t="s">
        <v>82</v>
      </c>
      <c r="G48" s="27" t="s">
        <v>83</v>
      </c>
      <c r="H48" s="145" t="s">
        <v>131</v>
      </c>
      <c r="I48" s="90"/>
      <c r="J48" s="90"/>
      <c r="K48" s="90"/>
      <c r="L48" s="90"/>
    </row>
    <row r="49" spans="1:17" ht="15.6" customHeight="1" x14ac:dyDescent="0.25">
      <c r="A49" s="102" t="s">
        <v>132</v>
      </c>
      <c r="B49" s="109" t="s">
        <v>133</v>
      </c>
      <c r="C49" s="108">
        <v>11004000</v>
      </c>
      <c r="D49" s="108">
        <v>13089000</v>
      </c>
      <c r="E49" s="108">
        <v>9839000</v>
      </c>
      <c r="F49" s="108">
        <v>10017000</v>
      </c>
      <c r="G49" s="28">
        <f t="shared" ref="G49:G56" si="14">SUM(C49:F49)</f>
        <v>43949000</v>
      </c>
      <c r="H49" s="168">
        <f>IF(G49&gt;0,G49/$G$21,"-")</f>
        <v>483.28069174380551</v>
      </c>
      <c r="I49" s="90"/>
      <c r="J49" s="90"/>
      <c r="K49" s="90"/>
      <c r="L49" s="90"/>
      <c r="M49" s="90"/>
      <c r="N49" s="90"/>
      <c r="O49" s="90"/>
      <c r="P49" s="90"/>
      <c r="Q49" s="90"/>
    </row>
    <row r="50" spans="1:17" ht="15.6" customHeight="1" x14ac:dyDescent="0.25">
      <c r="A50" s="103" t="s">
        <v>134</v>
      </c>
      <c r="B50" s="109" t="s">
        <v>135</v>
      </c>
      <c r="C50" s="113">
        <v>0</v>
      </c>
      <c r="D50" s="113">
        <v>0</v>
      </c>
      <c r="E50" s="113">
        <v>0</v>
      </c>
      <c r="F50" s="113">
        <v>0</v>
      </c>
      <c r="G50" s="87"/>
      <c r="H50" s="168"/>
      <c r="I50" s="90"/>
      <c r="J50" s="90"/>
      <c r="K50" s="90"/>
      <c r="L50" s="90"/>
      <c r="M50" s="90"/>
      <c r="N50" s="90"/>
      <c r="O50" s="90"/>
      <c r="P50" s="90"/>
      <c r="Q50" s="90"/>
    </row>
    <row r="51" spans="1:17" ht="15.6" customHeight="1" x14ac:dyDescent="0.25">
      <c r="A51" s="103" t="s">
        <v>136</v>
      </c>
      <c r="B51" s="109" t="s">
        <v>135</v>
      </c>
      <c r="C51" s="110">
        <v>56725</v>
      </c>
      <c r="D51" s="110">
        <v>60892</v>
      </c>
      <c r="E51" s="110">
        <v>57471.199999999997</v>
      </c>
      <c r="F51" s="110">
        <v>60432.800000000003</v>
      </c>
      <c r="G51" s="107">
        <f t="shared" si="14"/>
        <v>235521</v>
      </c>
      <c r="H51" s="168">
        <f t="shared" ref="H51:H54" si="15">IF(G51&gt;0,G51/$G$21,"-")</f>
        <v>2.5898826321461881</v>
      </c>
      <c r="I51" s="90"/>
      <c r="J51" s="90"/>
      <c r="K51" s="71" t="s">
        <v>137</v>
      </c>
      <c r="L51" s="90"/>
      <c r="M51" s="90"/>
      <c r="N51" s="90"/>
      <c r="O51" s="90"/>
      <c r="P51" s="90"/>
      <c r="Q51" s="90"/>
    </row>
    <row r="52" spans="1:17" x14ac:dyDescent="0.25">
      <c r="A52" s="103" t="s">
        <v>138</v>
      </c>
      <c r="B52" s="109" t="s">
        <v>139</v>
      </c>
      <c r="C52" s="110">
        <v>8264</v>
      </c>
      <c r="D52" s="110">
        <v>8282</v>
      </c>
      <c r="E52" s="110">
        <v>5910</v>
      </c>
      <c r="F52" s="110">
        <v>8843</v>
      </c>
      <c r="G52" s="107">
        <f t="shared" si="14"/>
        <v>31299</v>
      </c>
      <c r="H52" s="168">
        <f t="shared" si="15"/>
        <v>0.34417625818310699</v>
      </c>
      <c r="I52" s="90"/>
      <c r="J52" s="90"/>
      <c r="K52" s="90"/>
      <c r="L52" s="90"/>
      <c r="M52" s="90"/>
      <c r="N52" s="90"/>
      <c r="O52" s="90"/>
      <c r="P52" s="90"/>
      <c r="Q52" s="90"/>
    </row>
    <row r="53" spans="1:17" x14ac:dyDescent="0.25">
      <c r="A53" s="103" t="s">
        <v>140</v>
      </c>
      <c r="B53" s="109" t="s">
        <v>139</v>
      </c>
      <c r="C53" s="110">
        <v>386515</v>
      </c>
      <c r="D53" s="110">
        <v>271710</v>
      </c>
      <c r="E53" s="110">
        <v>208066</v>
      </c>
      <c r="F53" s="110">
        <v>194030</v>
      </c>
      <c r="G53" s="107">
        <f t="shared" si="14"/>
        <v>1060321</v>
      </c>
      <c r="H53" s="168">
        <f t="shared" si="15"/>
        <v>11.659711628261931</v>
      </c>
      <c r="I53" s="90"/>
      <c r="J53" s="90"/>
      <c r="K53" s="90"/>
      <c r="L53" s="90"/>
      <c r="M53" s="90"/>
      <c r="N53" s="90"/>
      <c r="O53" s="90"/>
      <c r="P53" s="90"/>
      <c r="Q53" s="90"/>
    </row>
    <row r="54" spans="1:17" x14ac:dyDescent="0.25">
      <c r="A54" s="103" t="s">
        <v>141</v>
      </c>
      <c r="B54" s="109" t="s">
        <v>133</v>
      </c>
      <c r="C54" s="110">
        <v>2988</v>
      </c>
      <c r="D54" s="110">
        <v>32991</v>
      </c>
      <c r="E54" s="110">
        <v>94771.4</v>
      </c>
      <c r="F54" s="110">
        <v>79676.800000000003</v>
      </c>
      <c r="G54" s="107">
        <f t="shared" si="14"/>
        <v>210427.2</v>
      </c>
      <c r="H54" s="168">
        <f t="shared" si="15"/>
        <v>2.31394122227382</v>
      </c>
      <c r="I54" s="90"/>
      <c r="J54" s="90"/>
      <c r="K54" s="90"/>
      <c r="L54" s="90"/>
      <c r="M54" s="90"/>
      <c r="N54" s="90"/>
      <c r="O54" s="90"/>
      <c r="P54" s="90"/>
      <c r="Q54" s="90"/>
    </row>
    <row r="55" spans="1:17" x14ac:dyDescent="0.25">
      <c r="A55" s="103" t="s">
        <v>142</v>
      </c>
      <c r="B55" s="109" t="s">
        <v>143</v>
      </c>
      <c r="C55" s="158">
        <v>0</v>
      </c>
      <c r="D55" s="158">
        <v>0</v>
      </c>
      <c r="E55" s="158">
        <v>0</v>
      </c>
      <c r="F55" s="158">
        <v>0</v>
      </c>
      <c r="G55" s="29">
        <f t="shared" si="14"/>
        <v>0</v>
      </c>
      <c r="H55" s="169"/>
      <c r="I55" s="90"/>
      <c r="J55" s="90"/>
      <c r="K55" s="90"/>
      <c r="L55" s="90"/>
      <c r="M55" s="90"/>
      <c r="N55" s="90"/>
      <c r="O55" s="90"/>
      <c r="P55" s="90"/>
      <c r="Q55" s="90"/>
    </row>
    <row r="56" spans="1:17" x14ac:dyDescent="0.25">
      <c r="A56" s="97" t="s">
        <v>144</v>
      </c>
      <c r="B56" s="170"/>
      <c r="C56" s="171">
        <v>0</v>
      </c>
      <c r="D56" s="171">
        <v>0</v>
      </c>
      <c r="E56" s="171">
        <v>0</v>
      </c>
      <c r="F56" s="171">
        <v>0</v>
      </c>
      <c r="G56" s="30">
        <f t="shared" si="14"/>
        <v>0</v>
      </c>
      <c r="H56" s="172"/>
      <c r="I56" s="90"/>
      <c r="J56" s="90"/>
      <c r="K56" s="90"/>
      <c r="L56" s="90"/>
      <c r="M56" s="90"/>
      <c r="N56" s="90"/>
      <c r="O56" s="90"/>
      <c r="P56" s="90"/>
      <c r="Q56" s="90"/>
    </row>
    <row r="57" spans="1:17" x14ac:dyDescent="0.25">
      <c r="A57" s="141"/>
      <c r="B57" s="173"/>
      <c r="C57" s="113"/>
      <c r="D57" s="113"/>
      <c r="E57" s="113"/>
      <c r="F57" s="113"/>
      <c r="G57" s="87"/>
      <c r="H57" s="174"/>
      <c r="I57" s="90"/>
      <c r="J57" s="90"/>
      <c r="K57" s="90"/>
      <c r="L57" s="90"/>
      <c r="M57" s="90"/>
      <c r="N57" s="90"/>
      <c r="O57" s="90"/>
      <c r="P57" s="90"/>
      <c r="Q57" s="90"/>
    </row>
    <row r="58" spans="1:17" x14ac:dyDescent="0.25">
      <c r="A58" s="141"/>
      <c r="B58" s="141"/>
      <c r="C58" s="142"/>
      <c r="D58" s="142"/>
      <c r="E58" s="142"/>
      <c r="F58" s="142"/>
      <c r="G58" s="31"/>
      <c r="H58" s="142"/>
      <c r="I58" s="90"/>
      <c r="J58" s="90"/>
      <c r="K58" s="90"/>
      <c r="L58" s="90"/>
      <c r="M58" s="90"/>
      <c r="N58" s="90"/>
      <c r="O58" s="90"/>
      <c r="P58" s="90"/>
      <c r="Q58" s="90"/>
    </row>
    <row r="59" spans="1:17" x14ac:dyDescent="0.25">
      <c r="A59" s="9" t="s">
        <v>145</v>
      </c>
      <c r="B59" s="175" t="s">
        <v>146</v>
      </c>
      <c r="C59" s="152" t="s">
        <v>79</v>
      </c>
      <c r="D59" s="152" t="s">
        <v>80</v>
      </c>
      <c r="E59" s="152" t="s">
        <v>81</v>
      </c>
      <c r="F59" s="152" t="s">
        <v>82</v>
      </c>
      <c r="G59" s="32" t="s">
        <v>83</v>
      </c>
      <c r="H59" s="153"/>
      <c r="I59" s="90"/>
      <c r="J59" s="86" t="s">
        <v>147</v>
      </c>
      <c r="K59" s="90"/>
      <c r="L59" s="90"/>
      <c r="M59" s="90"/>
      <c r="N59" s="90"/>
      <c r="O59" s="90"/>
      <c r="P59" s="90"/>
      <c r="Q59" s="90"/>
    </row>
    <row r="60" spans="1:17" ht="14.25" customHeight="1" x14ac:dyDescent="0.25">
      <c r="A60" s="103" t="s">
        <v>148</v>
      </c>
      <c r="B60" s="142">
        <v>1</v>
      </c>
      <c r="C60" s="113">
        <v>2160</v>
      </c>
      <c r="D60" s="113">
        <v>2063</v>
      </c>
      <c r="E60" s="113">
        <v>1787</v>
      </c>
      <c r="F60" s="113">
        <v>2117.5</v>
      </c>
      <c r="G60" s="29">
        <f>SUM(C60:F60)</f>
        <v>8127.5</v>
      </c>
      <c r="H60" s="148">
        <f>G60/J60</f>
        <v>0.92779680365296802</v>
      </c>
      <c r="I60" s="90"/>
      <c r="J60" s="90">
        <f>24*365</f>
        <v>8760</v>
      </c>
      <c r="K60" s="90"/>
      <c r="L60" s="90"/>
      <c r="M60" s="90"/>
      <c r="N60" s="90"/>
      <c r="O60" s="90"/>
      <c r="P60" s="90"/>
      <c r="Q60" s="90"/>
    </row>
    <row r="61" spans="1:17" ht="14.25" customHeight="1" x14ac:dyDescent="0.25">
      <c r="A61" s="103" t="s">
        <v>149</v>
      </c>
      <c r="B61" s="142">
        <v>1</v>
      </c>
      <c r="C61" s="113">
        <v>2152</v>
      </c>
      <c r="D61" s="113">
        <v>1991</v>
      </c>
      <c r="E61" s="113">
        <v>1654</v>
      </c>
      <c r="F61" s="113">
        <v>2092</v>
      </c>
      <c r="G61" s="29">
        <f t="shared" ref="G61:G66" si="16">SUM(C61:F61)</f>
        <v>7889</v>
      </c>
      <c r="H61" s="148">
        <f>G61/J60</f>
        <v>0.90057077625570781</v>
      </c>
      <c r="I61" s="90"/>
      <c r="J61" s="90"/>
      <c r="K61" s="90"/>
      <c r="L61" s="90"/>
      <c r="M61" s="90"/>
      <c r="N61" s="90"/>
      <c r="O61" s="90"/>
      <c r="P61" s="90"/>
      <c r="Q61" s="90"/>
    </row>
    <row r="62" spans="1:17" x14ac:dyDescent="0.25">
      <c r="A62" s="103" t="s">
        <v>150</v>
      </c>
      <c r="B62" s="142"/>
      <c r="C62" s="158"/>
      <c r="D62" s="158"/>
      <c r="E62" s="158"/>
      <c r="F62" s="158"/>
      <c r="G62" s="29">
        <f t="shared" si="16"/>
        <v>0</v>
      </c>
      <c r="H62" s="148" t="str">
        <f>IF(B62&gt;0,#REF!/#REF!,"n/a")</f>
        <v>n/a</v>
      </c>
      <c r="I62" s="90"/>
      <c r="J62" s="90"/>
      <c r="K62" s="90"/>
      <c r="L62" s="90"/>
      <c r="M62" s="90"/>
      <c r="N62" s="90"/>
      <c r="O62" s="90"/>
      <c r="P62" s="90"/>
      <c r="Q62" s="90"/>
    </row>
    <row r="63" spans="1:17" x14ac:dyDescent="0.25">
      <c r="A63" s="103" t="s">
        <v>151</v>
      </c>
      <c r="B63" s="142" t="s">
        <v>152</v>
      </c>
      <c r="C63" s="110">
        <v>9.08</v>
      </c>
      <c r="D63" s="110">
        <v>9.2799999999999994</v>
      </c>
      <c r="E63" s="110">
        <v>9.91</v>
      </c>
      <c r="F63" s="110">
        <v>8.58</v>
      </c>
      <c r="G63" s="107"/>
      <c r="H63" s="201">
        <f>AVERAGE(C63:F63)</f>
        <v>9.2125000000000004</v>
      </c>
      <c r="I63" s="90"/>
      <c r="J63" s="90"/>
      <c r="K63" s="90"/>
      <c r="L63" s="90"/>
      <c r="M63" s="90"/>
      <c r="N63" s="90"/>
      <c r="O63" s="90"/>
      <c r="P63" s="90"/>
      <c r="Q63" s="90"/>
    </row>
    <row r="64" spans="1:17" x14ac:dyDescent="0.25">
      <c r="A64" s="103" t="s">
        <v>153</v>
      </c>
      <c r="B64" s="142" t="s">
        <v>154</v>
      </c>
      <c r="C64" s="110">
        <v>0</v>
      </c>
      <c r="D64" s="110">
        <v>0</v>
      </c>
      <c r="E64" s="110">
        <v>0</v>
      </c>
      <c r="F64" s="110">
        <v>0</v>
      </c>
      <c r="G64" s="29">
        <f t="shared" si="16"/>
        <v>0</v>
      </c>
      <c r="H64" s="156" t="str">
        <f>IF(G64&gt;0,"yes","no")</f>
        <v>no</v>
      </c>
      <c r="I64" s="90"/>
      <c r="J64" s="90"/>
      <c r="K64" s="90"/>
      <c r="L64" s="90"/>
      <c r="M64" s="90"/>
      <c r="N64" s="90"/>
      <c r="O64" s="90"/>
      <c r="P64" s="90"/>
      <c r="Q64" s="90"/>
    </row>
    <row r="65" spans="1:17" x14ac:dyDescent="0.25">
      <c r="A65" s="103" t="s">
        <v>155</v>
      </c>
      <c r="B65" s="142" t="s">
        <v>156</v>
      </c>
      <c r="C65" s="110"/>
      <c r="D65" s="110"/>
      <c r="E65" s="110"/>
      <c r="F65" s="110"/>
      <c r="G65" s="29">
        <f t="shared" si="16"/>
        <v>0</v>
      </c>
      <c r="H65" s="176">
        <f>+(G65)/J60</f>
        <v>0</v>
      </c>
      <c r="I65" s="90"/>
      <c r="J65" s="90"/>
      <c r="K65" s="90"/>
      <c r="L65" s="90"/>
      <c r="M65" s="90"/>
      <c r="N65" s="90"/>
      <c r="O65" s="90"/>
      <c r="P65" s="90"/>
      <c r="Q65" s="90"/>
    </row>
    <row r="66" spans="1:17" x14ac:dyDescent="0.25">
      <c r="A66" s="97" t="s">
        <v>157</v>
      </c>
      <c r="B66" s="177" t="s">
        <v>154</v>
      </c>
      <c r="C66" s="166"/>
      <c r="D66" s="166"/>
      <c r="E66" s="166"/>
      <c r="F66" s="166">
        <v>1</v>
      </c>
      <c r="G66" s="30">
        <f t="shared" si="16"/>
        <v>1</v>
      </c>
      <c r="H66" s="178" t="str">
        <f>IF(G66&gt;0,"yes","no")</f>
        <v>yes</v>
      </c>
      <c r="I66" s="90"/>
      <c r="J66" s="90"/>
      <c r="K66" s="90"/>
      <c r="L66" s="90"/>
      <c r="M66" s="90"/>
      <c r="N66" s="90"/>
      <c r="O66" s="90"/>
      <c r="P66" s="90"/>
      <c r="Q66" s="90"/>
    </row>
    <row r="76" spans="1:17" x14ac:dyDescent="0.25">
      <c r="A76" s="90"/>
      <c r="B76" s="141"/>
      <c r="C76" s="141"/>
      <c r="D76" s="141"/>
      <c r="E76" s="141"/>
      <c r="F76" s="141"/>
      <c r="H76" s="142"/>
      <c r="I76" s="90"/>
      <c r="J76" s="90"/>
      <c r="K76" s="90"/>
      <c r="L76" s="90"/>
      <c r="M76" s="90"/>
      <c r="N76" s="90"/>
      <c r="O76" s="90"/>
      <c r="P76" s="90"/>
      <c r="Q76" s="90"/>
    </row>
    <row r="77" spans="1:17" x14ac:dyDescent="0.25">
      <c r="A77" s="90"/>
      <c r="B77" s="141"/>
      <c r="C77" s="141"/>
      <c r="D77" s="141"/>
      <c r="E77" s="141"/>
      <c r="F77" s="141"/>
      <c r="H77" s="142"/>
      <c r="I77" s="90"/>
      <c r="J77" s="90"/>
      <c r="K77" s="90"/>
      <c r="L77" s="90"/>
      <c r="M77" s="90"/>
      <c r="N77" s="90"/>
      <c r="O77" s="90"/>
      <c r="P77" s="90"/>
      <c r="Q77" s="90"/>
    </row>
    <row r="78" spans="1:17" x14ac:dyDescent="0.25">
      <c r="A78" s="90"/>
      <c r="B78" s="141"/>
      <c r="C78" s="141"/>
      <c r="D78" s="141"/>
      <c r="E78" s="141"/>
      <c r="F78" s="141"/>
      <c r="H78" s="142"/>
      <c r="I78" s="90"/>
      <c r="J78" s="90"/>
      <c r="K78" s="90"/>
      <c r="L78" s="90"/>
      <c r="M78" s="90"/>
      <c r="N78" s="90"/>
      <c r="O78" s="90"/>
      <c r="P78" s="90"/>
      <c r="Q78" s="90"/>
    </row>
    <row r="79" spans="1:17" x14ac:dyDescent="0.25">
      <c r="A79" s="90"/>
      <c r="B79" s="141"/>
      <c r="C79" s="141"/>
      <c r="D79" s="141"/>
      <c r="E79" s="141"/>
      <c r="F79" s="3"/>
      <c r="H79" s="142"/>
      <c r="I79" s="90"/>
      <c r="J79" s="90"/>
      <c r="K79" s="90"/>
      <c r="L79" s="90"/>
      <c r="M79" s="90"/>
      <c r="N79" s="90"/>
      <c r="O79" s="90"/>
      <c r="P79" s="90"/>
      <c r="Q79" s="90"/>
    </row>
    <row r="80" spans="1:17" x14ac:dyDescent="0.25">
      <c r="A80" s="90"/>
      <c r="B80" s="141"/>
      <c r="C80" s="141"/>
      <c r="D80" s="141"/>
      <c r="E80" s="141"/>
      <c r="F80" s="141"/>
      <c r="H80" s="142"/>
      <c r="I80" s="90"/>
      <c r="J80" s="90"/>
      <c r="K80" s="90"/>
      <c r="L80" s="90"/>
      <c r="M80" s="90"/>
      <c r="N80" s="90"/>
      <c r="O80" s="90"/>
      <c r="P80" s="90"/>
      <c r="Q80" s="90"/>
    </row>
    <row r="84" spans="1:17" x14ac:dyDescent="0.25">
      <c r="A84" s="90"/>
      <c r="B84" s="141"/>
      <c r="C84" s="141"/>
      <c r="D84" s="141"/>
      <c r="E84" s="141"/>
      <c r="F84" s="141"/>
      <c r="H84" s="142"/>
      <c r="I84" s="90"/>
      <c r="J84" s="90"/>
      <c r="K84" s="90"/>
      <c r="L84" s="90"/>
      <c r="M84" s="90"/>
      <c r="N84" s="90"/>
      <c r="O84" s="90"/>
      <c r="P84" s="90"/>
      <c r="Q84" s="90"/>
    </row>
  </sheetData>
  <mergeCells count="7">
    <mergeCell ref="K6:K7"/>
    <mergeCell ref="K8:K19"/>
    <mergeCell ref="B34:B46"/>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7" max="16383" man="1"/>
  </rowBreaks>
  <ignoredErrors>
    <ignoredError sqref="G61"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topLeftCell="A58" workbookViewId="0">
      <selection activeCell="M16" sqref="M16"/>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0" t="str">
        <f>+'Cover Page'!$B$29</f>
        <v>Annual Performance Report 2022</v>
      </c>
      <c r="B1" s="90"/>
      <c r="C1" s="90"/>
      <c r="D1" s="90"/>
      <c r="E1" s="90" t="str">
        <f>+'Cover Page'!$B$33</f>
        <v>Peterborough Energy Recovery Facility</v>
      </c>
      <c r="F1" s="90"/>
      <c r="G1" s="90"/>
      <c r="H1" s="90"/>
      <c r="I1" s="90"/>
      <c r="J1" s="90"/>
      <c r="K1" s="90"/>
      <c r="L1" s="90"/>
      <c r="M1" s="90"/>
      <c r="N1" s="90"/>
    </row>
    <row r="3" spans="1:14" ht="15.6" x14ac:dyDescent="0.3">
      <c r="A3" s="51" t="s">
        <v>158</v>
      </c>
      <c r="B3" s="136"/>
      <c r="C3" s="136"/>
      <c r="D3" s="136"/>
      <c r="E3" s="136"/>
      <c r="F3" s="136"/>
      <c r="G3" s="136"/>
      <c r="H3" s="136"/>
      <c r="I3" s="137"/>
      <c r="J3" s="90"/>
      <c r="K3" s="81" t="s">
        <v>3</v>
      </c>
      <c r="L3" s="90"/>
      <c r="M3" s="90"/>
      <c r="N3" s="90"/>
    </row>
    <row r="4" spans="1:14" x14ac:dyDescent="0.25">
      <c r="A4" s="138"/>
      <c r="B4" s="139"/>
      <c r="C4" s="139"/>
      <c r="D4" s="139"/>
      <c r="E4" s="139"/>
      <c r="F4" s="139"/>
      <c r="G4" s="139"/>
      <c r="H4" s="139"/>
      <c r="I4" s="140"/>
      <c r="J4" s="90"/>
      <c r="K4" s="90"/>
      <c r="L4" s="90"/>
      <c r="M4" s="90"/>
      <c r="N4" s="90"/>
    </row>
    <row r="5" spans="1:14" ht="15.75" customHeight="1" x14ac:dyDescent="0.25">
      <c r="A5" s="230" t="s">
        <v>159</v>
      </c>
      <c r="B5" s="231"/>
      <c r="C5" s="231"/>
      <c r="D5" s="231"/>
      <c r="E5" s="231"/>
      <c r="F5" s="231"/>
      <c r="G5" s="231"/>
      <c r="H5" s="231"/>
      <c r="I5" s="232"/>
      <c r="J5" s="90"/>
      <c r="K5" s="247" t="s">
        <v>160</v>
      </c>
      <c r="L5" s="247"/>
      <c r="M5" s="247"/>
      <c r="N5" s="247"/>
    </row>
    <row r="6" spans="1:14" x14ac:dyDescent="0.25">
      <c r="A6" s="233"/>
      <c r="B6" s="234"/>
      <c r="C6" s="234"/>
      <c r="D6" s="234"/>
      <c r="E6" s="234"/>
      <c r="F6" s="234"/>
      <c r="G6" s="234"/>
      <c r="H6" s="234"/>
      <c r="I6" s="235"/>
      <c r="J6" s="90"/>
      <c r="K6" s="247"/>
      <c r="L6" s="247"/>
      <c r="M6" s="247"/>
      <c r="N6" s="247"/>
    </row>
    <row r="7" spans="1:14" x14ac:dyDescent="0.25">
      <c r="A7" s="233"/>
      <c r="B7" s="234"/>
      <c r="C7" s="234"/>
      <c r="D7" s="234"/>
      <c r="E7" s="234"/>
      <c r="F7" s="234"/>
      <c r="G7" s="234"/>
      <c r="H7" s="234"/>
      <c r="I7" s="235"/>
      <c r="J7" s="90"/>
      <c r="K7" s="247"/>
      <c r="L7" s="247"/>
      <c r="M7" s="247"/>
      <c r="N7" s="247"/>
    </row>
    <row r="8" spans="1:14" ht="15.75" customHeight="1" x14ac:dyDescent="0.25">
      <c r="A8" s="233"/>
      <c r="B8" s="234"/>
      <c r="C8" s="234"/>
      <c r="D8" s="234"/>
      <c r="E8" s="234"/>
      <c r="F8" s="234"/>
      <c r="G8" s="234"/>
      <c r="H8" s="234"/>
      <c r="I8" s="235"/>
      <c r="J8" s="90"/>
      <c r="K8" s="247"/>
      <c r="L8" s="247"/>
      <c r="M8" s="247"/>
      <c r="N8" s="247"/>
    </row>
    <row r="9" spans="1:14" ht="15.75" customHeight="1" x14ac:dyDescent="0.25">
      <c r="A9" s="233"/>
      <c r="B9" s="234"/>
      <c r="C9" s="234"/>
      <c r="D9" s="234"/>
      <c r="E9" s="234"/>
      <c r="F9" s="234"/>
      <c r="G9" s="234"/>
      <c r="H9" s="234"/>
      <c r="I9" s="235"/>
      <c r="J9" s="90"/>
      <c r="K9" s="247"/>
      <c r="L9" s="247"/>
      <c r="M9" s="247"/>
      <c r="N9" s="247"/>
    </row>
    <row r="10" spans="1:14" ht="15.75" customHeight="1" x14ac:dyDescent="0.25">
      <c r="A10" s="233"/>
      <c r="B10" s="234"/>
      <c r="C10" s="234"/>
      <c r="D10" s="234"/>
      <c r="E10" s="234"/>
      <c r="F10" s="234"/>
      <c r="G10" s="234"/>
      <c r="H10" s="234"/>
      <c r="I10" s="235"/>
      <c r="J10" s="90"/>
      <c r="K10" s="247"/>
      <c r="L10" s="247"/>
      <c r="M10" s="247"/>
      <c r="N10" s="247"/>
    </row>
    <row r="11" spans="1:14" ht="15.75" customHeight="1" x14ac:dyDescent="0.25">
      <c r="A11" s="233"/>
      <c r="B11" s="234"/>
      <c r="C11" s="234"/>
      <c r="D11" s="234"/>
      <c r="E11" s="234"/>
      <c r="F11" s="234"/>
      <c r="G11" s="234"/>
      <c r="H11" s="234"/>
      <c r="I11" s="235"/>
      <c r="J11" s="90"/>
      <c r="K11" s="247"/>
      <c r="L11" s="247"/>
      <c r="M11" s="247"/>
      <c r="N11" s="247"/>
    </row>
    <row r="12" spans="1:14" ht="15.75" customHeight="1" x14ac:dyDescent="0.25">
      <c r="A12" s="233"/>
      <c r="B12" s="234"/>
      <c r="C12" s="234"/>
      <c r="D12" s="234"/>
      <c r="E12" s="234"/>
      <c r="F12" s="234"/>
      <c r="G12" s="234"/>
      <c r="H12" s="234"/>
      <c r="I12" s="235"/>
      <c r="J12" s="90"/>
      <c r="K12" s="247"/>
      <c r="L12" s="247"/>
      <c r="M12" s="247"/>
      <c r="N12" s="247"/>
    </row>
    <row r="13" spans="1:14" ht="15.75" customHeight="1" x14ac:dyDescent="0.25">
      <c r="A13" s="233"/>
      <c r="B13" s="234"/>
      <c r="C13" s="234"/>
      <c r="D13" s="234"/>
      <c r="E13" s="234"/>
      <c r="F13" s="234"/>
      <c r="G13" s="234"/>
      <c r="H13" s="234"/>
      <c r="I13" s="235"/>
      <c r="J13" s="90"/>
      <c r="K13" s="247"/>
      <c r="L13" s="247"/>
      <c r="M13" s="247"/>
      <c r="N13" s="247"/>
    </row>
    <row r="14" spans="1:14" ht="15.75" customHeight="1" x14ac:dyDescent="0.25">
      <c r="A14" s="233"/>
      <c r="B14" s="234"/>
      <c r="C14" s="234"/>
      <c r="D14" s="234"/>
      <c r="E14" s="234"/>
      <c r="F14" s="234"/>
      <c r="G14" s="234"/>
      <c r="H14" s="234"/>
      <c r="I14" s="235"/>
      <c r="J14" s="90"/>
      <c r="K14" s="247"/>
      <c r="L14" s="247"/>
      <c r="M14" s="247"/>
      <c r="N14" s="247"/>
    </row>
    <row r="15" spans="1:14" ht="15.75" customHeight="1" x14ac:dyDescent="0.25">
      <c r="A15" s="233"/>
      <c r="B15" s="234"/>
      <c r="C15" s="234"/>
      <c r="D15" s="234"/>
      <c r="E15" s="234"/>
      <c r="F15" s="234"/>
      <c r="G15" s="234"/>
      <c r="H15" s="234"/>
      <c r="I15" s="235"/>
      <c r="J15" s="90"/>
      <c r="K15" s="90"/>
      <c r="L15" s="90"/>
      <c r="M15" s="90"/>
      <c r="N15" s="90"/>
    </row>
    <row r="16" spans="1:14" ht="15.75" customHeight="1" x14ac:dyDescent="0.25">
      <c r="A16" s="233"/>
      <c r="B16" s="234"/>
      <c r="C16" s="234"/>
      <c r="D16" s="234"/>
      <c r="E16" s="234"/>
      <c r="F16" s="234"/>
      <c r="G16" s="234"/>
      <c r="H16" s="234"/>
      <c r="I16" s="235"/>
      <c r="J16" s="90"/>
      <c r="K16" s="90"/>
      <c r="L16" s="90"/>
      <c r="M16" s="90"/>
      <c r="N16" s="90"/>
    </row>
    <row r="17" spans="1:14" ht="15.75" customHeight="1" x14ac:dyDescent="0.25">
      <c r="A17" s="233"/>
      <c r="B17" s="234"/>
      <c r="C17" s="234"/>
      <c r="D17" s="234"/>
      <c r="E17" s="234"/>
      <c r="F17" s="234"/>
      <c r="G17" s="234"/>
      <c r="H17" s="234"/>
      <c r="I17" s="235"/>
      <c r="J17" s="90"/>
      <c r="K17" s="90"/>
      <c r="L17" s="90"/>
      <c r="M17" s="90"/>
      <c r="N17" s="90"/>
    </row>
    <row r="18" spans="1:14" x14ac:dyDescent="0.25">
      <c r="A18" s="233"/>
      <c r="B18" s="234"/>
      <c r="C18" s="234"/>
      <c r="D18" s="234"/>
      <c r="E18" s="234"/>
      <c r="F18" s="234"/>
      <c r="G18" s="234"/>
      <c r="H18" s="234"/>
      <c r="I18" s="235"/>
      <c r="J18" s="90"/>
      <c r="K18" s="90"/>
      <c r="L18" s="90"/>
      <c r="M18" s="90"/>
      <c r="N18" s="90"/>
    </row>
    <row r="19" spans="1:14" x14ac:dyDescent="0.25">
      <c r="A19" s="233"/>
      <c r="B19" s="234"/>
      <c r="C19" s="234"/>
      <c r="D19" s="234"/>
      <c r="E19" s="234"/>
      <c r="F19" s="234"/>
      <c r="G19" s="234"/>
      <c r="H19" s="234"/>
      <c r="I19" s="235"/>
      <c r="J19" s="90"/>
      <c r="K19" s="90"/>
      <c r="L19" s="90"/>
      <c r="M19" s="90"/>
      <c r="N19" s="90"/>
    </row>
    <row r="20" spans="1:14" x14ac:dyDescent="0.25">
      <c r="A20" s="233"/>
      <c r="B20" s="234"/>
      <c r="C20" s="234"/>
      <c r="D20" s="234"/>
      <c r="E20" s="234"/>
      <c r="F20" s="234"/>
      <c r="G20" s="234"/>
      <c r="H20" s="234"/>
      <c r="I20" s="235"/>
      <c r="J20" s="90"/>
      <c r="K20" s="90"/>
      <c r="L20" s="90"/>
      <c r="M20" s="90"/>
      <c r="N20" s="90"/>
    </row>
    <row r="21" spans="1:14" x14ac:dyDescent="0.25">
      <c r="A21" s="233"/>
      <c r="B21" s="234"/>
      <c r="C21" s="234"/>
      <c r="D21" s="234"/>
      <c r="E21" s="234"/>
      <c r="F21" s="234"/>
      <c r="G21" s="234"/>
      <c r="H21" s="234"/>
      <c r="I21" s="235"/>
      <c r="J21" s="90"/>
      <c r="K21" s="90"/>
      <c r="L21" s="90"/>
      <c r="M21" s="90"/>
      <c r="N21" s="90"/>
    </row>
    <row r="22" spans="1:14" ht="15.45" customHeight="1" x14ac:dyDescent="0.25">
      <c r="A22" s="233"/>
      <c r="B22" s="234"/>
      <c r="C22" s="234"/>
      <c r="D22" s="234"/>
      <c r="E22" s="234"/>
      <c r="F22" s="234"/>
      <c r="G22" s="234"/>
      <c r="H22" s="234"/>
      <c r="I22" s="235"/>
      <c r="J22" s="90"/>
      <c r="K22" s="92"/>
      <c r="L22" s="92"/>
      <c r="M22" s="92"/>
      <c r="N22" s="92"/>
    </row>
    <row r="23" spans="1:14" x14ac:dyDescent="0.25">
      <c r="A23" s="233"/>
      <c r="B23" s="234"/>
      <c r="C23" s="234"/>
      <c r="D23" s="234"/>
      <c r="E23" s="234"/>
      <c r="F23" s="234"/>
      <c r="G23" s="234"/>
      <c r="H23" s="234"/>
      <c r="I23" s="235"/>
      <c r="J23" s="90"/>
      <c r="K23" s="92"/>
      <c r="L23" s="92"/>
      <c r="M23" s="92"/>
      <c r="N23" s="92"/>
    </row>
    <row r="24" spans="1:14" x14ac:dyDescent="0.25">
      <c r="A24" s="233"/>
      <c r="B24" s="234"/>
      <c r="C24" s="234"/>
      <c r="D24" s="234"/>
      <c r="E24" s="234"/>
      <c r="F24" s="234"/>
      <c r="G24" s="234"/>
      <c r="H24" s="234"/>
      <c r="I24" s="235"/>
      <c r="J24" s="90"/>
      <c r="K24" s="92"/>
      <c r="L24" s="92"/>
      <c r="M24" s="92"/>
      <c r="N24" s="92"/>
    </row>
    <row r="25" spans="1:14" x14ac:dyDescent="0.25">
      <c r="A25" s="233"/>
      <c r="B25" s="234"/>
      <c r="C25" s="234"/>
      <c r="D25" s="234"/>
      <c r="E25" s="234"/>
      <c r="F25" s="234"/>
      <c r="G25" s="234"/>
      <c r="H25" s="234"/>
      <c r="I25" s="235"/>
      <c r="J25" s="90"/>
      <c r="K25" s="92"/>
      <c r="L25" s="92"/>
      <c r="M25" s="92"/>
      <c r="N25" s="92"/>
    </row>
    <row r="26" spans="1:14" x14ac:dyDescent="0.25">
      <c r="A26" s="233"/>
      <c r="B26" s="234"/>
      <c r="C26" s="234"/>
      <c r="D26" s="234"/>
      <c r="E26" s="234"/>
      <c r="F26" s="234"/>
      <c r="G26" s="234"/>
      <c r="H26" s="234"/>
      <c r="I26" s="235"/>
      <c r="J26" s="90"/>
      <c r="K26" s="92"/>
      <c r="L26" s="92"/>
      <c r="M26" s="92"/>
      <c r="N26" s="92"/>
    </row>
    <row r="27" spans="1:14" ht="23.25" customHeight="1" x14ac:dyDescent="0.25">
      <c r="A27" s="236"/>
      <c r="B27" s="237"/>
      <c r="C27" s="237"/>
      <c r="D27" s="237"/>
      <c r="E27" s="237"/>
      <c r="F27" s="237"/>
      <c r="G27" s="237"/>
      <c r="H27" s="237"/>
      <c r="I27" s="238"/>
      <c r="J27" s="90"/>
      <c r="K27" s="92"/>
      <c r="L27" s="92"/>
      <c r="M27" s="92"/>
      <c r="N27" s="92"/>
    </row>
    <row r="28" spans="1:14" x14ac:dyDescent="0.25">
      <c r="A28" s="90"/>
      <c r="B28" s="90"/>
      <c r="C28" s="90"/>
      <c r="D28" s="90"/>
      <c r="E28" s="90"/>
      <c r="F28" s="90"/>
      <c r="G28" s="90"/>
      <c r="H28" s="90"/>
      <c r="I28" s="90"/>
      <c r="J28" s="90"/>
      <c r="K28" s="92"/>
      <c r="L28" s="92"/>
      <c r="M28" s="92"/>
      <c r="N28" s="92"/>
    </row>
    <row r="29" spans="1:14" x14ac:dyDescent="0.25">
      <c r="A29" s="51" t="s">
        <v>161</v>
      </c>
      <c r="B29" s="136"/>
      <c r="C29" s="136"/>
      <c r="D29" s="136"/>
      <c r="E29" s="136"/>
      <c r="F29" s="136"/>
      <c r="G29" s="136"/>
      <c r="H29" s="136"/>
      <c r="I29" s="137"/>
      <c r="J29" s="90"/>
      <c r="K29" s="92"/>
      <c r="L29" s="92"/>
      <c r="M29" s="92"/>
      <c r="N29" s="92"/>
    </row>
    <row r="30" spans="1:14" x14ac:dyDescent="0.25">
      <c r="A30" s="138"/>
      <c r="B30" s="139"/>
      <c r="C30" s="139"/>
      <c r="D30" s="139"/>
      <c r="E30" s="139"/>
      <c r="F30" s="139"/>
      <c r="G30" s="139"/>
      <c r="H30" s="139"/>
      <c r="I30" s="140"/>
      <c r="J30" s="90"/>
      <c r="K30" s="92"/>
      <c r="L30" s="92"/>
      <c r="M30" s="92"/>
      <c r="N30" s="92"/>
    </row>
    <row r="31" spans="1:14" x14ac:dyDescent="0.25">
      <c r="A31" s="230" t="s">
        <v>162</v>
      </c>
      <c r="B31" s="239"/>
      <c r="C31" s="239"/>
      <c r="D31" s="239"/>
      <c r="E31" s="239"/>
      <c r="F31" s="239"/>
      <c r="G31" s="239"/>
      <c r="H31" s="239"/>
      <c r="I31" s="240"/>
      <c r="J31" s="90"/>
      <c r="K31" s="247" t="s">
        <v>163</v>
      </c>
      <c r="L31" s="247"/>
      <c r="M31" s="247"/>
      <c r="N31" s="247"/>
    </row>
    <row r="32" spans="1:14" x14ac:dyDescent="0.25">
      <c r="A32" s="241"/>
      <c r="B32" s="242"/>
      <c r="C32" s="242"/>
      <c r="D32" s="242"/>
      <c r="E32" s="242"/>
      <c r="F32" s="242"/>
      <c r="G32" s="242"/>
      <c r="H32" s="242"/>
      <c r="I32" s="243"/>
      <c r="J32" s="90"/>
      <c r="K32" s="247"/>
      <c r="L32" s="247"/>
      <c r="M32" s="247"/>
      <c r="N32" s="247"/>
    </row>
    <row r="33" spans="1:14" x14ac:dyDescent="0.25">
      <c r="A33" s="241"/>
      <c r="B33" s="242"/>
      <c r="C33" s="242"/>
      <c r="D33" s="242"/>
      <c r="E33" s="242"/>
      <c r="F33" s="242"/>
      <c r="G33" s="242"/>
      <c r="H33" s="242"/>
      <c r="I33" s="243"/>
      <c r="J33" s="90"/>
      <c r="K33" s="247"/>
      <c r="L33" s="247"/>
      <c r="M33" s="247"/>
      <c r="N33" s="247"/>
    </row>
    <row r="34" spans="1:14" x14ac:dyDescent="0.25">
      <c r="A34" s="241"/>
      <c r="B34" s="242"/>
      <c r="C34" s="242"/>
      <c r="D34" s="242"/>
      <c r="E34" s="242"/>
      <c r="F34" s="242"/>
      <c r="G34" s="242"/>
      <c r="H34" s="242"/>
      <c r="I34" s="243"/>
      <c r="J34" s="90"/>
      <c r="K34" s="247"/>
      <c r="L34" s="247"/>
      <c r="M34" s="247"/>
      <c r="N34" s="247"/>
    </row>
    <row r="35" spans="1:14" x14ac:dyDescent="0.25">
      <c r="A35" s="241"/>
      <c r="B35" s="242"/>
      <c r="C35" s="242"/>
      <c r="D35" s="242"/>
      <c r="E35" s="242"/>
      <c r="F35" s="242"/>
      <c r="G35" s="242"/>
      <c r="H35" s="242"/>
      <c r="I35" s="243"/>
      <c r="J35" s="90"/>
      <c r="K35" s="247"/>
      <c r="L35" s="247"/>
      <c r="M35" s="247"/>
      <c r="N35" s="247"/>
    </row>
    <row r="36" spans="1:14" x14ac:dyDescent="0.25">
      <c r="A36" s="241"/>
      <c r="B36" s="242"/>
      <c r="C36" s="242"/>
      <c r="D36" s="242"/>
      <c r="E36" s="242"/>
      <c r="F36" s="242"/>
      <c r="G36" s="242"/>
      <c r="H36" s="242"/>
      <c r="I36" s="243"/>
      <c r="J36" s="90"/>
      <c r="K36" s="247"/>
      <c r="L36" s="247"/>
      <c r="M36" s="247"/>
      <c r="N36" s="247"/>
    </row>
    <row r="37" spans="1:14" x14ac:dyDescent="0.25">
      <c r="A37" s="241"/>
      <c r="B37" s="242"/>
      <c r="C37" s="242"/>
      <c r="D37" s="242"/>
      <c r="E37" s="242"/>
      <c r="F37" s="242"/>
      <c r="G37" s="242"/>
      <c r="H37" s="242"/>
      <c r="I37" s="243"/>
      <c r="J37" s="90"/>
      <c r="K37" s="247"/>
      <c r="L37" s="247"/>
      <c r="M37" s="247"/>
      <c r="N37" s="247"/>
    </row>
    <row r="38" spans="1:14" ht="14.25" customHeight="1" x14ac:dyDescent="0.25">
      <c r="A38" s="241"/>
      <c r="B38" s="242"/>
      <c r="C38" s="242"/>
      <c r="D38" s="242"/>
      <c r="E38" s="242"/>
      <c r="F38" s="242"/>
      <c r="G38" s="242"/>
      <c r="H38" s="242"/>
      <c r="I38" s="243"/>
      <c r="J38" s="90"/>
      <c r="K38" s="247"/>
      <c r="L38" s="247"/>
      <c r="M38" s="247"/>
      <c r="N38" s="247"/>
    </row>
    <row r="39" spans="1:14" x14ac:dyDescent="0.25">
      <c r="A39" s="241"/>
      <c r="B39" s="242"/>
      <c r="C39" s="242"/>
      <c r="D39" s="242"/>
      <c r="E39" s="242"/>
      <c r="F39" s="242"/>
      <c r="G39" s="242"/>
      <c r="H39" s="242"/>
      <c r="I39" s="243"/>
      <c r="J39" s="90"/>
      <c r="K39" s="247"/>
      <c r="L39" s="247"/>
      <c r="M39" s="247"/>
      <c r="N39" s="247"/>
    </row>
    <row r="40" spans="1:14" x14ac:dyDescent="0.25">
      <c r="A40" s="241"/>
      <c r="B40" s="242"/>
      <c r="C40" s="242"/>
      <c r="D40" s="242"/>
      <c r="E40" s="242"/>
      <c r="F40" s="242"/>
      <c r="G40" s="242"/>
      <c r="H40" s="242"/>
      <c r="I40" s="243"/>
      <c r="J40" s="90"/>
      <c r="K40" s="247"/>
      <c r="L40" s="247"/>
      <c r="M40" s="247"/>
      <c r="N40" s="247"/>
    </row>
    <row r="41" spans="1:14" x14ac:dyDescent="0.25">
      <c r="A41" s="241"/>
      <c r="B41" s="242"/>
      <c r="C41" s="242"/>
      <c r="D41" s="242"/>
      <c r="E41" s="242"/>
      <c r="F41" s="242"/>
      <c r="G41" s="242"/>
      <c r="H41" s="242"/>
      <c r="I41" s="243"/>
      <c r="J41" s="90"/>
      <c r="K41" s="90"/>
      <c r="L41" s="90"/>
      <c r="M41" s="90"/>
      <c r="N41" s="90"/>
    </row>
    <row r="42" spans="1:14" x14ac:dyDescent="0.25">
      <c r="A42" s="241"/>
      <c r="B42" s="242"/>
      <c r="C42" s="242"/>
      <c r="D42" s="242"/>
      <c r="E42" s="242"/>
      <c r="F42" s="242"/>
      <c r="G42" s="242"/>
      <c r="H42" s="242"/>
      <c r="I42" s="243"/>
      <c r="J42" s="90"/>
      <c r="K42" s="90"/>
      <c r="L42" s="90"/>
      <c r="M42" s="90"/>
      <c r="N42" s="90"/>
    </row>
    <row r="43" spans="1:14" x14ac:dyDescent="0.25">
      <c r="A43" s="241"/>
      <c r="B43" s="242"/>
      <c r="C43" s="242"/>
      <c r="D43" s="242"/>
      <c r="E43" s="242"/>
      <c r="F43" s="242"/>
      <c r="G43" s="242"/>
      <c r="H43" s="242"/>
      <c r="I43" s="243"/>
      <c r="J43" s="90"/>
      <c r="K43" s="90"/>
      <c r="L43" s="90"/>
      <c r="M43" s="90"/>
      <c r="N43" s="90"/>
    </row>
    <row r="44" spans="1:14" x14ac:dyDescent="0.25">
      <c r="A44" s="241"/>
      <c r="B44" s="242"/>
      <c r="C44" s="242"/>
      <c r="D44" s="242"/>
      <c r="E44" s="242"/>
      <c r="F44" s="242"/>
      <c r="G44" s="242"/>
      <c r="H44" s="242"/>
      <c r="I44" s="243"/>
      <c r="J44" s="90"/>
      <c r="K44" s="90"/>
      <c r="L44" s="90"/>
      <c r="M44" s="90"/>
      <c r="N44" s="90"/>
    </row>
    <row r="45" spans="1:14" x14ac:dyDescent="0.25">
      <c r="A45" s="241"/>
      <c r="B45" s="242"/>
      <c r="C45" s="242"/>
      <c r="D45" s="242"/>
      <c r="E45" s="242"/>
      <c r="F45" s="242"/>
      <c r="G45" s="242"/>
      <c r="H45" s="242"/>
      <c r="I45" s="243"/>
      <c r="J45" s="90"/>
      <c r="K45" s="90"/>
      <c r="L45" s="90"/>
      <c r="M45" s="90"/>
      <c r="N45" s="90"/>
    </row>
    <row r="46" spans="1:14" x14ac:dyDescent="0.25">
      <c r="A46" s="241"/>
      <c r="B46" s="242"/>
      <c r="C46" s="242"/>
      <c r="D46" s="242"/>
      <c r="E46" s="242"/>
      <c r="F46" s="242"/>
      <c r="G46" s="242"/>
      <c r="H46" s="242"/>
      <c r="I46" s="243"/>
      <c r="J46" s="90"/>
      <c r="K46" s="90"/>
      <c r="L46" s="90"/>
      <c r="M46" s="90"/>
      <c r="N46" s="90"/>
    </row>
    <row r="47" spans="1:14" x14ac:dyDescent="0.25">
      <c r="A47" s="241"/>
      <c r="B47" s="242"/>
      <c r="C47" s="242"/>
      <c r="D47" s="242"/>
      <c r="E47" s="242"/>
      <c r="F47" s="242"/>
      <c r="G47" s="242"/>
      <c r="H47" s="242"/>
      <c r="I47" s="243"/>
      <c r="J47" s="90"/>
      <c r="K47" s="90"/>
      <c r="L47" s="90"/>
      <c r="M47" s="90"/>
      <c r="N47" s="90"/>
    </row>
    <row r="48" spans="1:14" x14ac:dyDescent="0.25">
      <c r="A48" s="241"/>
      <c r="B48" s="242"/>
      <c r="C48" s="242"/>
      <c r="D48" s="242"/>
      <c r="E48" s="242"/>
      <c r="F48" s="242"/>
      <c r="G48" s="242"/>
      <c r="H48" s="242"/>
      <c r="I48" s="243"/>
      <c r="J48" s="90"/>
      <c r="K48" s="90"/>
      <c r="L48" s="90"/>
      <c r="M48" s="90"/>
      <c r="N48" s="90"/>
    </row>
    <row r="49" spans="1:9" x14ac:dyDescent="0.25">
      <c r="A49" s="241"/>
      <c r="B49" s="242"/>
      <c r="C49" s="242"/>
      <c r="D49" s="242"/>
      <c r="E49" s="242"/>
      <c r="F49" s="242"/>
      <c r="G49" s="242"/>
      <c r="H49" s="242"/>
      <c r="I49" s="243"/>
    </row>
    <row r="50" spans="1:9" x14ac:dyDescent="0.25">
      <c r="A50" s="241"/>
      <c r="B50" s="242"/>
      <c r="C50" s="242"/>
      <c r="D50" s="242"/>
      <c r="E50" s="242"/>
      <c r="F50" s="242"/>
      <c r="G50" s="242"/>
      <c r="H50" s="242"/>
      <c r="I50" s="243"/>
    </row>
    <row r="51" spans="1:9" x14ac:dyDescent="0.25">
      <c r="A51" s="241"/>
      <c r="B51" s="242"/>
      <c r="C51" s="242"/>
      <c r="D51" s="242"/>
      <c r="E51" s="242"/>
      <c r="F51" s="242"/>
      <c r="G51" s="242"/>
      <c r="H51" s="242"/>
      <c r="I51" s="243"/>
    </row>
    <row r="52" spans="1:9" x14ac:dyDescent="0.25">
      <c r="A52" s="244"/>
      <c r="B52" s="245"/>
      <c r="C52" s="245"/>
      <c r="D52" s="245"/>
      <c r="E52" s="245"/>
      <c r="F52" s="245"/>
      <c r="G52" s="245"/>
      <c r="H52" s="245"/>
      <c r="I52" s="246"/>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7"/>
  <sheetViews>
    <sheetView topLeftCell="A52" workbookViewId="0">
      <selection activeCell="B72" sqref="B72"/>
    </sheetView>
  </sheetViews>
  <sheetFormatPr defaultColWidth="9.33203125" defaultRowHeight="15" x14ac:dyDescent="0.25"/>
  <cols>
    <col min="1" max="1" width="9.33203125" style="2"/>
    <col min="2" max="2" width="39" style="2" customWidth="1"/>
    <col min="3" max="7" width="9.33203125" style="2"/>
    <col min="8" max="8" width="11.88671875" style="2" bestFit="1" customWidth="1"/>
    <col min="9" max="16384" width="9.33203125" style="2"/>
  </cols>
  <sheetData>
    <row r="1" spans="1:10" ht="15.6" x14ac:dyDescent="0.3">
      <c r="A1" s="33">
        <f>+'Cover Page'!C39</f>
        <v>2022</v>
      </c>
      <c r="B1" s="34" t="s">
        <v>164</v>
      </c>
      <c r="C1" s="34"/>
      <c r="D1" s="34"/>
      <c r="E1" s="34"/>
      <c r="F1" s="34"/>
      <c r="G1" s="34"/>
      <c r="H1" s="34"/>
      <c r="I1" s="34"/>
      <c r="J1" s="34"/>
    </row>
    <row r="2" spans="1:10" ht="8.25" customHeight="1" x14ac:dyDescent="0.25">
      <c r="A2" s="90"/>
      <c r="B2" s="90"/>
      <c r="C2" s="90"/>
      <c r="D2" s="90"/>
      <c r="E2" s="90"/>
      <c r="F2" s="90"/>
      <c r="G2" s="90"/>
      <c r="H2" s="90"/>
      <c r="I2" s="90"/>
      <c r="J2" s="90"/>
    </row>
    <row r="3" spans="1:10" s="3" customFormat="1" ht="13.8" x14ac:dyDescent="0.25">
      <c r="A3" s="260" t="str">
        <f>+'Cover Page'!B31</f>
        <v>Permit EPR/NP3638ZS</v>
      </c>
      <c r="B3" s="260"/>
      <c r="C3" s="260"/>
      <c r="D3" s="260"/>
      <c r="E3" s="260"/>
      <c r="F3" s="3" t="s">
        <v>165</v>
      </c>
      <c r="G3" s="261" t="str">
        <f>+'Cover Page'!$B$33</f>
        <v>Peterborough Energy Recovery Facility</v>
      </c>
      <c r="H3" s="261"/>
      <c r="I3" s="261"/>
    </row>
    <row r="4" spans="1:10" s="3" customFormat="1" ht="13.8" x14ac:dyDescent="0.25">
      <c r="A4" s="3" t="s">
        <v>166</v>
      </c>
      <c r="B4" s="260" t="str">
        <f>+'Cover Page'!B33:I33</f>
        <v>Peterborough Energy Recovery Facility</v>
      </c>
      <c r="C4" s="260"/>
      <c r="D4" s="260"/>
      <c r="E4" s="260"/>
      <c r="F4" s="3" t="s">
        <v>167</v>
      </c>
      <c r="G4" s="3" t="s">
        <v>168</v>
      </c>
    </row>
    <row r="5" spans="1:10" s="3" customFormat="1" ht="6.75" customHeight="1" x14ac:dyDescent="0.25"/>
    <row r="6" spans="1:10" s="3" customFormat="1" ht="15.75" customHeight="1" x14ac:dyDescent="0.25">
      <c r="A6" s="3" t="s">
        <v>169</v>
      </c>
      <c r="D6" s="262">
        <v>44562</v>
      </c>
      <c r="E6" s="262"/>
      <c r="F6" s="35" t="s">
        <v>170</v>
      </c>
      <c r="G6" s="262">
        <v>44926</v>
      </c>
      <c r="H6" s="262"/>
    </row>
    <row r="7" spans="1:10" s="3" customFormat="1" ht="7.5" customHeight="1" x14ac:dyDescent="0.25"/>
    <row r="8" spans="1:10" s="3" customFormat="1" ht="15.6" x14ac:dyDescent="0.3">
      <c r="A8" s="9">
        <f>+A1</f>
        <v>2022</v>
      </c>
      <c r="B8" s="34" t="s">
        <v>171</v>
      </c>
      <c r="C8"/>
      <c r="D8"/>
      <c r="E8"/>
      <c r="F8"/>
      <c r="G8"/>
    </row>
    <row r="9" spans="1:10" s="3" customFormat="1" ht="28.5" customHeight="1" x14ac:dyDescent="0.25">
      <c r="A9" s="263" t="s">
        <v>172</v>
      </c>
      <c r="B9" s="263"/>
      <c r="C9" s="263" t="s">
        <v>173</v>
      </c>
      <c r="D9" s="263"/>
      <c r="E9" s="263" t="s">
        <v>174</v>
      </c>
      <c r="F9" s="263"/>
      <c r="G9" s="263" t="s">
        <v>175</v>
      </c>
      <c r="H9" s="263"/>
      <c r="I9" s="263" t="s">
        <v>176</v>
      </c>
      <c r="J9" s="263"/>
    </row>
    <row r="10" spans="1:10" s="3" customFormat="1" ht="14.25" customHeight="1" x14ac:dyDescent="0.25">
      <c r="A10" s="255" t="s">
        <v>177</v>
      </c>
      <c r="B10" s="255"/>
      <c r="C10" s="255"/>
      <c r="D10" s="255"/>
      <c r="E10" s="255"/>
      <c r="F10" s="255"/>
      <c r="G10" s="255"/>
      <c r="H10" s="255"/>
      <c r="I10" s="255"/>
      <c r="J10" s="255"/>
    </row>
    <row r="11" spans="1:10" s="3" customFormat="1" ht="18.75" customHeight="1" x14ac:dyDescent="0.25">
      <c r="A11" s="255" t="s">
        <v>178</v>
      </c>
      <c r="B11" s="255"/>
      <c r="C11" s="256" t="s">
        <v>179</v>
      </c>
      <c r="D11" s="256"/>
      <c r="E11" s="257"/>
      <c r="F11" s="257"/>
      <c r="G11" s="258">
        <f>'Operational Data'!G34</f>
        <v>1934.65</v>
      </c>
      <c r="H11" s="258"/>
      <c r="I11" s="259">
        <f>IF((E11+G11)&gt;0,(E11+G11)/'Operational Data'!$G$21, "-")</f>
        <v>2.1274181216458927E-2</v>
      </c>
      <c r="J11" s="259"/>
    </row>
    <row r="12" spans="1:10" s="3" customFormat="1" ht="14.25" customHeight="1" x14ac:dyDescent="0.25">
      <c r="A12" s="255" t="s">
        <v>180</v>
      </c>
      <c r="B12" s="255"/>
      <c r="C12" s="256" t="s">
        <v>181</v>
      </c>
      <c r="D12" s="256"/>
      <c r="E12" s="257"/>
      <c r="F12" s="257"/>
      <c r="G12" s="264">
        <f>'Operational Data'!G38</f>
        <v>0.25</v>
      </c>
      <c r="H12" s="264"/>
      <c r="I12" s="259">
        <f>IF((E12+G12)&gt;0,(E12+G12)/'Operational Data'!$G$21, "-")</f>
        <v>2.7490994774841608E-6</v>
      </c>
      <c r="J12" s="259"/>
    </row>
    <row r="13" spans="1:10" s="3" customFormat="1" ht="14.25" customHeight="1" x14ac:dyDescent="0.25">
      <c r="A13" s="265" t="s">
        <v>182</v>
      </c>
      <c r="B13" s="265"/>
      <c r="C13" s="256" t="s">
        <v>181</v>
      </c>
      <c r="D13" s="256"/>
      <c r="E13" s="257"/>
      <c r="F13" s="257"/>
      <c r="G13" s="264">
        <f>'Operational Data'!G46</f>
        <v>0.01</v>
      </c>
      <c r="H13" s="264"/>
      <c r="I13" s="259">
        <f>IF((E13+G13)&gt;0,(E13+G13)/'Operational Data'!$G$21, "-")</f>
        <v>1.0996397909936642E-7</v>
      </c>
      <c r="J13" s="259"/>
    </row>
    <row r="14" spans="1:10" s="3" customFormat="1" ht="14.25" customHeight="1" x14ac:dyDescent="0.25">
      <c r="A14" s="265" t="s">
        <v>183</v>
      </c>
      <c r="B14" s="265"/>
      <c r="C14" s="256" t="s">
        <v>181</v>
      </c>
      <c r="D14" s="256"/>
      <c r="E14" s="257"/>
      <c r="F14" s="257"/>
      <c r="G14" s="264">
        <f>'Operational Data'!G41</f>
        <v>0.8</v>
      </c>
      <c r="H14" s="264"/>
      <c r="I14" s="259">
        <f>IF((E14+G14)&gt;0,(E14+G14)/'Operational Data'!$G$21, "-")</f>
        <v>8.797118327949314E-6</v>
      </c>
      <c r="J14" s="259"/>
    </row>
    <row r="15" spans="1:10" s="3" customFormat="1" ht="14.25" customHeight="1" x14ac:dyDescent="0.25">
      <c r="A15" s="279" t="s">
        <v>184</v>
      </c>
      <c r="B15" s="280"/>
      <c r="C15" s="281" t="s">
        <v>185</v>
      </c>
      <c r="D15" s="282"/>
      <c r="E15" s="179"/>
      <c r="F15" s="180"/>
      <c r="G15" s="264">
        <f>'Operational Data'!G43</f>
        <v>0.31900000000000001</v>
      </c>
      <c r="H15" s="264"/>
      <c r="I15" s="259">
        <f>IF((E15+G15)&gt;0,(E15+G15)/'Operational Data'!$G$21, "-")</f>
        <v>3.507850933269789E-6</v>
      </c>
      <c r="J15" s="259"/>
    </row>
    <row r="16" spans="1:10" s="3" customFormat="1" ht="14.25" customHeight="1" x14ac:dyDescent="0.25">
      <c r="A16" s="279" t="s">
        <v>186</v>
      </c>
      <c r="B16" s="280"/>
      <c r="C16" s="281" t="s">
        <v>187</v>
      </c>
      <c r="D16" s="282"/>
      <c r="E16" s="179"/>
      <c r="F16" s="180"/>
      <c r="G16" s="299">
        <f>'Operational Data'!G39</f>
        <v>12.5</v>
      </c>
      <c r="H16" s="300"/>
      <c r="I16" s="259">
        <f>IF((E16+G16)&gt;0,(E16+G16)/'Operational Data'!$G$21, "-")</f>
        <v>1.3745497387420804E-4</v>
      </c>
      <c r="J16" s="259"/>
    </row>
    <row r="17" spans="1:10" s="3" customFormat="1" ht="14.25" customHeight="1" x14ac:dyDescent="0.25">
      <c r="A17" s="279" t="s">
        <v>188</v>
      </c>
      <c r="B17" s="280"/>
      <c r="C17" s="281" t="s">
        <v>181</v>
      </c>
      <c r="D17" s="282"/>
      <c r="E17" s="179"/>
      <c r="F17" s="180"/>
      <c r="G17" s="299">
        <f>'Operational Data'!G44</f>
        <v>0.05</v>
      </c>
      <c r="H17" s="300"/>
      <c r="I17" s="259">
        <f>IF((E17+G17)&gt;0,(E17+G17)/'Operational Data'!$G$21, "-")</f>
        <v>5.4981989549683212E-7</v>
      </c>
      <c r="J17" s="259"/>
    </row>
    <row r="18" spans="1:10" s="3" customFormat="1" ht="14.25" customHeight="1" x14ac:dyDescent="0.25">
      <c r="A18" s="279" t="s">
        <v>189</v>
      </c>
      <c r="B18" s="280"/>
      <c r="C18" s="275" t="s">
        <v>181</v>
      </c>
      <c r="D18" s="276"/>
      <c r="E18" s="277"/>
      <c r="F18" s="278"/>
      <c r="G18" s="264">
        <f>'Operational Data'!G40</f>
        <v>0.65</v>
      </c>
      <c r="H18" s="264"/>
      <c r="I18" s="259">
        <f>IF((E18+G18)&gt;0,(E18+G18)/'Operational Data'!$G$21, "-")</f>
        <v>7.1476586414588178E-6</v>
      </c>
      <c r="J18" s="259"/>
    </row>
    <row r="19" spans="1:10" s="3" customFormat="1" ht="14.25" customHeight="1" x14ac:dyDescent="0.25">
      <c r="A19" s="272" t="s">
        <v>190</v>
      </c>
      <c r="B19" s="272"/>
      <c r="C19" s="272"/>
      <c r="D19" s="272"/>
      <c r="E19" s="273">
        <f>SUM(E11:F14)</f>
        <v>0</v>
      </c>
      <c r="F19" s="273"/>
      <c r="G19" s="274">
        <f>SUM(G11:H18)</f>
        <v>1949.229</v>
      </c>
      <c r="H19" s="274"/>
      <c r="I19" s="259">
        <f>IF((E19+G19)&gt;0,(E19+G19)/'Operational Data'!$G$21, "-")</f>
        <v>2.1434497701587892E-2</v>
      </c>
      <c r="J19" s="259"/>
    </row>
    <row r="20" spans="1:10" s="3" customFormat="1" ht="14.25" customHeight="1" x14ac:dyDescent="0.25">
      <c r="A20" s="266"/>
      <c r="B20" s="267"/>
      <c r="C20" s="267"/>
      <c r="D20" s="267"/>
      <c r="E20" s="268"/>
      <c r="F20" s="268"/>
      <c r="G20" s="268"/>
      <c r="H20" s="268"/>
      <c r="I20" s="269"/>
      <c r="J20" s="270"/>
    </row>
    <row r="21" spans="1:10" s="3" customFormat="1" ht="14.25" customHeight="1" x14ac:dyDescent="0.25">
      <c r="A21" s="271" t="s">
        <v>191</v>
      </c>
      <c r="B21" s="271"/>
      <c r="C21" s="271"/>
      <c r="D21" s="271"/>
      <c r="E21" s="271"/>
      <c r="F21" s="271"/>
      <c r="G21" s="271"/>
      <c r="H21" s="271"/>
      <c r="I21" s="271"/>
      <c r="J21" s="271"/>
    </row>
    <row r="22" spans="1:10" ht="14.25" customHeight="1" x14ac:dyDescent="0.25">
      <c r="A22" s="255" t="s">
        <v>192</v>
      </c>
      <c r="B22" s="255"/>
      <c r="C22" s="256"/>
      <c r="D22" s="256"/>
      <c r="E22" s="257"/>
      <c r="F22" s="257"/>
      <c r="G22" s="258">
        <f>'Operational Data'!G35</f>
        <v>19541.129999999997</v>
      </c>
      <c r="H22" s="258"/>
      <c r="I22" s="259">
        <f>IF((E22+G22)&gt;0,(E22+G22)/'Operational Data'!$G$21, "-")</f>
        <v>0.21488204108980019</v>
      </c>
      <c r="J22" s="259"/>
    </row>
    <row r="23" spans="1:10" s="3" customFormat="1" ht="14.25" customHeight="1" x14ac:dyDescent="0.25">
      <c r="A23" s="255" t="s">
        <v>193</v>
      </c>
      <c r="B23" s="255"/>
      <c r="C23" s="256"/>
      <c r="D23" s="256"/>
      <c r="E23" s="257"/>
      <c r="F23" s="257"/>
      <c r="G23" s="258">
        <f>'Operational Data'!G36</f>
        <v>6.04</v>
      </c>
      <c r="H23" s="258"/>
      <c r="I23" s="259">
        <f>IF((E23+G23)&gt;0,(E23+G23)/'Operational Data'!$G$21, "-")</f>
        <v>6.6418243376017324E-5</v>
      </c>
      <c r="J23" s="259"/>
    </row>
    <row r="24" spans="1:10" s="3" customFormat="1" ht="14.25" customHeight="1" x14ac:dyDescent="0.25">
      <c r="A24" s="255" t="s">
        <v>194</v>
      </c>
      <c r="B24" s="255"/>
      <c r="C24" s="256"/>
      <c r="D24" s="256"/>
      <c r="E24" s="257"/>
      <c r="F24" s="257"/>
      <c r="G24" s="258">
        <f>'Operational Data'!G37</f>
        <v>49.62</v>
      </c>
      <c r="H24" s="258"/>
      <c r="I24" s="259">
        <f>IF((E24+G24)&gt;0,(E24+G24)/'Operational Data'!$G$21, "-")</f>
        <v>5.4564126429105619E-4</v>
      </c>
      <c r="J24" s="259"/>
    </row>
    <row r="25" spans="1:10" s="3" customFormat="1" ht="14.25" customHeight="1" x14ac:dyDescent="0.25">
      <c r="A25" s="283" t="s">
        <v>195</v>
      </c>
      <c r="B25" s="283"/>
      <c r="C25" s="256"/>
      <c r="D25" s="256"/>
      <c r="E25" s="257"/>
      <c r="F25" s="257"/>
      <c r="G25" s="258">
        <f>'Operational Data'!G42</f>
        <v>1.92</v>
      </c>
      <c r="H25" s="258"/>
      <c r="I25" s="259">
        <f>IF((E25+G25)&gt;0,(E25+G25)/'Operational Data'!$G$21, "-")</f>
        <v>2.1113083987078352E-5</v>
      </c>
      <c r="J25" s="259"/>
    </row>
    <row r="26" spans="1:10" s="3" customFormat="1" ht="14.25" customHeight="1" x14ac:dyDescent="0.25">
      <c r="A26" s="283" t="s">
        <v>196</v>
      </c>
      <c r="B26" s="283"/>
      <c r="C26" s="256"/>
      <c r="D26" s="256"/>
      <c r="E26" s="257"/>
      <c r="F26" s="257"/>
      <c r="G26" s="258">
        <f>'Operational Data'!G45</f>
        <v>0.6</v>
      </c>
      <c r="H26" s="258"/>
      <c r="I26" s="259">
        <f>IF((E26+G26)&gt;0,(E26+G26)/'Operational Data'!$G$21, "-")</f>
        <v>6.5978387459619855E-6</v>
      </c>
      <c r="J26" s="259"/>
    </row>
    <row r="27" spans="1:10" s="3" customFormat="1" ht="14.25" customHeight="1" x14ac:dyDescent="0.25">
      <c r="A27" s="288" t="s">
        <v>197</v>
      </c>
      <c r="B27" s="288"/>
      <c r="C27" s="288"/>
      <c r="D27" s="288"/>
      <c r="E27" s="273">
        <f>SUM(E22:F26)</f>
        <v>0</v>
      </c>
      <c r="F27" s="273"/>
      <c r="G27" s="289">
        <f>SUM(G22:H26)</f>
        <v>19599.309999999994</v>
      </c>
      <c r="H27" s="289"/>
      <c r="I27" s="259">
        <f>IF((E27+G27)&gt;0,(E27+G27)/'Operational Data'!$G$21, "-")</f>
        <v>0.21552181152020028</v>
      </c>
      <c r="J27" s="259"/>
    </row>
    <row r="28" spans="1:10" s="3" customFormat="1" ht="14.25" customHeight="1" x14ac:dyDescent="0.25">
      <c r="A28" s="306" t="s">
        <v>198</v>
      </c>
      <c r="B28" s="306"/>
      <c r="C28" s="306"/>
      <c r="D28" s="306"/>
      <c r="E28" s="307">
        <f>+E27+E19</f>
        <v>0</v>
      </c>
      <c r="F28" s="307"/>
      <c r="G28" s="284">
        <f>SUM(G19,G27)</f>
        <v>21548.538999999993</v>
      </c>
      <c r="H28" s="284"/>
      <c r="I28" s="285">
        <f>IF((E28+G28)&gt;0,(E28+G28)/'Operational Data'!$G$21, "-")</f>
        <v>0.23695630922178815</v>
      </c>
      <c r="J28" s="285"/>
    </row>
    <row r="29" spans="1:10" s="3" customFormat="1" ht="8.25" customHeight="1" x14ac:dyDescent="0.3">
      <c r="A29" s="182"/>
      <c r="B29"/>
      <c r="C29"/>
      <c r="D29"/>
      <c r="E29"/>
      <c r="F29"/>
      <c r="G29"/>
    </row>
    <row r="30" spans="1:10" s="3" customFormat="1" ht="14.25" customHeight="1" x14ac:dyDescent="0.25">
      <c r="A30" s="286" t="s">
        <v>199</v>
      </c>
      <c r="B30" s="286"/>
      <c r="C30" s="286"/>
      <c r="D30" s="286"/>
      <c r="E30" s="286"/>
      <c r="F30" s="286"/>
      <c r="G30" s="286"/>
      <c r="H30" s="286"/>
      <c r="I30" s="286"/>
      <c r="J30" s="286"/>
    </row>
    <row r="31" spans="1:10" s="3" customFormat="1" ht="14.25" customHeight="1" x14ac:dyDescent="0.25">
      <c r="A31" s="287" t="s">
        <v>200</v>
      </c>
      <c r="B31" s="287"/>
      <c r="C31" s="287"/>
      <c r="D31" s="287"/>
      <c r="E31" s="287"/>
      <c r="F31" s="287"/>
      <c r="G31" s="287"/>
      <c r="H31" s="287"/>
      <c r="I31" s="287"/>
      <c r="J31" s="287"/>
    </row>
    <row r="32" spans="1:10" s="3" customFormat="1" ht="14.25" customHeight="1" x14ac:dyDescent="0.25">
      <c r="A32" s="287"/>
      <c r="B32" s="287"/>
      <c r="C32" s="287"/>
      <c r="D32" s="287"/>
      <c r="E32" s="287"/>
      <c r="F32" s="287"/>
      <c r="G32" s="287"/>
      <c r="H32" s="287"/>
      <c r="I32" s="287"/>
      <c r="J32" s="287"/>
    </row>
    <row r="33" spans="1:10" s="3" customFormat="1" ht="14.25" customHeight="1" x14ac:dyDescent="0.25">
      <c r="A33" s="287"/>
      <c r="B33" s="287"/>
      <c r="C33" s="287"/>
      <c r="D33" s="287"/>
      <c r="E33" s="287"/>
      <c r="F33" s="287"/>
      <c r="G33" s="287"/>
      <c r="H33" s="287"/>
      <c r="I33" s="287"/>
      <c r="J33" s="287"/>
    </row>
    <row r="34" spans="1:10" s="3" customFormat="1" ht="14.25" customHeight="1" x14ac:dyDescent="0.3">
      <c r="A34" s="182"/>
      <c r="B34"/>
      <c r="C34"/>
      <c r="D34"/>
      <c r="E34"/>
      <c r="F34"/>
      <c r="G34"/>
    </row>
    <row r="35" spans="1:10" s="3" customFormat="1" ht="14.25" customHeight="1" x14ac:dyDescent="0.3">
      <c r="A35" s="1">
        <f>+A1</f>
        <v>2022</v>
      </c>
      <c r="B35" s="34" t="s">
        <v>201</v>
      </c>
      <c r="C35" s="34"/>
      <c r="D35" s="34"/>
      <c r="E35" s="34"/>
      <c r="F35" s="34"/>
    </row>
    <row r="36" spans="1:10" s="3" customFormat="1" ht="24.75" customHeight="1" x14ac:dyDescent="0.25">
      <c r="A36" s="301" t="s">
        <v>202</v>
      </c>
      <c r="B36" s="302"/>
      <c r="C36" s="302"/>
      <c r="D36" s="303"/>
      <c r="E36" s="38" t="s">
        <v>203</v>
      </c>
      <c r="F36" s="39"/>
      <c r="G36" s="40" t="s">
        <v>78</v>
      </c>
      <c r="H36" s="304" t="s">
        <v>204</v>
      </c>
      <c r="I36" s="305"/>
      <c r="J36" s="41" t="s">
        <v>78</v>
      </c>
    </row>
    <row r="37" spans="1:10" s="3" customFormat="1" ht="14.25" customHeight="1" x14ac:dyDescent="0.25">
      <c r="A37" s="266" t="s">
        <v>132</v>
      </c>
      <c r="B37" s="267"/>
      <c r="C37" s="267"/>
      <c r="D37" s="295"/>
      <c r="E37" s="296">
        <f>+'Operational Data'!G49</f>
        <v>43949000</v>
      </c>
      <c r="F37" s="297"/>
      <c r="G37" s="183" t="s">
        <v>205</v>
      </c>
      <c r="H37" s="296">
        <f>IF(E37&gt;0,E37/'Operational Data'!$G$21,"-")</f>
        <v>483.28069174380551</v>
      </c>
      <c r="I37" s="297"/>
      <c r="J37" s="183" t="s">
        <v>206</v>
      </c>
    </row>
    <row r="38" spans="1:10" s="3" customFormat="1" ht="14.25" customHeight="1" x14ac:dyDescent="0.25">
      <c r="A38" s="266" t="s">
        <v>207</v>
      </c>
      <c r="B38" s="267"/>
      <c r="C38" s="267"/>
      <c r="D38" s="295"/>
      <c r="E38" s="296">
        <f>+'Operational Data'!G50</f>
        <v>0</v>
      </c>
      <c r="F38" s="297"/>
      <c r="G38" s="183" t="s">
        <v>205</v>
      </c>
      <c r="H38" s="296" t="str">
        <f>IF(E38&gt;0,E38/'Operational Data'!$G$21,"-")</f>
        <v>-</v>
      </c>
      <c r="I38" s="297"/>
      <c r="J38" s="183" t="s">
        <v>206</v>
      </c>
    </row>
    <row r="39" spans="1:10" s="3" customFormat="1" ht="14.25" customHeight="1" x14ac:dyDescent="0.25">
      <c r="A39" s="266" t="s">
        <v>136</v>
      </c>
      <c r="B39" s="267"/>
      <c r="C39" s="267"/>
      <c r="D39" s="295"/>
      <c r="E39" s="296">
        <f>+'Operational Data'!G51</f>
        <v>235521</v>
      </c>
      <c r="F39" s="297"/>
      <c r="G39" s="183" t="s">
        <v>208</v>
      </c>
      <c r="H39" s="296">
        <f>IF(E39&gt;0,E39/'Operational Data'!$G$21,"-")</f>
        <v>2.5898826321461881</v>
      </c>
      <c r="I39" s="297"/>
      <c r="J39" s="183" t="s">
        <v>209</v>
      </c>
    </row>
    <row r="40" spans="1:10" s="3" customFormat="1" ht="14.25" customHeight="1" x14ac:dyDescent="0.25">
      <c r="A40" s="266" t="s">
        <v>138</v>
      </c>
      <c r="B40" s="267"/>
      <c r="C40" s="267"/>
      <c r="D40" s="295"/>
      <c r="E40" s="296">
        <f>+'Operational Data'!G52</f>
        <v>31299</v>
      </c>
      <c r="F40" s="297"/>
      <c r="G40" s="183" t="s">
        <v>208</v>
      </c>
      <c r="H40" s="296">
        <f>IF(E40&gt;0,E40/'Operational Data'!$G$21,"-")</f>
        <v>0.34417625818310699</v>
      </c>
      <c r="I40" s="297"/>
      <c r="J40" s="183" t="s">
        <v>209</v>
      </c>
    </row>
    <row r="41" spans="1:10" s="3" customFormat="1" ht="14.25" customHeight="1" x14ac:dyDescent="0.25">
      <c r="A41" s="266" t="s">
        <v>210</v>
      </c>
      <c r="B41" s="267"/>
      <c r="C41" s="267"/>
      <c r="D41" s="295"/>
      <c r="E41" s="296">
        <f>+'Operational Data'!G53</f>
        <v>1060321</v>
      </c>
      <c r="F41" s="297"/>
      <c r="G41" s="183" t="s">
        <v>208</v>
      </c>
      <c r="H41" s="296">
        <f>IF(E41&gt;0,E41/'Operational Data'!$G$21,"-")</f>
        <v>11.659711628261931</v>
      </c>
      <c r="I41" s="297"/>
      <c r="J41" s="183" t="s">
        <v>209</v>
      </c>
    </row>
    <row r="42" spans="1:10" s="3" customFormat="1" ht="14.25" customHeight="1" x14ac:dyDescent="0.25">
      <c r="A42" s="266" t="s">
        <v>211</v>
      </c>
      <c r="B42" s="267"/>
      <c r="C42" s="267"/>
      <c r="D42" s="295"/>
      <c r="E42" s="296">
        <f>+'Operational Data'!G54</f>
        <v>210427.2</v>
      </c>
      <c r="F42" s="297"/>
      <c r="G42" s="183"/>
      <c r="H42" s="296"/>
      <c r="I42" s="297"/>
      <c r="J42" s="183"/>
    </row>
    <row r="43" spans="1:10" s="3" customFormat="1" ht="14.25" customHeight="1" x14ac:dyDescent="0.25">
      <c r="A43" s="290"/>
      <c r="B43" s="291"/>
      <c r="C43" s="291"/>
      <c r="D43" s="292"/>
      <c r="E43" s="275"/>
      <c r="F43" s="276"/>
      <c r="G43" s="184"/>
      <c r="H43" s="293"/>
      <c r="I43" s="294"/>
      <c r="J43" s="184"/>
    </row>
    <row r="44" spans="1:10" s="3" customFormat="1" ht="14.25" customHeight="1" x14ac:dyDescent="0.25">
      <c r="A44" s="286" t="s">
        <v>199</v>
      </c>
      <c r="B44" s="286"/>
      <c r="C44" s="286"/>
      <c r="D44" s="286"/>
      <c r="E44" s="286"/>
      <c r="F44" s="286"/>
      <c r="G44" s="286"/>
      <c r="H44" s="286"/>
      <c r="I44" s="286"/>
      <c r="J44" s="286"/>
    </row>
    <row r="45" spans="1:10" s="3" customFormat="1" ht="14.25" customHeight="1" x14ac:dyDescent="0.25">
      <c r="A45" s="287"/>
      <c r="B45" s="287"/>
      <c r="C45" s="287"/>
      <c r="D45" s="287"/>
      <c r="E45" s="287"/>
      <c r="F45" s="287"/>
      <c r="G45" s="287"/>
      <c r="H45" s="287"/>
      <c r="I45" s="287"/>
      <c r="J45" s="287"/>
    </row>
    <row r="46" spans="1:10" s="3" customFormat="1" ht="14.25" customHeight="1" x14ac:dyDescent="0.25">
      <c r="A46" s="287"/>
      <c r="B46" s="287"/>
      <c r="C46" s="287"/>
      <c r="D46" s="287"/>
      <c r="E46" s="287"/>
      <c r="F46" s="287"/>
      <c r="G46" s="287"/>
      <c r="H46" s="287"/>
      <c r="I46" s="287"/>
      <c r="J46" s="287"/>
    </row>
    <row r="47" spans="1:10" s="3" customFormat="1" ht="14.25" customHeight="1" x14ac:dyDescent="0.25">
      <c r="A47" s="42"/>
      <c r="B47" s="42"/>
      <c r="C47" s="42"/>
      <c r="D47" s="42"/>
      <c r="E47" s="42"/>
      <c r="F47" s="42"/>
      <c r="G47" s="42"/>
      <c r="H47" s="42"/>
      <c r="I47" s="42"/>
      <c r="J47" s="42"/>
    </row>
    <row r="48" spans="1:10" s="3" customFormat="1" ht="14.25" customHeight="1" x14ac:dyDescent="0.25">
      <c r="A48" s="34">
        <f>+A35</f>
        <v>2022</v>
      </c>
      <c r="B48" s="34" t="s">
        <v>212</v>
      </c>
      <c r="C48" s="34"/>
      <c r="D48" s="34"/>
      <c r="E48" s="34"/>
      <c r="F48" s="34"/>
      <c r="G48" s="90"/>
    </row>
    <row r="49" spans="1:10" ht="14.25" customHeight="1" x14ac:dyDescent="0.25">
      <c r="A49" s="298" t="s">
        <v>213</v>
      </c>
      <c r="B49" s="298"/>
      <c r="C49" s="298" t="s">
        <v>214</v>
      </c>
      <c r="D49" s="298"/>
      <c r="E49" s="298"/>
      <c r="F49" s="298"/>
      <c r="G49" s="298"/>
      <c r="H49" s="298"/>
      <c r="I49" s="298"/>
      <c r="J49" s="298"/>
    </row>
    <row r="50" spans="1:10" ht="14.25" customHeight="1" x14ac:dyDescent="0.25">
      <c r="A50" s="43"/>
      <c r="B50" s="43"/>
      <c r="C50" s="36" t="s">
        <v>215</v>
      </c>
      <c r="D50" s="36" t="s">
        <v>216</v>
      </c>
      <c r="E50" s="36" t="s">
        <v>217</v>
      </c>
      <c r="F50" s="36" t="s">
        <v>218</v>
      </c>
      <c r="G50" s="36" t="s">
        <v>219</v>
      </c>
      <c r="H50" s="36"/>
      <c r="I50" s="36" t="s">
        <v>220</v>
      </c>
      <c r="J50" s="36" t="s">
        <v>221</v>
      </c>
    </row>
    <row r="51" spans="1:10" ht="31.5" customHeight="1" x14ac:dyDescent="0.25">
      <c r="A51" s="255" t="s">
        <v>222</v>
      </c>
      <c r="B51" s="255"/>
      <c r="C51" s="125">
        <f>'Operational Data'!G60</f>
        <v>8127.5</v>
      </c>
      <c r="D51" s="125"/>
      <c r="E51" s="125"/>
      <c r="F51" s="185"/>
      <c r="G51" s="185"/>
      <c r="H51" s="185"/>
      <c r="I51" s="185">
        <f>'Operational Data'!G61</f>
        <v>7889</v>
      </c>
      <c r="J51" s="185"/>
    </row>
    <row r="52" spans="1:10" ht="43.5" customHeight="1" x14ac:dyDescent="0.25">
      <c r="A52" s="255" t="s">
        <v>223</v>
      </c>
      <c r="B52" s="255"/>
      <c r="C52" s="125">
        <f>'Operational Data'!G64</f>
        <v>0</v>
      </c>
      <c r="D52" s="125"/>
      <c r="E52" s="125"/>
      <c r="F52" s="185"/>
      <c r="G52" s="185"/>
      <c r="H52" s="185"/>
      <c r="I52" s="185">
        <f>'Operational Data'!G62</f>
        <v>0</v>
      </c>
      <c r="J52" s="185"/>
    </row>
    <row r="53" spans="1:10" ht="42.75" customHeight="1" x14ac:dyDescent="0.25">
      <c r="A53" s="255" t="s">
        <v>224</v>
      </c>
      <c r="B53" s="255"/>
      <c r="C53" s="125">
        <f>'Operational Data'!G65</f>
        <v>0</v>
      </c>
      <c r="D53" s="125"/>
      <c r="E53" s="125"/>
      <c r="F53" s="185"/>
      <c r="G53" s="185"/>
      <c r="H53" s="185"/>
      <c r="I53" s="185">
        <f>'Operational Data'!G65</f>
        <v>0</v>
      </c>
      <c r="J53" s="185"/>
    </row>
    <row r="54" spans="1:10" ht="8.25" customHeight="1" x14ac:dyDescent="0.25">
      <c r="A54" s="90"/>
      <c r="B54" s="90"/>
      <c r="C54" s="90"/>
      <c r="D54" s="90"/>
      <c r="E54" s="90"/>
      <c r="F54" s="90"/>
      <c r="G54" s="90"/>
      <c r="H54" s="90"/>
      <c r="I54" s="90"/>
      <c r="J54" s="90"/>
    </row>
    <row r="55" spans="1:10" x14ac:dyDescent="0.25">
      <c r="A55" s="286" t="s">
        <v>199</v>
      </c>
      <c r="B55" s="286"/>
      <c r="C55" s="286"/>
      <c r="D55" s="286"/>
      <c r="E55" s="286"/>
      <c r="F55" s="286"/>
      <c r="G55" s="286"/>
      <c r="H55" s="286"/>
      <c r="I55" s="286"/>
      <c r="J55" s="286"/>
    </row>
    <row r="56" spans="1:10" x14ac:dyDescent="0.25">
      <c r="A56" s="287"/>
      <c r="B56" s="287"/>
      <c r="C56" s="287"/>
      <c r="D56" s="287"/>
      <c r="E56" s="287"/>
      <c r="F56" s="287"/>
      <c r="G56" s="287"/>
      <c r="H56" s="287"/>
      <c r="I56" s="287"/>
      <c r="J56" s="287"/>
    </row>
    <row r="57" spans="1:10" x14ac:dyDescent="0.25">
      <c r="A57" s="287"/>
      <c r="B57" s="287"/>
      <c r="C57" s="287"/>
      <c r="D57" s="287"/>
      <c r="E57" s="287"/>
      <c r="F57" s="287"/>
      <c r="G57" s="287"/>
      <c r="H57" s="287"/>
      <c r="I57" s="287"/>
      <c r="J57" s="287"/>
    </row>
    <row r="59" spans="1:10" ht="16.2" x14ac:dyDescent="0.35">
      <c r="A59" s="3" t="s">
        <v>225</v>
      </c>
      <c r="B59" s="202" t="s">
        <v>226</v>
      </c>
      <c r="C59" s="44"/>
      <c r="D59" s="44"/>
      <c r="E59" s="44"/>
      <c r="F59" s="3"/>
      <c r="G59" s="3" t="s">
        <v>227</v>
      </c>
      <c r="H59" s="203">
        <v>44950</v>
      </c>
      <c r="I59" s="44"/>
      <c r="J59" s="90"/>
    </row>
    <row r="67" spans="6:6" x14ac:dyDescent="0.25">
      <c r="F67" s="3"/>
    </row>
  </sheetData>
  <mergeCells count="125">
    <mergeCell ref="G16:H16"/>
    <mergeCell ref="C16:D16"/>
    <mergeCell ref="I15:J15"/>
    <mergeCell ref="I16:J16"/>
    <mergeCell ref="A17:B17"/>
    <mergeCell ref="C17:D17"/>
    <mergeCell ref="G17:H17"/>
    <mergeCell ref="I17:J17"/>
    <mergeCell ref="A42:D42"/>
    <mergeCell ref="E42:F42"/>
    <mergeCell ref="H42:I42"/>
    <mergeCell ref="A41:D41"/>
    <mergeCell ref="E41:F41"/>
    <mergeCell ref="H41:I41"/>
    <mergeCell ref="A36:D36"/>
    <mergeCell ref="H36:I36"/>
    <mergeCell ref="A37:D37"/>
    <mergeCell ref="E37:F37"/>
    <mergeCell ref="H37:I37"/>
    <mergeCell ref="A38:D38"/>
    <mergeCell ref="E38:F38"/>
    <mergeCell ref="H38:I38"/>
    <mergeCell ref="A28:D28"/>
    <mergeCell ref="E28:F28"/>
    <mergeCell ref="A53:B53"/>
    <mergeCell ref="A55:J55"/>
    <mergeCell ref="A56:J57"/>
    <mergeCell ref="A44:J44"/>
    <mergeCell ref="A45:J46"/>
    <mergeCell ref="A49:B49"/>
    <mergeCell ref="C49:J49"/>
    <mergeCell ref="A51:B51"/>
    <mergeCell ref="A52:B52"/>
    <mergeCell ref="A43:D43"/>
    <mergeCell ref="E43:F43"/>
    <mergeCell ref="H43:I43"/>
    <mergeCell ref="A39:D39"/>
    <mergeCell ref="E39:F39"/>
    <mergeCell ref="H39:I39"/>
    <mergeCell ref="A40:D40"/>
    <mergeCell ref="E40:F40"/>
    <mergeCell ref="H40:I40"/>
    <mergeCell ref="G28:H28"/>
    <mergeCell ref="I28:J28"/>
    <mergeCell ref="A30:J30"/>
    <mergeCell ref="A31:J33"/>
    <mergeCell ref="A26:B26"/>
    <mergeCell ref="C26:D26"/>
    <mergeCell ref="E26:F26"/>
    <mergeCell ref="G26:H26"/>
    <mergeCell ref="I26:J26"/>
    <mergeCell ref="A27:D27"/>
    <mergeCell ref="E27:F27"/>
    <mergeCell ref="G27:H27"/>
    <mergeCell ref="I27:J27"/>
    <mergeCell ref="A24:B24"/>
    <mergeCell ref="C24:D24"/>
    <mergeCell ref="E24:F24"/>
    <mergeCell ref="G24:H24"/>
    <mergeCell ref="I24:J24"/>
    <mergeCell ref="A25:B25"/>
    <mergeCell ref="C25:D25"/>
    <mergeCell ref="E25:F25"/>
    <mergeCell ref="G25:H25"/>
    <mergeCell ref="I25:J25"/>
    <mergeCell ref="A22:B22"/>
    <mergeCell ref="C22:D22"/>
    <mergeCell ref="E22:F22"/>
    <mergeCell ref="G22:H22"/>
    <mergeCell ref="I22:J22"/>
    <mergeCell ref="A23:B23"/>
    <mergeCell ref="C23:D23"/>
    <mergeCell ref="E23:F23"/>
    <mergeCell ref="G23:H23"/>
    <mergeCell ref="I23:J23"/>
    <mergeCell ref="A20:B20"/>
    <mergeCell ref="C20:D20"/>
    <mergeCell ref="E20:F20"/>
    <mergeCell ref="G20:H20"/>
    <mergeCell ref="I20:J20"/>
    <mergeCell ref="A21:J21"/>
    <mergeCell ref="A14:B14"/>
    <mergeCell ref="C14:D14"/>
    <mergeCell ref="E14:F14"/>
    <mergeCell ref="G14:H14"/>
    <mergeCell ref="I14:J14"/>
    <mergeCell ref="A19:D19"/>
    <mergeCell ref="E19:F19"/>
    <mergeCell ref="G19:H19"/>
    <mergeCell ref="I19:J19"/>
    <mergeCell ref="C18:D18"/>
    <mergeCell ref="E18:F18"/>
    <mergeCell ref="G18:H18"/>
    <mergeCell ref="I18:J18"/>
    <mergeCell ref="A18:B18"/>
    <mergeCell ref="A15:B15"/>
    <mergeCell ref="C15:D15"/>
    <mergeCell ref="G15:H15"/>
    <mergeCell ref="A16:B16"/>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topLeftCell="A13" workbookViewId="0">
      <selection activeCell="H29" sqref="H29"/>
    </sheetView>
  </sheetViews>
  <sheetFormatPr defaultColWidth="9.33203125" defaultRowHeight="15" x14ac:dyDescent="0.25"/>
  <cols>
    <col min="1" max="1" width="9.44140625" style="2" bestFit="1" customWidth="1"/>
    <col min="2" max="7" width="9.33203125" style="2"/>
    <col min="8" max="8" width="11.88671875" style="2" bestFit="1" customWidth="1"/>
    <col min="9" max="16384" width="9.33203125" style="2"/>
  </cols>
  <sheetData>
    <row r="1" spans="1:10" ht="15.6" x14ac:dyDescent="0.3">
      <c r="A1" s="33">
        <f>+'Cover Page'!C39</f>
        <v>2022</v>
      </c>
      <c r="B1" s="34" t="s">
        <v>228</v>
      </c>
      <c r="C1" s="34"/>
      <c r="D1" s="34"/>
      <c r="E1" s="34"/>
      <c r="F1" s="34"/>
      <c r="G1" s="34"/>
      <c r="H1" s="34"/>
      <c r="I1" s="34"/>
      <c r="J1" s="34"/>
    </row>
    <row r="3" spans="1:10" s="3" customFormat="1" ht="15" customHeight="1" x14ac:dyDescent="0.25">
      <c r="A3" s="3" t="str">
        <f>+'Cover Page'!B31</f>
        <v>Permit EPR/NP3638ZS</v>
      </c>
      <c r="F3" s="3" t="s">
        <v>165</v>
      </c>
      <c r="G3" s="308" t="str">
        <f>+'Cover Page'!$B$33</f>
        <v>Peterborough Energy Recovery Facility</v>
      </c>
      <c r="H3" s="308"/>
      <c r="I3" s="308"/>
    </row>
    <row r="4" spans="1:10" s="3" customFormat="1" ht="13.8" x14ac:dyDescent="0.25"/>
    <row r="5" spans="1:10" s="3" customFormat="1" ht="13.8" x14ac:dyDescent="0.25">
      <c r="A5" s="3" t="s">
        <v>166</v>
      </c>
      <c r="B5" s="260" t="str">
        <f>+'Cover Page'!B33:I33</f>
        <v>Peterborough Energy Recovery Facility</v>
      </c>
      <c r="C5" s="260"/>
      <c r="D5" s="260"/>
      <c r="E5" s="260"/>
      <c r="F5" s="3" t="s">
        <v>167</v>
      </c>
      <c r="G5" s="3" t="s">
        <v>229</v>
      </c>
    </row>
    <row r="6" spans="1:10" s="3" customFormat="1" ht="13.8" x14ac:dyDescent="0.25"/>
    <row r="7" spans="1:10" s="3" customFormat="1" ht="15.75" customHeight="1" x14ac:dyDescent="0.25">
      <c r="A7" s="3" t="s">
        <v>169</v>
      </c>
      <c r="D7" s="309">
        <f>+'Perf. Form 1'!D6:E6</f>
        <v>44562</v>
      </c>
      <c r="E7" s="309"/>
      <c r="F7" s="35" t="s">
        <v>170</v>
      </c>
      <c r="G7" s="309">
        <f>+'Perf. Form 1'!G6:H6</f>
        <v>44926</v>
      </c>
      <c r="H7" s="309"/>
    </row>
    <row r="8" spans="1:10" s="3" customFormat="1" ht="14.4" x14ac:dyDescent="0.3">
      <c r="B8"/>
      <c r="C8"/>
      <c r="D8"/>
    </row>
    <row r="9" spans="1:10" s="3" customFormat="1" ht="37.5" customHeight="1" x14ac:dyDescent="0.25">
      <c r="A9" s="298" t="s">
        <v>230</v>
      </c>
      <c r="B9" s="298"/>
      <c r="C9" s="298"/>
      <c r="D9" s="263" t="s">
        <v>231</v>
      </c>
      <c r="E9" s="263"/>
      <c r="F9" s="36" t="s">
        <v>78</v>
      </c>
      <c r="G9" s="298" t="s">
        <v>232</v>
      </c>
      <c r="H9" s="298"/>
      <c r="I9" s="298"/>
    </row>
    <row r="10" spans="1:10" s="3" customFormat="1" ht="24.75" customHeight="1" x14ac:dyDescent="0.25">
      <c r="A10" s="255" t="s">
        <v>233</v>
      </c>
      <c r="B10" s="255"/>
      <c r="C10" s="255"/>
      <c r="D10" s="310">
        <f>+'Operational Data'!G24</f>
        <v>60237.66</v>
      </c>
      <c r="E10" s="310"/>
      <c r="F10" s="186" t="s">
        <v>105</v>
      </c>
      <c r="G10" s="311">
        <f>+'Operational Data'!H24</f>
        <v>662.39727852347414</v>
      </c>
      <c r="H10" s="311"/>
      <c r="I10" s="311"/>
    </row>
    <row r="11" spans="1:10" s="3" customFormat="1" ht="24.75" customHeight="1" x14ac:dyDescent="0.25">
      <c r="A11" s="255" t="s">
        <v>234</v>
      </c>
      <c r="B11" s="255"/>
      <c r="C11" s="255"/>
      <c r="D11" s="312">
        <f>+'Operational Data'!G27</f>
        <v>432.31</v>
      </c>
      <c r="E11" s="312"/>
      <c r="F11" s="186" t="s">
        <v>105</v>
      </c>
      <c r="G11" s="311">
        <f>+'Operational Data'!H27</f>
        <v>4.7538527804447099</v>
      </c>
      <c r="H11" s="311"/>
      <c r="I11" s="311"/>
    </row>
    <row r="12" spans="1:10" s="3" customFormat="1" ht="24.75" customHeight="1" x14ac:dyDescent="0.25">
      <c r="A12" s="255" t="s">
        <v>235</v>
      </c>
      <c r="B12" s="255"/>
      <c r="C12" s="255"/>
      <c r="D12" s="310">
        <f>+'Operational Data'!G25</f>
        <v>52706.11</v>
      </c>
      <c r="E12" s="310"/>
      <c r="F12" s="186" t="s">
        <v>105</v>
      </c>
      <c r="G12" s="311">
        <f>+'Operational Data'!H25</f>
        <v>579.5773578448908</v>
      </c>
      <c r="H12" s="311"/>
      <c r="I12" s="311"/>
    </row>
    <row r="13" spans="1:10" s="3" customFormat="1" ht="24.75" customHeight="1" x14ac:dyDescent="0.25">
      <c r="A13" s="255" t="s">
        <v>236</v>
      </c>
      <c r="B13" s="255"/>
      <c r="C13" s="255"/>
      <c r="D13" s="313">
        <f>('Operational Data'!G54*0.85)/1000</f>
        <v>178.86312000000001</v>
      </c>
      <c r="E13" s="313"/>
      <c r="F13" s="186" t="s">
        <v>86</v>
      </c>
      <c r="G13" s="311"/>
      <c r="H13" s="311"/>
      <c r="I13" s="311"/>
    </row>
    <row r="14" spans="1:10" s="3" customFormat="1" ht="24.75" customHeight="1" x14ac:dyDescent="0.25">
      <c r="A14" s="255" t="s">
        <v>237</v>
      </c>
      <c r="B14" s="255"/>
      <c r="C14" s="255"/>
      <c r="D14" s="310">
        <f>+'Operational Data'!G30</f>
        <v>0</v>
      </c>
      <c r="E14" s="310"/>
      <c r="F14" s="186" t="s">
        <v>238</v>
      </c>
      <c r="G14" s="314" t="s">
        <v>239</v>
      </c>
      <c r="H14" s="314"/>
      <c r="I14" s="314"/>
    </row>
    <row r="15" spans="1:10" s="3" customFormat="1" ht="24.75" customHeight="1" x14ac:dyDescent="0.25">
      <c r="A15" s="315"/>
      <c r="B15" s="315"/>
      <c r="C15" s="315"/>
      <c r="D15" s="315"/>
      <c r="E15" s="315"/>
      <c r="F15" s="127"/>
      <c r="G15" s="219"/>
      <c r="H15" s="219"/>
      <c r="I15" s="219"/>
    </row>
    <row r="16" spans="1:10" s="3" customFormat="1" ht="24.75" customHeight="1" x14ac:dyDescent="0.25">
      <c r="A16" s="315"/>
      <c r="B16" s="315"/>
      <c r="C16" s="315"/>
      <c r="D16" s="315"/>
      <c r="E16" s="315"/>
      <c r="F16" s="127"/>
      <c r="G16" s="219"/>
      <c r="H16" s="219"/>
      <c r="I16" s="219"/>
    </row>
    <row r="17" spans="1:9" s="3" customFormat="1" ht="14.4" x14ac:dyDescent="0.3">
      <c r="A17" s="45"/>
      <c r="B17"/>
      <c r="C17"/>
      <c r="D17"/>
    </row>
    <row r="18" spans="1:9" s="3" customFormat="1" ht="24" customHeight="1" x14ac:dyDescent="0.25">
      <c r="A18" s="286" t="s">
        <v>199</v>
      </c>
      <c r="B18" s="286"/>
      <c r="C18" s="286"/>
      <c r="D18" s="286"/>
      <c r="E18" s="286"/>
      <c r="F18" s="286"/>
      <c r="G18" s="286"/>
      <c r="H18" s="286"/>
      <c r="I18" s="286"/>
    </row>
    <row r="19" spans="1:9" s="3" customFormat="1" ht="13.8" x14ac:dyDescent="0.25">
      <c r="A19" s="316"/>
      <c r="B19" s="316"/>
      <c r="C19" s="316"/>
      <c r="D19" s="316"/>
      <c r="E19" s="316"/>
      <c r="F19" s="316"/>
      <c r="G19" s="316"/>
      <c r="H19" s="316"/>
      <c r="I19" s="316"/>
    </row>
    <row r="20" spans="1:9" s="3" customFormat="1" ht="13.8" x14ac:dyDescent="0.25">
      <c r="A20" s="316"/>
      <c r="B20" s="316"/>
      <c r="C20" s="316"/>
      <c r="D20" s="316"/>
      <c r="E20" s="316"/>
      <c r="F20" s="316"/>
      <c r="G20" s="316"/>
      <c r="H20" s="316"/>
      <c r="I20" s="316"/>
    </row>
    <row r="21" spans="1:9" s="3" customFormat="1" ht="13.8" x14ac:dyDescent="0.25">
      <c r="A21" s="316"/>
      <c r="B21" s="316"/>
      <c r="C21" s="316"/>
      <c r="D21" s="316"/>
      <c r="E21" s="316"/>
      <c r="F21" s="316"/>
      <c r="G21" s="316"/>
      <c r="H21" s="316"/>
      <c r="I21" s="316"/>
    </row>
    <row r="22" spans="1:9" s="3" customFormat="1" ht="13.8" x14ac:dyDescent="0.25">
      <c r="A22" s="316"/>
      <c r="B22" s="316"/>
      <c r="C22" s="316"/>
      <c r="D22" s="316"/>
      <c r="E22" s="316"/>
      <c r="F22" s="316"/>
      <c r="G22" s="316"/>
      <c r="H22" s="316"/>
      <c r="I22" s="316"/>
    </row>
    <row r="23" spans="1:9" s="3" customFormat="1" ht="13.8" x14ac:dyDescent="0.25">
      <c r="A23" s="316"/>
      <c r="B23" s="316"/>
      <c r="C23" s="316"/>
      <c r="D23" s="316"/>
      <c r="E23" s="316"/>
      <c r="F23" s="316"/>
      <c r="G23" s="316"/>
      <c r="H23" s="316"/>
      <c r="I23" s="316"/>
    </row>
    <row r="24" spans="1:9" s="3" customFormat="1" ht="13.8" x14ac:dyDescent="0.25">
      <c r="A24" s="316"/>
      <c r="B24" s="316"/>
      <c r="C24" s="316"/>
      <c r="D24" s="316"/>
      <c r="E24" s="316"/>
      <c r="F24" s="316"/>
      <c r="G24" s="316"/>
      <c r="H24" s="316"/>
      <c r="I24" s="316"/>
    </row>
    <row r="25" spans="1:9" s="3" customFormat="1" ht="13.8" x14ac:dyDescent="0.25">
      <c r="A25" s="316"/>
      <c r="B25" s="316"/>
      <c r="C25" s="316"/>
      <c r="D25" s="316"/>
      <c r="E25" s="316"/>
      <c r="F25" s="316"/>
      <c r="G25" s="316"/>
      <c r="H25" s="316"/>
      <c r="I25" s="316"/>
    </row>
    <row r="26" spans="1:9" s="3" customFormat="1" ht="13.8" x14ac:dyDescent="0.25">
      <c r="A26" s="42"/>
      <c r="B26" s="42"/>
      <c r="C26" s="42"/>
      <c r="D26" s="42"/>
      <c r="E26" s="42"/>
      <c r="F26" s="42"/>
      <c r="G26" s="42"/>
      <c r="H26" s="42"/>
      <c r="I26" s="42"/>
    </row>
    <row r="27" spans="1:9" s="3" customFormat="1" ht="13.8" x14ac:dyDescent="0.25"/>
    <row r="28" spans="1:9" s="3" customFormat="1" ht="13.8" x14ac:dyDescent="0.25"/>
    <row r="29" spans="1:9" s="3" customFormat="1" ht="15.6" x14ac:dyDescent="0.35">
      <c r="A29" s="3" t="s">
        <v>225</v>
      </c>
      <c r="B29" s="204" t="s">
        <v>226</v>
      </c>
      <c r="C29" s="44"/>
      <c r="D29" s="44"/>
      <c r="E29" s="44"/>
      <c r="G29" s="3" t="s">
        <v>227</v>
      </c>
      <c r="H29" s="203">
        <v>44950</v>
      </c>
      <c r="I29" s="44"/>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0"/>
      <c r="B34" s="90"/>
      <c r="C34" s="90"/>
      <c r="D34" s="90"/>
      <c r="E34" s="90"/>
      <c r="F34" s="90"/>
      <c r="G34" s="90"/>
      <c r="H34" s="90"/>
      <c r="I34" s="90"/>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topLeftCell="A28" workbookViewId="0">
      <selection activeCell="L23" sqref="L23"/>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6" width="9.33203125" style="2"/>
    <col min="7" max="7" width="18.88671875" style="2" customWidth="1"/>
    <col min="8" max="8" width="9.33203125" style="2"/>
    <col min="9" max="9" width="30.5546875" style="2" customWidth="1"/>
    <col min="10" max="10" width="8" style="2" customWidth="1"/>
    <col min="11" max="11" width="10.6640625" style="2" bestFit="1" customWidth="1"/>
    <col min="12" max="12" width="31.6640625" style="2" customWidth="1"/>
    <col min="13" max="16384" width="9.33203125" style="2"/>
  </cols>
  <sheetData>
    <row r="1" spans="1:15" x14ac:dyDescent="0.25">
      <c r="A1" s="90" t="str">
        <f>+'Cover Page'!$B$29</f>
        <v>Annual Performance Report 2022</v>
      </c>
      <c r="B1" s="90"/>
      <c r="C1" s="90"/>
      <c r="D1" s="90"/>
      <c r="E1" s="90" t="str">
        <f>+'Cover Page'!$B$33</f>
        <v>Peterborough Energy Recovery Facility</v>
      </c>
      <c r="F1" s="90"/>
      <c r="G1" s="90"/>
      <c r="H1" s="90"/>
      <c r="I1" s="90"/>
      <c r="J1" s="90"/>
      <c r="K1" s="90"/>
      <c r="L1" s="90"/>
      <c r="M1" s="90"/>
      <c r="N1" s="90"/>
      <c r="O1" s="90"/>
    </row>
    <row r="3" spans="1:15" ht="15.6" x14ac:dyDescent="0.3">
      <c r="A3" s="1" t="s">
        <v>240</v>
      </c>
      <c r="B3" s="90"/>
      <c r="C3" s="90"/>
      <c r="D3" s="90"/>
      <c r="E3" s="90"/>
      <c r="F3" s="90"/>
      <c r="G3" s="90"/>
      <c r="H3" s="90"/>
      <c r="I3" s="90"/>
      <c r="J3" s="90"/>
      <c r="K3" s="90"/>
      <c r="L3" s="90"/>
      <c r="M3" s="90"/>
      <c r="N3" s="90"/>
      <c r="O3" s="90"/>
    </row>
    <row r="4" spans="1:15" ht="15.6" x14ac:dyDescent="0.3">
      <c r="A4" s="1"/>
      <c r="B4" s="90"/>
      <c r="C4" s="90"/>
      <c r="D4" s="90"/>
      <c r="E4" s="90"/>
      <c r="F4" s="90"/>
      <c r="G4" s="90"/>
      <c r="H4" s="90"/>
      <c r="I4" s="90"/>
      <c r="J4" s="90"/>
      <c r="K4" s="90"/>
      <c r="L4" s="90"/>
      <c r="M4" s="90"/>
      <c r="N4" s="90"/>
      <c r="O4" s="90"/>
    </row>
    <row r="5" spans="1:15" x14ac:dyDescent="0.25">
      <c r="A5" s="9" t="s">
        <v>241</v>
      </c>
      <c r="B5" s="90"/>
      <c r="C5" s="90"/>
      <c r="D5" s="90"/>
      <c r="E5" s="90"/>
      <c r="F5" s="90"/>
      <c r="G5" s="90"/>
      <c r="H5" s="90"/>
      <c r="I5" s="90"/>
      <c r="J5" s="90"/>
      <c r="K5" s="90"/>
      <c r="L5" s="90"/>
      <c r="M5" s="90"/>
      <c r="N5" s="90"/>
      <c r="O5" s="90"/>
    </row>
    <row r="6" spans="1:15" x14ac:dyDescent="0.25">
      <c r="A6" s="9"/>
      <c r="B6" s="90"/>
      <c r="C6" s="90"/>
      <c r="D6" s="90"/>
      <c r="E6" s="90"/>
      <c r="F6" s="90"/>
      <c r="G6" s="90"/>
      <c r="H6" s="90"/>
      <c r="I6" s="90"/>
      <c r="J6" s="90"/>
      <c r="K6" s="90"/>
      <c r="L6" s="90"/>
      <c r="M6" s="90"/>
      <c r="N6" s="90"/>
      <c r="O6" s="90"/>
    </row>
    <row r="7" spans="1:15" x14ac:dyDescent="0.25">
      <c r="A7" s="141" t="s">
        <v>242</v>
      </c>
      <c r="B7" s="90"/>
      <c r="C7" s="90"/>
      <c r="D7" s="90"/>
      <c r="E7" s="90"/>
      <c r="F7" s="90"/>
      <c r="G7" s="90"/>
      <c r="H7" s="90"/>
      <c r="I7" s="90"/>
      <c r="J7" s="90"/>
      <c r="K7" s="90"/>
      <c r="L7" s="90"/>
      <c r="M7" s="90"/>
      <c r="N7" s="90"/>
      <c r="O7" s="90"/>
    </row>
    <row r="8" spans="1:15" s="3" customFormat="1" ht="25.5" customHeight="1" x14ac:dyDescent="0.3">
      <c r="A8" s="323" t="s">
        <v>243</v>
      </c>
      <c r="B8" s="324"/>
      <c r="C8" s="323" t="s">
        <v>244</v>
      </c>
      <c r="D8" s="325"/>
      <c r="E8" s="325"/>
      <c r="F8" s="325"/>
      <c r="G8" s="325"/>
      <c r="H8" s="325"/>
      <c r="I8" s="324"/>
      <c r="L8" s="81" t="s">
        <v>3</v>
      </c>
    </row>
    <row r="9" spans="1:15" s="3" customFormat="1" ht="22.5" customHeight="1" x14ac:dyDescent="0.25">
      <c r="A9" s="326"/>
      <c r="B9" s="327"/>
      <c r="C9" s="328" t="s">
        <v>245</v>
      </c>
      <c r="D9" s="328"/>
      <c r="E9" s="328"/>
      <c r="F9" s="328" t="s">
        <v>246</v>
      </c>
      <c r="G9" s="328"/>
      <c r="H9" s="328"/>
      <c r="I9" s="328"/>
      <c r="L9" s="247" t="s">
        <v>247</v>
      </c>
      <c r="M9" s="247"/>
      <c r="N9" s="247"/>
      <c r="O9" s="247"/>
    </row>
    <row r="10" spans="1:15" s="3" customFormat="1" ht="22.5" customHeight="1" x14ac:dyDescent="0.25">
      <c r="A10" s="318" t="s">
        <v>248</v>
      </c>
      <c r="B10" s="318"/>
      <c r="C10" s="319">
        <v>1</v>
      </c>
      <c r="D10" s="320"/>
      <c r="E10" s="320"/>
      <c r="F10" s="319">
        <v>1</v>
      </c>
      <c r="G10" s="320"/>
      <c r="H10" s="320"/>
      <c r="I10" s="320"/>
      <c r="L10" s="247"/>
      <c r="M10" s="247"/>
      <c r="N10" s="247"/>
      <c r="O10" s="247"/>
    </row>
    <row r="11" spans="1:15" s="3" customFormat="1" ht="22.5" customHeight="1" x14ac:dyDescent="0.25">
      <c r="A11" s="318" t="s">
        <v>249</v>
      </c>
      <c r="B11" s="318"/>
      <c r="C11" s="319">
        <v>1</v>
      </c>
      <c r="D11" s="320"/>
      <c r="E11" s="320"/>
      <c r="F11" s="321">
        <v>1</v>
      </c>
      <c r="G11" s="322"/>
      <c r="H11" s="322"/>
      <c r="I11" s="282"/>
      <c r="L11" s="247"/>
      <c r="M11" s="247"/>
      <c r="N11" s="247"/>
      <c r="O11" s="247"/>
    </row>
    <row r="12" spans="1:15" s="3" customFormat="1" ht="22.5" customHeight="1" x14ac:dyDescent="0.25">
      <c r="A12" s="318" t="s">
        <v>250</v>
      </c>
      <c r="B12" s="318"/>
      <c r="C12" s="319">
        <v>1</v>
      </c>
      <c r="D12" s="320"/>
      <c r="E12" s="320"/>
      <c r="F12" s="319">
        <v>1</v>
      </c>
      <c r="G12" s="320"/>
      <c r="H12" s="320"/>
      <c r="I12" s="320"/>
      <c r="L12" s="247"/>
      <c r="M12" s="247"/>
      <c r="N12" s="247"/>
      <c r="O12" s="247"/>
    </row>
    <row r="13" spans="1:15" s="3" customFormat="1" ht="26.25" customHeight="1" x14ac:dyDescent="0.25">
      <c r="A13" s="318" t="s">
        <v>251</v>
      </c>
      <c r="B13" s="318"/>
      <c r="C13" s="256" t="s">
        <v>252</v>
      </c>
      <c r="D13" s="320"/>
      <c r="E13" s="320"/>
      <c r="F13" s="321">
        <v>1</v>
      </c>
      <c r="G13" s="322"/>
      <c r="H13" s="322"/>
      <c r="I13" s="282"/>
      <c r="L13" s="247"/>
      <c r="M13" s="247"/>
      <c r="N13" s="247"/>
      <c r="O13" s="247"/>
    </row>
    <row r="14" spans="1:15" s="3" customFormat="1" ht="22.5" customHeight="1" x14ac:dyDescent="0.25">
      <c r="A14" s="318" t="s">
        <v>253</v>
      </c>
      <c r="B14" s="318"/>
      <c r="C14" s="319">
        <v>1</v>
      </c>
      <c r="D14" s="320"/>
      <c r="E14" s="320"/>
      <c r="F14" s="319">
        <v>1</v>
      </c>
      <c r="G14" s="320"/>
      <c r="H14" s="320"/>
      <c r="I14" s="320"/>
      <c r="L14" s="247"/>
      <c r="M14" s="247"/>
      <c r="N14" s="247"/>
      <c r="O14" s="247"/>
    </row>
    <row r="15" spans="1:15" s="3" customFormat="1" ht="22.5" customHeight="1" x14ac:dyDescent="0.25">
      <c r="A15" s="318" t="s">
        <v>254</v>
      </c>
      <c r="B15" s="318"/>
      <c r="C15" s="319">
        <v>1</v>
      </c>
      <c r="D15" s="320"/>
      <c r="E15" s="320"/>
      <c r="F15" s="321">
        <v>1</v>
      </c>
      <c r="G15" s="322"/>
      <c r="H15" s="322"/>
      <c r="I15" s="282"/>
      <c r="L15" s="247"/>
      <c r="M15" s="247"/>
      <c r="N15" s="247"/>
      <c r="O15" s="247"/>
    </row>
    <row r="16" spans="1:15" s="3" customFormat="1" ht="22.5" customHeight="1" x14ac:dyDescent="0.25">
      <c r="A16" s="318" t="s">
        <v>255</v>
      </c>
      <c r="B16" s="318"/>
      <c r="C16" s="319">
        <v>1</v>
      </c>
      <c r="D16" s="320"/>
      <c r="E16" s="320"/>
      <c r="F16" s="319">
        <v>1</v>
      </c>
      <c r="G16" s="320"/>
      <c r="H16" s="320"/>
      <c r="I16" s="320"/>
      <c r="L16" s="247"/>
      <c r="M16" s="247"/>
      <c r="N16" s="247"/>
      <c r="O16" s="247"/>
    </row>
    <row r="17" spans="1:15" s="3" customFormat="1" ht="22.5" customHeight="1" x14ac:dyDescent="0.25">
      <c r="A17" s="329"/>
      <c r="B17" s="330"/>
      <c r="C17" s="320" t="s">
        <v>256</v>
      </c>
      <c r="D17" s="320"/>
      <c r="E17" s="320"/>
      <c r="F17" s="320" t="s">
        <v>256</v>
      </c>
      <c r="G17" s="320"/>
      <c r="H17" s="320"/>
      <c r="I17" s="320"/>
      <c r="L17" s="247"/>
      <c r="M17" s="247"/>
      <c r="N17" s="247"/>
      <c r="O17" s="247"/>
    </row>
    <row r="18" spans="1:15" s="3" customFormat="1" ht="13.8" x14ac:dyDescent="0.25">
      <c r="L18" s="247"/>
      <c r="M18" s="247"/>
      <c r="N18" s="247"/>
      <c r="O18" s="247"/>
    </row>
    <row r="19" spans="1:15" s="45" customFormat="1" ht="21.75" customHeight="1" x14ac:dyDescent="0.3">
      <c r="A19" s="336" t="s">
        <v>257</v>
      </c>
      <c r="B19" s="337"/>
      <c r="C19" s="337"/>
      <c r="D19" s="337"/>
      <c r="E19" s="337"/>
      <c r="F19" s="337"/>
      <c r="G19" s="337"/>
      <c r="H19" s="337"/>
      <c r="I19" s="337"/>
      <c r="J19" s="337"/>
      <c r="K19" s="338"/>
    </row>
    <row r="20" spans="1:15" s="3" customFormat="1" ht="38.25" customHeight="1" x14ac:dyDescent="0.25">
      <c r="A20" s="46" t="s">
        <v>56</v>
      </c>
      <c r="B20" s="331" t="s">
        <v>258</v>
      </c>
      <c r="C20" s="331"/>
      <c r="D20" s="331"/>
      <c r="E20" s="331" t="s">
        <v>259</v>
      </c>
      <c r="F20" s="331"/>
      <c r="G20" s="331"/>
      <c r="H20" s="331" t="s">
        <v>260</v>
      </c>
      <c r="I20" s="331"/>
      <c r="J20" s="332"/>
      <c r="K20" s="72"/>
    </row>
    <row r="21" spans="1:15" s="3" customFormat="1" ht="51.75" customHeight="1" x14ac:dyDescent="0.25">
      <c r="A21" s="187">
        <v>44889</v>
      </c>
      <c r="B21" s="333" t="s">
        <v>261</v>
      </c>
      <c r="C21" s="333"/>
      <c r="D21" s="333"/>
      <c r="E21" s="333" t="s">
        <v>262</v>
      </c>
      <c r="F21" s="333"/>
      <c r="G21" s="333"/>
      <c r="H21" s="333" t="s">
        <v>263</v>
      </c>
      <c r="I21" s="333"/>
      <c r="J21" s="334"/>
      <c r="K21" s="72"/>
    </row>
    <row r="22" spans="1:15" s="3" customFormat="1" ht="52.5" customHeight="1" x14ac:dyDescent="0.25">
      <c r="A22" s="187"/>
      <c r="B22" s="219"/>
      <c r="C22" s="219"/>
      <c r="D22" s="219"/>
      <c r="E22" s="333"/>
      <c r="F22" s="333"/>
      <c r="G22" s="333"/>
      <c r="H22" s="219"/>
      <c r="I22" s="219"/>
      <c r="J22" s="335"/>
      <c r="K22" s="72"/>
    </row>
    <row r="23" spans="1:15" s="3" customFormat="1" ht="45" customHeight="1" x14ac:dyDescent="0.25">
      <c r="K23" s="72"/>
    </row>
    <row r="24" spans="1:15" s="3" customFormat="1" ht="13.8" x14ac:dyDescent="0.25">
      <c r="A24" s="128"/>
      <c r="B24" s="219"/>
      <c r="C24" s="219"/>
      <c r="D24" s="219"/>
      <c r="E24" s="219"/>
      <c r="F24" s="219"/>
      <c r="G24" s="219"/>
      <c r="H24" s="219"/>
      <c r="I24" s="219"/>
      <c r="J24" s="335"/>
      <c r="K24" s="72"/>
    </row>
    <row r="25" spans="1:15" s="3" customFormat="1" ht="13.8" x14ac:dyDescent="0.25">
      <c r="A25" s="128"/>
      <c r="B25" s="219"/>
      <c r="C25" s="219"/>
      <c r="D25" s="219"/>
      <c r="E25" s="219"/>
      <c r="F25" s="219"/>
      <c r="G25" s="219"/>
      <c r="H25" s="219"/>
      <c r="I25" s="219"/>
      <c r="J25" s="335"/>
      <c r="K25" s="72"/>
    </row>
    <row r="26" spans="1:15" s="3" customFormat="1" ht="13.8" x14ac:dyDescent="0.25"/>
    <row r="27" spans="1:15" s="45" customFormat="1" ht="22.5" customHeight="1" x14ac:dyDescent="0.3">
      <c r="A27" s="336" t="s">
        <v>264</v>
      </c>
      <c r="B27" s="337"/>
      <c r="C27" s="337"/>
      <c r="D27" s="337"/>
      <c r="E27" s="337"/>
      <c r="F27" s="337"/>
      <c r="G27" s="337"/>
      <c r="H27" s="337"/>
      <c r="I27" s="337"/>
      <c r="J27" s="337"/>
      <c r="K27" s="338"/>
    </row>
    <row r="28" spans="1:15" s="3" customFormat="1" ht="39" customHeight="1" x14ac:dyDescent="0.25">
      <c r="A28" s="46" t="s">
        <v>56</v>
      </c>
      <c r="B28" s="331" t="s">
        <v>265</v>
      </c>
      <c r="C28" s="331"/>
      <c r="D28" s="331"/>
      <c r="E28" s="331" t="s">
        <v>266</v>
      </c>
      <c r="F28" s="331"/>
      <c r="G28" s="331"/>
      <c r="H28" s="331" t="s">
        <v>260</v>
      </c>
      <c r="I28" s="331"/>
      <c r="J28" s="332"/>
      <c r="K28" s="72"/>
    </row>
    <row r="29" spans="1:15" s="3" customFormat="1" ht="13.8" x14ac:dyDescent="0.25">
      <c r="A29" s="128"/>
      <c r="B29" s="219" t="s">
        <v>267</v>
      </c>
      <c r="C29" s="219"/>
      <c r="D29" s="219"/>
      <c r="E29" s="219"/>
      <c r="F29" s="219"/>
      <c r="G29" s="219"/>
      <c r="H29" s="219"/>
      <c r="I29" s="219"/>
      <c r="J29" s="335"/>
      <c r="K29" s="72"/>
    </row>
    <row r="30" spans="1:15" s="3" customFormat="1" ht="13.8" x14ac:dyDescent="0.25">
      <c r="A30" s="128"/>
      <c r="B30" s="219"/>
      <c r="C30" s="219"/>
      <c r="D30" s="219"/>
      <c r="E30" s="219"/>
      <c r="F30" s="219"/>
      <c r="G30" s="219"/>
      <c r="H30" s="219"/>
      <c r="I30" s="219"/>
      <c r="J30" s="335"/>
      <c r="K30" s="72"/>
    </row>
    <row r="31" spans="1:15" ht="14.25" customHeight="1" x14ac:dyDescent="0.25">
      <c r="A31" s="128"/>
      <c r="B31" s="219"/>
      <c r="C31" s="219"/>
      <c r="D31" s="219"/>
      <c r="E31" s="219"/>
      <c r="F31" s="219"/>
      <c r="G31" s="219"/>
      <c r="H31" s="219"/>
      <c r="I31" s="219"/>
      <c r="J31" s="335"/>
      <c r="K31" s="72"/>
      <c r="L31" s="90"/>
      <c r="M31" s="90"/>
      <c r="N31" s="90"/>
      <c r="O31" s="90"/>
    </row>
    <row r="32" spans="1:15" s="3" customFormat="1" ht="13.8" x14ac:dyDescent="0.25">
      <c r="A32" s="128"/>
      <c r="B32" s="219"/>
      <c r="C32" s="219"/>
      <c r="D32" s="219"/>
      <c r="E32" s="219"/>
      <c r="F32" s="219"/>
      <c r="G32" s="219"/>
      <c r="H32" s="219"/>
      <c r="I32" s="219"/>
      <c r="J32" s="335"/>
      <c r="K32" s="72"/>
    </row>
    <row r="33" spans="1:11" s="3" customFormat="1" ht="13.8" x14ac:dyDescent="0.25">
      <c r="A33" s="128"/>
      <c r="B33" s="219"/>
      <c r="C33" s="219"/>
      <c r="D33" s="219"/>
      <c r="E33" s="219"/>
      <c r="F33" s="219"/>
      <c r="G33" s="219"/>
      <c r="H33" s="219"/>
      <c r="I33" s="219"/>
      <c r="J33" s="335"/>
      <c r="K33" s="72"/>
    </row>
    <row r="34" spans="1:11" s="3" customFormat="1" ht="29.25" customHeight="1" x14ac:dyDescent="0.25">
      <c r="A34" s="141"/>
      <c r="E34" s="317" t="s">
        <v>268</v>
      </c>
      <c r="F34" s="317"/>
      <c r="G34" s="317"/>
      <c r="H34" s="317"/>
      <c r="I34" s="317"/>
      <c r="J34" s="141"/>
    </row>
    <row r="67" spans="6:6" x14ac:dyDescent="0.25">
      <c r="F67" s="3"/>
    </row>
  </sheetData>
  <mergeCells count="66">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H25:J25"/>
    <mergeCell ref="B22:D22"/>
    <mergeCell ref="E22:G22"/>
    <mergeCell ref="H22:J22"/>
    <mergeCell ref="B33:D33"/>
    <mergeCell ref="E33:G33"/>
    <mergeCell ref="H33:J33"/>
    <mergeCell ref="B30:D30"/>
    <mergeCell ref="E30:G30"/>
    <mergeCell ref="H30:J30"/>
    <mergeCell ref="B31:D31"/>
    <mergeCell ref="E31:G31"/>
    <mergeCell ref="H31:J31"/>
    <mergeCell ref="A27:K27"/>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topLeftCell="A28" workbookViewId="0">
      <selection activeCell="L25" sqref="L25"/>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0" t="str">
        <f>+'Cover Page'!$B$29</f>
        <v>Annual Performance Report 2022</v>
      </c>
      <c r="B1" s="90"/>
      <c r="C1" s="90"/>
      <c r="D1" s="90"/>
      <c r="E1" s="90" t="str">
        <f>+'Cover Page'!$B$33</f>
        <v>Peterborough Energy Recovery Facility</v>
      </c>
      <c r="F1" s="90"/>
      <c r="G1" s="90"/>
      <c r="H1" s="90"/>
      <c r="I1" s="90"/>
    </row>
    <row r="3" spans="1:9" ht="15.6" x14ac:dyDescent="0.3">
      <c r="A3" s="1" t="s">
        <v>269</v>
      </c>
      <c r="B3" s="90"/>
      <c r="C3" s="90"/>
      <c r="D3" s="90"/>
      <c r="E3" s="90"/>
      <c r="F3" s="90"/>
      <c r="G3" s="90"/>
      <c r="H3" s="90"/>
      <c r="I3" s="90"/>
    </row>
    <row r="4" spans="1:9" ht="15.6" x14ac:dyDescent="0.3">
      <c r="A4" s="1"/>
      <c r="B4" s="90"/>
      <c r="C4" s="90"/>
      <c r="D4" s="90"/>
      <c r="E4" s="90"/>
      <c r="F4" s="90"/>
      <c r="G4" s="90"/>
      <c r="H4" s="90"/>
      <c r="I4" s="90"/>
    </row>
    <row r="5" spans="1:9" s="3" customFormat="1" ht="13.8" x14ac:dyDescent="0.25">
      <c r="A5" s="351" t="s">
        <v>270</v>
      </c>
      <c r="B5" s="352"/>
      <c r="C5" s="352"/>
      <c r="D5" s="352"/>
      <c r="E5" s="352"/>
      <c r="F5" s="352"/>
      <c r="G5" s="352"/>
      <c r="H5" s="352"/>
      <c r="I5" s="353"/>
    </row>
    <row r="6" spans="1:9" s="3" customFormat="1" ht="15.75" customHeight="1" x14ac:dyDescent="0.25">
      <c r="A6" s="230"/>
      <c r="B6" s="239"/>
      <c r="C6" s="239"/>
      <c r="D6" s="239"/>
      <c r="E6" s="239"/>
      <c r="F6" s="239"/>
      <c r="G6" s="239"/>
      <c r="H6" s="239"/>
      <c r="I6" s="240"/>
    </row>
    <row r="7" spans="1:9" s="3" customFormat="1" ht="15.75" customHeight="1" x14ac:dyDescent="0.25">
      <c r="A7" s="241"/>
      <c r="B7" s="242"/>
      <c r="C7" s="242"/>
      <c r="D7" s="242"/>
      <c r="E7" s="242"/>
      <c r="F7" s="242"/>
      <c r="G7" s="242"/>
      <c r="H7" s="242"/>
      <c r="I7" s="243"/>
    </row>
    <row r="8" spans="1:9" s="3" customFormat="1" ht="15.75" customHeight="1" x14ac:dyDescent="0.25">
      <c r="A8" s="241"/>
      <c r="B8" s="242"/>
      <c r="C8" s="242"/>
      <c r="D8" s="242"/>
      <c r="E8" s="242"/>
      <c r="F8" s="242"/>
      <c r="G8" s="242"/>
      <c r="H8" s="242"/>
      <c r="I8" s="243"/>
    </row>
    <row r="9" spans="1:9" s="3" customFormat="1" ht="15.75" customHeight="1" x14ac:dyDescent="0.25">
      <c r="A9" s="241"/>
      <c r="B9" s="242"/>
      <c r="C9" s="242"/>
      <c r="D9" s="242"/>
      <c r="E9" s="242"/>
      <c r="F9" s="242"/>
      <c r="G9" s="242"/>
      <c r="H9" s="242"/>
      <c r="I9" s="243"/>
    </row>
    <row r="10" spans="1:9" s="3" customFormat="1" ht="15.75" customHeight="1" x14ac:dyDescent="0.25">
      <c r="A10" s="241"/>
      <c r="B10" s="242"/>
      <c r="C10" s="242"/>
      <c r="D10" s="242"/>
      <c r="E10" s="242"/>
      <c r="F10" s="242"/>
      <c r="G10" s="242"/>
      <c r="H10" s="242"/>
      <c r="I10" s="243"/>
    </row>
    <row r="11" spans="1:9" s="3" customFormat="1" ht="15.75" customHeight="1" x14ac:dyDescent="0.25">
      <c r="A11" s="241"/>
      <c r="B11" s="242"/>
      <c r="C11" s="242"/>
      <c r="D11" s="242"/>
      <c r="E11" s="242"/>
      <c r="F11" s="242"/>
      <c r="G11" s="242"/>
      <c r="H11" s="242"/>
      <c r="I11" s="243"/>
    </row>
    <row r="12" spans="1:9" s="3" customFormat="1" ht="15.75" customHeight="1" x14ac:dyDescent="0.25">
      <c r="A12" s="241"/>
      <c r="B12" s="242"/>
      <c r="C12" s="242"/>
      <c r="D12" s="242"/>
      <c r="E12" s="242"/>
      <c r="F12" s="242"/>
      <c r="G12" s="242"/>
      <c r="H12" s="242"/>
      <c r="I12" s="243"/>
    </row>
    <row r="13" spans="1:9" s="3" customFormat="1" ht="15.75" customHeight="1" x14ac:dyDescent="0.25">
      <c r="A13" s="241"/>
      <c r="B13" s="242"/>
      <c r="C13" s="242"/>
      <c r="D13" s="242"/>
      <c r="E13" s="242"/>
      <c r="F13" s="242"/>
      <c r="G13" s="242"/>
      <c r="H13" s="242"/>
      <c r="I13" s="243"/>
    </row>
    <row r="14" spans="1:9" s="3" customFormat="1" ht="15.75" customHeight="1" x14ac:dyDescent="0.25">
      <c r="A14" s="244"/>
      <c r="B14" s="245"/>
      <c r="C14" s="245"/>
      <c r="D14" s="245"/>
      <c r="E14" s="245"/>
      <c r="F14" s="245"/>
      <c r="G14" s="245"/>
      <c r="H14" s="245"/>
      <c r="I14" s="246"/>
    </row>
    <row r="15" spans="1:9" s="3" customFormat="1" ht="13.8" x14ac:dyDescent="0.25"/>
    <row r="16" spans="1:9" s="47" customFormat="1" ht="33.75" customHeight="1" x14ac:dyDescent="0.3">
      <c r="A16" s="339" t="s">
        <v>271</v>
      </c>
      <c r="B16" s="340"/>
      <c r="C16" s="340"/>
      <c r="D16" s="340"/>
      <c r="E16" s="340"/>
      <c r="F16" s="340"/>
      <c r="G16" s="340"/>
      <c r="H16" s="340"/>
      <c r="I16" s="341"/>
    </row>
    <row r="17" spans="1:9" ht="15.75" customHeight="1" x14ac:dyDescent="0.25">
      <c r="A17" s="230" t="s">
        <v>272</v>
      </c>
      <c r="B17" s="231"/>
      <c r="C17" s="231"/>
      <c r="D17" s="231"/>
      <c r="E17" s="231"/>
      <c r="F17" s="231"/>
      <c r="G17" s="231"/>
      <c r="H17" s="231"/>
      <c r="I17" s="232"/>
    </row>
    <row r="18" spans="1:9" ht="15.75" customHeight="1" x14ac:dyDescent="0.25">
      <c r="A18" s="233"/>
      <c r="B18" s="234"/>
      <c r="C18" s="234"/>
      <c r="D18" s="234"/>
      <c r="E18" s="234"/>
      <c r="F18" s="234"/>
      <c r="G18" s="234"/>
      <c r="H18" s="234"/>
      <c r="I18" s="235"/>
    </row>
    <row r="19" spans="1:9" ht="15.75" customHeight="1" x14ac:dyDescent="0.25">
      <c r="A19" s="233"/>
      <c r="B19" s="234"/>
      <c r="C19" s="234"/>
      <c r="D19" s="234"/>
      <c r="E19" s="234"/>
      <c r="F19" s="234"/>
      <c r="G19" s="234"/>
      <c r="H19" s="234"/>
      <c r="I19" s="235"/>
    </row>
    <row r="20" spans="1:9" ht="15.75" customHeight="1" x14ac:dyDescent="0.25">
      <c r="A20" s="233"/>
      <c r="B20" s="234"/>
      <c r="C20" s="234"/>
      <c r="D20" s="234"/>
      <c r="E20" s="234"/>
      <c r="F20" s="234"/>
      <c r="G20" s="234"/>
      <c r="H20" s="234"/>
      <c r="I20" s="235"/>
    </row>
    <row r="21" spans="1:9" ht="15.75" customHeight="1" x14ac:dyDescent="0.25">
      <c r="A21" s="233"/>
      <c r="B21" s="234"/>
      <c r="C21" s="234"/>
      <c r="D21" s="234"/>
      <c r="E21" s="234"/>
      <c r="F21" s="234"/>
      <c r="G21" s="234"/>
      <c r="H21" s="234"/>
      <c r="I21" s="235"/>
    </row>
    <row r="22" spans="1:9" ht="15.75" customHeight="1" x14ac:dyDescent="0.25">
      <c r="A22" s="233"/>
      <c r="B22" s="234"/>
      <c r="C22" s="234"/>
      <c r="D22" s="234"/>
      <c r="E22" s="234"/>
      <c r="F22" s="234"/>
      <c r="G22" s="234"/>
      <c r="H22" s="234"/>
      <c r="I22" s="235"/>
    </row>
    <row r="23" spans="1:9" ht="15.75" customHeight="1" x14ac:dyDescent="0.25">
      <c r="A23" s="233"/>
      <c r="B23" s="234"/>
      <c r="C23" s="234"/>
      <c r="D23" s="234"/>
      <c r="E23" s="234"/>
      <c r="F23" s="234"/>
      <c r="G23" s="234"/>
      <c r="H23" s="234"/>
      <c r="I23" s="235"/>
    </row>
    <row r="24" spans="1:9" ht="15.75" customHeight="1" x14ac:dyDescent="0.25">
      <c r="A24" s="233"/>
      <c r="B24" s="234"/>
      <c r="C24" s="234"/>
      <c r="D24" s="234"/>
      <c r="E24" s="234"/>
      <c r="F24" s="234"/>
      <c r="G24" s="234"/>
      <c r="H24" s="234"/>
      <c r="I24" s="235"/>
    </row>
    <row r="25" spans="1:9" ht="15.75" customHeight="1" x14ac:dyDescent="0.25">
      <c r="A25" s="236"/>
      <c r="B25" s="237"/>
      <c r="C25" s="237"/>
      <c r="D25" s="237"/>
      <c r="E25" s="237"/>
      <c r="F25" s="237"/>
      <c r="G25" s="237"/>
      <c r="H25" s="237"/>
      <c r="I25" s="238"/>
    </row>
    <row r="26" spans="1:9" ht="15.6" x14ac:dyDescent="0.3">
      <c r="A26" s="1"/>
      <c r="B26" s="90"/>
      <c r="C26" s="90"/>
      <c r="D26" s="90"/>
      <c r="E26" s="90"/>
      <c r="F26" s="90"/>
      <c r="G26" s="90"/>
      <c r="H26" s="90"/>
      <c r="I26" s="90"/>
    </row>
    <row r="27" spans="1:9" ht="36.75" customHeight="1" x14ac:dyDescent="0.25">
      <c r="A27" s="339" t="s">
        <v>273</v>
      </c>
      <c r="B27" s="340"/>
      <c r="C27" s="340"/>
      <c r="D27" s="340"/>
      <c r="E27" s="340"/>
      <c r="F27" s="340"/>
      <c r="G27" s="340"/>
      <c r="H27" s="340"/>
      <c r="I27" s="341"/>
    </row>
    <row r="28" spans="1:9" ht="15.75" customHeight="1" x14ac:dyDescent="0.25">
      <c r="A28" s="230" t="s">
        <v>274</v>
      </c>
      <c r="B28" s="239"/>
      <c r="C28" s="239"/>
      <c r="D28" s="239"/>
      <c r="E28" s="239"/>
      <c r="F28" s="239"/>
      <c r="G28" s="239"/>
      <c r="H28" s="239"/>
      <c r="I28" s="240"/>
    </row>
    <row r="29" spans="1:9" ht="15.75" customHeight="1" x14ac:dyDescent="0.25">
      <c r="A29" s="241"/>
      <c r="B29" s="242"/>
      <c r="C29" s="242"/>
      <c r="D29" s="242"/>
      <c r="E29" s="242"/>
      <c r="F29" s="242"/>
      <c r="G29" s="242"/>
      <c r="H29" s="242"/>
      <c r="I29" s="243"/>
    </row>
    <row r="30" spans="1:9" ht="15.75" customHeight="1" x14ac:dyDescent="0.25">
      <c r="A30" s="241"/>
      <c r="B30" s="242"/>
      <c r="C30" s="242"/>
      <c r="D30" s="242"/>
      <c r="E30" s="242"/>
      <c r="F30" s="242"/>
      <c r="G30" s="242"/>
      <c r="H30" s="242"/>
      <c r="I30" s="243"/>
    </row>
    <row r="31" spans="1:9" ht="15.75" customHeight="1" x14ac:dyDescent="0.25">
      <c r="A31" s="241"/>
      <c r="B31" s="242"/>
      <c r="C31" s="242"/>
      <c r="D31" s="242"/>
      <c r="E31" s="242"/>
      <c r="F31" s="242"/>
      <c r="G31" s="242"/>
      <c r="H31" s="242"/>
      <c r="I31" s="243"/>
    </row>
    <row r="32" spans="1:9" ht="15.75" customHeight="1" x14ac:dyDescent="0.25">
      <c r="A32" s="241"/>
      <c r="B32" s="242"/>
      <c r="C32" s="242"/>
      <c r="D32" s="242"/>
      <c r="E32" s="242"/>
      <c r="F32" s="242"/>
      <c r="G32" s="242"/>
      <c r="H32" s="242"/>
      <c r="I32" s="243"/>
    </row>
    <row r="33" spans="1:9" ht="15.75" customHeight="1" x14ac:dyDescent="0.25">
      <c r="A33" s="241"/>
      <c r="B33" s="242"/>
      <c r="C33" s="242"/>
      <c r="D33" s="242"/>
      <c r="E33" s="242"/>
      <c r="F33" s="242"/>
      <c r="G33" s="242"/>
      <c r="H33" s="242"/>
      <c r="I33" s="243"/>
    </row>
    <row r="34" spans="1:9" ht="15.75" customHeight="1" x14ac:dyDescent="0.25">
      <c r="A34" s="241"/>
      <c r="B34" s="242"/>
      <c r="C34" s="242"/>
      <c r="D34" s="242"/>
      <c r="E34" s="242"/>
      <c r="F34" s="242"/>
      <c r="G34" s="242"/>
      <c r="H34" s="242"/>
      <c r="I34" s="243"/>
    </row>
    <row r="35" spans="1:9" ht="15.75" customHeight="1" x14ac:dyDescent="0.25">
      <c r="A35" s="241"/>
      <c r="B35" s="242"/>
      <c r="C35" s="242"/>
      <c r="D35" s="242"/>
      <c r="E35" s="242"/>
      <c r="F35" s="242"/>
      <c r="G35" s="242"/>
      <c r="H35" s="242"/>
      <c r="I35" s="243"/>
    </row>
    <row r="36" spans="1:9" ht="15.75" customHeight="1" x14ac:dyDescent="0.25">
      <c r="A36" s="244"/>
      <c r="B36" s="245"/>
      <c r="C36" s="245"/>
      <c r="D36" s="245"/>
      <c r="E36" s="245"/>
      <c r="F36" s="245"/>
      <c r="G36" s="245"/>
      <c r="H36" s="245"/>
      <c r="I36" s="246"/>
    </row>
    <row r="38" spans="1:9" ht="33" customHeight="1" x14ac:dyDescent="0.25">
      <c r="A38" s="339" t="s">
        <v>275</v>
      </c>
      <c r="B38" s="340"/>
      <c r="C38" s="340"/>
      <c r="D38" s="340"/>
      <c r="E38" s="340"/>
      <c r="F38" s="340"/>
      <c r="G38" s="340"/>
      <c r="H38" s="340"/>
      <c r="I38" s="341"/>
    </row>
    <row r="39" spans="1:9" ht="15.75" customHeight="1" x14ac:dyDescent="0.25">
      <c r="A39" s="342"/>
      <c r="B39" s="343"/>
      <c r="C39" s="343"/>
      <c r="D39" s="343"/>
      <c r="E39" s="343"/>
      <c r="F39" s="343"/>
      <c r="G39" s="343"/>
      <c r="H39" s="343"/>
      <c r="I39" s="344"/>
    </row>
    <row r="40" spans="1:9" ht="15.75" customHeight="1" x14ac:dyDescent="0.25">
      <c r="A40" s="345"/>
      <c r="B40" s="346"/>
      <c r="C40" s="346"/>
      <c r="D40" s="346"/>
      <c r="E40" s="346"/>
      <c r="F40" s="346"/>
      <c r="G40" s="346"/>
      <c r="H40" s="346"/>
      <c r="I40" s="347"/>
    </row>
    <row r="41" spans="1:9" ht="15.75" customHeight="1" x14ac:dyDescent="0.25">
      <c r="A41" s="345"/>
      <c r="B41" s="346"/>
      <c r="C41" s="346"/>
      <c r="D41" s="346"/>
      <c r="E41" s="346"/>
      <c r="F41" s="346"/>
      <c r="G41" s="346"/>
      <c r="H41" s="346"/>
      <c r="I41" s="347"/>
    </row>
    <row r="42" spans="1:9" ht="15.75" customHeight="1" x14ac:dyDescent="0.25">
      <c r="A42" s="345"/>
      <c r="B42" s="346"/>
      <c r="C42" s="346"/>
      <c r="D42" s="346"/>
      <c r="E42" s="346"/>
      <c r="F42" s="346"/>
      <c r="G42" s="346"/>
      <c r="H42" s="346"/>
      <c r="I42" s="347"/>
    </row>
    <row r="43" spans="1:9" ht="15.75" customHeight="1" x14ac:dyDescent="0.25">
      <c r="A43" s="345"/>
      <c r="B43" s="346"/>
      <c r="C43" s="346"/>
      <c r="D43" s="346"/>
      <c r="E43" s="346"/>
      <c r="F43" s="346"/>
      <c r="G43" s="346"/>
      <c r="H43" s="346"/>
      <c r="I43" s="347"/>
    </row>
    <row r="44" spans="1:9" ht="15.75" customHeight="1" x14ac:dyDescent="0.25">
      <c r="A44" s="345"/>
      <c r="B44" s="346"/>
      <c r="C44" s="346"/>
      <c r="D44" s="346"/>
      <c r="E44" s="346"/>
      <c r="F44" s="346"/>
      <c r="G44" s="346"/>
      <c r="H44" s="346"/>
      <c r="I44" s="347"/>
    </row>
    <row r="45" spans="1:9" ht="15.75" customHeight="1" x14ac:dyDescent="0.25">
      <c r="A45" s="345"/>
      <c r="B45" s="346"/>
      <c r="C45" s="346"/>
      <c r="D45" s="346"/>
      <c r="E45" s="346"/>
      <c r="F45" s="346"/>
      <c r="G45" s="346"/>
      <c r="H45" s="346"/>
      <c r="I45" s="347"/>
    </row>
    <row r="46" spans="1:9" ht="15.75" customHeight="1" x14ac:dyDescent="0.25">
      <c r="A46" s="345"/>
      <c r="B46" s="346"/>
      <c r="C46" s="346"/>
      <c r="D46" s="346"/>
      <c r="E46" s="346"/>
      <c r="F46" s="346"/>
      <c r="G46" s="346"/>
      <c r="H46" s="346"/>
      <c r="I46" s="347"/>
    </row>
    <row r="47" spans="1:9" ht="15.75" customHeight="1" x14ac:dyDescent="0.25">
      <c r="A47" s="345"/>
      <c r="B47" s="346"/>
      <c r="C47" s="346"/>
      <c r="D47" s="346"/>
      <c r="E47" s="346"/>
      <c r="F47" s="346"/>
      <c r="G47" s="346"/>
      <c r="H47" s="346"/>
      <c r="I47" s="347"/>
    </row>
    <row r="48" spans="1:9" ht="15.75" customHeight="1" x14ac:dyDescent="0.25">
      <c r="A48" s="348"/>
      <c r="B48" s="349"/>
      <c r="C48" s="349"/>
      <c r="D48" s="349"/>
      <c r="E48" s="349"/>
      <c r="F48" s="349"/>
      <c r="G48" s="349"/>
      <c r="H48" s="349"/>
      <c r="I48" s="350"/>
    </row>
    <row r="66" spans="6:6" x14ac:dyDescent="0.25">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topLeftCell="A21" workbookViewId="0">
      <selection activeCell="C20" sqref="C20:I21"/>
    </sheetView>
  </sheetViews>
  <sheetFormatPr defaultColWidth="9.33203125" defaultRowHeight="15" x14ac:dyDescent="0.25"/>
  <cols>
    <col min="1" max="1" width="9.33203125" style="2" customWidth="1"/>
    <col min="2" max="2" width="21.44140625" style="2" customWidth="1"/>
    <col min="3" max="8" width="9.33203125" style="2"/>
    <col min="9" max="9" width="11.5546875" style="2" customWidth="1"/>
    <col min="10" max="16384" width="9.33203125" style="2"/>
  </cols>
  <sheetData>
    <row r="1" spans="1:9" x14ac:dyDescent="0.25">
      <c r="A1" s="90" t="str">
        <f>+'Cover Page'!$B$29</f>
        <v>Annual Performance Report 2022</v>
      </c>
      <c r="B1" s="90"/>
      <c r="C1" s="90"/>
      <c r="D1" s="90"/>
      <c r="E1" s="90" t="str">
        <f>+'Cover Page'!$B$33</f>
        <v>Peterborough Energy Recovery Facility</v>
      </c>
      <c r="F1" s="90"/>
      <c r="G1" s="90"/>
      <c r="H1" s="90"/>
      <c r="I1" s="90"/>
    </row>
    <row r="3" spans="1:9" ht="15.6" x14ac:dyDescent="0.3">
      <c r="A3" s="1" t="s">
        <v>276</v>
      </c>
      <c r="B3" s="90"/>
      <c r="C3" s="90"/>
      <c r="D3" s="90"/>
      <c r="E3" s="90"/>
      <c r="F3" s="90"/>
      <c r="G3" s="90"/>
      <c r="H3" s="90"/>
      <c r="I3" s="90"/>
    </row>
    <row r="4" spans="1:9" ht="15.6" x14ac:dyDescent="0.3">
      <c r="A4" s="1"/>
      <c r="B4" s="90"/>
      <c r="C4" s="90"/>
      <c r="D4" s="90"/>
      <c r="E4" s="90"/>
      <c r="F4" s="90"/>
      <c r="G4" s="90"/>
      <c r="H4" s="90"/>
      <c r="I4" s="90"/>
    </row>
    <row r="5" spans="1:9" s="3" customFormat="1" ht="28.5" customHeight="1" x14ac:dyDescent="0.25">
      <c r="A5" s="48" t="s">
        <v>277</v>
      </c>
      <c r="B5" s="49"/>
      <c r="C5" s="49"/>
      <c r="D5" s="49"/>
      <c r="E5" s="49"/>
      <c r="F5" s="49"/>
      <c r="G5" s="49"/>
      <c r="H5" s="49"/>
      <c r="I5" s="50"/>
    </row>
    <row r="6" spans="1:9" s="3" customFormat="1" ht="15.75" customHeight="1" x14ac:dyDescent="0.25">
      <c r="A6" s="351" t="s">
        <v>56</v>
      </c>
      <c r="B6" s="353"/>
      <c r="C6" s="351" t="s">
        <v>278</v>
      </c>
      <c r="D6" s="352"/>
      <c r="E6" s="352"/>
      <c r="F6" s="352"/>
      <c r="G6" s="352"/>
      <c r="H6" s="352"/>
      <c r="I6" s="353"/>
    </row>
    <row r="7" spans="1:9" s="3" customFormat="1" ht="15.75" customHeight="1" x14ac:dyDescent="0.25">
      <c r="A7" s="354" t="s">
        <v>279</v>
      </c>
      <c r="B7" s="240"/>
      <c r="C7" s="354" t="s">
        <v>280</v>
      </c>
      <c r="D7" s="239"/>
      <c r="E7" s="239"/>
      <c r="F7" s="239"/>
      <c r="G7" s="239"/>
      <c r="H7" s="239"/>
      <c r="I7" s="240"/>
    </row>
    <row r="8" spans="1:9" s="3" customFormat="1" ht="15.75" customHeight="1" x14ac:dyDescent="0.25">
      <c r="A8" s="244"/>
      <c r="B8" s="246"/>
      <c r="C8" s="244"/>
      <c r="D8" s="245"/>
      <c r="E8" s="245"/>
      <c r="F8" s="245"/>
      <c r="G8" s="245"/>
      <c r="H8" s="245"/>
      <c r="I8" s="246"/>
    </row>
    <row r="9" spans="1:9" s="3" customFormat="1" ht="15.75" customHeight="1" x14ac:dyDescent="0.25">
      <c r="A9" s="230" t="s">
        <v>281</v>
      </c>
      <c r="B9" s="232"/>
      <c r="C9" s="354" t="s">
        <v>282</v>
      </c>
      <c r="D9" s="239"/>
      <c r="E9" s="239"/>
      <c r="F9" s="239"/>
      <c r="G9" s="239"/>
      <c r="H9" s="239"/>
      <c r="I9" s="240"/>
    </row>
    <row r="10" spans="1:9" s="3" customFormat="1" ht="15.75" customHeight="1" x14ac:dyDescent="0.25">
      <c r="A10" s="236"/>
      <c r="B10" s="238"/>
      <c r="C10" s="244"/>
      <c r="D10" s="245"/>
      <c r="E10" s="245"/>
      <c r="F10" s="245"/>
      <c r="G10" s="245"/>
      <c r="H10" s="245"/>
      <c r="I10" s="246"/>
    </row>
    <row r="11" spans="1:9" s="3" customFormat="1" ht="15.75" customHeight="1" x14ac:dyDescent="0.25">
      <c r="A11" s="354" t="s">
        <v>283</v>
      </c>
      <c r="B11" s="240"/>
      <c r="C11" s="230" t="s">
        <v>284</v>
      </c>
      <c r="D11" s="231"/>
      <c r="E11" s="231"/>
      <c r="F11" s="231"/>
      <c r="G11" s="231"/>
      <c r="H11" s="231"/>
      <c r="I11" s="232"/>
    </row>
    <row r="12" spans="1:9" s="3" customFormat="1" ht="21.75" customHeight="1" x14ac:dyDescent="0.25">
      <c r="A12" s="244"/>
      <c r="B12" s="246"/>
      <c r="C12" s="236"/>
      <c r="D12" s="237"/>
      <c r="E12" s="237"/>
      <c r="F12" s="237"/>
      <c r="G12" s="237"/>
      <c r="H12" s="237"/>
      <c r="I12" s="238"/>
    </row>
    <row r="13" spans="1:9" s="3" customFormat="1" ht="15.75" customHeight="1" x14ac:dyDescent="0.25">
      <c r="A13" s="354"/>
      <c r="B13" s="240"/>
      <c r="C13" s="230" t="s">
        <v>285</v>
      </c>
      <c r="D13" s="231"/>
      <c r="E13" s="231"/>
      <c r="F13" s="231"/>
      <c r="G13" s="231"/>
      <c r="H13" s="231"/>
      <c r="I13" s="232"/>
    </row>
    <row r="14" spans="1:9" s="3" customFormat="1" ht="15.75" customHeight="1" x14ac:dyDescent="0.25">
      <c r="A14" s="244"/>
      <c r="B14" s="246"/>
      <c r="C14" s="236"/>
      <c r="D14" s="237"/>
      <c r="E14" s="237"/>
      <c r="F14" s="237"/>
      <c r="G14" s="237"/>
      <c r="H14" s="237"/>
      <c r="I14" s="238"/>
    </row>
    <row r="15" spans="1:9" s="3" customFormat="1" ht="13.8" x14ac:dyDescent="0.25"/>
    <row r="16" spans="1:9" s="47" customFormat="1" ht="33.75" customHeight="1" x14ac:dyDescent="0.3">
      <c r="A16" s="339" t="s">
        <v>286</v>
      </c>
      <c r="B16" s="340"/>
      <c r="C16" s="340"/>
      <c r="D16" s="340"/>
      <c r="E16" s="340"/>
      <c r="F16" s="340"/>
      <c r="G16" s="340"/>
      <c r="H16" s="340"/>
      <c r="I16" s="341"/>
    </row>
    <row r="17" spans="1:9" ht="15.75" customHeight="1" x14ac:dyDescent="0.25">
      <c r="A17" s="351" t="s">
        <v>56</v>
      </c>
      <c r="B17" s="353"/>
      <c r="C17" s="351" t="s">
        <v>278</v>
      </c>
      <c r="D17" s="352"/>
      <c r="E17" s="352"/>
      <c r="F17" s="352"/>
      <c r="G17" s="352"/>
      <c r="H17" s="352"/>
      <c r="I17" s="352"/>
    </row>
    <row r="18" spans="1:9" ht="15.75" customHeight="1" x14ac:dyDescent="0.25">
      <c r="A18" s="354"/>
      <c r="B18" s="240"/>
      <c r="C18" s="354"/>
      <c r="D18" s="239"/>
      <c r="E18" s="239"/>
      <c r="F18" s="239"/>
      <c r="G18" s="239"/>
      <c r="H18" s="239"/>
      <c r="I18" s="240"/>
    </row>
    <row r="19" spans="1:9" ht="15.75" customHeight="1" x14ac:dyDescent="0.25">
      <c r="A19" s="244"/>
      <c r="B19" s="246"/>
      <c r="C19" s="244"/>
      <c r="D19" s="245"/>
      <c r="E19" s="245"/>
      <c r="F19" s="245"/>
      <c r="G19" s="245"/>
      <c r="H19" s="245"/>
      <c r="I19" s="246"/>
    </row>
    <row r="20" spans="1:9" ht="15.75" customHeight="1" x14ac:dyDescent="0.25">
      <c r="A20" s="354"/>
      <c r="B20" s="240"/>
      <c r="C20" s="354"/>
      <c r="D20" s="239"/>
      <c r="E20" s="239"/>
      <c r="F20" s="239"/>
      <c r="G20" s="239"/>
      <c r="H20" s="239"/>
      <c r="I20" s="240"/>
    </row>
    <row r="21" spans="1:9" ht="15.75" customHeight="1" x14ac:dyDescent="0.25">
      <c r="A21" s="244"/>
      <c r="B21" s="246"/>
      <c r="C21" s="244"/>
      <c r="D21" s="245"/>
      <c r="E21" s="245"/>
      <c r="F21" s="245"/>
      <c r="G21" s="245"/>
      <c r="H21" s="245"/>
      <c r="I21" s="246"/>
    </row>
    <row r="22" spans="1:9" ht="15.75" customHeight="1" x14ac:dyDescent="0.25">
      <c r="A22" s="354"/>
      <c r="B22" s="240"/>
      <c r="C22" s="354"/>
      <c r="D22" s="239"/>
      <c r="E22" s="239"/>
      <c r="F22" s="239"/>
      <c r="G22" s="239"/>
      <c r="H22" s="239"/>
      <c r="I22" s="240"/>
    </row>
    <row r="23" spans="1:9" ht="15.75" customHeight="1" x14ac:dyDescent="0.25">
      <c r="A23" s="244"/>
      <c r="B23" s="246"/>
      <c r="C23" s="244"/>
      <c r="D23" s="245"/>
      <c r="E23" s="245"/>
      <c r="F23" s="245"/>
      <c r="G23" s="245"/>
      <c r="H23" s="245"/>
      <c r="I23" s="246"/>
    </row>
    <row r="24" spans="1:9" ht="15.75" customHeight="1" x14ac:dyDescent="0.25">
      <c r="A24" s="354"/>
      <c r="B24" s="240"/>
      <c r="C24" s="354"/>
      <c r="D24" s="239"/>
      <c r="E24" s="239"/>
      <c r="F24" s="239"/>
      <c r="G24" s="239"/>
      <c r="H24" s="239"/>
      <c r="I24" s="240"/>
    </row>
    <row r="25" spans="1:9" ht="15.75" customHeight="1" x14ac:dyDescent="0.25">
      <c r="A25" s="244"/>
      <c r="B25" s="246"/>
      <c r="C25" s="244"/>
      <c r="D25" s="245"/>
      <c r="E25" s="245"/>
      <c r="F25" s="245"/>
      <c r="G25" s="245"/>
      <c r="H25" s="245"/>
      <c r="I25" s="246"/>
    </row>
    <row r="26" spans="1:9" ht="15.75" customHeight="1" x14ac:dyDescent="0.25">
      <c r="A26" s="354"/>
      <c r="B26" s="240"/>
      <c r="C26" s="354"/>
      <c r="D26" s="239"/>
      <c r="E26" s="239"/>
      <c r="F26" s="239"/>
      <c r="G26" s="239"/>
      <c r="H26" s="239"/>
      <c r="I26" s="240"/>
    </row>
    <row r="27" spans="1:9" ht="15.75" customHeight="1" x14ac:dyDescent="0.25">
      <c r="A27" s="244"/>
      <c r="B27" s="246"/>
      <c r="C27" s="244"/>
      <c r="D27" s="245"/>
      <c r="E27" s="245"/>
      <c r="F27" s="245"/>
      <c r="G27" s="245"/>
      <c r="H27" s="245"/>
      <c r="I27" s="246"/>
    </row>
    <row r="28" spans="1:9" ht="15.6" x14ac:dyDescent="0.3">
      <c r="A28" s="1"/>
      <c r="B28" s="90"/>
      <c r="C28" s="90"/>
      <c r="D28" s="90"/>
      <c r="E28" s="90"/>
      <c r="F28" s="90"/>
      <c r="G28" s="90"/>
      <c r="H28" s="90"/>
      <c r="I28" s="90"/>
    </row>
    <row r="29" spans="1:9" ht="36.75" customHeight="1" x14ac:dyDescent="0.25">
      <c r="A29" s="339" t="s">
        <v>287</v>
      </c>
      <c r="B29" s="340"/>
      <c r="C29" s="340"/>
      <c r="D29" s="340"/>
      <c r="E29" s="340"/>
      <c r="F29" s="340"/>
      <c r="G29" s="340"/>
      <c r="H29" s="340"/>
      <c r="I29" s="341"/>
    </row>
    <row r="66" spans="6:6" x14ac:dyDescent="0.25">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E24"/>
  <sheetViews>
    <sheetView zoomScaleNormal="100" workbookViewId="0">
      <selection activeCell="D17" sqref="D17"/>
    </sheetView>
  </sheetViews>
  <sheetFormatPr defaultColWidth="8.88671875" defaultRowHeight="15" x14ac:dyDescent="0.25"/>
  <cols>
    <col min="1" max="1" width="36.6640625" style="90" customWidth="1"/>
    <col min="2" max="2" width="17.6640625" style="90" customWidth="1"/>
    <col min="3" max="3" width="92" style="90" customWidth="1"/>
    <col min="4" max="4" width="60.6640625" style="90" customWidth="1"/>
    <col min="5" max="16384" width="8.88671875" style="90"/>
  </cols>
  <sheetData>
    <row r="1" spans="1:5" x14ac:dyDescent="0.25">
      <c r="A1" s="90" t="str">
        <f>+'Cover Page'!$B$29</f>
        <v>Annual Performance Report 2022</v>
      </c>
      <c r="C1" s="90" t="str">
        <f>+'Cover Page'!$B$33</f>
        <v>Peterborough Energy Recovery Facility</v>
      </c>
    </row>
    <row r="2" spans="1:5" ht="10.199999999999999" customHeight="1" x14ac:dyDescent="0.25"/>
    <row r="3" spans="1:5" ht="15.6" x14ac:dyDescent="0.3">
      <c r="A3" s="1" t="s">
        <v>288</v>
      </c>
      <c r="E3" s="81" t="s">
        <v>3</v>
      </c>
    </row>
    <row r="4" spans="1:5" ht="9.4499999999999993" customHeight="1" x14ac:dyDescent="0.25"/>
    <row r="5" spans="1:5" x14ac:dyDescent="0.25">
      <c r="A5" s="357" t="s">
        <v>289</v>
      </c>
      <c r="B5" s="358"/>
      <c r="C5" s="358"/>
    </row>
    <row r="6" spans="1:5" ht="30" x14ac:dyDescent="0.25">
      <c r="A6" s="91" t="s">
        <v>290</v>
      </c>
      <c r="B6" s="95" t="s">
        <v>291</v>
      </c>
      <c r="C6" s="94">
        <v>105709</v>
      </c>
    </row>
    <row r="7" spans="1:5" ht="30" x14ac:dyDescent="0.25">
      <c r="A7" s="91" t="s">
        <v>292</v>
      </c>
      <c r="B7" s="95" t="s">
        <v>291</v>
      </c>
      <c r="C7" s="94">
        <v>1.167</v>
      </c>
    </row>
    <row r="8" spans="1:5" ht="45" x14ac:dyDescent="0.25">
      <c r="A8" s="91" t="s">
        <v>293</v>
      </c>
      <c r="B8" s="95" t="s">
        <v>291</v>
      </c>
      <c r="C8" s="94">
        <v>1.7549999999999999</v>
      </c>
      <c r="D8" s="90" t="s">
        <v>294</v>
      </c>
    </row>
    <row r="9" spans="1:5" ht="246.9" customHeight="1" x14ac:dyDescent="0.25">
      <c r="A9" s="91" t="s">
        <v>295</v>
      </c>
      <c r="B9" s="359" t="s">
        <v>296</v>
      </c>
      <c r="C9" s="356"/>
      <c r="D9" s="123" t="s">
        <v>297</v>
      </c>
    </row>
    <row r="10" spans="1:5" ht="8.6999999999999993" customHeight="1" x14ac:dyDescent="0.25">
      <c r="A10" s="92"/>
      <c r="B10" s="93"/>
      <c r="C10" s="93"/>
    </row>
    <row r="11" spans="1:5" x14ac:dyDescent="0.25">
      <c r="A11" s="360" t="s">
        <v>298</v>
      </c>
      <c r="B11" s="358"/>
      <c r="C11" s="358"/>
    </row>
    <row r="12" spans="1:5" ht="33.450000000000003" customHeight="1" x14ac:dyDescent="0.25">
      <c r="A12" s="91" t="s">
        <v>299</v>
      </c>
      <c r="B12" s="95" t="s">
        <v>291</v>
      </c>
      <c r="C12" s="94">
        <v>0.26200000000000001</v>
      </c>
    </row>
    <row r="13" spans="1:5" ht="268.5" customHeight="1" x14ac:dyDescent="0.25">
      <c r="A13" s="91" t="s">
        <v>300</v>
      </c>
      <c r="B13" s="359" t="s">
        <v>301</v>
      </c>
      <c r="C13" s="356"/>
      <c r="D13" s="123" t="s">
        <v>302</v>
      </c>
    </row>
    <row r="14" spans="1:5" ht="76.5" customHeight="1" x14ac:dyDescent="0.25">
      <c r="A14" s="91" t="s">
        <v>303</v>
      </c>
      <c r="B14" s="96" t="s">
        <v>304</v>
      </c>
      <c r="C14" s="124">
        <v>105786.9</v>
      </c>
      <c r="D14" s="123"/>
    </row>
    <row r="15" spans="1:5" ht="6.45" customHeight="1" x14ac:dyDescent="0.25">
      <c r="A15" s="92"/>
      <c r="B15" s="93"/>
      <c r="C15" s="93"/>
    </row>
    <row r="16" spans="1:5" ht="39" customHeight="1" x14ac:dyDescent="0.25">
      <c r="A16" s="357" t="s">
        <v>305</v>
      </c>
      <c r="B16" s="358"/>
      <c r="C16" s="358"/>
    </row>
    <row r="17" spans="1:4" ht="34.950000000000003" customHeight="1" x14ac:dyDescent="0.25">
      <c r="A17" s="91" t="s">
        <v>306</v>
      </c>
      <c r="B17" s="95" t="s">
        <v>307</v>
      </c>
      <c r="C17" s="94">
        <v>49.4</v>
      </c>
    </row>
    <row r="18" spans="1:4" ht="111" customHeight="1" x14ac:dyDescent="0.25">
      <c r="A18" s="91" t="s">
        <v>308</v>
      </c>
      <c r="B18" s="361" t="s">
        <v>309</v>
      </c>
      <c r="C18" s="356"/>
      <c r="D18" s="123" t="s">
        <v>310</v>
      </c>
    </row>
    <row r="19" spans="1:4" ht="34.200000000000003" customHeight="1" x14ac:dyDescent="0.25">
      <c r="A19" s="91" t="s">
        <v>311</v>
      </c>
      <c r="B19" s="95" t="s">
        <v>307</v>
      </c>
      <c r="C19" s="94">
        <v>45.7</v>
      </c>
    </row>
    <row r="20" spans="1:4" ht="78" customHeight="1" x14ac:dyDescent="0.25">
      <c r="A20" s="91" t="s">
        <v>312</v>
      </c>
      <c r="B20" s="355" t="s">
        <v>313</v>
      </c>
      <c r="C20" s="356"/>
      <c r="D20" s="123" t="s">
        <v>314</v>
      </c>
    </row>
    <row r="21" spans="1:4" ht="10.199999999999999" customHeight="1" x14ac:dyDescent="0.25"/>
    <row r="22" spans="1:4" x14ac:dyDescent="0.25">
      <c r="A22" s="90" t="s">
        <v>315</v>
      </c>
    </row>
    <row r="23" spans="1:4" x14ac:dyDescent="0.25">
      <c r="A23" s="316"/>
      <c r="B23" s="316"/>
      <c r="C23" s="316"/>
    </row>
    <row r="24" spans="1:4" ht="64.95" customHeight="1" x14ac:dyDescent="0.25">
      <c r="A24" s="316"/>
      <c r="B24" s="316"/>
      <c r="C24" s="316"/>
    </row>
  </sheetData>
  <mergeCells count="8">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topLeftCell="A47" workbookViewId="0">
      <selection activeCell="A15" sqref="A15:B16"/>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90" t="str">
        <f>+'Cover Page'!$B$29</f>
        <v>Annual Performance Report 2022</v>
      </c>
      <c r="B1" s="90"/>
      <c r="C1" s="90"/>
      <c r="D1" s="90"/>
      <c r="E1" s="90" t="str">
        <f>+'Cover Page'!$B$33</f>
        <v>Peterborough Energy Recovery Facility</v>
      </c>
      <c r="F1" s="90"/>
      <c r="G1" s="90"/>
    </row>
    <row r="3" spans="1:7" ht="15.6" x14ac:dyDescent="0.3">
      <c r="A3" s="1" t="s">
        <v>316</v>
      </c>
      <c r="B3" s="90"/>
      <c r="C3" s="90"/>
      <c r="D3" s="90"/>
      <c r="E3" s="90"/>
      <c r="F3" s="90"/>
      <c r="G3" s="90"/>
    </row>
    <row r="4" spans="1:7" ht="15.6" x14ac:dyDescent="0.3">
      <c r="A4" s="1"/>
      <c r="B4" s="90"/>
      <c r="C4" s="90"/>
      <c r="D4" s="90"/>
      <c r="E4" s="90"/>
      <c r="F4" s="90"/>
      <c r="G4" s="90"/>
    </row>
    <row r="5" spans="1:7" s="3" customFormat="1" ht="21.75" customHeight="1" x14ac:dyDescent="0.25">
      <c r="A5" s="48" t="s">
        <v>317</v>
      </c>
      <c r="B5" s="49"/>
      <c r="C5" s="49"/>
      <c r="D5" s="49"/>
      <c r="E5" s="49"/>
      <c r="F5" s="49"/>
      <c r="G5" s="50"/>
    </row>
    <row r="6" spans="1:7" s="3" customFormat="1" ht="15.75" customHeight="1" x14ac:dyDescent="0.25">
      <c r="A6" s="354" t="s">
        <v>318</v>
      </c>
      <c r="B6" s="239"/>
      <c r="C6" s="239"/>
      <c r="D6" s="239"/>
      <c r="E6" s="239"/>
      <c r="F6" s="239"/>
      <c r="G6" s="240"/>
    </row>
    <row r="7" spans="1:7" s="3" customFormat="1" ht="15.75" customHeight="1" x14ac:dyDescent="0.25">
      <c r="A7" s="244"/>
      <c r="B7" s="245"/>
      <c r="C7" s="245"/>
      <c r="D7" s="245"/>
      <c r="E7" s="245"/>
      <c r="F7" s="245"/>
      <c r="G7" s="246"/>
    </row>
    <row r="8" spans="1:7" s="3" customFormat="1" ht="15.75" customHeight="1" x14ac:dyDescent="0.25">
      <c r="A8" s="230" t="s">
        <v>319</v>
      </c>
      <c r="B8" s="231"/>
      <c r="C8" s="231"/>
      <c r="D8" s="231"/>
      <c r="E8" s="231"/>
      <c r="F8" s="231"/>
      <c r="G8" s="232"/>
    </row>
    <row r="9" spans="1:7" s="3" customFormat="1" ht="15.75" customHeight="1" x14ac:dyDescent="0.25">
      <c r="A9" s="236"/>
      <c r="B9" s="237"/>
      <c r="C9" s="237"/>
      <c r="D9" s="237"/>
      <c r="E9" s="237"/>
      <c r="F9" s="237"/>
      <c r="G9" s="238"/>
    </row>
    <row r="10" spans="1:7" s="3" customFormat="1" ht="15.75" customHeight="1" x14ac:dyDescent="0.25">
      <c r="A10" s="230" t="s">
        <v>320</v>
      </c>
      <c r="B10" s="231"/>
      <c r="C10" s="231"/>
      <c r="D10" s="231"/>
      <c r="E10" s="231"/>
      <c r="F10" s="231"/>
      <c r="G10" s="232"/>
    </row>
    <row r="11" spans="1:7" s="3" customFormat="1" ht="15.75" customHeight="1" x14ac:dyDescent="0.25">
      <c r="A11" s="236"/>
      <c r="B11" s="237"/>
      <c r="C11" s="237"/>
      <c r="D11" s="237"/>
      <c r="E11" s="237"/>
      <c r="F11" s="237"/>
      <c r="G11" s="238"/>
    </row>
    <row r="12" spans="1:7" s="3" customFormat="1" ht="13.8" x14ac:dyDescent="0.25"/>
    <row r="13" spans="1:7" s="47" customFormat="1" ht="33.75" customHeight="1" x14ac:dyDescent="0.3">
      <c r="A13" s="339" t="s">
        <v>321</v>
      </c>
      <c r="B13" s="340"/>
      <c r="C13" s="340"/>
      <c r="D13" s="340"/>
      <c r="E13" s="340"/>
      <c r="F13" s="340"/>
      <c r="G13" s="341"/>
    </row>
    <row r="14" spans="1:7" ht="15.75" customHeight="1" x14ac:dyDescent="0.25">
      <c r="A14" s="351" t="s">
        <v>322</v>
      </c>
      <c r="B14" s="353"/>
      <c r="C14" s="351" t="s">
        <v>278</v>
      </c>
      <c r="D14" s="352"/>
      <c r="E14" s="352"/>
      <c r="F14" s="352"/>
      <c r="G14" s="352"/>
    </row>
    <row r="15" spans="1:7" ht="15.75" customHeight="1" x14ac:dyDescent="0.25">
      <c r="A15" s="230"/>
      <c r="B15" s="232"/>
      <c r="C15" s="354"/>
      <c r="D15" s="239"/>
      <c r="E15" s="239"/>
      <c r="F15" s="239"/>
      <c r="G15" s="240"/>
    </row>
    <row r="16" spans="1:7" ht="15.75" customHeight="1" x14ac:dyDescent="0.25">
      <c r="A16" s="236"/>
      <c r="B16" s="238"/>
      <c r="C16" s="244"/>
      <c r="D16" s="245"/>
      <c r="E16" s="245"/>
      <c r="F16" s="245"/>
      <c r="G16" s="246"/>
    </row>
    <row r="17" spans="1:11" ht="15.75" customHeight="1" x14ac:dyDescent="0.25">
      <c r="A17" s="354"/>
      <c r="B17" s="240"/>
      <c r="C17" s="354"/>
      <c r="D17" s="239"/>
      <c r="E17" s="239"/>
      <c r="F17" s="239"/>
      <c r="G17" s="240"/>
      <c r="H17" s="90"/>
      <c r="I17" s="90"/>
      <c r="J17" s="90"/>
      <c r="K17" s="90"/>
    </row>
    <row r="18" spans="1:11" ht="15.75" customHeight="1" x14ac:dyDescent="0.25">
      <c r="A18" s="244"/>
      <c r="B18" s="246"/>
      <c r="C18" s="244"/>
      <c r="D18" s="245"/>
      <c r="E18" s="245"/>
      <c r="F18" s="245"/>
      <c r="G18" s="246"/>
      <c r="H18" s="90"/>
      <c r="I18" s="90"/>
      <c r="J18" s="90"/>
      <c r="K18" s="90"/>
    </row>
    <row r="19" spans="1:11" ht="15.75" customHeight="1" x14ac:dyDescent="0.25">
      <c r="A19" s="354"/>
      <c r="B19" s="240"/>
      <c r="C19" s="354"/>
      <c r="D19" s="239"/>
      <c r="E19" s="239"/>
      <c r="F19" s="239"/>
      <c r="G19" s="240"/>
      <c r="H19" s="90"/>
      <c r="I19" s="90"/>
      <c r="J19" s="90"/>
      <c r="K19" s="90"/>
    </row>
    <row r="20" spans="1:11" ht="15.75" customHeight="1" x14ac:dyDescent="0.25">
      <c r="A20" s="244"/>
      <c r="B20" s="246"/>
      <c r="C20" s="244"/>
      <c r="D20" s="245"/>
      <c r="E20" s="245"/>
      <c r="F20" s="245"/>
      <c r="G20" s="246"/>
      <c r="H20" s="90"/>
      <c r="I20" s="90"/>
      <c r="J20" s="90"/>
      <c r="K20" s="90"/>
    </row>
    <row r="21" spans="1:11" ht="15.75" customHeight="1" x14ac:dyDescent="0.25">
      <c r="A21" s="354"/>
      <c r="B21" s="240"/>
      <c r="C21" s="354"/>
      <c r="D21" s="239"/>
      <c r="E21" s="239"/>
      <c r="F21" s="239"/>
      <c r="G21" s="240"/>
      <c r="H21" s="90"/>
      <c r="I21" s="90"/>
      <c r="J21" s="90"/>
      <c r="K21" s="90"/>
    </row>
    <row r="22" spans="1:11" ht="15.75" customHeight="1" x14ac:dyDescent="0.25">
      <c r="A22" s="244"/>
      <c r="B22" s="246"/>
      <c r="C22" s="244"/>
      <c r="D22" s="245"/>
      <c r="E22" s="245"/>
      <c r="F22" s="245"/>
      <c r="G22" s="246"/>
      <c r="H22" s="90"/>
      <c r="I22" s="90"/>
      <c r="J22" s="90"/>
      <c r="K22" s="90"/>
    </row>
    <row r="23" spans="1:11" ht="15.75" customHeight="1" x14ac:dyDescent="0.25">
      <c r="A23" s="354"/>
      <c r="B23" s="240"/>
      <c r="C23" s="354"/>
      <c r="D23" s="239"/>
      <c r="E23" s="239"/>
      <c r="F23" s="239"/>
      <c r="G23" s="240"/>
      <c r="H23" s="90"/>
      <c r="I23" s="90"/>
      <c r="J23" s="90"/>
      <c r="K23" s="90"/>
    </row>
    <row r="24" spans="1:11" ht="15.75" customHeight="1" x14ac:dyDescent="0.25">
      <c r="A24" s="244"/>
      <c r="B24" s="246"/>
      <c r="C24" s="244"/>
      <c r="D24" s="245"/>
      <c r="E24" s="245"/>
      <c r="F24" s="245"/>
      <c r="G24" s="246"/>
      <c r="H24" s="90"/>
      <c r="I24" s="90"/>
      <c r="J24" s="90"/>
      <c r="K24" s="90"/>
    </row>
    <row r="26" spans="1:11" x14ac:dyDescent="0.25">
      <c r="A26" s="141"/>
      <c r="B26" s="141"/>
      <c r="C26" s="141"/>
      <c r="D26" s="141"/>
      <c r="E26" s="141"/>
      <c r="F26" s="141"/>
      <c r="G26" s="141"/>
      <c r="H26" s="90"/>
      <c r="I26" s="90"/>
      <c r="J26" s="90"/>
      <c r="K26" s="90"/>
    </row>
    <row r="27" spans="1:11" s="56" customFormat="1" ht="16.5" customHeight="1" x14ac:dyDescent="0.25">
      <c r="A27" s="363" t="s">
        <v>323</v>
      </c>
      <c r="B27" s="363"/>
      <c r="C27" s="363"/>
      <c r="D27" s="363"/>
      <c r="E27" s="363"/>
      <c r="F27" s="363"/>
      <c r="G27" s="363"/>
    </row>
    <row r="28" spans="1:11" s="12" customFormat="1" ht="17.25" customHeight="1" x14ac:dyDescent="0.25">
      <c r="A28" s="365" t="s">
        <v>324</v>
      </c>
      <c r="B28" s="365"/>
      <c r="C28" s="331" t="s">
        <v>325</v>
      </c>
      <c r="D28" s="331" t="s">
        <v>326</v>
      </c>
      <c r="E28" s="331"/>
      <c r="F28" s="331"/>
      <c r="G28" s="331"/>
      <c r="H28" s="141"/>
      <c r="I28" s="141"/>
      <c r="J28" s="141"/>
      <c r="K28" s="141"/>
    </row>
    <row r="29" spans="1:11" s="12" customFormat="1" ht="17.25" customHeight="1" x14ac:dyDescent="0.25">
      <c r="A29" s="365"/>
      <c r="B29" s="365"/>
      <c r="C29" s="331"/>
      <c r="D29" s="331" t="s">
        <v>327</v>
      </c>
      <c r="E29" s="331"/>
      <c r="F29" s="331" t="s">
        <v>328</v>
      </c>
      <c r="G29" s="331"/>
      <c r="H29" s="141"/>
      <c r="I29" s="141"/>
      <c r="J29" s="141"/>
      <c r="K29" s="141"/>
    </row>
    <row r="30" spans="1:11" s="37" customFormat="1" ht="38.1" customHeight="1" x14ac:dyDescent="0.25">
      <c r="A30" s="255" t="s">
        <v>329</v>
      </c>
      <c r="B30" s="255"/>
      <c r="C30" s="188" t="s">
        <v>330</v>
      </c>
      <c r="D30" s="362" t="s">
        <v>239</v>
      </c>
      <c r="E30" s="362"/>
      <c r="F30" s="366"/>
      <c r="G30" s="367"/>
      <c r="H30" s="182"/>
      <c r="I30" s="182"/>
      <c r="J30" s="141"/>
      <c r="K30" s="141"/>
    </row>
    <row r="31" spans="1:11" s="37" customFormat="1" ht="38.1" customHeight="1" x14ac:dyDescent="0.25">
      <c r="A31" s="255" t="s">
        <v>331</v>
      </c>
      <c r="B31" s="255"/>
      <c r="C31" s="186" t="s">
        <v>332</v>
      </c>
      <c r="D31" s="362">
        <v>1.33</v>
      </c>
      <c r="E31" s="362"/>
      <c r="F31" s="366"/>
      <c r="G31" s="367"/>
      <c r="H31" s="182"/>
      <c r="I31" s="182"/>
      <c r="J31" s="141"/>
      <c r="K31" s="141"/>
    </row>
    <row r="32" spans="1:11" s="37" customFormat="1" ht="38.1" customHeight="1" x14ac:dyDescent="0.25">
      <c r="A32" s="255" t="s">
        <v>333</v>
      </c>
      <c r="B32" s="255"/>
      <c r="C32" s="186" t="s">
        <v>334</v>
      </c>
      <c r="D32" s="362" t="s">
        <v>335</v>
      </c>
      <c r="E32" s="362"/>
      <c r="F32" s="368">
        <v>4</v>
      </c>
      <c r="G32" s="369"/>
      <c r="H32" s="182"/>
      <c r="I32" s="182"/>
      <c r="J32" s="141"/>
      <c r="K32" s="141"/>
    </row>
    <row r="33" spans="1:7" s="37" customFormat="1" ht="38.1" customHeight="1" x14ac:dyDescent="0.3">
      <c r="A33" s="255" t="s">
        <v>336</v>
      </c>
      <c r="B33" s="255"/>
      <c r="C33" s="186" t="s">
        <v>334</v>
      </c>
      <c r="D33" s="362">
        <v>0</v>
      </c>
      <c r="E33" s="362"/>
      <c r="F33" s="366"/>
      <c r="G33" s="367"/>
    </row>
    <row r="35" spans="1:7" x14ac:dyDescent="0.25">
      <c r="A35" s="286" t="s">
        <v>337</v>
      </c>
      <c r="B35" s="286"/>
      <c r="C35" s="286"/>
      <c r="D35" s="286"/>
      <c r="E35" s="286"/>
      <c r="F35" s="286"/>
      <c r="G35" s="286"/>
    </row>
    <row r="36" spans="1:7" x14ac:dyDescent="0.25">
      <c r="A36" s="364"/>
      <c r="B36" s="364"/>
      <c r="C36" s="364"/>
      <c r="D36" s="364"/>
      <c r="E36" s="364"/>
      <c r="F36" s="364"/>
      <c r="G36" s="364"/>
    </row>
    <row r="37" spans="1:7" x14ac:dyDescent="0.25">
      <c r="A37" s="364"/>
      <c r="B37" s="364"/>
      <c r="C37" s="364"/>
      <c r="D37" s="364"/>
      <c r="E37" s="364"/>
      <c r="F37" s="364"/>
      <c r="G37" s="364"/>
    </row>
    <row r="38" spans="1:7" x14ac:dyDescent="0.25">
      <c r="A38" s="364"/>
      <c r="B38" s="364"/>
      <c r="C38" s="364"/>
      <c r="D38" s="364"/>
      <c r="E38" s="364"/>
      <c r="F38" s="364"/>
      <c r="G38" s="364"/>
    </row>
    <row r="39" spans="1:7" x14ac:dyDescent="0.25">
      <c r="A39" s="364"/>
      <c r="B39" s="364"/>
      <c r="C39" s="364"/>
      <c r="D39" s="364"/>
      <c r="E39" s="364"/>
      <c r="F39" s="364"/>
      <c r="G39" s="364"/>
    </row>
    <row r="40" spans="1:7" x14ac:dyDescent="0.25">
      <c r="A40" s="364"/>
      <c r="B40" s="364"/>
      <c r="C40" s="364"/>
      <c r="D40" s="364"/>
      <c r="E40" s="364"/>
      <c r="F40" s="364"/>
      <c r="G40" s="364"/>
    </row>
    <row r="41" spans="1:7" x14ac:dyDescent="0.25">
      <c r="A41" s="364"/>
      <c r="B41" s="364"/>
      <c r="C41" s="364"/>
      <c r="D41" s="364"/>
      <c r="E41" s="364"/>
      <c r="F41" s="364"/>
      <c r="G41" s="364"/>
    </row>
    <row r="56" spans="6:6" x14ac:dyDescent="0.25">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topLeftCell="A4" workbookViewId="0">
      <selection activeCell="M11" sqref="M11"/>
    </sheetView>
  </sheetViews>
  <sheetFormatPr defaultColWidth="9.33203125" defaultRowHeight="15" x14ac:dyDescent="0.25"/>
  <cols>
    <col min="1" max="1" width="9.33203125" style="2" customWidth="1"/>
    <col min="2" max="2" width="14.5546875" style="2" bestFit="1" customWidth="1"/>
    <col min="3" max="5" width="9.33203125" style="2"/>
    <col min="6" max="6" width="12.33203125" style="2" customWidth="1"/>
    <col min="7" max="8" width="9.33203125" style="2"/>
    <col min="9" max="9" width="11.5546875" style="2" customWidth="1"/>
    <col min="10" max="16384" width="9.33203125" style="2"/>
  </cols>
  <sheetData>
    <row r="1" spans="1:9" x14ac:dyDescent="0.25">
      <c r="A1" s="90" t="str">
        <f>+'Cover Page'!$B$29</f>
        <v>Annual Performance Report 2022</v>
      </c>
      <c r="B1" s="90"/>
      <c r="C1" s="90"/>
      <c r="D1" s="90"/>
      <c r="E1" s="90" t="str">
        <f>+'Cover Page'!$B$33</f>
        <v>Peterborough Energy Recovery Facility</v>
      </c>
      <c r="F1" s="90"/>
      <c r="G1" s="90"/>
      <c r="H1" s="90"/>
      <c r="I1" s="90"/>
    </row>
    <row r="3" spans="1:9" ht="15.6" x14ac:dyDescent="0.3">
      <c r="A3" s="1" t="s">
        <v>44</v>
      </c>
      <c r="B3" s="90"/>
      <c r="C3" s="90"/>
      <c r="D3" s="90"/>
      <c r="E3" s="90"/>
      <c r="F3" s="90"/>
      <c r="G3" s="90"/>
      <c r="H3" s="90"/>
      <c r="I3" s="90"/>
    </row>
    <row r="4" spans="1:9" ht="15.6" x14ac:dyDescent="0.3">
      <c r="A4" s="1"/>
      <c r="B4" s="90"/>
      <c r="C4" s="90"/>
      <c r="D4" s="90"/>
      <c r="E4" s="90"/>
      <c r="F4" s="90"/>
      <c r="G4" s="90"/>
      <c r="H4" s="90"/>
      <c r="I4" s="90"/>
    </row>
    <row r="5" spans="1:9" s="3" customFormat="1" ht="21.75" customHeight="1" x14ac:dyDescent="0.25">
      <c r="A5" s="48" t="s">
        <v>317</v>
      </c>
      <c r="B5" s="49"/>
      <c r="C5" s="49"/>
      <c r="D5" s="49"/>
      <c r="E5" s="49"/>
      <c r="F5" s="49"/>
      <c r="G5" s="49"/>
      <c r="H5" s="49"/>
      <c r="I5" s="50"/>
    </row>
    <row r="6" spans="1:9" s="3" customFormat="1" ht="15.75" customHeight="1" x14ac:dyDescent="0.25">
      <c r="A6" s="230" t="s">
        <v>338</v>
      </c>
      <c r="B6" s="231"/>
      <c r="C6" s="231"/>
      <c r="D6" s="231"/>
      <c r="E6" s="231"/>
      <c r="F6" s="231"/>
      <c r="G6" s="231"/>
      <c r="H6" s="231"/>
      <c r="I6" s="232"/>
    </row>
    <row r="7" spans="1:9" s="3" customFormat="1" ht="15.75" customHeight="1" x14ac:dyDescent="0.25">
      <c r="A7" s="236"/>
      <c r="B7" s="237"/>
      <c r="C7" s="237"/>
      <c r="D7" s="237"/>
      <c r="E7" s="237"/>
      <c r="F7" s="237"/>
      <c r="G7" s="237"/>
      <c r="H7" s="237"/>
      <c r="I7" s="238"/>
    </row>
    <row r="8" spans="1:9" s="3" customFormat="1" ht="15.75" customHeight="1" x14ac:dyDescent="0.25">
      <c r="A8" s="230" t="s">
        <v>339</v>
      </c>
      <c r="B8" s="231"/>
      <c r="C8" s="231"/>
      <c r="D8" s="231"/>
      <c r="E8" s="231"/>
      <c r="F8" s="231"/>
      <c r="G8" s="231"/>
      <c r="H8" s="231"/>
      <c r="I8" s="232"/>
    </row>
    <row r="9" spans="1:9" s="3" customFormat="1" ht="15.75" customHeight="1" x14ac:dyDescent="0.25">
      <c r="A9" s="236"/>
      <c r="B9" s="237"/>
      <c r="C9" s="237"/>
      <c r="D9" s="237"/>
      <c r="E9" s="237"/>
      <c r="F9" s="237"/>
      <c r="G9" s="237"/>
      <c r="H9" s="237"/>
      <c r="I9" s="238"/>
    </row>
    <row r="10" spans="1:9" s="3" customFormat="1" ht="15.75" customHeight="1" x14ac:dyDescent="0.25">
      <c r="A10" s="230"/>
      <c r="B10" s="231"/>
      <c r="C10" s="231"/>
      <c r="D10" s="231"/>
      <c r="E10" s="231"/>
      <c r="F10" s="231"/>
      <c r="G10" s="231"/>
      <c r="H10" s="231"/>
      <c r="I10" s="232"/>
    </row>
    <row r="11" spans="1:9" s="3" customFormat="1" ht="15.75" customHeight="1" x14ac:dyDescent="0.25">
      <c r="A11" s="236"/>
      <c r="B11" s="237"/>
      <c r="C11" s="237"/>
      <c r="D11" s="237"/>
      <c r="E11" s="237"/>
      <c r="F11" s="237"/>
      <c r="G11" s="237"/>
      <c r="H11" s="237"/>
      <c r="I11" s="238"/>
    </row>
    <row r="12" spans="1:9" s="3" customFormat="1" ht="13.8" x14ac:dyDescent="0.25"/>
    <row r="13" spans="1:9" s="47" customFormat="1" ht="33.75" customHeight="1" x14ac:dyDescent="0.3">
      <c r="A13" s="339" t="s">
        <v>321</v>
      </c>
      <c r="B13" s="340"/>
      <c r="C13" s="340"/>
      <c r="D13" s="340"/>
      <c r="E13" s="340"/>
      <c r="F13" s="340"/>
      <c r="G13" s="340"/>
      <c r="H13" s="340"/>
      <c r="I13" s="341"/>
    </row>
    <row r="14" spans="1:9" ht="15.75" customHeight="1" x14ac:dyDescent="0.25">
      <c r="A14" s="351" t="s">
        <v>322</v>
      </c>
      <c r="B14" s="353"/>
      <c r="C14" s="351" t="s">
        <v>278</v>
      </c>
      <c r="D14" s="352"/>
      <c r="E14" s="352"/>
      <c r="F14" s="352"/>
      <c r="G14" s="352"/>
      <c r="H14" s="352"/>
      <c r="I14" s="352"/>
    </row>
    <row r="15" spans="1:9" ht="15.75" customHeight="1" x14ac:dyDescent="0.25">
      <c r="A15" s="377"/>
      <c r="B15" s="232"/>
      <c r="C15" s="230"/>
      <c r="D15" s="231"/>
      <c r="E15" s="231"/>
      <c r="F15" s="231"/>
      <c r="G15" s="231"/>
      <c r="H15" s="231"/>
      <c r="I15" s="232"/>
    </row>
    <row r="16" spans="1:9" ht="15.75" customHeight="1" x14ac:dyDescent="0.25">
      <c r="A16" s="236"/>
      <c r="B16" s="238"/>
      <c r="C16" s="236"/>
      <c r="D16" s="237"/>
      <c r="E16" s="237"/>
      <c r="F16" s="237"/>
      <c r="G16" s="237"/>
      <c r="H16" s="237"/>
      <c r="I16" s="238"/>
    </row>
    <row r="17" spans="1:9" ht="15.75" customHeight="1" x14ac:dyDescent="0.25">
      <c r="A17" s="378"/>
      <c r="B17" s="240"/>
      <c r="C17" s="354"/>
      <c r="D17" s="239"/>
      <c r="E17" s="239"/>
      <c r="F17" s="239"/>
      <c r="G17" s="239"/>
      <c r="H17" s="239"/>
      <c r="I17" s="240"/>
    </row>
    <row r="18" spans="1:9" ht="15.75" customHeight="1" x14ac:dyDescent="0.25">
      <c r="A18" s="244"/>
      <c r="B18" s="246"/>
      <c r="C18" s="244"/>
      <c r="D18" s="245"/>
      <c r="E18" s="245"/>
      <c r="F18" s="245"/>
      <c r="G18" s="245"/>
      <c r="H18" s="245"/>
      <c r="I18" s="246"/>
    </row>
    <row r="19" spans="1:9" ht="15.75" customHeight="1" x14ac:dyDescent="0.25">
      <c r="A19" s="354"/>
      <c r="B19" s="240"/>
      <c r="C19" s="354"/>
      <c r="D19" s="239"/>
      <c r="E19" s="239"/>
      <c r="F19" s="239"/>
      <c r="G19" s="239"/>
      <c r="H19" s="239"/>
      <c r="I19" s="240"/>
    </row>
    <row r="20" spans="1:9" ht="15.75" customHeight="1" x14ac:dyDescent="0.25">
      <c r="A20" s="244"/>
      <c r="B20" s="246"/>
      <c r="C20" s="244"/>
      <c r="D20" s="245"/>
      <c r="E20" s="245"/>
      <c r="F20" s="245"/>
      <c r="G20" s="245"/>
      <c r="H20" s="245"/>
      <c r="I20" s="246"/>
    </row>
    <row r="22" spans="1:9" ht="22.5" customHeight="1" x14ac:dyDescent="0.25">
      <c r="A22" s="370" t="s">
        <v>340</v>
      </c>
      <c r="B22" s="371"/>
      <c r="C22" s="371"/>
      <c r="D22" s="371"/>
      <c r="E22" s="371"/>
      <c r="F22" s="371"/>
      <c r="G22" s="371"/>
      <c r="H22" s="371"/>
      <c r="I22" s="371"/>
    </row>
    <row r="23" spans="1:9" ht="19.5" customHeight="1" x14ac:dyDescent="0.25">
      <c r="A23" s="372" t="s">
        <v>213</v>
      </c>
      <c r="B23" s="373"/>
      <c r="C23" s="374"/>
      <c r="D23" s="375" t="s">
        <v>341</v>
      </c>
      <c r="E23" s="376"/>
      <c r="F23" s="54" t="s">
        <v>325</v>
      </c>
      <c r="G23" s="54" t="s">
        <v>342</v>
      </c>
      <c r="H23" s="54" t="s">
        <v>343</v>
      </c>
      <c r="I23" s="54" t="s">
        <v>344</v>
      </c>
    </row>
    <row r="24" spans="1:9" x14ac:dyDescent="0.25">
      <c r="A24" s="379"/>
      <c r="B24" s="380"/>
      <c r="C24" s="381"/>
      <c r="D24" s="382"/>
      <c r="E24" s="383"/>
      <c r="F24" s="114"/>
      <c r="G24" s="114"/>
      <c r="H24" s="114"/>
      <c r="I24" s="114"/>
    </row>
    <row r="25" spans="1:9" x14ac:dyDescent="0.25">
      <c r="A25" s="379"/>
      <c r="B25" s="380"/>
      <c r="C25" s="381"/>
      <c r="D25" s="382"/>
      <c r="E25" s="383"/>
      <c r="F25" s="114"/>
      <c r="G25" s="114"/>
      <c r="H25" s="114"/>
      <c r="I25" s="114"/>
    </row>
    <row r="26" spans="1:9" x14ac:dyDescent="0.25">
      <c r="A26" s="379"/>
      <c r="B26" s="380"/>
      <c r="C26" s="381"/>
      <c r="D26" s="382"/>
      <c r="E26" s="383"/>
      <c r="F26" s="114"/>
      <c r="G26" s="114"/>
      <c r="H26" s="114"/>
      <c r="I26" s="114"/>
    </row>
    <row r="27" spans="1:9" x14ac:dyDescent="0.25">
      <c r="A27" s="379"/>
      <c r="B27" s="380"/>
      <c r="C27" s="381"/>
      <c r="D27" s="382"/>
      <c r="E27" s="383"/>
      <c r="F27" s="114"/>
      <c r="G27" s="114"/>
      <c r="H27" s="114"/>
      <c r="I27" s="114"/>
    </row>
    <row r="28" spans="1:9" x14ac:dyDescent="0.25">
      <c r="A28" s="379"/>
      <c r="B28" s="380"/>
      <c r="C28" s="381"/>
      <c r="D28" s="382"/>
      <c r="E28" s="383"/>
      <c r="F28" s="114"/>
      <c r="G28" s="114"/>
      <c r="H28" s="114"/>
      <c r="I28" s="114"/>
    </row>
    <row r="29" spans="1:9" x14ac:dyDescent="0.25">
      <c r="A29" s="379"/>
      <c r="B29" s="380"/>
      <c r="C29" s="381"/>
      <c r="D29" s="382"/>
      <c r="E29" s="383"/>
      <c r="F29" s="114"/>
      <c r="G29" s="114"/>
      <c r="H29" s="114"/>
      <c r="I29" s="114"/>
    </row>
    <row r="30" spans="1:9" x14ac:dyDescent="0.25">
      <c r="A30" s="384"/>
      <c r="B30" s="384"/>
      <c r="C30" s="384"/>
      <c r="D30" s="382"/>
      <c r="E30" s="383"/>
      <c r="F30" s="114"/>
      <c r="G30" s="114"/>
      <c r="H30" s="114"/>
      <c r="I30" s="114"/>
    </row>
    <row r="31" spans="1:9" x14ac:dyDescent="0.25">
      <c r="A31" s="141"/>
      <c r="B31" s="141"/>
      <c r="C31" s="141"/>
      <c r="D31" s="141"/>
      <c r="E31" s="141"/>
      <c r="F31" s="141"/>
      <c r="G31" s="141"/>
      <c r="H31" s="141"/>
      <c r="I31" s="141"/>
    </row>
    <row r="32" spans="1:9" x14ac:dyDescent="0.25">
      <c r="A32" s="141"/>
      <c r="B32" s="141"/>
      <c r="C32" s="141"/>
      <c r="D32" s="141"/>
      <c r="E32" s="141"/>
      <c r="F32" s="141"/>
      <c r="G32" s="141"/>
      <c r="H32" s="141"/>
      <c r="I32" s="141"/>
    </row>
    <row r="33" spans="1:9" x14ac:dyDescent="0.25">
      <c r="A33" s="141"/>
      <c r="B33" s="141"/>
      <c r="C33" s="141"/>
      <c r="D33" s="141"/>
      <c r="E33" s="141"/>
      <c r="F33" s="141"/>
      <c r="G33" s="141"/>
      <c r="H33" s="141"/>
      <c r="I33" s="141"/>
    </row>
    <row r="66" spans="5:5" x14ac:dyDescent="0.25">
      <c r="E66"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topLeftCell="A32" workbookViewId="0">
      <selection activeCell="A6" sqref="A6"/>
    </sheetView>
  </sheetViews>
  <sheetFormatPr defaultColWidth="9.33203125" defaultRowHeight="15" x14ac:dyDescent="0.25"/>
  <cols>
    <col min="1" max="1" width="9.33203125" style="2" customWidth="1"/>
    <col min="2" max="2" width="14.5546875" style="2" bestFit="1" customWidth="1"/>
    <col min="3" max="9" width="9.33203125" style="2"/>
    <col min="10" max="10" width="10.44140625" style="2" customWidth="1"/>
    <col min="11" max="16384" width="9.33203125" style="2"/>
  </cols>
  <sheetData>
    <row r="1" spans="1:16" x14ac:dyDescent="0.25">
      <c r="A1" s="90" t="str">
        <f>+'Cover Page'!$B$29</f>
        <v>Annual Performance Report 2022</v>
      </c>
      <c r="B1" s="90"/>
      <c r="C1" s="90"/>
      <c r="D1" s="90"/>
      <c r="E1" s="90" t="str">
        <f>+'Cover Page'!$B$33</f>
        <v>Peterborough Energy Recovery Facility</v>
      </c>
      <c r="F1" s="90"/>
      <c r="G1" s="90"/>
      <c r="H1" s="90"/>
      <c r="I1" s="90"/>
      <c r="J1" s="90"/>
      <c r="K1" s="90"/>
      <c r="L1" s="90"/>
      <c r="M1" s="90"/>
      <c r="N1" s="90"/>
      <c r="O1" s="90"/>
      <c r="P1" s="90"/>
    </row>
    <row r="2" spans="1:16" ht="7.5" customHeight="1" x14ac:dyDescent="0.25">
      <c r="A2" s="90"/>
      <c r="B2" s="90"/>
      <c r="C2" s="90"/>
      <c r="D2" s="90"/>
      <c r="E2" s="90"/>
      <c r="F2" s="90"/>
      <c r="G2" s="90"/>
      <c r="H2" s="90"/>
      <c r="I2" s="90"/>
      <c r="J2" s="90"/>
      <c r="K2" s="90"/>
      <c r="L2" s="90"/>
      <c r="M2" s="90"/>
      <c r="N2" s="90"/>
      <c r="O2" s="90"/>
      <c r="P2" s="90"/>
    </row>
    <row r="3" spans="1:16" ht="15.6" x14ac:dyDescent="0.3">
      <c r="A3" s="1" t="s">
        <v>45</v>
      </c>
      <c r="B3" s="90"/>
      <c r="C3" s="90"/>
      <c r="D3" s="90"/>
      <c r="E3" s="90"/>
      <c r="F3" s="90"/>
      <c r="G3" s="90"/>
      <c r="H3" s="90"/>
      <c r="I3" s="90"/>
      <c r="J3" s="90"/>
      <c r="K3" s="90"/>
      <c r="L3" s="90"/>
      <c r="M3" s="90"/>
      <c r="N3" s="90"/>
      <c r="O3" s="90"/>
      <c r="P3" s="90"/>
    </row>
    <row r="4" spans="1:16" ht="9.75" customHeight="1" x14ac:dyDescent="0.3">
      <c r="A4" s="1"/>
      <c r="B4" s="90"/>
      <c r="C4" s="90"/>
      <c r="D4" s="90"/>
      <c r="E4" s="90"/>
      <c r="F4" s="90"/>
      <c r="G4" s="90"/>
      <c r="H4" s="90"/>
      <c r="I4" s="90"/>
      <c r="J4" s="90"/>
      <c r="K4" s="90"/>
      <c r="L4" s="90"/>
      <c r="M4" s="90"/>
      <c r="N4" s="90"/>
      <c r="O4" s="90"/>
      <c r="P4" s="90"/>
    </row>
    <row r="5" spans="1:16" s="3" customFormat="1" ht="21.75" customHeight="1" x14ac:dyDescent="0.3">
      <c r="A5" s="48" t="s">
        <v>345</v>
      </c>
      <c r="B5" s="49"/>
      <c r="C5" s="49"/>
      <c r="D5" s="49"/>
      <c r="E5" s="49"/>
      <c r="F5" s="49"/>
      <c r="G5" s="49"/>
      <c r="H5" s="49"/>
      <c r="I5" s="49"/>
      <c r="J5" s="50"/>
      <c r="M5" s="82" t="s">
        <v>3</v>
      </c>
    </row>
    <row r="6" spans="1:16" s="3" customFormat="1" ht="15.75" customHeight="1" x14ac:dyDescent="0.25">
      <c r="A6" s="230" t="s">
        <v>346</v>
      </c>
      <c r="B6" s="231"/>
      <c r="C6" s="231"/>
      <c r="D6" s="231"/>
      <c r="E6" s="231"/>
      <c r="F6" s="231"/>
      <c r="G6" s="231"/>
      <c r="H6" s="231"/>
      <c r="I6" s="231"/>
      <c r="J6" s="232"/>
      <c r="M6" s="385" t="s">
        <v>347</v>
      </c>
      <c r="N6" s="385"/>
      <c r="O6" s="385"/>
      <c r="P6" s="385"/>
    </row>
    <row r="7" spans="1:16" s="3" customFormat="1" ht="15.75" customHeight="1" x14ac:dyDescent="0.25">
      <c r="A7" s="236"/>
      <c r="B7" s="237"/>
      <c r="C7" s="237"/>
      <c r="D7" s="237"/>
      <c r="E7" s="237"/>
      <c r="F7" s="237"/>
      <c r="G7" s="237"/>
      <c r="H7" s="237"/>
      <c r="I7" s="237"/>
      <c r="J7" s="238"/>
      <c r="M7" s="385"/>
      <c r="N7" s="385"/>
      <c r="O7" s="385"/>
      <c r="P7" s="385"/>
    </row>
    <row r="8" spans="1:16" s="3" customFormat="1" ht="13.8" x14ac:dyDescent="0.25">
      <c r="M8" s="385"/>
      <c r="N8" s="385"/>
      <c r="O8" s="385"/>
      <c r="P8" s="385"/>
    </row>
    <row r="9" spans="1:16" s="56" customFormat="1" ht="16.5" customHeight="1" x14ac:dyDescent="0.25">
      <c r="A9" s="363" t="s">
        <v>348</v>
      </c>
      <c r="B9" s="363"/>
      <c r="C9" s="363"/>
      <c r="D9" s="363"/>
      <c r="E9" s="363"/>
      <c r="F9" s="363"/>
      <c r="G9" s="363"/>
      <c r="H9" s="363"/>
      <c r="I9" s="363"/>
      <c r="J9" s="363"/>
      <c r="M9" s="385"/>
      <c r="N9" s="385"/>
      <c r="O9" s="385"/>
      <c r="P9" s="385"/>
    </row>
    <row r="10" spans="1:16" s="56" customFormat="1" ht="16.5" customHeight="1" x14ac:dyDescent="0.25">
      <c r="A10" s="386" t="s">
        <v>243</v>
      </c>
      <c r="B10" s="387"/>
      <c r="C10" s="397" t="s">
        <v>349</v>
      </c>
      <c r="D10" s="393" t="s">
        <v>350</v>
      </c>
      <c r="E10" s="394"/>
      <c r="F10" s="390" t="s">
        <v>344</v>
      </c>
      <c r="G10" s="391"/>
      <c r="H10" s="391"/>
      <c r="I10" s="391"/>
      <c r="J10" s="392"/>
      <c r="M10" s="385" t="s">
        <v>351</v>
      </c>
      <c r="N10" s="385"/>
      <c r="O10" s="385"/>
      <c r="P10" s="385"/>
    </row>
    <row r="11" spans="1:16" s="12" customFormat="1" ht="17.25" customHeight="1" x14ac:dyDescent="0.25">
      <c r="A11" s="388"/>
      <c r="B11" s="389"/>
      <c r="C11" s="398"/>
      <c r="D11" s="395"/>
      <c r="E11" s="396"/>
      <c r="F11" s="46" t="s">
        <v>215</v>
      </c>
      <c r="G11" s="46" t="s">
        <v>216</v>
      </c>
      <c r="H11" s="46" t="s">
        <v>217</v>
      </c>
      <c r="I11" s="46" t="s">
        <v>218</v>
      </c>
      <c r="J11" s="46" t="s">
        <v>219</v>
      </c>
      <c r="K11" s="141"/>
      <c r="L11" s="141"/>
      <c r="M11" s="385"/>
      <c r="N11" s="385"/>
      <c r="O11" s="385"/>
      <c r="P11" s="385"/>
    </row>
    <row r="12" spans="1:16" s="12" customFormat="1" ht="23.25" customHeight="1" x14ac:dyDescent="0.25">
      <c r="A12" s="255" t="s">
        <v>255</v>
      </c>
      <c r="B12" s="255"/>
      <c r="C12" s="189" t="s">
        <v>352</v>
      </c>
      <c r="D12" s="312" t="s">
        <v>353</v>
      </c>
      <c r="E12" s="312"/>
      <c r="F12" s="114">
        <v>0.04</v>
      </c>
      <c r="G12" s="114">
        <v>0.08</v>
      </c>
      <c r="H12" s="114"/>
      <c r="I12" s="114"/>
      <c r="J12" s="114"/>
      <c r="K12" s="141"/>
      <c r="L12" s="141"/>
      <c r="M12" s="385"/>
      <c r="N12" s="385"/>
      <c r="O12" s="385"/>
      <c r="P12" s="385"/>
    </row>
    <row r="13" spans="1:16" s="12" customFormat="1" ht="23.25" customHeight="1" x14ac:dyDescent="0.25">
      <c r="A13" s="255" t="s">
        <v>354</v>
      </c>
      <c r="B13" s="255"/>
      <c r="C13" s="189" t="s">
        <v>355</v>
      </c>
      <c r="D13" s="312" t="s">
        <v>356</v>
      </c>
      <c r="E13" s="312"/>
      <c r="F13" s="114">
        <v>3.0000000000000001E-3</v>
      </c>
      <c r="G13" s="114">
        <v>2E-3</v>
      </c>
      <c r="H13" s="114"/>
      <c r="I13" s="114"/>
      <c r="J13" s="114"/>
      <c r="K13" s="141"/>
      <c r="L13" s="141"/>
      <c r="M13" s="141"/>
      <c r="N13" s="141"/>
      <c r="O13" s="141"/>
      <c r="P13" s="141"/>
    </row>
    <row r="14" spans="1:16" s="12" customFormat="1" ht="23.25" customHeight="1" x14ac:dyDescent="0.25">
      <c r="A14" s="255" t="s">
        <v>357</v>
      </c>
      <c r="B14" s="255"/>
      <c r="C14" s="189" t="s">
        <v>355</v>
      </c>
      <c r="D14" s="312" t="s">
        <v>356</v>
      </c>
      <c r="E14" s="312"/>
      <c r="F14" s="114">
        <v>5.4000000000000003E-3</v>
      </c>
      <c r="G14" s="114">
        <v>1.4E-3</v>
      </c>
      <c r="H14" s="114"/>
      <c r="I14" s="114"/>
      <c r="J14" s="114"/>
      <c r="K14" s="141"/>
      <c r="L14" s="141"/>
      <c r="M14" s="141"/>
      <c r="N14" s="141"/>
      <c r="O14" s="141"/>
      <c r="P14" s="141"/>
    </row>
    <row r="15" spans="1:16" s="12" customFormat="1" ht="23.25" customHeight="1" x14ac:dyDescent="0.25">
      <c r="A15" s="255" t="s">
        <v>358</v>
      </c>
      <c r="B15" s="255"/>
      <c r="C15" s="189" t="s">
        <v>355</v>
      </c>
      <c r="D15" s="312" t="s">
        <v>359</v>
      </c>
      <c r="E15" s="312"/>
      <c r="F15" s="114">
        <v>0.09</v>
      </c>
      <c r="G15" s="114">
        <v>3.3000000000000002E-2</v>
      </c>
      <c r="H15" s="114"/>
      <c r="I15" s="114"/>
      <c r="J15" s="114"/>
      <c r="K15" s="141"/>
      <c r="L15" s="141"/>
      <c r="M15" s="141"/>
      <c r="N15" s="141"/>
      <c r="O15" s="141"/>
      <c r="P15" s="141"/>
    </row>
    <row r="16" spans="1:16" s="12" customFormat="1" ht="23.25" customHeight="1" x14ac:dyDescent="0.25">
      <c r="A16" s="255" t="s">
        <v>360</v>
      </c>
      <c r="B16" s="255"/>
      <c r="C16" s="189" t="s">
        <v>355</v>
      </c>
      <c r="D16" s="312" t="s">
        <v>361</v>
      </c>
      <c r="E16" s="312"/>
      <c r="F16" s="114">
        <v>2E-3</v>
      </c>
      <c r="G16" s="114">
        <v>1.6000000000000001E-3</v>
      </c>
      <c r="H16" s="114"/>
      <c r="I16" s="114"/>
      <c r="J16" s="114"/>
      <c r="K16" s="141"/>
      <c r="L16" s="141"/>
      <c r="M16" s="141"/>
      <c r="N16" s="141"/>
      <c r="O16" s="141"/>
      <c r="P16" s="141"/>
    </row>
    <row r="17" spans="1:10" s="12" customFormat="1" ht="23.25" customHeight="1" x14ac:dyDescent="0.25">
      <c r="A17" s="255" t="s">
        <v>362</v>
      </c>
      <c r="B17" s="255"/>
      <c r="C17" s="189" t="s">
        <v>355</v>
      </c>
      <c r="D17" s="312" t="s">
        <v>363</v>
      </c>
      <c r="E17" s="312"/>
      <c r="F17" s="114">
        <v>1E-4</v>
      </c>
      <c r="G17" s="114">
        <v>4.0000000000000002E-4</v>
      </c>
      <c r="H17" s="114"/>
      <c r="I17" s="114"/>
      <c r="J17" s="114"/>
    </row>
    <row r="18" spans="1:10" s="12" customFormat="1" ht="23.25" customHeight="1" x14ac:dyDescent="0.25">
      <c r="A18" s="255" t="s">
        <v>364</v>
      </c>
      <c r="B18" s="255"/>
      <c r="C18" s="189" t="s">
        <v>355</v>
      </c>
      <c r="D18" s="312" t="s">
        <v>363</v>
      </c>
      <c r="E18" s="312"/>
      <c r="F18" s="114">
        <v>9.0000000000000002E-6</v>
      </c>
      <c r="G18" s="114">
        <v>2.0000000000000002E-5</v>
      </c>
      <c r="H18" s="114"/>
      <c r="I18" s="114"/>
      <c r="J18" s="114"/>
    </row>
    <row r="19" spans="1:10" s="12" customFormat="1" ht="23.25" customHeight="1" x14ac:dyDescent="0.25">
      <c r="A19" s="255" t="s">
        <v>365</v>
      </c>
      <c r="B19" s="255"/>
      <c r="C19" s="189" t="s">
        <v>355</v>
      </c>
      <c r="D19" s="312" t="s">
        <v>363</v>
      </c>
      <c r="E19" s="312"/>
      <c r="F19" s="114">
        <v>4.0000000000000002E-4</v>
      </c>
      <c r="G19" s="114">
        <v>1.1000000000000001E-3</v>
      </c>
      <c r="H19" s="114"/>
      <c r="I19" s="114"/>
      <c r="J19" s="114"/>
    </row>
    <row r="20" spans="1:10" s="12" customFormat="1" ht="23.25" customHeight="1" x14ac:dyDescent="0.25">
      <c r="A20" s="255" t="s">
        <v>366</v>
      </c>
      <c r="B20" s="255"/>
      <c r="C20" s="189" t="s">
        <v>355</v>
      </c>
      <c r="D20" s="312" t="s">
        <v>363</v>
      </c>
      <c r="E20" s="312"/>
      <c r="F20" s="114" t="s">
        <v>367</v>
      </c>
      <c r="G20" s="114" t="s">
        <v>368</v>
      </c>
      <c r="H20" s="114"/>
      <c r="I20" s="114"/>
      <c r="J20" s="114"/>
    </row>
    <row r="21" spans="1:10" s="12" customFormat="1" ht="23.25" customHeight="1" x14ac:dyDescent="0.25">
      <c r="A21" s="255" t="s">
        <v>369</v>
      </c>
      <c r="B21" s="255"/>
      <c r="C21" s="189" t="s">
        <v>355</v>
      </c>
      <c r="D21" s="312" t="s">
        <v>363</v>
      </c>
      <c r="E21" s="312"/>
      <c r="F21" s="114" t="s">
        <v>367</v>
      </c>
      <c r="G21" s="114" t="s">
        <v>370</v>
      </c>
      <c r="H21" s="114"/>
      <c r="I21" s="114"/>
      <c r="J21" s="114"/>
    </row>
    <row r="22" spans="1:10" s="12" customFormat="1" ht="23.25" customHeight="1" x14ac:dyDescent="0.25">
      <c r="A22" s="255" t="s">
        <v>371</v>
      </c>
      <c r="B22" s="255"/>
      <c r="C22" s="189" t="s">
        <v>355</v>
      </c>
      <c r="D22" s="312" t="s">
        <v>363</v>
      </c>
      <c r="E22" s="312"/>
      <c r="F22" s="114">
        <v>5.0000000000000001E-3</v>
      </c>
      <c r="G22" s="114" t="s">
        <v>372</v>
      </c>
      <c r="H22" s="114"/>
      <c r="I22" s="114"/>
      <c r="J22" s="114"/>
    </row>
    <row r="23" spans="1:10" s="12" customFormat="1" ht="23.25" customHeight="1" x14ac:dyDescent="0.25">
      <c r="A23" s="255" t="s">
        <v>373</v>
      </c>
      <c r="B23" s="255"/>
      <c r="C23" s="189" t="s">
        <v>355</v>
      </c>
      <c r="D23" s="312" t="s">
        <v>374</v>
      </c>
      <c r="E23" s="312"/>
      <c r="F23" s="114">
        <v>1.5E-3</v>
      </c>
      <c r="G23" s="114">
        <v>1.4E-3</v>
      </c>
      <c r="H23" s="114"/>
      <c r="I23" s="114"/>
      <c r="J23" s="114"/>
    </row>
    <row r="24" spans="1:10" s="12" customFormat="1" ht="23.25" customHeight="1" x14ac:dyDescent="0.25">
      <c r="A24" s="255" t="s">
        <v>375</v>
      </c>
      <c r="B24" s="255"/>
      <c r="C24" s="189" t="s">
        <v>355</v>
      </c>
      <c r="D24" s="312" t="s">
        <v>374</v>
      </c>
      <c r="E24" s="312"/>
      <c r="F24" s="114">
        <v>0</v>
      </c>
      <c r="G24" s="114">
        <v>1.4E-3</v>
      </c>
      <c r="H24" s="114"/>
      <c r="I24" s="114"/>
      <c r="J24" s="114"/>
    </row>
    <row r="25" spans="1:10" s="12" customFormat="1" ht="23.25" customHeight="1" x14ac:dyDescent="0.25">
      <c r="A25" s="255" t="s">
        <v>376</v>
      </c>
      <c r="B25" s="255"/>
      <c r="C25" s="189" t="s">
        <v>355</v>
      </c>
      <c r="D25" s="312" t="s">
        <v>374</v>
      </c>
      <c r="E25" s="312"/>
      <c r="F25" s="114">
        <v>0</v>
      </c>
      <c r="G25" s="114">
        <v>1.4E-3</v>
      </c>
      <c r="H25" s="114"/>
      <c r="I25" s="114"/>
      <c r="J25" s="114"/>
    </row>
    <row r="26" spans="1:10" s="12" customFormat="1" ht="23.25" customHeight="1" x14ac:dyDescent="0.25">
      <c r="A26" s="255" t="s">
        <v>377</v>
      </c>
      <c r="B26" s="255"/>
      <c r="C26" s="189" t="s">
        <v>355</v>
      </c>
      <c r="D26" s="312" t="s">
        <v>374</v>
      </c>
      <c r="E26" s="312"/>
      <c r="F26" s="114">
        <v>0</v>
      </c>
      <c r="G26" s="114">
        <v>0</v>
      </c>
      <c r="H26" s="114"/>
      <c r="I26" s="114"/>
      <c r="J26" s="114"/>
    </row>
    <row r="27" spans="1:10" s="12" customFormat="1" ht="23.25" customHeight="1" x14ac:dyDescent="0.25">
      <c r="A27" s="255" t="s">
        <v>378</v>
      </c>
      <c r="B27" s="255"/>
      <c r="C27" s="189" t="s">
        <v>355</v>
      </c>
      <c r="D27" s="312" t="s">
        <v>374</v>
      </c>
      <c r="E27" s="312"/>
      <c r="F27" s="114">
        <v>0</v>
      </c>
      <c r="G27" s="114">
        <v>1.4E-3</v>
      </c>
      <c r="H27" s="114"/>
      <c r="I27" s="114"/>
      <c r="J27" s="114"/>
    </row>
    <row r="28" spans="1:10" s="12" customFormat="1" ht="23.25" customHeight="1" x14ac:dyDescent="0.25">
      <c r="A28" s="255" t="s">
        <v>379</v>
      </c>
      <c r="B28" s="255"/>
      <c r="C28" s="189" t="s">
        <v>355</v>
      </c>
      <c r="D28" s="312" t="s">
        <v>374</v>
      </c>
      <c r="E28" s="312"/>
      <c r="F28" s="114">
        <v>1.5E-3</v>
      </c>
      <c r="G28" s="114">
        <v>1.4E-3</v>
      </c>
      <c r="H28" s="114"/>
      <c r="I28" s="114"/>
      <c r="J28" s="114"/>
    </row>
    <row r="29" spans="1:10" s="12" customFormat="1" ht="23.25" customHeight="1" x14ac:dyDescent="0.25">
      <c r="A29" s="255" t="s">
        <v>380</v>
      </c>
      <c r="B29" s="255"/>
      <c r="C29" s="189" t="s">
        <v>355</v>
      </c>
      <c r="D29" s="312" t="s">
        <v>374</v>
      </c>
      <c r="E29" s="312"/>
      <c r="F29" s="114">
        <v>0.01</v>
      </c>
      <c r="G29" s="114">
        <v>0</v>
      </c>
      <c r="H29" s="114"/>
      <c r="I29" s="114"/>
      <c r="J29" s="114"/>
    </row>
    <row r="30" spans="1:10" s="12" customFormat="1" ht="23.25" customHeight="1" x14ac:dyDescent="0.25">
      <c r="A30" s="255" t="s">
        <v>381</v>
      </c>
      <c r="B30" s="255"/>
      <c r="C30" s="189" t="s">
        <v>355</v>
      </c>
      <c r="D30" s="312" t="s">
        <v>374</v>
      </c>
      <c r="E30" s="312"/>
      <c r="F30" s="114">
        <v>0</v>
      </c>
      <c r="G30" s="114">
        <v>1.4E-3</v>
      </c>
      <c r="H30" s="114"/>
      <c r="I30" s="114"/>
      <c r="J30" s="114"/>
    </row>
    <row r="31" spans="1:10" s="12" customFormat="1" ht="23.25" customHeight="1" x14ac:dyDescent="0.25">
      <c r="A31" s="255" t="s">
        <v>382</v>
      </c>
      <c r="B31" s="255"/>
      <c r="C31" s="189" t="s">
        <v>355</v>
      </c>
      <c r="D31" s="312" t="s">
        <v>374</v>
      </c>
      <c r="E31" s="312"/>
      <c r="F31" s="114">
        <v>1.5E-3</v>
      </c>
      <c r="G31" s="114">
        <v>1.4E-3</v>
      </c>
      <c r="H31" s="114"/>
      <c r="I31" s="114"/>
      <c r="J31" s="114"/>
    </row>
    <row r="32" spans="1:10" s="12" customFormat="1" ht="23.25" customHeight="1" x14ac:dyDescent="0.25">
      <c r="A32" s="255" t="s">
        <v>383</v>
      </c>
      <c r="B32" s="255"/>
      <c r="C32" s="189" t="s">
        <v>355</v>
      </c>
      <c r="D32" s="312" t="s">
        <v>374</v>
      </c>
      <c r="E32" s="312"/>
      <c r="F32" s="114">
        <v>0.01</v>
      </c>
      <c r="G32" s="114">
        <v>0</v>
      </c>
      <c r="H32" s="114"/>
      <c r="I32" s="114"/>
      <c r="J32" s="114"/>
    </row>
    <row r="33" spans="1:10" s="12" customFormat="1" ht="23.25" customHeight="1" x14ac:dyDescent="0.25">
      <c r="A33" s="255" t="s">
        <v>384</v>
      </c>
      <c r="B33" s="255"/>
      <c r="C33" s="189" t="s">
        <v>355</v>
      </c>
      <c r="D33" s="312" t="s">
        <v>374</v>
      </c>
      <c r="E33" s="312"/>
      <c r="F33" s="114">
        <v>0</v>
      </c>
      <c r="G33" s="114">
        <v>0</v>
      </c>
      <c r="H33" s="114"/>
      <c r="I33" s="114"/>
      <c r="J33" s="114"/>
    </row>
    <row r="34" spans="1:10" s="12" customFormat="1" ht="23.25" customHeight="1" x14ac:dyDescent="0.25">
      <c r="A34" s="255" t="s">
        <v>385</v>
      </c>
      <c r="B34" s="255"/>
      <c r="C34" s="189" t="s">
        <v>355</v>
      </c>
      <c r="D34" s="312" t="s">
        <v>374</v>
      </c>
      <c r="E34" s="312"/>
      <c r="F34" s="114">
        <v>1.5E-3</v>
      </c>
      <c r="G34" s="114">
        <v>1.4E-3</v>
      </c>
      <c r="H34" s="114"/>
      <c r="I34" s="114"/>
      <c r="J34" s="114"/>
    </row>
    <row r="35" spans="1:10" s="12" customFormat="1" ht="23.25" customHeight="1" x14ac:dyDescent="0.25">
      <c r="A35" s="255" t="s">
        <v>386</v>
      </c>
      <c r="B35" s="255"/>
      <c r="C35" s="189" t="s">
        <v>355</v>
      </c>
      <c r="D35" s="312" t="s">
        <v>374</v>
      </c>
      <c r="E35" s="312"/>
      <c r="F35" s="114">
        <v>1.5E-3</v>
      </c>
      <c r="G35" s="114">
        <v>1.4E-3</v>
      </c>
      <c r="H35" s="114"/>
      <c r="I35" s="114"/>
      <c r="J35" s="114"/>
    </row>
    <row r="36" spans="1:10" s="12" customFormat="1" ht="23.25" customHeight="1" x14ac:dyDescent="0.25">
      <c r="A36" s="255" t="s">
        <v>387</v>
      </c>
      <c r="B36" s="255"/>
      <c r="C36" s="189" t="s">
        <v>355</v>
      </c>
      <c r="D36" s="312" t="s">
        <v>374</v>
      </c>
      <c r="E36" s="312"/>
      <c r="F36" s="114">
        <v>0.08</v>
      </c>
      <c r="G36" s="114">
        <v>0.05</v>
      </c>
      <c r="H36" s="114"/>
      <c r="I36" s="114"/>
      <c r="J36" s="114"/>
    </row>
    <row r="37" spans="1:10" s="12" customFormat="1" ht="23.25" customHeight="1" x14ac:dyDescent="0.25">
      <c r="A37" s="255" t="s">
        <v>388</v>
      </c>
      <c r="B37" s="255"/>
      <c r="C37" s="189" t="s">
        <v>355</v>
      </c>
      <c r="D37" s="312" t="s">
        <v>374</v>
      </c>
      <c r="E37" s="312"/>
      <c r="F37" s="114">
        <v>0</v>
      </c>
      <c r="G37" s="114">
        <v>0</v>
      </c>
      <c r="H37" s="114"/>
      <c r="I37" s="114"/>
      <c r="J37" s="114"/>
    </row>
    <row r="38" spans="1:10" s="12" customFormat="1" ht="23.25" customHeight="1" x14ac:dyDescent="0.25">
      <c r="A38" s="255" t="s">
        <v>389</v>
      </c>
      <c r="B38" s="255"/>
      <c r="C38" s="189" t="s">
        <v>355</v>
      </c>
      <c r="D38" s="312" t="s">
        <v>374</v>
      </c>
      <c r="E38" s="312"/>
      <c r="F38" s="114">
        <v>0.1</v>
      </c>
      <c r="G38" s="114">
        <v>0.02</v>
      </c>
      <c r="H38" s="114"/>
      <c r="I38" s="114"/>
      <c r="J38" s="114"/>
    </row>
    <row r="39" spans="1:10" x14ac:dyDescent="0.25">
      <c r="A39" s="286" t="s">
        <v>337</v>
      </c>
      <c r="B39" s="286"/>
      <c r="C39" s="286"/>
      <c r="D39" s="286"/>
      <c r="E39" s="286"/>
      <c r="F39" s="286"/>
      <c r="G39" s="286"/>
      <c r="H39" s="286"/>
      <c r="I39" s="286"/>
      <c r="J39" s="286"/>
    </row>
    <row r="40" spans="1:10" x14ac:dyDescent="0.25">
      <c r="A40" s="364"/>
      <c r="B40" s="364"/>
      <c r="C40" s="364"/>
      <c r="D40" s="364"/>
      <c r="E40" s="364"/>
      <c r="F40" s="364"/>
      <c r="G40" s="364"/>
      <c r="H40" s="364"/>
      <c r="I40" s="364"/>
      <c r="J40" s="364"/>
    </row>
    <row r="41" spans="1:10" x14ac:dyDescent="0.25">
      <c r="A41" s="364"/>
      <c r="B41" s="364"/>
      <c r="C41" s="364"/>
      <c r="D41" s="364"/>
      <c r="E41" s="364"/>
      <c r="F41" s="364"/>
      <c r="G41" s="364"/>
      <c r="H41" s="364"/>
      <c r="I41" s="364"/>
      <c r="J41" s="364"/>
    </row>
    <row r="64" spans="6:6" x14ac:dyDescent="0.25">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topLeftCell="A15" workbookViewId="0">
      <selection activeCell="A30" sqref="A30:M31"/>
    </sheetView>
  </sheetViews>
  <sheetFormatPr defaultColWidth="9.33203125" defaultRowHeight="15" x14ac:dyDescent="0.25"/>
  <cols>
    <col min="1" max="1" width="21.33203125" style="2" customWidth="1"/>
    <col min="2" max="2" width="13.6640625" style="2" customWidth="1"/>
    <col min="3" max="3" width="16.33203125" style="2" customWidth="1"/>
    <col min="4" max="4" width="9.33203125" style="2"/>
    <col min="5" max="5" width="11.5546875" style="2" bestFit="1" customWidth="1"/>
    <col min="6" max="12" width="9.33203125" style="2"/>
    <col min="13" max="13" width="10.44140625" style="2" customWidth="1"/>
    <col min="14" max="16384" width="9.33203125" style="2"/>
  </cols>
  <sheetData>
    <row r="1" spans="1:16" x14ac:dyDescent="0.25">
      <c r="A1" s="90" t="str">
        <f>+'Cover Page'!$B$29</f>
        <v>Annual Performance Report 2022</v>
      </c>
      <c r="B1" s="90"/>
      <c r="C1" s="90"/>
      <c r="D1" s="90"/>
      <c r="E1" s="90"/>
      <c r="F1" s="90"/>
      <c r="G1" s="90"/>
      <c r="H1" s="90"/>
      <c r="I1" s="90" t="str">
        <f>+'Cover Page'!$B$33</f>
        <v>Peterborough Energy Recovery Facility</v>
      </c>
      <c r="J1" s="90"/>
      <c r="K1" s="90"/>
      <c r="L1" s="90"/>
      <c r="M1" s="90"/>
      <c r="N1" s="90"/>
      <c r="O1" s="90"/>
      <c r="P1" s="90"/>
    </row>
    <row r="3" spans="1:16" ht="15.6" x14ac:dyDescent="0.3">
      <c r="A3" s="1" t="s">
        <v>390</v>
      </c>
      <c r="B3" s="90"/>
      <c r="C3" s="90"/>
      <c r="D3" s="90"/>
      <c r="E3" s="90"/>
      <c r="F3" s="90"/>
      <c r="G3" s="90"/>
      <c r="H3" s="90"/>
      <c r="I3" s="90"/>
      <c r="J3" s="90"/>
      <c r="K3" s="90"/>
      <c r="L3" s="90"/>
      <c r="M3" s="90"/>
      <c r="N3" s="90"/>
      <c r="O3" s="90"/>
      <c r="P3" s="90"/>
    </row>
    <row r="4" spans="1:16" ht="15.6" x14ac:dyDescent="0.3">
      <c r="A4" s="1"/>
      <c r="B4" s="90"/>
      <c r="C4" s="90"/>
      <c r="D4" s="90"/>
      <c r="E4" s="90"/>
      <c r="F4" s="90"/>
      <c r="G4" s="90"/>
      <c r="H4" s="90"/>
      <c r="I4" s="90"/>
      <c r="J4" s="90"/>
      <c r="K4" s="90"/>
      <c r="L4" s="90"/>
      <c r="M4" s="90"/>
      <c r="N4" s="90"/>
      <c r="O4" s="90"/>
      <c r="P4" s="73" t="s">
        <v>3</v>
      </c>
    </row>
    <row r="5" spans="1:16" s="3" customFormat="1" ht="21.75" customHeight="1" x14ac:dyDescent="0.3">
      <c r="A5" s="48" t="s">
        <v>345</v>
      </c>
      <c r="B5" s="49"/>
      <c r="C5" s="49"/>
      <c r="D5" s="49"/>
      <c r="E5" s="49"/>
      <c r="F5" s="49"/>
      <c r="G5" s="49"/>
      <c r="H5" s="49"/>
      <c r="I5" s="49"/>
      <c r="J5" s="49"/>
      <c r="K5" s="49"/>
      <c r="L5" s="49"/>
      <c r="M5" s="50"/>
      <c r="P5" s="74" t="s">
        <v>391</v>
      </c>
    </row>
    <row r="6" spans="1:16" s="3" customFormat="1" ht="15.75" customHeight="1" x14ac:dyDescent="0.25">
      <c r="A6" s="354"/>
      <c r="B6" s="239"/>
      <c r="C6" s="239"/>
      <c r="D6" s="239"/>
      <c r="E6" s="239"/>
      <c r="F6" s="239"/>
      <c r="G6" s="239"/>
      <c r="H6" s="239"/>
      <c r="I6" s="239"/>
      <c r="J6" s="239"/>
      <c r="K6" s="239"/>
      <c r="L6" s="239"/>
      <c r="M6" s="240"/>
      <c r="P6" s="3" t="s">
        <v>392</v>
      </c>
    </row>
    <row r="7" spans="1:16" s="3" customFormat="1" ht="15.75" customHeight="1" x14ac:dyDescent="0.25">
      <c r="A7" s="244"/>
      <c r="B7" s="245"/>
      <c r="C7" s="245"/>
      <c r="D7" s="245"/>
      <c r="E7" s="245"/>
      <c r="F7" s="245"/>
      <c r="G7" s="245"/>
      <c r="H7" s="245"/>
      <c r="I7" s="245"/>
      <c r="J7" s="245"/>
      <c r="K7" s="245"/>
      <c r="L7" s="245"/>
      <c r="M7" s="246"/>
    </row>
    <row r="8" spans="1:16" s="3" customFormat="1" ht="15.75" customHeight="1" x14ac:dyDescent="0.25">
      <c r="A8" s="230"/>
      <c r="B8" s="231"/>
      <c r="C8" s="231"/>
      <c r="D8" s="231"/>
      <c r="E8" s="231"/>
      <c r="F8" s="231"/>
      <c r="G8" s="231"/>
      <c r="H8" s="231"/>
      <c r="I8" s="231"/>
      <c r="J8" s="231"/>
      <c r="K8" s="231"/>
      <c r="L8" s="231"/>
      <c r="M8" s="232"/>
    </row>
    <row r="9" spans="1:16" s="3" customFormat="1" ht="15.75" customHeight="1" x14ac:dyDescent="0.25">
      <c r="A9" s="236"/>
      <c r="B9" s="237"/>
      <c r="C9" s="237"/>
      <c r="D9" s="237"/>
      <c r="E9" s="237"/>
      <c r="F9" s="237"/>
      <c r="G9" s="237"/>
      <c r="H9" s="237"/>
      <c r="I9" s="237"/>
      <c r="J9" s="237"/>
      <c r="K9" s="237"/>
      <c r="L9" s="237"/>
      <c r="M9" s="238"/>
    </row>
    <row r="10" spans="1:16" s="3" customFormat="1" ht="13.8" x14ac:dyDescent="0.25"/>
    <row r="11" spans="1:16" s="56" customFormat="1" ht="16.5" customHeight="1" x14ac:dyDescent="0.25">
      <c r="A11" s="363" t="s">
        <v>393</v>
      </c>
      <c r="B11" s="363"/>
      <c r="C11" s="363"/>
      <c r="D11" s="363"/>
      <c r="E11" s="363"/>
      <c r="F11" s="363"/>
      <c r="G11" s="363"/>
      <c r="H11" s="363"/>
      <c r="I11" s="363"/>
      <c r="J11" s="363"/>
      <c r="K11" s="363"/>
      <c r="L11" s="363"/>
      <c r="M11" s="363"/>
    </row>
    <row r="12" spans="1:16" s="56" customFormat="1" ht="16.5" customHeight="1" x14ac:dyDescent="0.25">
      <c r="A12" s="403" t="s">
        <v>243</v>
      </c>
      <c r="B12" s="397" t="s">
        <v>394</v>
      </c>
      <c r="C12" s="331" t="s">
        <v>350</v>
      </c>
      <c r="D12" s="332" t="s">
        <v>215</v>
      </c>
      <c r="E12" s="405"/>
      <c r="F12" s="332" t="s">
        <v>216</v>
      </c>
      <c r="G12" s="405"/>
      <c r="H12" s="332" t="s">
        <v>217</v>
      </c>
      <c r="I12" s="405"/>
      <c r="J12" s="332" t="s">
        <v>218</v>
      </c>
      <c r="K12" s="405"/>
      <c r="L12" s="332" t="s">
        <v>395</v>
      </c>
      <c r="M12" s="405"/>
    </row>
    <row r="13" spans="1:16" s="12" customFormat="1" ht="17.25" customHeight="1" x14ac:dyDescent="0.25">
      <c r="A13" s="403"/>
      <c r="B13" s="404"/>
      <c r="C13" s="331"/>
      <c r="D13" s="46" t="s">
        <v>343</v>
      </c>
      <c r="E13" s="57" t="s">
        <v>396</v>
      </c>
      <c r="F13" s="46" t="s">
        <v>343</v>
      </c>
      <c r="G13" s="57" t="s">
        <v>396</v>
      </c>
      <c r="H13" s="46" t="s">
        <v>343</v>
      </c>
      <c r="I13" s="57" t="s">
        <v>396</v>
      </c>
      <c r="J13" s="46" t="s">
        <v>343</v>
      </c>
      <c r="K13" s="57" t="s">
        <v>396</v>
      </c>
      <c r="L13" s="46" t="s">
        <v>343</v>
      </c>
      <c r="M13" s="57" t="s">
        <v>396</v>
      </c>
      <c r="N13" s="141"/>
      <c r="O13" s="141"/>
      <c r="P13" s="141"/>
    </row>
    <row r="14" spans="1:16" s="12" customFormat="1" ht="23.25" customHeight="1" x14ac:dyDescent="0.25">
      <c r="A14" s="255" t="s">
        <v>249</v>
      </c>
      <c r="B14" s="186" t="s">
        <v>397</v>
      </c>
      <c r="C14" s="186" t="s">
        <v>398</v>
      </c>
      <c r="D14" s="119">
        <v>124.9</v>
      </c>
      <c r="E14" s="119">
        <v>114.1</v>
      </c>
      <c r="F14" s="119">
        <f>MAX(NOx!O10:O12)</f>
        <v>116.4</v>
      </c>
      <c r="G14" s="119">
        <f>AVERAGE(NOx!N10:N12)</f>
        <v>115.39999999999999</v>
      </c>
      <c r="H14" s="119">
        <f>MAX(NOx!O13:O15)</f>
        <v>118.7</v>
      </c>
      <c r="I14" s="119">
        <f>AVERAGE(NOx!F13:F15)</f>
        <v>115.66666666666667</v>
      </c>
      <c r="J14" s="119">
        <f>MAX(NOx!O16:O18)</f>
        <v>125.2</v>
      </c>
      <c r="K14" s="119">
        <f>AVERAGE(NOx!F16:F18)</f>
        <v>115.43333333333332</v>
      </c>
      <c r="L14" s="119">
        <f>NOx!O19</f>
        <v>125.2</v>
      </c>
      <c r="M14" s="119">
        <f>NOx!N19</f>
        <v>115.14999999999998</v>
      </c>
      <c r="N14" s="141"/>
      <c r="O14" s="141"/>
      <c r="P14" s="141"/>
    </row>
    <row r="15" spans="1:16" s="12" customFormat="1" ht="23.25" customHeight="1" x14ac:dyDescent="0.25">
      <c r="A15" s="255"/>
      <c r="B15" s="186" t="s">
        <v>399</v>
      </c>
      <c r="C15" s="186" t="s">
        <v>400</v>
      </c>
      <c r="D15" s="119">
        <v>167.9</v>
      </c>
      <c r="E15" s="119">
        <v>114.13</v>
      </c>
      <c r="F15" s="119">
        <f>MAX(NOx!M10:M12)</f>
        <v>142.30000000000001</v>
      </c>
      <c r="G15" s="119">
        <f>AVERAGE(NOx!L10:L12)</f>
        <v>115.43333333333334</v>
      </c>
      <c r="H15" s="119">
        <f>MAX(NOx!M13:M15)</f>
        <v>220.8</v>
      </c>
      <c r="I15" s="119">
        <f>AVERAGE(NOx!L13:L15)</f>
        <v>115.7</v>
      </c>
      <c r="J15" s="119">
        <f>MAX(NOx!M16:M18)</f>
        <v>195.4</v>
      </c>
      <c r="K15" s="119">
        <f>AVERAGE(NOx!L16:L18)</f>
        <v>115.33333333333333</v>
      </c>
      <c r="L15" s="119">
        <f>NOx!M19</f>
        <v>220.8</v>
      </c>
      <c r="M15" s="119">
        <f>NOx!L19</f>
        <v>115.14999999999999</v>
      </c>
      <c r="N15" s="141"/>
      <c r="O15" s="141"/>
      <c r="P15" s="141"/>
    </row>
    <row r="16" spans="1:16" s="12" customFormat="1" ht="23.25" customHeight="1" x14ac:dyDescent="0.25">
      <c r="A16" s="126" t="s">
        <v>248</v>
      </c>
      <c r="B16" s="181" t="s">
        <v>397</v>
      </c>
      <c r="C16" s="186" t="s">
        <v>401</v>
      </c>
      <c r="D16" s="119">
        <v>3.2</v>
      </c>
      <c r="E16" s="119">
        <v>0.87</v>
      </c>
      <c r="F16" s="119">
        <f>MAX(Particulates!O12:O12)</f>
        <v>2.7</v>
      </c>
      <c r="G16" s="119">
        <f>AVERAGE(Particulates!N10:N13)</f>
        <v>1.5250000000000001</v>
      </c>
      <c r="H16" s="119">
        <f>MAX(Particulates!O13:O15)</f>
        <v>7</v>
      </c>
      <c r="I16" s="119">
        <f>AVERAGE(Particulates!N13:N15)</f>
        <v>2.5333333333333337</v>
      </c>
      <c r="J16" s="119">
        <f>MAX(Particulates!O16:O18)</f>
        <v>4.2</v>
      </c>
      <c r="K16" s="119">
        <f>AVERAGE(Particulates!N16:N18)</f>
        <v>1.3666666666666665</v>
      </c>
      <c r="L16" s="119">
        <f>Particulates!O19</f>
        <v>7</v>
      </c>
      <c r="M16" s="119">
        <f>Particulates!N19</f>
        <v>1.6166666666666665</v>
      </c>
      <c r="N16" s="141"/>
      <c r="O16" s="141"/>
      <c r="P16" s="141"/>
    </row>
    <row r="17" spans="1:14" s="12" customFormat="1" ht="23.25" customHeight="1" x14ac:dyDescent="0.25">
      <c r="A17" s="126"/>
      <c r="B17" s="186" t="s">
        <v>399</v>
      </c>
      <c r="C17" s="186" t="s">
        <v>402</v>
      </c>
      <c r="D17" s="119">
        <v>10.1</v>
      </c>
      <c r="E17" s="119">
        <v>0.93</v>
      </c>
      <c r="F17" s="119">
        <f>MAX(Particulates!M10:M12)</f>
        <v>8.6999999999999993</v>
      </c>
      <c r="G17" s="119">
        <f>AVERAGE(Particulates!L10:L12)</f>
        <v>1.7333333333333334</v>
      </c>
      <c r="H17" s="119">
        <f>MAX(Particulates!M13:M15)</f>
        <v>18.600000000000001</v>
      </c>
      <c r="I17" s="119">
        <f>AVERAGE(Particulates!L13:L15)</f>
        <v>2.6</v>
      </c>
      <c r="J17" s="119">
        <f>MAX(Particulates!M16:M18)</f>
        <v>10.3</v>
      </c>
      <c r="K17" s="119">
        <f>AVERAGE(Particulates!L16:L18)</f>
        <v>1.4333333333333333</v>
      </c>
      <c r="L17" s="119">
        <f>Particulates!M19</f>
        <v>18.600000000000001</v>
      </c>
      <c r="M17" s="119">
        <f>Particulates!L19</f>
        <v>1.675</v>
      </c>
      <c r="N17" s="141"/>
    </row>
    <row r="18" spans="1:14" s="12" customFormat="1" ht="23.25" customHeight="1" x14ac:dyDescent="0.25">
      <c r="A18" s="126" t="s">
        <v>403</v>
      </c>
      <c r="B18" s="186" t="s">
        <v>397</v>
      </c>
      <c r="C18" s="186" t="s">
        <v>404</v>
      </c>
      <c r="D18" s="119">
        <f>MAX(TOC!O7:O9)</f>
        <v>2.5</v>
      </c>
      <c r="E18" s="119">
        <f>AVERAGE(TOC!L7:L9)</f>
        <v>0.46666666666666662</v>
      </c>
      <c r="F18" s="119">
        <f>MAX(TOC!O10:O12)</f>
        <v>1.1000000000000001</v>
      </c>
      <c r="G18" s="119">
        <f>AVERAGE(TOC!L10:L12)</f>
        <v>0.53333333333333333</v>
      </c>
      <c r="H18" s="119">
        <f>MAX(TOC!O13:O15)</f>
        <v>0.8</v>
      </c>
      <c r="I18" s="119">
        <f>AVERAGE(TOC!L13:L15)</f>
        <v>0.56666666666666676</v>
      </c>
      <c r="J18" s="119">
        <f>MAX(TOC!O16:O18)</f>
        <v>0.8</v>
      </c>
      <c r="K18" s="119">
        <f>AVERAGE(TOC!L16:L19)</f>
        <v>0.4770833333333333</v>
      </c>
      <c r="L18" s="119">
        <f>TOC!O19</f>
        <v>2.5</v>
      </c>
      <c r="M18" s="119">
        <f>TOC!L19</f>
        <v>0.5083333333333333</v>
      </c>
      <c r="N18" s="141"/>
    </row>
    <row r="19" spans="1:14" s="12" customFormat="1" ht="23.25" customHeight="1" x14ac:dyDescent="0.25">
      <c r="A19" s="126"/>
      <c r="B19" s="186" t="s">
        <v>399</v>
      </c>
      <c r="C19" s="186" t="s">
        <v>405</v>
      </c>
      <c r="D19" s="119">
        <f>MAX(TOC!M7:M9)</f>
        <v>7.3</v>
      </c>
      <c r="E19" s="119">
        <f>AVERAGE(TOC!L7:L9)</f>
        <v>0.46666666666666662</v>
      </c>
      <c r="F19" s="119">
        <f>MAX(TOC!M10:M12)</f>
        <v>14.7</v>
      </c>
      <c r="G19" s="119">
        <f>AVERAGE(TOC!L10:L12)</f>
        <v>0.53333333333333333</v>
      </c>
      <c r="H19" s="119">
        <f>MAX(TOC!M13:M15)</f>
        <v>13.3</v>
      </c>
      <c r="I19" s="119">
        <f>AVERAGE(TOC!L13:L15)</f>
        <v>0.56666666666666676</v>
      </c>
      <c r="J19" s="119">
        <f>MAX(TOC!M16:M18)</f>
        <v>14.1</v>
      </c>
      <c r="K19" s="119">
        <f>AVERAGE(TOC!L16:L18)</f>
        <v>0.46666666666666662</v>
      </c>
      <c r="L19" s="119">
        <f>TOC!M19</f>
        <v>14.7</v>
      </c>
      <c r="M19" s="119">
        <f>TOC!L19</f>
        <v>0.5083333333333333</v>
      </c>
      <c r="N19" s="141"/>
    </row>
    <row r="20" spans="1:14" s="12" customFormat="1" ht="23.25" customHeight="1" x14ac:dyDescent="0.25">
      <c r="A20" s="126" t="s">
        <v>406</v>
      </c>
      <c r="B20" s="186" t="s">
        <v>397</v>
      </c>
      <c r="C20" s="186" t="s">
        <v>404</v>
      </c>
      <c r="D20" s="119">
        <f>MAX(HCl!O7:O9)</f>
        <v>7.9</v>
      </c>
      <c r="E20" s="119">
        <f>AVERAGE(HCl!N7:N9)</f>
        <v>6.333333333333333</v>
      </c>
      <c r="F20" s="119">
        <f>MAX(HCl!O10:O12)</f>
        <v>8.1</v>
      </c>
      <c r="G20" s="119">
        <f>AVERAGE(HCl!N10:N12)</f>
        <v>6.2333333333333334</v>
      </c>
      <c r="H20" s="119">
        <f>MAX(HCl!O13:O15)</f>
        <v>9</v>
      </c>
      <c r="I20" s="119">
        <f>AVERAGE(HCl!N13:N15)</f>
        <v>6.3999999999999995</v>
      </c>
      <c r="J20" s="119">
        <f>MAX(HCl!O16:O18)</f>
        <v>7.7</v>
      </c>
      <c r="K20" s="119">
        <f>AVERAGE(HCl!N16:N18)</f>
        <v>5.0666666666666673</v>
      </c>
      <c r="L20" s="119">
        <f>HCl!O19</f>
        <v>9</v>
      </c>
      <c r="M20" s="119">
        <f>HCl!N19</f>
        <v>6.0083333333333337</v>
      </c>
      <c r="N20" s="141"/>
    </row>
    <row r="21" spans="1:14" s="12" customFormat="1" ht="23.25" customHeight="1" x14ac:dyDescent="0.25">
      <c r="A21" s="126"/>
      <c r="B21" s="186" t="s">
        <v>399</v>
      </c>
      <c r="C21" s="186" t="s">
        <v>407</v>
      </c>
      <c r="D21" s="119">
        <f>MAX(HCl!M7:M9)</f>
        <v>23.5</v>
      </c>
      <c r="E21" s="119">
        <f>AVERAGE(HCl!L7:L9)</f>
        <v>6.333333333333333</v>
      </c>
      <c r="F21" s="119">
        <f>MAX(HCl!M10:M12)</f>
        <v>13.6</v>
      </c>
      <c r="G21" s="119">
        <f>AVERAGE(HCl!L10:L12)</f>
        <v>6.2333333333333334</v>
      </c>
      <c r="H21" s="119">
        <f>MAX(HCl!M13:M15)</f>
        <v>15.6</v>
      </c>
      <c r="I21" s="119">
        <f>AVERAGE(HCl!L13:L15)</f>
        <v>6.3666666666666671</v>
      </c>
      <c r="J21" s="119">
        <f>MAX(HCl!M16:M18)</f>
        <v>25.1</v>
      </c>
      <c r="K21" s="119">
        <f>AVERAGE(HCl!L16:L18)</f>
        <v>5.1333333333333337</v>
      </c>
      <c r="L21" s="119">
        <f>HCl!M19</f>
        <v>25.1</v>
      </c>
      <c r="M21" s="119">
        <f>HCl!L19</f>
        <v>6.0166666666666666</v>
      </c>
      <c r="N21" s="141"/>
    </row>
    <row r="22" spans="1:14" s="12" customFormat="1" ht="23.25" customHeight="1" x14ac:dyDescent="0.25">
      <c r="A22" s="126" t="s">
        <v>250</v>
      </c>
      <c r="B22" s="186" t="s">
        <v>397</v>
      </c>
      <c r="C22" s="186" t="s">
        <v>408</v>
      </c>
      <c r="D22" s="119">
        <f>MAX('SO2'!O7:O9)</f>
        <v>33.799999999999997</v>
      </c>
      <c r="E22" s="119">
        <f>AVERAGE('SO2'!N7:N9)</f>
        <v>27.166666666666668</v>
      </c>
      <c r="F22" s="119">
        <f>MAX('SO2'!O10:O12)</f>
        <v>34.200000000000003</v>
      </c>
      <c r="G22" s="119">
        <f>AVERAGE('SO2'!N10:N12)</f>
        <v>28.833333333333332</v>
      </c>
      <c r="H22" s="119">
        <f>MAX('SO2'!O13:O15)</f>
        <v>34.4</v>
      </c>
      <c r="I22" s="119">
        <f>AVERAGE('SO2'!N13:N15)</f>
        <v>24.666666666666668</v>
      </c>
      <c r="J22" s="119">
        <f>MAX('SO2'!O16:O18)</f>
        <v>30.4</v>
      </c>
      <c r="K22" s="119">
        <f>AVERAGE('SO2'!N16:N18)</f>
        <v>19.833333333333332</v>
      </c>
      <c r="L22" s="119">
        <f>'SO2'!O19</f>
        <v>34.4</v>
      </c>
      <c r="M22" s="119">
        <f>'SO2'!N19</f>
        <v>25.125</v>
      </c>
      <c r="N22" s="141"/>
    </row>
    <row r="23" spans="1:14" s="12" customFormat="1" ht="23.25" customHeight="1" x14ac:dyDescent="0.25">
      <c r="A23" s="126"/>
      <c r="B23" s="186" t="s">
        <v>399</v>
      </c>
      <c r="C23" s="186" t="s">
        <v>398</v>
      </c>
      <c r="D23" s="119">
        <f>MAX('SO2'!M7:M9)</f>
        <v>182.5</v>
      </c>
      <c r="E23" s="119">
        <f>AVERAGE('SO2'!L7:L9)</f>
        <v>27.233333333333331</v>
      </c>
      <c r="F23" s="119">
        <f>MAX('SO2'!M10:M12)</f>
        <v>99.2</v>
      </c>
      <c r="G23" s="119">
        <f>AVERAGE('SO2'!L10:L12)</f>
        <v>28.533333333333331</v>
      </c>
      <c r="H23" s="119">
        <f>MAX('SO2'!M13:M15)</f>
        <v>127.4</v>
      </c>
      <c r="I23" s="119">
        <f>AVERAGE('SO2'!L13:L15)</f>
        <v>24.633333333333336</v>
      </c>
      <c r="J23" s="119">
        <f>MAX('SO2'!M16:M18)</f>
        <v>182.3</v>
      </c>
      <c r="K23" s="119">
        <f>AVERAGE('SO2'!L16:L18)</f>
        <v>19.866666666666664</v>
      </c>
      <c r="L23" s="119">
        <f>'SO2'!M19</f>
        <v>182.5</v>
      </c>
      <c r="M23" s="119">
        <f>'SO2'!L19</f>
        <v>25.066666666666663</v>
      </c>
      <c r="N23" s="141"/>
    </row>
    <row r="24" spans="1:14" s="12" customFormat="1" ht="23.25" customHeight="1" x14ac:dyDescent="0.25">
      <c r="A24" s="126" t="s">
        <v>409</v>
      </c>
      <c r="B24" s="186" t="s">
        <v>397</v>
      </c>
      <c r="C24" s="186" t="s">
        <v>408</v>
      </c>
      <c r="D24" s="119">
        <v>3.5</v>
      </c>
      <c r="E24" s="119">
        <v>0.8</v>
      </c>
      <c r="F24" s="119">
        <f>MAX('CO 95% 10 min'!Q10:Q12)</f>
        <v>5.8</v>
      </c>
      <c r="G24" s="119">
        <f>AVERAGE('CO 95% 10 min'!P10:P12)</f>
        <v>2.3666666666666667</v>
      </c>
      <c r="H24" s="119">
        <f>MAX('CO 95% 10 min'!Q13:Q15)</f>
        <v>4.9000000000000004</v>
      </c>
      <c r="I24" s="119">
        <f>AVERAGE('CO 95% 10 min'!P13:P15)</f>
        <v>2.3666666666666667</v>
      </c>
      <c r="J24" s="119">
        <f>MAX('CO 95% 10 min'!Q16:Q18)</f>
        <v>10.199999999999999</v>
      </c>
      <c r="K24" s="119">
        <f>AVERAGE('CO 95% 10 min'!P16:P18)</f>
        <v>2.4333333333333331</v>
      </c>
      <c r="L24" s="119">
        <f>'CO 95% 10 min'!Q19</f>
        <v>10.199999999999999</v>
      </c>
      <c r="M24" s="119">
        <f>'CO 95% 10 min'!P19</f>
        <v>1.9916666666666669</v>
      </c>
      <c r="N24" s="141"/>
    </row>
    <row r="25" spans="1:14" s="12" customFormat="1" ht="23.25" customHeight="1" x14ac:dyDescent="0.25">
      <c r="A25" s="126"/>
      <c r="B25" s="114" t="s">
        <v>410</v>
      </c>
      <c r="C25" s="114" t="s">
        <v>411</v>
      </c>
      <c r="D25" s="117" t="e">
        <f>MAX(#REF!)</f>
        <v>#REF!</v>
      </c>
      <c r="E25" s="117" t="e">
        <f>AVERAGE(#REF!)</f>
        <v>#REF!</v>
      </c>
      <c r="F25" s="117" t="e">
        <f>MAX(#REF!)</f>
        <v>#REF!</v>
      </c>
      <c r="G25" s="117" t="e">
        <f>AVERAGE(#REF!)</f>
        <v>#REF!</v>
      </c>
      <c r="H25" s="117" t="e">
        <f>MAX(#REF!)</f>
        <v>#REF!</v>
      </c>
      <c r="I25" s="117" t="e">
        <f>AVERAGE(#REF!)</f>
        <v>#REF!</v>
      </c>
      <c r="J25" s="117" t="e">
        <f>MAX(#REF!)</f>
        <v>#REF!</v>
      </c>
      <c r="K25" s="117" t="e">
        <f>AVERAGE(#REF!)</f>
        <v>#REF!</v>
      </c>
      <c r="L25" s="117" t="e">
        <f>#REF!</f>
        <v>#REF!</v>
      </c>
      <c r="M25" s="117" t="e">
        <f>#REF!</f>
        <v>#REF!</v>
      </c>
      <c r="N25" s="141" t="s">
        <v>239</v>
      </c>
    </row>
    <row r="26" spans="1:14" s="12" customFormat="1" ht="23.25" customHeight="1" x14ac:dyDescent="0.25">
      <c r="A26" s="126"/>
      <c r="B26" s="114" t="s">
        <v>412</v>
      </c>
      <c r="C26" s="114" t="s">
        <v>413</v>
      </c>
      <c r="D26" s="117">
        <v>6.07</v>
      </c>
      <c r="E26" s="117">
        <v>0.83</v>
      </c>
      <c r="F26" s="117">
        <f>MAX('CO 95% 10 min'!M10:M12)</f>
        <v>11</v>
      </c>
      <c r="G26" s="117">
        <f>AVERAGE('CO 95% 10 min'!N10:N12)</f>
        <v>2.4</v>
      </c>
      <c r="H26" s="117">
        <f>MAX('CO 95% 10 min'!M13:M15)</f>
        <v>8.6</v>
      </c>
      <c r="I26" s="117">
        <f>AVERAGE('CO 95% 10 min'!N13:N15)</f>
        <v>2.4666666666666663</v>
      </c>
      <c r="J26" s="117">
        <f>MAX('CO 95% 10 min'!M16:M18)</f>
        <v>16.5</v>
      </c>
      <c r="K26" s="117">
        <f>AVERAGE('CO 95% 10 min'!N16:N18)</f>
        <v>2.4333333333333331</v>
      </c>
      <c r="L26" s="117">
        <f>'CO 95% 10 min'!M19</f>
        <v>8.6166666666666671</v>
      </c>
      <c r="M26" s="117">
        <f>'CO 95% 10 min'!N19</f>
        <v>2.0333333333333337</v>
      </c>
      <c r="N26" s="141"/>
    </row>
    <row r="27" spans="1:14" s="12" customFormat="1" ht="23.25" customHeight="1" x14ac:dyDescent="0.25">
      <c r="A27" s="190" t="s">
        <v>414</v>
      </c>
      <c r="B27" s="191" t="s">
        <v>397</v>
      </c>
      <c r="C27" s="191" t="s">
        <v>415</v>
      </c>
      <c r="D27" s="192">
        <f>MAX('NH3'!O7:O9)</f>
        <v>6.1</v>
      </c>
      <c r="E27" s="192">
        <f>AVERAGE('NH3'!N7:N9)</f>
        <v>1.2666666666666668</v>
      </c>
      <c r="F27" s="192">
        <f>MAX('NH3'!O10-O12)</f>
        <v>7.3</v>
      </c>
      <c r="G27" s="192">
        <f>AVERAGE('NH3'!N10:N12)</f>
        <v>2.2333333333333334</v>
      </c>
      <c r="H27" s="192">
        <f>MAX('NH3'!O13:O15)</f>
        <v>5.7</v>
      </c>
      <c r="I27" s="192">
        <f>AVERAGE('NH3'!N13:N15)</f>
        <v>2.0666666666666669</v>
      </c>
      <c r="J27" s="192">
        <f>MAX('NH3'!O16:O18)</f>
        <v>9.1</v>
      </c>
      <c r="K27" s="192">
        <f>AVERAGE('NH3'!N16:N18)</f>
        <v>3.3333333333333335</v>
      </c>
      <c r="L27" s="192">
        <f>'NH3'!O19</f>
        <v>9.1</v>
      </c>
      <c r="M27" s="192">
        <f>'NH3'!N19</f>
        <v>2.2250000000000001</v>
      </c>
      <c r="N27" s="141"/>
    </row>
    <row r="28" spans="1:14" x14ac:dyDescent="0.25">
      <c r="A28" s="399" t="s">
        <v>416</v>
      </c>
      <c r="B28" s="400"/>
      <c r="C28" s="400"/>
      <c r="D28" s="400"/>
      <c r="E28" s="400"/>
      <c r="F28" s="400"/>
      <c r="G28" s="400"/>
      <c r="H28" s="400"/>
      <c r="I28" s="400"/>
      <c r="J28" s="400"/>
      <c r="K28" s="400"/>
      <c r="L28" s="400"/>
      <c r="M28" s="401"/>
      <c r="N28" s="90"/>
    </row>
    <row r="29" spans="1:14" x14ac:dyDescent="0.25">
      <c r="A29" s="83" t="s">
        <v>337</v>
      </c>
      <c r="B29" s="84"/>
      <c r="C29" s="84"/>
      <c r="D29" s="84"/>
      <c r="E29" s="84"/>
      <c r="F29" s="84"/>
      <c r="G29" s="84"/>
      <c r="H29" s="84"/>
      <c r="I29" s="84"/>
      <c r="J29" s="84"/>
      <c r="K29" s="84"/>
      <c r="L29" s="84"/>
      <c r="M29" s="85"/>
      <c r="N29" s="90"/>
    </row>
    <row r="30" spans="1:14" x14ac:dyDescent="0.25">
      <c r="A30" s="402" t="s">
        <v>417</v>
      </c>
      <c r="B30" s="402"/>
      <c r="C30" s="402"/>
      <c r="D30" s="402"/>
      <c r="E30" s="402"/>
      <c r="F30" s="402"/>
      <c r="G30" s="402"/>
      <c r="H30" s="402"/>
      <c r="I30" s="402"/>
      <c r="J30" s="402"/>
      <c r="K30" s="402"/>
      <c r="L30" s="402"/>
      <c r="M30" s="402"/>
      <c r="N30" s="90"/>
    </row>
    <row r="31" spans="1:14" x14ac:dyDescent="0.25">
      <c r="A31" s="364"/>
      <c r="B31" s="364"/>
      <c r="C31" s="364"/>
      <c r="D31" s="364"/>
      <c r="E31" s="364"/>
      <c r="F31" s="364"/>
      <c r="G31" s="364"/>
      <c r="H31" s="364"/>
      <c r="I31" s="364"/>
      <c r="J31" s="364"/>
      <c r="K31" s="364"/>
      <c r="L31" s="364"/>
      <c r="M31" s="364"/>
      <c r="N31" s="90"/>
    </row>
    <row r="68" spans="6:6" x14ac:dyDescent="0.25">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topLeftCell="A31" zoomScale="85" zoomScaleNormal="85" workbookViewId="0">
      <selection activeCell="N19" sqref="N19"/>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Peterborough Energy Recovery Facility</v>
      </c>
      <c r="F1" s="90"/>
    </row>
    <row r="3" spans="1:19" ht="14.4" x14ac:dyDescent="0.3">
      <c r="A3" s="60" t="s">
        <v>418</v>
      </c>
      <c r="D3" s="76" t="s">
        <v>419</v>
      </c>
      <c r="G3" s="80" t="s">
        <v>420</v>
      </c>
      <c r="J3" s="9" t="str">
        <f>+A3</f>
        <v>Monitoring of Oxides of Nitrogen emissions</v>
      </c>
      <c r="L3" s="9"/>
      <c r="N3" s="9" t="s">
        <v>421</v>
      </c>
      <c r="Q3" s="79" t="s">
        <v>3</v>
      </c>
      <c r="R3" s="74"/>
      <c r="S3" s="74"/>
    </row>
    <row r="4" spans="1:19" ht="13.95" customHeight="1" x14ac:dyDescent="0.25">
      <c r="Q4" s="385" t="s">
        <v>422</v>
      </c>
      <c r="R4" s="385"/>
      <c r="S4" s="385"/>
    </row>
    <row r="5" spans="1:19" ht="16.2" x14ac:dyDescent="0.25">
      <c r="A5" s="68" t="s">
        <v>423</v>
      </c>
      <c r="B5" s="408" t="s">
        <v>424</v>
      </c>
      <c r="C5" s="408"/>
      <c r="D5" s="408"/>
      <c r="E5" s="408" t="s">
        <v>425</v>
      </c>
      <c r="F5" s="408"/>
      <c r="G5" s="408"/>
      <c r="J5" s="409"/>
      <c r="K5" s="409"/>
      <c r="L5" s="409"/>
      <c r="M5" s="409"/>
      <c r="N5" s="409"/>
      <c r="O5" s="409"/>
      <c r="Q5" s="385"/>
      <c r="R5" s="385"/>
      <c r="S5" s="385"/>
    </row>
    <row r="6" spans="1:19" s="58" customFormat="1" ht="37.5" customHeight="1" x14ac:dyDescent="0.3">
      <c r="A6" s="65">
        <f>+'Cover Page'!C39</f>
        <v>2022</v>
      </c>
      <c r="B6" s="55" t="s">
        <v>426</v>
      </c>
      <c r="C6" s="55" t="s">
        <v>427</v>
      </c>
      <c r="D6" s="55" t="s">
        <v>428</v>
      </c>
      <c r="E6" s="55" t="s">
        <v>429</v>
      </c>
      <c r="F6" s="55" t="s">
        <v>430</v>
      </c>
      <c r="G6" s="55" t="s">
        <v>431</v>
      </c>
      <c r="H6" s="59"/>
      <c r="J6" s="61">
        <f>+A6</f>
        <v>2022</v>
      </c>
      <c r="K6" s="61" t="s">
        <v>432</v>
      </c>
      <c r="L6" s="67" t="s">
        <v>427</v>
      </c>
      <c r="M6" s="67" t="s">
        <v>433</v>
      </c>
      <c r="N6" s="67" t="s">
        <v>430</v>
      </c>
      <c r="O6" s="67" t="s">
        <v>434</v>
      </c>
      <c r="Q6" s="385"/>
      <c r="R6" s="385"/>
      <c r="S6" s="385"/>
    </row>
    <row r="7" spans="1:19" x14ac:dyDescent="0.25">
      <c r="A7" s="66" t="s">
        <v>435</v>
      </c>
      <c r="B7" s="63">
        <v>400</v>
      </c>
      <c r="C7" s="64">
        <f>L7</f>
        <v>115</v>
      </c>
      <c r="D7" s="64">
        <f>M7</f>
        <v>138.4</v>
      </c>
      <c r="E7" s="63">
        <v>200</v>
      </c>
      <c r="F7" s="64">
        <f>N7</f>
        <v>114.9</v>
      </c>
      <c r="G7" s="64">
        <f>O7</f>
        <v>116.8</v>
      </c>
      <c r="J7" s="407" t="s">
        <v>215</v>
      </c>
      <c r="K7" s="66" t="s">
        <v>435</v>
      </c>
      <c r="L7" s="64">
        <v>115</v>
      </c>
      <c r="M7" s="64">
        <v>138.4</v>
      </c>
      <c r="N7" s="64">
        <v>114.9</v>
      </c>
      <c r="O7" s="64">
        <v>116.8</v>
      </c>
      <c r="Q7" s="385"/>
      <c r="R7" s="385"/>
      <c r="S7" s="385"/>
    </row>
    <row r="8" spans="1:19" x14ac:dyDescent="0.25">
      <c r="A8" s="66" t="s">
        <v>436</v>
      </c>
      <c r="B8" s="63">
        <v>400</v>
      </c>
      <c r="C8" s="64">
        <f t="shared" ref="C8:C18" si="0">L8</f>
        <v>114.7</v>
      </c>
      <c r="D8" s="64">
        <f t="shared" ref="D8:D18" si="1">M8</f>
        <v>129.19999999999999</v>
      </c>
      <c r="E8" s="63">
        <v>200</v>
      </c>
      <c r="F8" s="64">
        <f t="shared" ref="F8:F18" si="2">N8</f>
        <v>114.7</v>
      </c>
      <c r="G8" s="64">
        <f t="shared" ref="G8:G18" si="3">O8</f>
        <v>112.7</v>
      </c>
      <c r="J8" s="407"/>
      <c r="K8" s="66" t="s">
        <v>436</v>
      </c>
      <c r="L8" s="64">
        <v>114.7</v>
      </c>
      <c r="M8" s="64">
        <v>129.19999999999999</v>
      </c>
      <c r="N8" s="64">
        <v>114.7</v>
      </c>
      <c r="O8" s="64">
        <v>112.7</v>
      </c>
      <c r="Q8" s="385"/>
      <c r="R8" s="385"/>
      <c r="S8" s="385"/>
    </row>
    <row r="9" spans="1:19" x14ac:dyDescent="0.25">
      <c r="A9" s="66" t="s">
        <v>437</v>
      </c>
      <c r="B9" s="63">
        <v>400</v>
      </c>
      <c r="C9" s="64">
        <f t="shared" si="0"/>
        <v>112.7</v>
      </c>
      <c r="D9" s="64">
        <f t="shared" si="1"/>
        <v>167.9</v>
      </c>
      <c r="E9" s="63">
        <v>200</v>
      </c>
      <c r="F9" s="64">
        <f t="shared" si="2"/>
        <v>112.7</v>
      </c>
      <c r="G9" s="64">
        <f t="shared" si="3"/>
        <v>124.9</v>
      </c>
      <c r="J9" s="407"/>
      <c r="K9" s="66" t="s">
        <v>437</v>
      </c>
      <c r="L9" s="64">
        <v>112.7</v>
      </c>
      <c r="M9" s="64">
        <v>167.9</v>
      </c>
      <c r="N9" s="64">
        <v>112.7</v>
      </c>
      <c r="O9" s="64">
        <v>124.9</v>
      </c>
      <c r="Q9" s="78" t="s">
        <v>438</v>
      </c>
    </row>
    <row r="10" spans="1:19" ht="14.25" customHeight="1" x14ac:dyDescent="0.25">
      <c r="A10" s="66" t="s">
        <v>439</v>
      </c>
      <c r="B10" s="63">
        <v>400</v>
      </c>
      <c r="C10" s="64">
        <f t="shared" si="0"/>
        <v>115.3</v>
      </c>
      <c r="D10" s="64">
        <f t="shared" si="1"/>
        <v>142.30000000000001</v>
      </c>
      <c r="E10" s="63">
        <v>200</v>
      </c>
      <c r="F10" s="64">
        <f t="shared" si="2"/>
        <v>115.3</v>
      </c>
      <c r="G10" s="64">
        <f t="shared" si="3"/>
        <v>116.4</v>
      </c>
      <c r="J10" s="407"/>
      <c r="K10" s="66" t="s">
        <v>439</v>
      </c>
      <c r="L10" s="64">
        <v>115.3</v>
      </c>
      <c r="M10" s="64">
        <v>142.30000000000001</v>
      </c>
      <c r="N10" s="64">
        <v>115.3</v>
      </c>
      <c r="O10" s="64">
        <v>116.4</v>
      </c>
      <c r="Q10" s="406" t="s">
        <v>440</v>
      </c>
      <c r="R10" s="406"/>
      <c r="S10" s="406"/>
    </row>
    <row r="11" spans="1:19" x14ac:dyDescent="0.25">
      <c r="A11" s="66" t="s">
        <v>441</v>
      </c>
      <c r="B11" s="63">
        <v>400</v>
      </c>
      <c r="C11" s="64">
        <f t="shared" si="0"/>
        <v>115.5</v>
      </c>
      <c r="D11" s="64">
        <f t="shared" si="1"/>
        <v>130.9</v>
      </c>
      <c r="E11" s="63">
        <v>200</v>
      </c>
      <c r="F11" s="64">
        <f t="shared" si="2"/>
        <v>115.4</v>
      </c>
      <c r="G11" s="64">
        <f t="shared" si="3"/>
        <v>116.4</v>
      </c>
      <c r="J11" s="407"/>
      <c r="K11" s="66" t="s">
        <v>441</v>
      </c>
      <c r="L11" s="64">
        <v>115.5</v>
      </c>
      <c r="M11" s="64">
        <v>130.9</v>
      </c>
      <c r="N11" s="64">
        <v>115.4</v>
      </c>
      <c r="O11" s="64">
        <v>116.4</v>
      </c>
      <c r="Q11" s="406"/>
      <c r="R11" s="406"/>
      <c r="S11" s="406"/>
    </row>
    <row r="12" spans="1:19" x14ac:dyDescent="0.25">
      <c r="A12" s="66" t="s">
        <v>442</v>
      </c>
      <c r="B12" s="63">
        <v>400</v>
      </c>
      <c r="C12" s="64">
        <f t="shared" si="0"/>
        <v>115.5</v>
      </c>
      <c r="D12" s="64">
        <f t="shared" si="1"/>
        <v>135.30000000000001</v>
      </c>
      <c r="E12" s="63">
        <v>200</v>
      </c>
      <c r="F12" s="64">
        <f t="shared" si="2"/>
        <v>115.5</v>
      </c>
      <c r="G12" s="64">
        <f t="shared" si="3"/>
        <v>116.4</v>
      </c>
      <c r="J12" s="407"/>
      <c r="K12" s="66" t="s">
        <v>442</v>
      </c>
      <c r="L12" s="64">
        <v>115.5</v>
      </c>
      <c r="M12" s="64">
        <v>135.30000000000001</v>
      </c>
      <c r="N12" s="64">
        <v>115.5</v>
      </c>
      <c r="O12" s="64">
        <v>116.4</v>
      </c>
      <c r="Q12" s="406"/>
      <c r="R12" s="406"/>
      <c r="S12" s="406"/>
    </row>
    <row r="13" spans="1:19" ht="14.25" customHeight="1" x14ac:dyDescent="0.25">
      <c r="A13" s="66" t="s">
        <v>443</v>
      </c>
      <c r="B13" s="63">
        <v>400</v>
      </c>
      <c r="C13" s="64">
        <f t="shared" si="0"/>
        <v>115.8</v>
      </c>
      <c r="D13" s="64">
        <f t="shared" si="1"/>
        <v>135</v>
      </c>
      <c r="E13" s="63">
        <v>200</v>
      </c>
      <c r="F13" s="64">
        <f t="shared" si="2"/>
        <v>115.8</v>
      </c>
      <c r="G13" s="64">
        <f t="shared" si="3"/>
        <v>116.4</v>
      </c>
      <c r="J13" s="407"/>
      <c r="K13" s="66" t="s">
        <v>443</v>
      </c>
      <c r="L13" s="64">
        <v>115.8</v>
      </c>
      <c r="M13" s="64">
        <v>135</v>
      </c>
      <c r="N13" s="64">
        <v>115.8</v>
      </c>
      <c r="O13" s="64">
        <v>116.4</v>
      </c>
      <c r="Q13" s="406" t="s">
        <v>444</v>
      </c>
      <c r="R13" s="406"/>
      <c r="S13" s="406"/>
    </row>
    <row r="14" spans="1:19" x14ac:dyDescent="0.25">
      <c r="A14" s="66" t="s">
        <v>445</v>
      </c>
      <c r="B14" s="63">
        <v>400</v>
      </c>
      <c r="C14" s="64">
        <f t="shared" si="0"/>
        <v>115.7</v>
      </c>
      <c r="D14" s="64">
        <f t="shared" si="1"/>
        <v>149.19999999999999</v>
      </c>
      <c r="E14" s="63">
        <v>200</v>
      </c>
      <c r="F14" s="64">
        <f t="shared" si="2"/>
        <v>115.7</v>
      </c>
      <c r="G14" s="64">
        <f t="shared" si="3"/>
        <v>116.8</v>
      </c>
      <c r="J14" s="407"/>
      <c r="K14" s="66" t="s">
        <v>445</v>
      </c>
      <c r="L14" s="64">
        <v>115.7</v>
      </c>
      <c r="M14" s="64">
        <v>149.19999999999999</v>
      </c>
      <c r="N14" s="64">
        <v>115.7</v>
      </c>
      <c r="O14" s="64">
        <v>116.8</v>
      </c>
      <c r="Q14" s="406"/>
      <c r="R14" s="406"/>
      <c r="S14" s="406"/>
    </row>
    <row r="15" spans="1:19" x14ac:dyDescent="0.25">
      <c r="A15" s="66" t="s">
        <v>446</v>
      </c>
      <c r="B15" s="63">
        <v>400</v>
      </c>
      <c r="C15" s="64">
        <f t="shared" si="0"/>
        <v>115.6</v>
      </c>
      <c r="D15" s="64">
        <f t="shared" si="1"/>
        <v>220.8</v>
      </c>
      <c r="E15" s="63">
        <v>200</v>
      </c>
      <c r="F15" s="64">
        <f t="shared" si="2"/>
        <v>115.5</v>
      </c>
      <c r="G15" s="64">
        <f t="shared" si="3"/>
        <v>118.7</v>
      </c>
      <c r="J15" s="407"/>
      <c r="K15" s="66" t="s">
        <v>446</v>
      </c>
      <c r="L15" s="64">
        <v>115.6</v>
      </c>
      <c r="M15" s="64">
        <v>220.8</v>
      </c>
      <c r="N15" s="64">
        <v>115.5</v>
      </c>
      <c r="O15" s="64">
        <v>118.7</v>
      </c>
      <c r="Q15" s="406"/>
      <c r="R15" s="406"/>
      <c r="S15" s="406"/>
    </row>
    <row r="16" spans="1:19" x14ac:dyDescent="0.25">
      <c r="A16" s="66" t="s">
        <v>447</v>
      </c>
      <c r="B16" s="63">
        <v>400</v>
      </c>
      <c r="C16" s="64">
        <f t="shared" si="0"/>
        <v>113.9</v>
      </c>
      <c r="D16" s="64">
        <f t="shared" si="1"/>
        <v>132.9</v>
      </c>
      <c r="E16" s="63">
        <v>200</v>
      </c>
      <c r="F16" s="64">
        <f t="shared" si="2"/>
        <v>114.1</v>
      </c>
      <c r="G16" s="64">
        <f t="shared" si="3"/>
        <v>116.9</v>
      </c>
      <c r="J16" s="407"/>
      <c r="K16" s="66" t="s">
        <v>447</v>
      </c>
      <c r="L16" s="64">
        <v>113.9</v>
      </c>
      <c r="M16" s="64">
        <v>132.9</v>
      </c>
      <c r="N16" s="64">
        <v>114.1</v>
      </c>
      <c r="O16" s="64">
        <v>116.9</v>
      </c>
      <c r="Q16" s="406"/>
      <c r="R16" s="406"/>
      <c r="S16" s="406"/>
    </row>
    <row r="17" spans="1:15" x14ac:dyDescent="0.25">
      <c r="A17" s="66" t="s">
        <v>448</v>
      </c>
      <c r="B17" s="63">
        <v>400</v>
      </c>
      <c r="C17" s="64">
        <f t="shared" si="0"/>
        <v>115</v>
      </c>
      <c r="D17" s="64">
        <f t="shared" si="1"/>
        <v>159.5</v>
      </c>
      <c r="E17" s="63">
        <v>200</v>
      </c>
      <c r="F17" s="64">
        <f t="shared" si="2"/>
        <v>115.1</v>
      </c>
      <c r="G17" s="64">
        <f t="shared" si="3"/>
        <v>117.9</v>
      </c>
      <c r="J17" s="407"/>
      <c r="K17" s="66" t="s">
        <v>448</v>
      </c>
      <c r="L17" s="64">
        <v>115</v>
      </c>
      <c r="M17" s="64">
        <v>159.5</v>
      </c>
      <c r="N17" s="64">
        <v>115.1</v>
      </c>
      <c r="O17" s="64">
        <v>117.9</v>
      </c>
    </row>
    <row r="18" spans="1:15" x14ac:dyDescent="0.25">
      <c r="A18" s="66" t="s">
        <v>449</v>
      </c>
      <c r="B18" s="63">
        <v>400</v>
      </c>
      <c r="C18" s="64">
        <f t="shared" si="0"/>
        <v>117.1</v>
      </c>
      <c r="D18" s="64">
        <f t="shared" si="1"/>
        <v>195.4</v>
      </c>
      <c r="E18" s="63">
        <v>200</v>
      </c>
      <c r="F18" s="64">
        <f t="shared" si="2"/>
        <v>117.1</v>
      </c>
      <c r="G18" s="64">
        <f t="shared" si="3"/>
        <v>125.2</v>
      </c>
      <c r="J18" s="407"/>
      <c r="K18" s="66" t="s">
        <v>449</v>
      </c>
      <c r="L18" s="64">
        <v>117.1</v>
      </c>
      <c r="M18" s="64">
        <v>195.4</v>
      </c>
      <c r="N18" s="64">
        <v>117.1</v>
      </c>
      <c r="O18" s="64">
        <v>125.2</v>
      </c>
    </row>
    <row r="19" spans="1:15" x14ac:dyDescent="0.25">
      <c r="J19" s="407"/>
      <c r="K19" s="62" t="s">
        <v>450</v>
      </c>
      <c r="L19" s="62">
        <f>AVERAGE(L7:L18)</f>
        <v>115.14999999999999</v>
      </c>
      <c r="M19" s="62">
        <f>MAX(M7:M18)</f>
        <v>220.8</v>
      </c>
      <c r="N19" s="62">
        <f>AVERAGE(N7:N18)</f>
        <v>115.14999999999998</v>
      </c>
      <c r="O19" s="62">
        <f>MAX(O7:O18)</f>
        <v>125.2</v>
      </c>
    </row>
    <row r="21" spans="1:15" ht="41.4" x14ac:dyDescent="0.25">
      <c r="J21" s="61">
        <f>+A6</f>
        <v>2022</v>
      </c>
      <c r="K21" s="61" t="s">
        <v>432</v>
      </c>
      <c r="L21" s="67" t="s">
        <v>427</v>
      </c>
      <c r="M21" s="67" t="s">
        <v>433</v>
      </c>
      <c r="N21" s="67" t="s">
        <v>430</v>
      </c>
      <c r="O21" s="67" t="s">
        <v>434</v>
      </c>
    </row>
    <row r="22" spans="1:15" x14ac:dyDescent="0.25">
      <c r="J22" s="407" t="s">
        <v>216</v>
      </c>
      <c r="K22" s="66" t="s">
        <v>435</v>
      </c>
      <c r="L22" s="64"/>
      <c r="M22" s="64"/>
      <c r="N22" s="64"/>
      <c r="O22" s="64"/>
    </row>
    <row r="23" spans="1:15" x14ac:dyDescent="0.25">
      <c r="J23" s="407"/>
      <c r="K23" s="66" t="s">
        <v>436</v>
      </c>
      <c r="L23" s="64"/>
      <c r="M23" s="64"/>
      <c r="N23" s="64"/>
      <c r="O23" s="64"/>
    </row>
    <row r="24" spans="1:15" x14ac:dyDescent="0.25">
      <c r="J24" s="407"/>
      <c r="K24" s="66" t="s">
        <v>437</v>
      </c>
      <c r="L24" s="64"/>
      <c r="M24" s="64"/>
      <c r="N24" s="64"/>
      <c r="O24" s="64"/>
    </row>
    <row r="25" spans="1:15" x14ac:dyDescent="0.25">
      <c r="J25" s="407"/>
      <c r="K25" s="66" t="s">
        <v>439</v>
      </c>
      <c r="L25" s="64"/>
      <c r="M25" s="64"/>
      <c r="N25" s="64"/>
      <c r="O25" s="64"/>
    </row>
    <row r="26" spans="1:15" x14ac:dyDescent="0.25">
      <c r="J26" s="407"/>
      <c r="K26" s="66" t="s">
        <v>441</v>
      </c>
      <c r="L26" s="64"/>
      <c r="M26" s="64"/>
      <c r="N26" s="64"/>
      <c r="O26" s="64"/>
    </row>
    <row r="27" spans="1:15" x14ac:dyDescent="0.25">
      <c r="J27" s="407"/>
      <c r="K27" s="66" t="s">
        <v>442</v>
      </c>
      <c r="L27" s="64"/>
      <c r="M27" s="64"/>
      <c r="N27" s="64"/>
      <c r="O27" s="64"/>
    </row>
    <row r="28" spans="1:15" x14ac:dyDescent="0.25">
      <c r="J28" s="407"/>
      <c r="K28" s="66" t="s">
        <v>443</v>
      </c>
      <c r="L28" s="64"/>
      <c r="M28" s="64"/>
      <c r="N28" s="64"/>
      <c r="O28" s="64"/>
    </row>
    <row r="29" spans="1:15" x14ac:dyDescent="0.25">
      <c r="J29" s="407"/>
      <c r="K29" s="66" t="s">
        <v>445</v>
      </c>
      <c r="L29" s="64"/>
      <c r="M29" s="64"/>
      <c r="N29" s="64"/>
      <c r="O29" s="64"/>
    </row>
    <row r="30" spans="1:15" x14ac:dyDescent="0.25">
      <c r="J30" s="407"/>
      <c r="K30" s="66" t="s">
        <v>446</v>
      </c>
      <c r="L30" s="64"/>
      <c r="M30" s="64"/>
      <c r="N30" s="64"/>
      <c r="O30" s="64"/>
    </row>
    <row r="31" spans="1:15" x14ac:dyDescent="0.25">
      <c r="J31" s="407"/>
      <c r="K31" s="66" t="s">
        <v>447</v>
      </c>
      <c r="L31" s="64"/>
      <c r="M31" s="64"/>
      <c r="N31" s="64"/>
      <c r="O31" s="64"/>
    </row>
    <row r="32" spans="1:15" x14ac:dyDescent="0.25">
      <c r="J32" s="407"/>
      <c r="K32" s="66" t="s">
        <v>448</v>
      </c>
      <c r="L32" s="64"/>
      <c r="M32" s="64"/>
      <c r="N32" s="64"/>
      <c r="O32" s="64"/>
    </row>
    <row r="33" spans="1:15" x14ac:dyDescent="0.25">
      <c r="J33" s="407"/>
      <c r="K33" s="66" t="s">
        <v>449</v>
      </c>
      <c r="L33" s="64"/>
      <c r="M33" s="64"/>
      <c r="N33" s="64"/>
      <c r="O33" s="64"/>
    </row>
    <row r="34" spans="1:15" x14ac:dyDescent="0.25">
      <c r="J34" s="407"/>
      <c r="K34" s="62" t="s">
        <v>450</v>
      </c>
      <c r="L34" s="62" t="e">
        <f>AVERAGE(L22:L33)</f>
        <v>#DIV/0!</v>
      </c>
      <c r="M34" s="62">
        <f>MAX(M22:M33)</f>
        <v>0</v>
      </c>
      <c r="N34" s="62" t="e">
        <f>AVERAGE(N22:N33)</f>
        <v>#DIV/0!</v>
      </c>
      <c r="O34" s="62">
        <f>MAX(O22:O33)</f>
        <v>0</v>
      </c>
    </row>
    <row r="36" spans="1:15" ht="41.4" x14ac:dyDescent="0.25">
      <c r="J36" s="61">
        <f>+A6</f>
        <v>2022</v>
      </c>
      <c r="K36" s="61" t="s">
        <v>432</v>
      </c>
      <c r="L36" s="67" t="s">
        <v>427</v>
      </c>
      <c r="M36" s="67" t="s">
        <v>433</v>
      </c>
      <c r="N36" s="67" t="s">
        <v>430</v>
      </c>
      <c r="O36" s="67" t="s">
        <v>434</v>
      </c>
    </row>
    <row r="37" spans="1:15" x14ac:dyDescent="0.25">
      <c r="J37" s="407" t="s">
        <v>217</v>
      </c>
      <c r="K37" s="66" t="s">
        <v>435</v>
      </c>
      <c r="L37" s="64"/>
      <c r="M37" s="64"/>
      <c r="N37" s="64"/>
      <c r="O37" s="64"/>
    </row>
    <row r="38" spans="1:15" x14ac:dyDescent="0.25">
      <c r="J38" s="407"/>
      <c r="K38" s="66" t="s">
        <v>436</v>
      </c>
      <c r="L38" s="64"/>
      <c r="M38" s="64"/>
      <c r="N38" s="64"/>
      <c r="O38" s="64"/>
    </row>
    <row r="39" spans="1:15" x14ac:dyDescent="0.25">
      <c r="J39" s="407"/>
      <c r="K39" s="66" t="s">
        <v>437</v>
      </c>
      <c r="L39" s="64"/>
      <c r="M39" s="64"/>
      <c r="N39" s="64"/>
      <c r="O39" s="64"/>
    </row>
    <row r="40" spans="1:15" x14ac:dyDescent="0.25">
      <c r="J40" s="407"/>
      <c r="K40" s="66" t="s">
        <v>439</v>
      </c>
      <c r="L40" s="64"/>
      <c r="M40" s="64"/>
      <c r="N40" s="64"/>
      <c r="O40" s="64"/>
    </row>
    <row r="41" spans="1:15" x14ac:dyDescent="0.25">
      <c r="J41" s="407"/>
      <c r="K41" s="66" t="s">
        <v>441</v>
      </c>
      <c r="L41" s="64"/>
      <c r="M41" s="64"/>
      <c r="N41" s="64"/>
      <c r="O41" s="64"/>
    </row>
    <row r="42" spans="1:15" x14ac:dyDescent="0.25">
      <c r="J42" s="407"/>
      <c r="K42" s="66" t="s">
        <v>442</v>
      </c>
      <c r="L42" s="64"/>
      <c r="M42" s="64"/>
      <c r="N42" s="64"/>
      <c r="O42" s="64"/>
    </row>
    <row r="43" spans="1:15" x14ac:dyDescent="0.25">
      <c r="J43" s="407"/>
      <c r="K43" s="66" t="s">
        <v>443</v>
      </c>
      <c r="L43" s="64"/>
      <c r="M43" s="64"/>
      <c r="N43" s="64"/>
      <c r="O43" s="64"/>
    </row>
    <row r="44" spans="1:15" x14ac:dyDescent="0.25">
      <c r="J44" s="407"/>
      <c r="K44" s="66" t="s">
        <v>445</v>
      </c>
      <c r="L44" s="64"/>
      <c r="M44" s="64"/>
      <c r="N44" s="64"/>
      <c r="O44" s="64"/>
    </row>
    <row r="45" spans="1:15" x14ac:dyDescent="0.25">
      <c r="J45" s="407"/>
      <c r="K45" s="66" t="s">
        <v>446</v>
      </c>
      <c r="L45" s="64"/>
      <c r="M45" s="64"/>
      <c r="N45" s="64"/>
      <c r="O45" s="64"/>
    </row>
    <row r="46" spans="1:15" x14ac:dyDescent="0.25">
      <c r="J46" s="407"/>
      <c r="K46" s="66" t="s">
        <v>447</v>
      </c>
      <c r="L46" s="64"/>
      <c r="M46" s="64"/>
      <c r="N46" s="64"/>
      <c r="O46" s="64"/>
    </row>
    <row r="47" spans="1:15" x14ac:dyDescent="0.25">
      <c r="J47" s="407"/>
      <c r="K47" s="66" t="s">
        <v>448</v>
      </c>
      <c r="L47" s="64"/>
      <c r="M47" s="64"/>
      <c r="N47" s="64"/>
      <c r="O47" s="64"/>
    </row>
    <row r="48" spans="1:15" x14ac:dyDescent="0.25">
      <c r="A48" s="410" t="s">
        <v>337</v>
      </c>
      <c r="B48" s="411"/>
      <c r="C48" s="411"/>
      <c r="D48" s="411"/>
      <c r="E48" s="411"/>
      <c r="F48" s="411"/>
      <c r="G48" s="412"/>
      <c r="J48" s="407"/>
      <c r="K48" s="66" t="s">
        <v>449</v>
      </c>
      <c r="L48" s="64"/>
      <c r="M48" s="64"/>
      <c r="N48" s="64"/>
      <c r="O48" s="64"/>
    </row>
    <row r="49" spans="1:15" x14ac:dyDescent="0.25">
      <c r="A49" s="413"/>
      <c r="B49" s="414"/>
      <c r="C49" s="414"/>
      <c r="D49" s="414"/>
      <c r="E49" s="414"/>
      <c r="F49" s="414"/>
      <c r="G49" s="415"/>
      <c r="J49" s="407"/>
      <c r="K49" s="62" t="s">
        <v>450</v>
      </c>
      <c r="L49" s="62" t="e">
        <f>AVERAGE(L37:L48)</f>
        <v>#DIV/0!</v>
      </c>
      <c r="M49" s="62">
        <f>MAX(M37:M48)</f>
        <v>0</v>
      </c>
      <c r="N49" s="62" t="e">
        <f>AVERAGE(N37:N48)</f>
        <v>#DIV/0!</v>
      </c>
      <c r="O49" s="62">
        <f>MAX(O37:O48)</f>
        <v>0</v>
      </c>
    </row>
    <row r="50" spans="1:15" x14ac:dyDescent="0.25">
      <c r="A50" s="416"/>
      <c r="B50" s="417"/>
      <c r="C50" s="417"/>
      <c r="D50" s="417"/>
      <c r="E50" s="417"/>
      <c r="F50" s="417"/>
      <c r="G50" s="418"/>
    </row>
    <row r="51" spans="1:15" ht="41.4" x14ac:dyDescent="0.25">
      <c r="A51" s="416"/>
      <c r="B51" s="417"/>
      <c r="C51" s="417"/>
      <c r="D51" s="417"/>
      <c r="E51" s="417"/>
      <c r="F51" s="417"/>
      <c r="G51" s="418"/>
      <c r="J51" s="61">
        <f>+A6</f>
        <v>2022</v>
      </c>
      <c r="K51" s="61" t="s">
        <v>432</v>
      </c>
      <c r="L51" s="67" t="s">
        <v>427</v>
      </c>
      <c r="M51" s="67" t="s">
        <v>433</v>
      </c>
      <c r="N51" s="67" t="s">
        <v>430</v>
      </c>
      <c r="O51" s="67" t="s">
        <v>434</v>
      </c>
    </row>
    <row r="52" spans="1:15" x14ac:dyDescent="0.25">
      <c r="A52" s="419"/>
      <c r="B52" s="420"/>
      <c r="C52" s="420"/>
      <c r="D52" s="420"/>
      <c r="E52" s="420"/>
      <c r="F52" s="420"/>
      <c r="G52" s="421"/>
      <c r="J52" s="407" t="s">
        <v>218</v>
      </c>
      <c r="K52" s="66" t="s">
        <v>435</v>
      </c>
      <c r="L52" s="64"/>
      <c r="M52" s="64"/>
      <c r="N52" s="64"/>
      <c r="O52" s="64"/>
    </row>
    <row r="53" spans="1:15" x14ac:dyDescent="0.25">
      <c r="J53" s="407"/>
      <c r="K53" s="66" t="s">
        <v>436</v>
      </c>
      <c r="L53" s="64"/>
      <c r="M53" s="64"/>
      <c r="N53" s="64"/>
      <c r="O53" s="64"/>
    </row>
    <row r="54" spans="1:15" x14ac:dyDescent="0.25">
      <c r="J54" s="407"/>
      <c r="K54" s="66" t="s">
        <v>437</v>
      </c>
      <c r="L54" s="64"/>
      <c r="M54" s="64"/>
      <c r="N54" s="64"/>
      <c r="O54" s="64"/>
    </row>
    <row r="55" spans="1:15" x14ac:dyDescent="0.25">
      <c r="J55" s="407"/>
      <c r="K55" s="66" t="s">
        <v>439</v>
      </c>
      <c r="L55" s="64"/>
      <c r="M55" s="64"/>
      <c r="N55" s="64"/>
      <c r="O55" s="64"/>
    </row>
    <row r="56" spans="1:15" x14ac:dyDescent="0.25">
      <c r="J56" s="407"/>
      <c r="K56" s="66" t="s">
        <v>441</v>
      </c>
      <c r="L56" s="64"/>
      <c r="M56" s="64"/>
      <c r="N56" s="64"/>
      <c r="O56" s="64"/>
    </row>
    <row r="57" spans="1:15" x14ac:dyDescent="0.25">
      <c r="J57" s="407"/>
      <c r="K57" s="66" t="s">
        <v>442</v>
      </c>
      <c r="L57" s="64"/>
      <c r="M57" s="64"/>
      <c r="N57" s="64"/>
      <c r="O57" s="64"/>
    </row>
    <row r="58" spans="1:15" x14ac:dyDescent="0.25">
      <c r="J58" s="407"/>
      <c r="K58" s="66" t="s">
        <v>443</v>
      </c>
      <c r="L58" s="64"/>
      <c r="M58" s="64"/>
      <c r="N58" s="64"/>
      <c r="O58" s="64"/>
    </row>
    <row r="59" spans="1:15" x14ac:dyDescent="0.25">
      <c r="J59" s="407"/>
      <c r="K59" s="66" t="s">
        <v>445</v>
      </c>
      <c r="L59" s="64"/>
      <c r="M59" s="64"/>
      <c r="N59" s="64"/>
      <c r="O59" s="64"/>
    </row>
    <row r="60" spans="1:15" x14ac:dyDescent="0.25">
      <c r="J60" s="407"/>
      <c r="K60" s="66" t="s">
        <v>446</v>
      </c>
      <c r="L60" s="64"/>
      <c r="M60" s="64"/>
      <c r="N60" s="64"/>
      <c r="O60" s="64"/>
    </row>
    <row r="61" spans="1:15" x14ac:dyDescent="0.25">
      <c r="J61" s="407"/>
      <c r="K61" s="66" t="s">
        <v>447</v>
      </c>
      <c r="L61" s="64"/>
      <c r="M61" s="64"/>
      <c r="N61" s="64"/>
      <c r="O61" s="64"/>
    </row>
    <row r="62" spans="1:15" x14ac:dyDescent="0.25">
      <c r="J62" s="407"/>
      <c r="K62" s="66" t="s">
        <v>448</v>
      </c>
      <c r="L62" s="64"/>
      <c r="M62" s="64"/>
      <c r="N62" s="64"/>
      <c r="O62" s="64"/>
    </row>
    <row r="63" spans="1:15" x14ac:dyDescent="0.25">
      <c r="J63" s="407"/>
      <c r="K63" s="66" t="s">
        <v>449</v>
      </c>
      <c r="L63" s="64"/>
      <c r="M63" s="64"/>
      <c r="N63" s="64"/>
      <c r="O63" s="64"/>
    </row>
    <row r="64" spans="1:15" x14ac:dyDescent="0.25">
      <c r="J64" s="407"/>
      <c r="K64" s="62" t="s">
        <v>450</v>
      </c>
      <c r="L64" s="62" t="e">
        <f>AVERAGE(L52:L63)</f>
        <v>#DIV/0!</v>
      </c>
      <c r="M64" s="62">
        <f>MAX(M52:M63)</f>
        <v>0</v>
      </c>
      <c r="N64" s="62" t="e">
        <f>AVERAGE(N52:N63)</f>
        <v>#DIV/0!</v>
      </c>
      <c r="O64" s="62">
        <f>MAX(O52:O63)</f>
        <v>0</v>
      </c>
    </row>
    <row r="66" spans="10:15" ht="41.4" x14ac:dyDescent="0.25">
      <c r="J66" s="61">
        <f>+A6</f>
        <v>2022</v>
      </c>
      <c r="K66" s="61" t="s">
        <v>432</v>
      </c>
      <c r="L66" s="67" t="s">
        <v>427</v>
      </c>
      <c r="M66" s="67" t="s">
        <v>433</v>
      </c>
      <c r="N66" s="67" t="s">
        <v>430</v>
      </c>
      <c r="O66" s="67" t="s">
        <v>434</v>
      </c>
    </row>
    <row r="67" spans="10:15" x14ac:dyDescent="0.25">
      <c r="J67" s="407" t="s">
        <v>219</v>
      </c>
      <c r="K67" s="66" t="s">
        <v>435</v>
      </c>
      <c r="L67" s="64"/>
      <c r="M67" s="64"/>
      <c r="N67" s="64"/>
      <c r="O67" s="64"/>
    </row>
    <row r="68" spans="10:15" x14ac:dyDescent="0.25">
      <c r="J68" s="407"/>
      <c r="K68" s="66" t="s">
        <v>436</v>
      </c>
      <c r="L68" s="64"/>
      <c r="M68" s="64"/>
      <c r="N68" s="64"/>
      <c r="O68" s="64"/>
    </row>
    <row r="69" spans="10:15" x14ac:dyDescent="0.25">
      <c r="J69" s="407"/>
      <c r="K69" s="66" t="s">
        <v>437</v>
      </c>
      <c r="L69" s="64"/>
      <c r="M69" s="64"/>
      <c r="N69" s="64"/>
      <c r="O69" s="64"/>
    </row>
    <row r="70" spans="10:15" x14ac:dyDescent="0.25">
      <c r="J70" s="407"/>
      <c r="K70" s="66" t="s">
        <v>439</v>
      </c>
      <c r="L70" s="64"/>
      <c r="M70" s="64"/>
      <c r="N70" s="64"/>
      <c r="O70" s="64"/>
    </row>
    <row r="71" spans="10:15" x14ac:dyDescent="0.25">
      <c r="J71" s="407"/>
      <c r="K71" s="66" t="s">
        <v>441</v>
      </c>
      <c r="L71" s="64"/>
      <c r="M71" s="64"/>
      <c r="N71" s="64"/>
      <c r="O71" s="64"/>
    </row>
    <row r="72" spans="10:15" x14ac:dyDescent="0.25">
      <c r="J72" s="407"/>
      <c r="K72" s="66" t="s">
        <v>442</v>
      </c>
      <c r="L72" s="64"/>
      <c r="M72" s="64"/>
      <c r="N72" s="64"/>
      <c r="O72" s="64"/>
    </row>
    <row r="73" spans="10:15" x14ac:dyDescent="0.25">
      <c r="J73" s="407"/>
      <c r="K73" s="66" t="s">
        <v>443</v>
      </c>
      <c r="L73" s="64"/>
      <c r="M73" s="64"/>
      <c r="N73" s="64"/>
      <c r="O73" s="64"/>
    </row>
    <row r="74" spans="10:15" x14ac:dyDescent="0.25">
      <c r="J74" s="407"/>
      <c r="K74" s="66" t="s">
        <v>445</v>
      </c>
      <c r="L74" s="64"/>
      <c r="M74" s="64"/>
      <c r="N74" s="64"/>
      <c r="O74" s="64"/>
    </row>
    <row r="75" spans="10:15" x14ac:dyDescent="0.25">
      <c r="J75" s="407"/>
      <c r="K75" s="66" t="s">
        <v>446</v>
      </c>
      <c r="L75" s="64"/>
      <c r="M75" s="64"/>
      <c r="N75" s="64"/>
      <c r="O75" s="64"/>
    </row>
    <row r="76" spans="10:15" x14ac:dyDescent="0.25">
      <c r="J76" s="407"/>
      <c r="K76" s="66" t="s">
        <v>447</v>
      </c>
      <c r="L76" s="64"/>
      <c r="M76" s="64"/>
      <c r="N76" s="64"/>
      <c r="O76" s="64"/>
    </row>
    <row r="77" spans="10:15" x14ac:dyDescent="0.25">
      <c r="J77" s="407"/>
      <c r="K77" s="66" t="s">
        <v>448</v>
      </c>
      <c r="L77" s="64"/>
      <c r="M77" s="64"/>
      <c r="N77" s="64"/>
      <c r="O77" s="64"/>
    </row>
    <row r="78" spans="10:15" x14ac:dyDescent="0.25">
      <c r="J78" s="407"/>
      <c r="K78" s="66" t="s">
        <v>449</v>
      </c>
      <c r="L78" s="64"/>
      <c r="M78" s="64"/>
      <c r="N78" s="64"/>
      <c r="O78" s="64"/>
    </row>
    <row r="79" spans="10:15" x14ac:dyDescent="0.25">
      <c r="J79" s="407"/>
      <c r="K79" s="62" t="s">
        <v>450</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fitToHeight="0" orientation="landscape"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topLeftCell="A35" workbookViewId="0">
      <selection activeCell="A49" sqref="A49:H52"/>
    </sheetView>
  </sheetViews>
  <sheetFormatPr defaultRowHeight="13.8" x14ac:dyDescent="0.25"/>
  <cols>
    <col min="1" max="1" width="14" style="3" customWidth="1"/>
    <col min="2" max="2" width="12.6640625" style="35" customWidth="1"/>
    <col min="3" max="3" width="15.33203125" style="35" customWidth="1"/>
    <col min="4" max="4" width="17.6640625" style="35" customWidth="1"/>
    <col min="5" max="5" width="14.6640625" style="35" customWidth="1"/>
    <col min="6" max="6" width="11.5546875" style="35" customWidth="1"/>
    <col min="7" max="7" width="15" style="35" customWidth="1"/>
    <col min="8" max="8" width="14.6640625" style="35"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90" t="str">
        <f>+'Cover Page'!$B$29</f>
        <v>Annual Performance Report 2022</v>
      </c>
      <c r="B1" s="90"/>
      <c r="C1" s="90"/>
      <c r="D1" s="90"/>
      <c r="E1" s="90" t="str">
        <f>+'Cover Page'!$B$33</f>
        <v>Peterborough Energy Recovery Facility</v>
      </c>
    </row>
    <row r="3" spans="1:21" ht="14.4" x14ac:dyDescent="0.3">
      <c r="A3" s="60" t="s">
        <v>451</v>
      </c>
      <c r="E3" s="76" t="s">
        <v>419</v>
      </c>
      <c r="H3" s="80" t="s">
        <v>452</v>
      </c>
      <c r="J3" s="9" t="str">
        <f>+A3</f>
        <v>Monitoring of Carbon Monoxide (10-minute avg)</v>
      </c>
      <c r="L3" s="9"/>
      <c r="O3" s="9" t="s">
        <v>421</v>
      </c>
      <c r="Q3" s="77" t="s">
        <v>3</v>
      </c>
      <c r="S3" s="79" t="s">
        <v>3</v>
      </c>
      <c r="T3" s="74"/>
      <c r="U3" s="74"/>
    </row>
    <row r="4" spans="1:21" ht="13.95" customHeight="1" x14ac:dyDescent="0.25">
      <c r="S4" s="385" t="s">
        <v>453</v>
      </c>
      <c r="T4" s="385"/>
      <c r="U4" s="385"/>
    </row>
    <row r="5" spans="1:21" ht="16.2" x14ac:dyDescent="0.25">
      <c r="A5" s="68" t="s">
        <v>423</v>
      </c>
      <c r="B5" s="408" t="s">
        <v>454</v>
      </c>
      <c r="C5" s="408"/>
      <c r="D5" s="408"/>
      <c r="E5" s="408"/>
      <c r="F5" s="408" t="s">
        <v>425</v>
      </c>
      <c r="G5" s="408"/>
      <c r="H5" s="408"/>
      <c r="K5" s="409"/>
      <c r="L5" s="409"/>
      <c r="M5" s="409"/>
      <c r="N5" s="409"/>
      <c r="O5" s="409"/>
      <c r="P5" s="409"/>
      <c r="Q5" s="409"/>
      <c r="S5" s="385"/>
      <c r="T5" s="385"/>
      <c r="U5" s="385"/>
    </row>
    <row r="6" spans="1:21" s="58" customFormat="1" ht="37.5" customHeight="1" x14ac:dyDescent="0.3">
      <c r="A6" s="65">
        <f>+'Cover Page'!C39</f>
        <v>2022</v>
      </c>
      <c r="B6" s="55" t="s">
        <v>455</v>
      </c>
      <c r="C6" s="55" t="s">
        <v>456</v>
      </c>
      <c r="D6" s="55" t="s">
        <v>457</v>
      </c>
      <c r="E6" s="55" t="s">
        <v>458</v>
      </c>
      <c r="F6" s="55" t="s">
        <v>459</v>
      </c>
      <c r="G6" s="55" t="s">
        <v>430</v>
      </c>
      <c r="H6" s="55" t="s">
        <v>431</v>
      </c>
      <c r="I6" s="59"/>
      <c r="K6" s="61">
        <f>+A6</f>
        <v>2022</v>
      </c>
      <c r="L6" s="61" t="s">
        <v>432</v>
      </c>
      <c r="M6" s="55" t="s">
        <v>456</v>
      </c>
      <c r="N6" s="55" t="s">
        <v>457</v>
      </c>
      <c r="O6" s="55" t="s">
        <v>458</v>
      </c>
      <c r="P6" s="67" t="s">
        <v>430</v>
      </c>
      <c r="Q6" s="67" t="s">
        <v>434</v>
      </c>
      <c r="S6" s="385"/>
      <c r="T6" s="385"/>
      <c r="U6" s="385"/>
    </row>
    <row r="7" spans="1:21" x14ac:dyDescent="0.25">
      <c r="A7" s="66" t="s">
        <v>435</v>
      </c>
      <c r="B7" s="69">
        <v>150</v>
      </c>
      <c r="C7" s="64">
        <f>M7</f>
        <v>6.3</v>
      </c>
      <c r="D7" s="64">
        <f>N7</f>
        <v>0.1</v>
      </c>
      <c r="E7" s="64">
        <f>O7</f>
        <v>236.3</v>
      </c>
      <c r="F7" s="69">
        <v>50</v>
      </c>
      <c r="G7" s="64">
        <f>P7</f>
        <v>0.1</v>
      </c>
      <c r="H7" s="64">
        <f>Q7</f>
        <v>1.6</v>
      </c>
      <c r="K7" s="407" t="s">
        <v>215</v>
      </c>
      <c r="L7" s="66" t="s">
        <v>435</v>
      </c>
      <c r="M7" s="64">
        <v>6.3</v>
      </c>
      <c r="N7" s="64">
        <v>0.1</v>
      </c>
      <c r="O7" s="64">
        <v>236.3</v>
      </c>
      <c r="P7" s="64">
        <v>0.1</v>
      </c>
      <c r="Q7" s="64">
        <v>1.6</v>
      </c>
      <c r="S7" s="385"/>
      <c r="T7" s="385"/>
      <c r="U7" s="385"/>
    </row>
    <row r="8" spans="1:21" x14ac:dyDescent="0.25">
      <c r="A8" s="66" t="s">
        <v>436</v>
      </c>
      <c r="B8" s="63">
        <f>+B7</f>
        <v>150</v>
      </c>
      <c r="C8" s="64">
        <f t="shared" ref="C8:C18" si="0">M8</f>
        <v>5.8</v>
      </c>
      <c r="D8" s="64">
        <f t="shared" ref="D8:D18" si="1">N8</f>
        <v>0.2</v>
      </c>
      <c r="E8" s="64">
        <f t="shared" ref="E8:E18" si="2">O8</f>
        <v>168.3</v>
      </c>
      <c r="F8" s="63">
        <f>+F7</f>
        <v>50</v>
      </c>
      <c r="G8" s="64">
        <f t="shared" ref="G8:G18" si="3">P8</f>
        <v>0.1</v>
      </c>
      <c r="H8" s="64">
        <f t="shared" ref="H8:H18" si="4">Q8</f>
        <v>1.2</v>
      </c>
      <c r="K8" s="407"/>
      <c r="L8" s="66" t="s">
        <v>436</v>
      </c>
      <c r="M8" s="64">
        <v>5.8</v>
      </c>
      <c r="N8" s="64">
        <v>0.2</v>
      </c>
      <c r="O8" s="64">
        <v>168.3</v>
      </c>
      <c r="P8" s="64">
        <v>0.1</v>
      </c>
      <c r="Q8" s="64">
        <v>1.2</v>
      </c>
      <c r="S8" s="385"/>
      <c r="T8" s="385"/>
      <c r="U8" s="385"/>
    </row>
    <row r="9" spans="1:21" x14ac:dyDescent="0.25">
      <c r="A9" s="66" t="s">
        <v>437</v>
      </c>
      <c r="B9" s="63">
        <f t="shared" ref="B9:B18" si="5">+B8</f>
        <v>150</v>
      </c>
      <c r="C9" s="64">
        <f t="shared" si="0"/>
        <v>6.1</v>
      </c>
      <c r="D9" s="64">
        <f t="shared" si="1"/>
        <v>2.2000000000000002</v>
      </c>
      <c r="E9" s="64">
        <f t="shared" si="2"/>
        <v>195.3</v>
      </c>
      <c r="F9" s="63">
        <f t="shared" ref="F9:F18" si="6">+F8</f>
        <v>50</v>
      </c>
      <c r="G9" s="64">
        <f t="shared" si="3"/>
        <v>2.2000000000000002</v>
      </c>
      <c r="H9" s="64">
        <f t="shared" si="4"/>
        <v>3.5</v>
      </c>
      <c r="K9" s="407"/>
      <c r="L9" s="66" t="s">
        <v>437</v>
      </c>
      <c r="M9" s="64">
        <v>6.1</v>
      </c>
      <c r="N9" s="64">
        <v>2.2000000000000002</v>
      </c>
      <c r="O9" s="64">
        <v>195.3</v>
      </c>
      <c r="P9" s="64">
        <v>2.2000000000000002</v>
      </c>
      <c r="Q9" s="64">
        <v>3.5</v>
      </c>
      <c r="S9" s="78" t="s">
        <v>460</v>
      </c>
    </row>
    <row r="10" spans="1:21" x14ac:dyDescent="0.25">
      <c r="A10" s="66" t="s">
        <v>439</v>
      </c>
      <c r="B10" s="63">
        <f t="shared" si="5"/>
        <v>150</v>
      </c>
      <c r="C10" s="64">
        <f t="shared" si="0"/>
        <v>11</v>
      </c>
      <c r="D10" s="64">
        <f t="shared" si="1"/>
        <v>2.4</v>
      </c>
      <c r="E10" s="64">
        <f t="shared" si="2"/>
        <v>136.19999999999999</v>
      </c>
      <c r="F10" s="63">
        <f t="shared" si="6"/>
        <v>50</v>
      </c>
      <c r="G10" s="64">
        <f t="shared" si="3"/>
        <v>2.2999999999999998</v>
      </c>
      <c r="H10" s="64">
        <f t="shared" si="4"/>
        <v>3.6</v>
      </c>
      <c r="K10" s="407"/>
      <c r="L10" s="66" t="s">
        <v>439</v>
      </c>
      <c r="M10" s="64">
        <v>11</v>
      </c>
      <c r="N10" s="64">
        <v>2.4</v>
      </c>
      <c r="O10" s="64">
        <v>136.19999999999999</v>
      </c>
      <c r="P10" s="64">
        <v>2.2999999999999998</v>
      </c>
      <c r="Q10" s="64">
        <v>3.6</v>
      </c>
      <c r="S10" s="406" t="s">
        <v>461</v>
      </c>
      <c r="T10" s="406"/>
      <c r="U10" s="406"/>
    </row>
    <row r="11" spans="1:21" x14ac:dyDescent="0.25">
      <c r="A11" s="66" t="s">
        <v>441</v>
      </c>
      <c r="B11" s="63">
        <f t="shared" si="5"/>
        <v>150</v>
      </c>
      <c r="C11" s="64">
        <f t="shared" si="0"/>
        <v>6.9</v>
      </c>
      <c r="D11" s="64">
        <f t="shared" si="1"/>
        <v>2.4</v>
      </c>
      <c r="E11" s="64">
        <f t="shared" si="2"/>
        <v>414.8</v>
      </c>
      <c r="F11" s="63">
        <f t="shared" si="6"/>
        <v>50</v>
      </c>
      <c r="G11" s="64">
        <f t="shared" si="3"/>
        <v>2.4</v>
      </c>
      <c r="H11" s="64">
        <f t="shared" si="4"/>
        <v>5.8</v>
      </c>
      <c r="K11" s="407"/>
      <c r="L11" s="66" t="s">
        <v>441</v>
      </c>
      <c r="M11" s="64">
        <v>6.9</v>
      </c>
      <c r="N11" s="64">
        <v>2.4</v>
      </c>
      <c r="O11" s="64">
        <v>414.8</v>
      </c>
      <c r="P11" s="64">
        <v>2.4</v>
      </c>
      <c r="Q11" s="64">
        <v>5.8</v>
      </c>
      <c r="S11" s="406"/>
      <c r="T11" s="406"/>
      <c r="U11" s="406"/>
    </row>
    <row r="12" spans="1:21" x14ac:dyDescent="0.25">
      <c r="A12" s="66" t="s">
        <v>442</v>
      </c>
      <c r="B12" s="63">
        <f t="shared" si="5"/>
        <v>150</v>
      </c>
      <c r="C12" s="64">
        <f t="shared" si="0"/>
        <v>10</v>
      </c>
      <c r="D12" s="64">
        <f t="shared" si="1"/>
        <v>2.4</v>
      </c>
      <c r="E12" s="64">
        <f t="shared" si="2"/>
        <v>178.8</v>
      </c>
      <c r="F12" s="63">
        <f t="shared" si="6"/>
        <v>50</v>
      </c>
      <c r="G12" s="64">
        <f t="shared" si="3"/>
        <v>2.4</v>
      </c>
      <c r="H12" s="64">
        <f t="shared" si="4"/>
        <v>3.6</v>
      </c>
      <c r="K12" s="407"/>
      <c r="L12" s="66" t="s">
        <v>442</v>
      </c>
      <c r="M12" s="64">
        <v>10</v>
      </c>
      <c r="N12" s="64">
        <v>2.4</v>
      </c>
      <c r="O12" s="64">
        <v>178.8</v>
      </c>
      <c r="P12" s="64">
        <v>2.4</v>
      </c>
      <c r="Q12" s="64">
        <v>3.6</v>
      </c>
      <c r="S12" s="406"/>
      <c r="T12" s="406"/>
      <c r="U12" s="406"/>
    </row>
    <row r="13" spans="1:21" x14ac:dyDescent="0.25">
      <c r="A13" s="66" t="s">
        <v>443</v>
      </c>
      <c r="B13" s="63">
        <f t="shared" si="5"/>
        <v>150</v>
      </c>
      <c r="C13" s="64">
        <f t="shared" si="0"/>
        <v>5.2</v>
      </c>
      <c r="D13" s="64">
        <f t="shared" si="1"/>
        <v>2.5</v>
      </c>
      <c r="E13" s="64">
        <f t="shared" si="2"/>
        <v>246.3</v>
      </c>
      <c r="F13" s="63">
        <f t="shared" si="6"/>
        <v>50</v>
      </c>
      <c r="G13" s="64">
        <f t="shared" si="3"/>
        <v>2.4</v>
      </c>
      <c r="H13" s="64">
        <f t="shared" si="4"/>
        <v>3.7</v>
      </c>
      <c r="K13" s="407"/>
      <c r="L13" s="66" t="s">
        <v>443</v>
      </c>
      <c r="M13" s="64">
        <v>5.2</v>
      </c>
      <c r="N13" s="64">
        <v>2.5</v>
      </c>
      <c r="O13" s="64">
        <v>246.3</v>
      </c>
      <c r="P13" s="64">
        <v>2.4</v>
      </c>
      <c r="Q13" s="64">
        <v>3.7</v>
      </c>
      <c r="S13" s="406" t="s">
        <v>462</v>
      </c>
      <c r="T13" s="406"/>
      <c r="U13" s="406"/>
    </row>
    <row r="14" spans="1:21" x14ac:dyDescent="0.25">
      <c r="A14" s="66" t="s">
        <v>445</v>
      </c>
      <c r="B14" s="63">
        <f t="shared" si="5"/>
        <v>150</v>
      </c>
      <c r="C14" s="64">
        <f t="shared" si="0"/>
        <v>7.2</v>
      </c>
      <c r="D14" s="64">
        <f t="shared" si="1"/>
        <v>2.6</v>
      </c>
      <c r="E14" s="64">
        <f t="shared" si="2"/>
        <v>404.2</v>
      </c>
      <c r="F14" s="63">
        <f t="shared" si="6"/>
        <v>50</v>
      </c>
      <c r="G14" s="64">
        <f t="shared" si="3"/>
        <v>2.4</v>
      </c>
      <c r="H14" s="64">
        <f t="shared" si="4"/>
        <v>4.9000000000000004</v>
      </c>
      <c r="K14" s="407"/>
      <c r="L14" s="66" t="s">
        <v>445</v>
      </c>
      <c r="M14" s="64">
        <v>7.2</v>
      </c>
      <c r="N14" s="64">
        <v>2.6</v>
      </c>
      <c r="O14" s="64">
        <v>404.2</v>
      </c>
      <c r="P14" s="64">
        <v>2.4</v>
      </c>
      <c r="Q14" s="64">
        <v>4.9000000000000004</v>
      </c>
      <c r="S14" s="406"/>
      <c r="T14" s="406"/>
      <c r="U14" s="406"/>
    </row>
    <row r="15" spans="1:21" x14ac:dyDescent="0.25">
      <c r="A15" s="66" t="s">
        <v>446</v>
      </c>
      <c r="B15" s="63">
        <f t="shared" si="5"/>
        <v>150</v>
      </c>
      <c r="C15" s="64">
        <f t="shared" si="0"/>
        <v>8.6</v>
      </c>
      <c r="D15" s="64">
        <f t="shared" si="1"/>
        <v>2.2999999999999998</v>
      </c>
      <c r="E15" s="64">
        <f t="shared" si="2"/>
        <v>239.3</v>
      </c>
      <c r="F15" s="63">
        <f t="shared" si="6"/>
        <v>50</v>
      </c>
      <c r="G15" s="64">
        <f t="shared" si="3"/>
        <v>2.2999999999999998</v>
      </c>
      <c r="H15" s="64">
        <f t="shared" si="4"/>
        <v>4</v>
      </c>
      <c r="K15" s="407"/>
      <c r="L15" s="66" t="s">
        <v>446</v>
      </c>
      <c r="M15" s="64">
        <v>8.6</v>
      </c>
      <c r="N15" s="64">
        <v>2.2999999999999998</v>
      </c>
      <c r="O15" s="64">
        <v>239.3</v>
      </c>
      <c r="P15" s="64">
        <v>2.2999999999999998</v>
      </c>
      <c r="Q15" s="64">
        <v>4</v>
      </c>
      <c r="S15" s="406"/>
      <c r="T15" s="406"/>
      <c r="U15" s="406"/>
    </row>
    <row r="16" spans="1:21" x14ac:dyDescent="0.25">
      <c r="A16" s="66" t="s">
        <v>447</v>
      </c>
      <c r="B16" s="63">
        <f t="shared" si="5"/>
        <v>150</v>
      </c>
      <c r="C16" s="64">
        <f t="shared" si="0"/>
        <v>12.8</v>
      </c>
      <c r="D16" s="64">
        <f t="shared" si="1"/>
        <v>2.1</v>
      </c>
      <c r="E16" s="64">
        <f t="shared" si="2"/>
        <v>147.5</v>
      </c>
      <c r="F16" s="63">
        <f t="shared" si="6"/>
        <v>50</v>
      </c>
      <c r="G16" s="64">
        <f t="shared" si="3"/>
        <v>2.1</v>
      </c>
      <c r="H16" s="64">
        <f t="shared" si="4"/>
        <v>3.6</v>
      </c>
      <c r="K16" s="407"/>
      <c r="L16" s="66" t="s">
        <v>447</v>
      </c>
      <c r="M16" s="64">
        <v>12.8</v>
      </c>
      <c r="N16" s="64">
        <v>2.1</v>
      </c>
      <c r="O16" s="64">
        <v>147.5</v>
      </c>
      <c r="P16" s="64">
        <v>2.1</v>
      </c>
      <c r="Q16" s="64">
        <v>3.6</v>
      </c>
      <c r="S16" s="406"/>
      <c r="T16" s="406"/>
      <c r="U16" s="406"/>
    </row>
    <row r="17" spans="1:17" x14ac:dyDescent="0.25">
      <c r="A17" s="66" t="s">
        <v>448</v>
      </c>
      <c r="B17" s="63">
        <f t="shared" si="5"/>
        <v>150</v>
      </c>
      <c r="C17" s="64">
        <f t="shared" si="0"/>
        <v>16.5</v>
      </c>
      <c r="D17" s="64">
        <f t="shared" si="1"/>
        <v>2.4</v>
      </c>
      <c r="E17" s="64">
        <f t="shared" si="2"/>
        <v>117.7</v>
      </c>
      <c r="F17" s="63">
        <f t="shared" si="6"/>
        <v>50</v>
      </c>
      <c r="G17" s="64">
        <f t="shared" si="3"/>
        <v>2.4</v>
      </c>
      <c r="H17" s="64">
        <f t="shared" si="4"/>
        <v>4.3</v>
      </c>
      <c r="K17" s="407"/>
      <c r="L17" s="66" t="s">
        <v>448</v>
      </c>
      <c r="M17" s="64">
        <v>16.5</v>
      </c>
      <c r="N17" s="64">
        <v>2.4</v>
      </c>
      <c r="O17" s="64">
        <v>117.7</v>
      </c>
      <c r="P17" s="64">
        <v>2.4</v>
      </c>
      <c r="Q17" s="64">
        <v>4.3</v>
      </c>
    </row>
    <row r="18" spans="1:17" x14ac:dyDescent="0.25">
      <c r="A18" s="66" t="s">
        <v>449</v>
      </c>
      <c r="B18" s="63">
        <f t="shared" si="5"/>
        <v>150</v>
      </c>
      <c r="C18" s="64">
        <f t="shared" si="0"/>
        <v>7</v>
      </c>
      <c r="D18" s="64">
        <f t="shared" si="1"/>
        <v>2.8</v>
      </c>
      <c r="E18" s="64">
        <f t="shared" si="2"/>
        <v>439.4</v>
      </c>
      <c r="F18" s="63">
        <f t="shared" si="6"/>
        <v>50</v>
      </c>
      <c r="G18" s="64">
        <f t="shared" si="3"/>
        <v>2.8</v>
      </c>
      <c r="H18" s="64">
        <f t="shared" si="4"/>
        <v>10.199999999999999</v>
      </c>
      <c r="K18" s="407"/>
      <c r="L18" s="66" t="s">
        <v>449</v>
      </c>
      <c r="M18" s="116">
        <v>7</v>
      </c>
      <c r="N18" s="64">
        <v>2.8</v>
      </c>
      <c r="O18" s="64">
        <v>439.4</v>
      </c>
      <c r="P18" s="64">
        <v>2.8</v>
      </c>
      <c r="Q18" s="64">
        <v>10.199999999999999</v>
      </c>
    </row>
    <row r="19" spans="1:17" x14ac:dyDescent="0.25">
      <c r="K19" s="407"/>
      <c r="L19" s="62" t="s">
        <v>450</v>
      </c>
      <c r="M19" s="115">
        <f>AVERAGE(M7:M18)</f>
        <v>8.6166666666666671</v>
      </c>
      <c r="N19" s="115">
        <f>AVERAGE(N7:N18)</f>
        <v>2.0333333333333337</v>
      </c>
      <c r="O19" s="115">
        <f>MAX(O7:O18)</f>
        <v>439.4</v>
      </c>
      <c r="P19" s="115">
        <f>AVERAGE(P7:P18)</f>
        <v>1.9916666666666669</v>
      </c>
      <c r="Q19" s="115">
        <f>MAX(Q7:Q18)</f>
        <v>10.199999999999999</v>
      </c>
    </row>
    <row r="21" spans="1:17" ht="27.6" x14ac:dyDescent="0.25">
      <c r="K21" s="61">
        <f>+A6</f>
        <v>2022</v>
      </c>
      <c r="L21" s="61" t="s">
        <v>432</v>
      </c>
      <c r="M21" s="55" t="s">
        <v>456</v>
      </c>
      <c r="N21" s="55" t="s">
        <v>457</v>
      </c>
      <c r="O21" s="55" t="s">
        <v>458</v>
      </c>
      <c r="P21" s="67" t="s">
        <v>430</v>
      </c>
      <c r="Q21" s="67" t="s">
        <v>434</v>
      </c>
    </row>
    <row r="22" spans="1:17" x14ac:dyDescent="0.25">
      <c r="K22" s="407" t="s">
        <v>216</v>
      </c>
      <c r="L22" s="66" t="s">
        <v>435</v>
      </c>
      <c r="M22" s="64"/>
      <c r="N22" s="64"/>
      <c r="O22" s="64"/>
      <c r="P22" s="64"/>
      <c r="Q22" s="64"/>
    </row>
    <row r="23" spans="1:17" x14ac:dyDescent="0.25">
      <c r="K23" s="407"/>
      <c r="L23" s="66" t="s">
        <v>436</v>
      </c>
      <c r="M23" s="64"/>
      <c r="N23" s="64"/>
      <c r="O23" s="64"/>
      <c r="P23" s="64"/>
      <c r="Q23" s="64"/>
    </row>
    <row r="24" spans="1:17" x14ac:dyDescent="0.25">
      <c r="K24" s="407"/>
      <c r="L24" s="66" t="s">
        <v>437</v>
      </c>
      <c r="M24" s="64"/>
      <c r="N24" s="64"/>
      <c r="O24" s="64"/>
      <c r="P24" s="64"/>
      <c r="Q24" s="64"/>
    </row>
    <row r="25" spans="1:17" x14ac:dyDescent="0.25">
      <c r="K25" s="407"/>
      <c r="L25" s="66" t="s">
        <v>439</v>
      </c>
      <c r="M25" s="64"/>
      <c r="N25" s="64"/>
      <c r="O25" s="64"/>
      <c r="P25" s="64"/>
      <c r="Q25" s="64"/>
    </row>
    <row r="26" spans="1:17" x14ac:dyDescent="0.25">
      <c r="K26" s="407"/>
      <c r="L26" s="66" t="s">
        <v>441</v>
      </c>
      <c r="M26" s="64"/>
      <c r="N26" s="64"/>
      <c r="O26" s="64"/>
      <c r="P26" s="64"/>
      <c r="Q26" s="64"/>
    </row>
    <row r="27" spans="1:17" x14ac:dyDescent="0.25">
      <c r="K27" s="407"/>
      <c r="L27" s="66" t="s">
        <v>442</v>
      </c>
      <c r="M27" s="64"/>
      <c r="N27" s="64"/>
      <c r="O27" s="64"/>
      <c r="P27" s="64"/>
      <c r="Q27" s="64"/>
    </row>
    <row r="28" spans="1:17" x14ac:dyDescent="0.25">
      <c r="K28" s="407"/>
      <c r="L28" s="66" t="s">
        <v>443</v>
      </c>
      <c r="M28" s="64"/>
      <c r="N28" s="64"/>
      <c r="O28" s="64"/>
      <c r="P28" s="64"/>
      <c r="Q28" s="64"/>
    </row>
    <row r="29" spans="1:17" x14ac:dyDescent="0.25">
      <c r="K29" s="407"/>
      <c r="L29" s="66" t="s">
        <v>445</v>
      </c>
      <c r="M29" s="64"/>
      <c r="N29" s="64"/>
      <c r="O29" s="64"/>
      <c r="P29" s="64"/>
      <c r="Q29" s="64"/>
    </row>
    <row r="30" spans="1:17" x14ac:dyDescent="0.25">
      <c r="K30" s="407"/>
      <c r="L30" s="66" t="s">
        <v>446</v>
      </c>
      <c r="M30" s="64"/>
      <c r="N30" s="64"/>
      <c r="O30" s="64"/>
      <c r="P30" s="64"/>
      <c r="Q30" s="64"/>
    </row>
    <row r="31" spans="1:17" x14ac:dyDescent="0.25">
      <c r="K31" s="407"/>
      <c r="L31" s="66" t="s">
        <v>447</v>
      </c>
      <c r="M31" s="64"/>
      <c r="N31" s="64"/>
      <c r="O31" s="64"/>
      <c r="P31" s="64"/>
      <c r="Q31" s="64"/>
    </row>
    <row r="32" spans="1:17" x14ac:dyDescent="0.25">
      <c r="K32" s="407"/>
      <c r="L32" s="66" t="s">
        <v>448</v>
      </c>
      <c r="M32" s="64"/>
      <c r="N32" s="64"/>
      <c r="O32" s="64"/>
      <c r="P32" s="64"/>
      <c r="Q32" s="64"/>
    </row>
    <row r="33" spans="1:17" x14ac:dyDescent="0.25">
      <c r="K33" s="407"/>
      <c r="L33" s="66" t="s">
        <v>449</v>
      </c>
      <c r="M33" s="64"/>
      <c r="N33" s="64"/>
      <c r="O33" s="64"/>
      <c r="P33" s="64"/>
      <c r="Q33" s="64"/>
    </row>
    <row r="34" spans="1:17" x14ac:dyDescent="0.25">
      <c r="K34" s="407"/>
      <c r="L34" s="62" t="s">
        <v>450</v>
      </c>
      <c r="M34" s="62" t="e">
        <f>AVERAGE(M22:M33)</f>
        <v>#DIV/0!</v>
      </c>
      <c r="N34" s="62"/>
      <c r="O34" s="62">
        <f>MAX(O22:O33)</f>
        <v>0</v>
      </c>
      <c r="P34" s="62" t="e">
        <f>AVERAGE(P22:P33)</f>
        <v>#DIV/0!</v>
      </c>
      <c r="Q34" s="62">
        <f>MAX(Q22:Q33)</f>
        <v>0</v>
      </c>
    </row>
    <row r="36" spans="1:17" ht="27.6" x14ac:dyDescent="0.25">
      <c r="K36" s="61">
        <f>+A6</f>
        <v>2022</v>
      </c>
      <c r="L36" s="61" t="s">
        <v>432</v>
      </c>
      <c r="M36" s="55" t="s">
        <v>456</v>
      </c>
      <c r="N36" s="55" t="s">
        <v>457</v>
      </c>
      <c r="O36" s="55" t="s">
        <v>458</v>
      </c>
      <c r="P36" s="67" t="s">
        <v>430</v>
      </c>
      <c r="Q36" s="67" t="s">
        <v>434</v>
      </c>
    </row>
    <row r="37" spans="1:17" x14ac:dyDescent="0.25">
      <c r="K37" s="407" t="s">
        <v>217</v>
      </c>
      <c r="L37" s="66" t="s">
        <v>435</v>
      </c>
      <c r="M37" s="64"/>
      <c r="N37" s="64"/>
      <c r="O37" s="64"/>
      <c r="P37" s="64"/>
      <c r="Q37" s="64"/>
    </row>
    <row r="38" spans="1:17" x14ac:dyDescent="0.25">
      <c r="K38" s="407"/>
      <c r="L38" s="66" t="s">
        <v>436</v>
      </c>
      <c r="M38" s="64"/>
      <c r="N38" s="64"/>
      <c r="O38" s="64"/>
      <c r="P38" s="64"/>
      <c r="Q38" s="64"/>
    </row>
    <row r="39" spans="1:17" x14ac:dyDescent="0.25">
      <c r="K39" s="407"/>
      <c r="L39" s="66" t="s">
        <v>437</v>
      </c>
      <c r="M39" s="64"/>
      <c r="N39" s="64"/>
      <c r="O39" s="64"/>
      <c r="P39" s="64"/>
      <c r="Q39" s="64"/>
    </row>
    <row r="40" spans="1:17" x14ac:dyDescent="0.25">
      <c r="K40" s="407"/>
      <c r="L40" s="66" t="s">
        <v>439</v>
      </c>
      <c r="M40" s="64"/>
      <c r="N40" s="64"/>
      <c r="O40" s="64"/>
      <c r="P40" s="64"/>
      <c r="Q40" s="64"/>
    </row>
    <row r="41" spans="1:17" x14ac:dyDescent="0.25">
      <c r="K41" s="407"/>
      <c r="L41" s="66" t="s">
        <v>441</v>
      </c>
      <c r="M41" s="64"/>
      <c r="N41" s="64"/>
      <c r="O41" s="64"/>
      <c r="P41" s="64"/>
      <c r="Q41" s="64"/>
    </row>
    <row r="42" spans="1:17" x14ac:dyDescent="0.25">
      <c r="K42" s="407"/>
      <c r="L42" s="66" t="s">
        <v>442</v>
      </c>
      <c r="M42" s="64"/>
      <c r="N42" s="64"/>
      <c r="O42" s="64"/>
      <c r="P42" s="64"/>
      <c r="Q42" s="64"/>
    </row>
    <row r="43" spans="1:17" x14ac:dyDescent="0.25">
      <c r="K43" s="407"/>
      <c r="L43" s="66" t="s">
        <v>443</v>
      </c>
      <c r="M43" s="64"/>
      <c r="N43" s="64"/>
      <c r="O43" s="64"/>
      <c r="P43" s="64"/>
      <c r="Q43" s="64"/>
    </row>
    <row r="44" spans="1:17" x14ac:dyDescent="0.25">
      <c r="K44" s="407"/>
      <c r="L44" s="66" t="s">
        <v>445</v>
      </c>
      <c r="M44" s="64"/>
      <c r="N44" s="64"/>
      <c r="O44" s="64"/>
      <c r="P44" s="64"/>
      <c r="Q44" s="64"/>
    </row>
    <row r="45" spans="1:17" x14ac:dyDescent="0.25">
      <c r="K45" s="407"/>
      <c r="L45" s="66" t="s">
        <v>446</v>
      </c>
      <c r="M45" s="64"/>
      <c r="N45" s="64"/>
      <c r="O45" s="64"/>
      <c r="P45" s="64"/>
      <c r="Q45" s="64"/>
    </row>
    <row r="46" spans="1:17" x14ac:dyDescent="0.25">
      <c r="K46" s="407"/>
      <c r="L46" s="66" t="s">
        <v>447</v>
      </c>
      <c r="M46" s="64"/>
      <c r="N46" s="64"/>
      <c r="O46" s="64"/>
      <c r="P46" s="64"/>
      <c r="Q46" s="64"/>
    </row>
    <row r="47" spans="1:17" x14ac:dyDescent="0.25">
      <c r="K47" s="407"/>
      <c r="L47" s="66" t="s">
        <v>448</v>
      </c>
      <c r="M47" s="64"/>
      <c r="N47" s="64"/>
      <c r="O47" s="64"/>
      <c r="P47" s="64"/>
      <c r="Q47" s="64"/>
    </row>
    <row r="48" spans="1:17" x14ac:dyDescent="0.25">
      <c r="A48" s="410" t="s">
        <v>337</v>
      </c>
      <c r="B48" s="411"/>
      <c r="C48" s="411"/>
      <c r="D48" s="411"/>
      <c r="E48" s="411"/>
      <c r="F48" s="411"/>
      <c r="G48" s="411"/>
      <c r="H48" s="412"/>
      <c r="K48" s="407"/>
      <c r="L48" s="66" t="s">
        <v>449</v>
      </c>
      <c r="M48" s="64"/>
      <c r="N48" s="64"/>
      <c r="O48" s="64"/>
      <c r="P48" s="64"/>
      <c r="Q48" s="64"/>
    </row>
    <row r="49" spans="1:17" x14ac:dyDescent="0.25">
      <c r="A49" s="422" t="s">
        <v>463</v>
      </c>
      <c r="B49" s="423"/>
      <c r="C49" s="423"/>
      <c r="D49" s="423"/>
      <c r="E49" s="423"/>
      <c r="F49" s="423"/>
      <c r="G49" s="423"/>
      <c r="H49" s="424"/>
      <c r="K49" s="407"/>
      <c r="L49" s="62" t="s">
        <v>450</v>
      </c>
      <c r="M49" s="62" t="e">
        <f>AVERAGE(M37:M48)</f>
        <v>#DIV/0!</v>
      </c>
      <c r="N49" s="62"/>
      <c r="O49" s="62">
        <f>MAX(O37:O48)</f>
        <v>0</v>
      </c>
      <c r="P49" s="62" t="e">
        <f>AVERAGE(P37:P48)</f>
        <v>#DIV/0!</v>
      </c>
      <c r="Q49" s="62">
        <f>MAX(Q37:Q48)</f>
        <v>0</v>
      </c>
    </row>
    <row r="50" spans="1:17" x14ac:dyDescent="0.25">
      <c r="A50" s="425"/>
      <c r="B50" s="426"/>
      <c r="C50" s="426"/>
      <c r="D50" s="426"/>
      <c r="E50" s="426"/>
      <c r="F50" s="426"/>
      <c r="G50" s="426"/>
      <c r="H50" s="427"/>
    </row>
    <row r="51" spans="1:17" ht="27.6" x14ac:dyDescent="0.25">
      <c r="A51" s="425"/>
      <c r="B51" s="426"/>
      <c r="C51" s="426"/>
      <c r="D51" s="426"/>
      <c r="E51" s="426"/>
      <c r="F51" s="426"/>
      <c r="G51" s="426"/>
      <c r="H51" s="427"/>
      <c r="K51" s="61">
        <f>+A6</f>
        <v>2022</v>
      </c>
      <c r="L51" s="61" t="s">
        <v>432</v>
      </c>
      <c r="M51" s="55" t="s">
        <v>456</v>
      </c>
      <c r="N51" s="55" t="s">
        <v>457</v>
      </c>
      <c r="O51" s="55" t="s">
        <v>458</v>
      </c>
      <c r="P51" s="67" t="s">
        <v>430</v>
      </c>
      <c r="Q51" s="67" t="s">
        <v>434</v>
      </c>
    </row>
    <row r="52" spans="1:17" x14ac:dyDescent="0.25">
      <c r="A52" s="428"/>
      <c r="B52" s="429"/>
      <c r="C52" s="429"/>
      <c r="D52" s="429"/>
      <c r="E52" s="429"/>
      <c r="F52" s="429"/>
      <c r="G52" s="429"/>
      <c r="H52" s="430"/>
      <c r="K52" s="407" t="s">
        <v>218</v>
      </c>
      <c r="L52" s="66" t="s">
        <v>435</v>
      </c>
      <c r="M52" s="64"/>
      <c r="N52" s="64"/>
      <c r="O52" s="64"/>
      <c r="P52" s="64"/>
      <c r="Q52" s="64"/>
    </row>
    <row r="53" spans="1:17" x14ac:dyDescent="0.25">
      <c r="K53" s="407"/>
      <c r="L53" s="66" t="s">
        <v>436</v>
      </c>
      <c r="M53" s="64"/>
      <c r="N53" s="64"/>
      <c r="O53" s="64"/>
      <c r="P53" s="64"/>
      <c r="Q53" s="64"/>
    </row>
    <row r="54" spans="1:17" x14ac:dyDescent="0.25">
      <c r="K54" s="407"/>
      <c r="L54" s="66" t="s">
        <v>437</v>
      </c>
      <c r="M54" s="64"/>
      <c r="N54" s="64"/>
      <c r="O54" s="64"/>
      <c r="P54" s="64"/>
      <c r="Q54" s="64"/>
    </row>
    <row r="55" spans="1:17" x14ac:dyDescent="0.25">
      <c r="K55" s="407"/>
      <c r="L55" s="66" t="s">
        <v>439</v>
      </c>
      <c r="M55" s="64"/>
      <c r="N55" s="64"/>
      <c r="O55" s="64"/>
      <c r="P55" s="64"/>
      <c r="Q55" s="64"/>
    </row>
    <row r="56" spans="1:17" x14ac:dyDescent="0.25">
      <c r="K56" s="407"/>
      <c r="L56" s="66" t="s">
        <v>441</v>
      </c>
      <c r="M56" s="64"/>
      <c r="N56" s="64"/>
      <c r="O56" s="64"/>
      <c r="P56" s="64"/>
      <c r="Q56" s="64"/>
    </row>
    <row r="57" spans="1:17" x14ac:dyDescent="0.25">
      <c r="K57" s="407"/>
      <c r="L57" s="66" t="s">
        <v>442</v>
      </c>
      <c r="M57" s="64"/>
      <c r="N57" s="64"/>
      <c r="O57" s="64"/>
      <c r="P57" s="64"/>
      <c r="Q57" s="64"/>
    </row>
    <row r="58" spans="1:17" x14ac:dyDescent="0.25">
      <c r="K58" s="407"/>
      <c r="L58" s="66" t="s">
        <v>443</v>
      </c>
      <c r="M58" s="64"/>
      <c r="N58" s="64"/>
      <c r="O58" s="64"/>
      <c r="P58" s="64"/>
      <c r="Q58" s="64"/>
    </row>
    <row r="59" spans="1:17" x14ac:dyDescent="0.25">
      <c r="K59" s="407"/>
      <c r="L59" s="66" t="s">
        <v>445</v>
      </c>
      <c r="M59" s="64"/>
      <c r="N59" s="64"/>
      <c r="O59" s="64"/>
      <c r="P59" s="64"/>
      <c r="Q59" s="64"/>
    </row>
    <row r="60" spans="1:17" x14ac:dyDescent="0.25">
      <c r="K60" s="407"/>
      <c r="L60" s="66" t="s">
        <v>446</v>
      </c>
      <c r="M60" s="64"/>
      <c r="N60" s="64"/>
      <c r="O60" s="64"/>
      <c r="P60" s="64"/>
      <c r="Q60" s="64"/>
    </row>
    <row r="61" spans="1:17" x14ac:dyDescent="0.25">
      <c r="K61" s="407"/>
      <c r="L61" s="66" t="s">
        <v>447</v>
      </c>
      <c r="M61" s="64"/>
      <c r="N61" s="64"/>
      <c r="O61" s="64"/>
      <c r="P61" s="64"/>
      <c r="Q61" s="64"/>
    </row>
    <row r="62" spans="1:17" x14ac:dyDescent="0.25">
      <c r="K62" s="407"/>
      <c r="L62" s="66" t="s">
        <v>448</v>
      </c>
      <c r="M62" s="64"/>
      <c r="N62" s="64"/>
      <c r="O62" s="64"/>
      <c r="P62" s="64"/>
      <c r="Q62" s="64"/>
    </row>
    <row r="63" spans="1:17" x14ac:dyDescent="0.25">
      <c r="K63" s="407"/>
      <c r="L63" s="66" t="s">
        <v>449</v>
      </c>
      <c r="M63" s="64"/>
      <c r="N63" s="64"/>
      <c r="O63" s="64"/>
      <c r="P63" s="64"/>
      <c r="Q63" s="64"/>
    </row>
    <row r="64" spans="1:17" x14ac:dyDescent="0.25">
      <c r="K64" s="407"/>
      <c r="L64" s="62" t="s">
        <v>450</v>
      </c>
      <c r="M64" s="62" t="e">
        <f>AVERAGE(M52:M63)</f>
        <v>#DIV/0!</v>
      </c>
      <c r="N64" s="62"/>
      <c r="O64" s="62">
        <f>MAX(O52:O63)</f>
        <v>0</v>
      </c>
      <c r="P64" s="62" t="e">
        <f>AVERAGE(P52:P63)</f>
        <v>#DIV/0!</v>
      </c>
      <c r="Q64" s="62">
        <f>MAX(Q52:Q63)</f>
        <v>0</v>
      </c>
    </row>
    <row r="66" spans="11:17" ht="27.6" x14ac:dyDescent="0.25">
      <c r="K66" s="61">
        <f>+A6</f>
        <v>2022</v>
      </c>
      <c r="L66" s="61" t="s">
        <v>432</v>
      </c>
      <c r="M66" s="55" t="s">
        <v>456</v>
      </c>
      <c r="N66" s="55" t="s">
        <v>457</v>
      </c>
      <c r="O66" s="55" t="s">
        <v>458</v>
      </c>
      <c r="P66" s="67" t="s">
        <v>430</v>
      </c>
      <c r="Q66" s="67" t="s">
        <v>434</v>
      </c>
    </row>
    <row r="67" spans="11:17" x14ac:dyDescent="0.25">
      <c r="K67" s="407" t="s">
        <v>219</v>
      </c>
      <c r="L67" s="66" t="s">
        <v>435</v>
      </c>
      <c r="M67" s="64"/>
      <c r="N67" s="64"/>
      <c r="O67" s="64"/>
      <c r="P67" s="64"/>
      <c r="Q67" s="64"/>
    </row>
    <row r="68" spans="11:17" x14ac:dyDescent="0.25">
      <c r="K68" s="407"/>
      <c r="L68" s="66" t="s">
        <v>436</v>
      </c>
      <c r="M68" s="64"/>
      <c r="N68" s="64"/>
      <c r="O68" s="64"/>
      <c r="P68" s="64"/>
      <c r="Q68" s="64"/>
    </row>
    <row r="69" spans="11:17" x14ac:dyDescent="0.25">
      <c r="K69" s="407"/>
      <c r="L69" s="66" t="s">
        <v>437</v>
      </c>
      <c r="M69" s="64"/>
      <c r="N69" s="64"/>
      <c r="O69" s="64"/>
      <c r="P69" s="64"/>
      <c r="Q69" s="64"/>
    </row>
    <row r="70" spans="11:17" x14ac:dyDescent="0.25">
      <c r="K70" s="407"/>
      <c r="L70" s="66" t="s">
        <v>439</v>
      </c>
      <c r="M70" s="64"/>
      <c r="N70" s="64"/>
      <c r="O70" s="64"/>
      <c r="P70" s="64"/>
      <c r="Q70" s="64"/>
    </row>
    <row r="71" spans="11:17" x14ac:dyDescent="0.25">
      <c r="K71" s="407"/>
      <c r="L71" s="66" t="s">
        <v>441</v>
      </c>
      <c r="M71" s="64"/>
      <c r="N71" s="64"/>
      <c r="O71" s="64"/>
      <c r="P71" s="64"/>
      <c r="Q71" s="64"/>
    </row>
    <row r="72" spans="11:17" x14ac:dyDescent="0.25">
      <c r="K72" s="407"/>
      <c r="L72" s="66" t="s">
        <v>442</v>
      </c>
      <c r="M72" s="64"/>
      <c r="N72" s="64"/>
      <c r="O72" s="64"/>
      <c r="P72" s="64"/>
      <c r="Q72" s="64"/>
    </row>
    <row r="73" spans="11:17" x14ac:dyDescent="0.25">
      <c r="K73" s="407"/>
      <c r="L73" s="66" t="s">
        <v>443</v>
      </c>
      <c r="M73" s="64"/>
      <c r="N73" s="64"/>
      <c r="O73" s="64"/>
      <c r="P73" s="64"/>
      <c r="Q73" s="64"/>
    </row>
    <row r="74" spans="11:17" x14ac:dyDescent="0.25">
      <c r="K74" s="407"/>
      <c r="L74" s="66" t="s">
        <v>445</v>
      </c>
      <c r="M74" s="64"/>
      <c r="N74" s="64"/>
      <c r="O74" s="64"/>
      <c r="P74" s="64"/>
      <c r="Q74" s="64"/>
    </row>
    <row r="75" spans="11:17" x14ac:dyDescent="0.25">
      <c r="K75" s="407"/>
      <c r="L75" s="66" t="s">
        <v>446</v>
      </c>
      <c r="M75" s="64"/>
      <c r="N75" s="64"/>
      <c r="O75" s="64"/>
      <c r="P75" s="64"/>
      <c r="Q75" s="64"/>
    </row>
    <row r="76" spans="11:17" x14ac:dyDescent="0.25">
      <c r="K76" s="407"/>
      <c r="L76" s="66" t="s">
        <v>447</v>
      </c>
      <c r="M76" s="64"/>
      <c r="N76" s="64"/>
      <c r="O76" s="64"/>
      <c r="P76" s="64"/>
      <c r="Q76" s="64"/>
    </row>
    <row r="77" spans="11:17" x14ac:dyDescent="0.25">
      <c r="K77" s="407"/>
      <c r="L77" s="66" t="s">
        <v>448</v>
      </c>
      <c r="M77" s="64"/>
      <c r="N77" s="64"/>
      <c r="O77" s="64"/>
      <c r="P77" s="64"/>
      <c r="Q77" s="64"/>
    </row>
    <row r="78" spans="11:17" x14ac:dyDescent="0.25">
      <c r="K78" s="407"/>
      <c r="L78" s="66" t="s">
        <v>449</v>
      </c>
      <c r="M78" s="64"/>
      <c r="N78" s="64"/>
      <c r="O78" s="64"/>
      <c r="P78" s="64"/>
      <c r="Q78" s="64"/>
    </row>
    <row r="79" spans="11:17" x14ac:dyDescent="0.25">
      <c r="K79" s="407"/>
      <c r="L79" s="62" t="s">
        <v>450</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topLeftCell="A59" workbookViewId="0">
      <selection activeCell="M7" sqref="M7"/>
    </sheetView>
  </sheetViews>
  <sheetFormatPr defaultRowHeight="13.8" x14ac:dyDescent="0.25"/>
  <cols>
    <col min="1" max="1" width="14" style="3" customWidth="1"/>
    <col min="2"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Peterborough Energy Recovery Facility</v>
      </c>
      <c r="F1" s="90"/>
      <c r="G1" s="90"/>
    </row>
    <row r="3" spans="1:19" ht="14.4" x14ac:dyDescent="0.3">
      <c r="A3" s="60" t="s">
        <v>464</v>
      </c>
      <c r="D3" s="76" t="s">
        <v>419</v>
      </c>
      <c r="G3" s="80" t="s">
        <v>420</v>
      </c>
      <c r="J3" s="9" t="str">
        <f>+A3</f>
        <v>Monitoring of Hydrogen Chloride emissions</v>
      </c>
      <c r="L3" s="9"/>
      <c r="N3" s="9" t="s">
        <v>421</v>
      </c>
      <c r="Q3" s="79" t="s">
        <v>3</v>
      </c>
      <c r="R3" s="74"/>
      <c r="S3" s="74"/>
    </row>
    <row r="4" spans="1:19" ht="13.95" customHeight="1" x14ac:dyDescent="0.25">
      <c r="Q4" s="385" t="s">
        <v>422</v>
      </c>
      <c r="R4" s="385"/>
      <c r="S4" s="385"/>
    </row>
    <row r="5" spans="1:19" ht="16.2" x14ac:dyDescent="0.25">
      <c r="A5" s="68" t="s">
        <v>423</v>
      </c>
      <c r="B5" s="408" t="s">
        <v>424</v>
      </c>
      <c r="C5" s="408"/>
      <c r="D5" s="408"/>
      <c r="E5" s="408" t="s">
        <v>425</v>
      </c>
      <c r="F5" s="408"/>
      <c r="G5" s="408"/>
      <c r="J5" s="409"/>
      <c r="K5" s="409"/>
      <c r="L5" s="409"/>
      <c r="M5" s="409"/>
      <c r="N5" s="409"/>
      <c r="O5" s="409"/>
      <c r="Q5" s="385"/>
      <c r="R5" s="385"/>
      <c r="S5" s="385"/>
    </row>
    <row r="6" spans="1:19" s="58" customFormat="1" ht="37.5" customHeight="1" x14ac:dyDescent="0.3">
      <c r="A6" s="65">
        <f>+'Cover Page'!C39</f>
        <v>2022</v>
      </c>
      <c r="B6" s="55" t="s">
        <v>465</v>
      </c>
      <c r="C6" s="55" t="s">
        <v>427</v>
      </c>
      <c r="D6" s="55" t="s">
        <v>428</v>
      </c>
      <c r="E6" s="55" t="s">
        <v>466</v>
      </c>
      <c r="F6" s="55" t="s">
        <v>430</v>
      </c>
      <c r="G6" s="55" t="s">
        <v>431</v>
      </c>
      <c r="H6" s="59"/>
      <c r="J6" s="61">
        <f>+A6</f>
        <v>2022</v>
      </c>
      <c r="K6" s="61" t="s">
        <v>432</v>
      </c>
      <c r="L6" s="67" t="s">
        <v>427</v>
      </c>
      <c r="M6" s="67" t="s">
        <v>433</v>
      </c>
      <c r="N6" s="67" t="s">
        <v>430</v>
      </c>
      <c r="O6" s="67" t="s">
        <v>434</v>
      </c>
      <c r="Q6" s="385"/>
      <c r="R6" s="385"/>
      <c r="S6" s="385"/>
    </row>
    <row r="7" spans="1:19" ht="13.95" customHeight="1" x14ac:dyDescent="0.25">
      <c r="A7" s="66" t="s">
        <v>435</v>
      </c>
      <c r="B7" s="63">
        <v>60</v>
      </c>
      <c r="C7" s="64">
        <f>L7</f>
        <v>6.8</v>
      </c>
      <c r="D7" s="64">
        <f>M7</f>
        <v>13.8</v>
      </c>
      <c r="E7" s="63">
        <v>10</v>
      </c>
      <c r="F7" s="64">
        <f>N7</f>
        <v>6.8</v>
      </c>
      <c r="G7" s="64">
        <f>O7</f>
        <v>7.9</v>
      </c>
      <c r="J7" s="407" t="s">
        <v>215</v>
      </c>
      <c r="K7" s="66" t="s">
        <v>435</v>
      </c>
      <c r="L7" s="118">
        <v>6.8</v>
      </c>
      <c r="M7" s="118">
        <v>13.8</v>
      </c>
      <c r="N7" s="118">
        <v>6.8</v>
      </c>
      <c r="O7" s="118">
        <v>7.9</v>
      </c>
      <c r="Q7" s="385"/>
      <c r="R7" s="385"/>
      <c r="S7" s="385"/>
    </row>
    <row r="8" spans="1:19" x14ac:dyDescent="0.25">
      <c r="A8" s="66" t="s">
        <v>436</v>
      </c>
      <c r="B8" s="63">
        <v>60</v>
      </c>
      <c r="C8" s="64">
        <f t="shared" ref="C8:C18" si="0">L8</f>
        <v>6.9</v>
      </c>
      <c r="D8" s="64">
        <f t="shared" ref="D8:D18" si="1">M8</f>
        <v>12.7</v>
      </c>
      <c r="E8" s="63">
        <v>10</v>
      </c>
      <c r="F8" s="64">
        <f t="shared" ref="F8:F18" si="2">N8</f>
        <v>6.9</v>
      </c>
      <c r="G8" s="64">
        <f t="shared" ref="G8:G18" si="3">O8</f>
        <v>7.7</v>
      </c>
      <c r="J8" s="407"/>
      <c r="K8" s="66" t="s">
        <v>436</v>
      </c>
      <c r="L8" s="118">
        <v>6.9</v>
      </c>
      <c r="M8" s="118">
        <v>12.7</v>
      </c>
      <c r="N8" s="118">
        <v>6.9</v>
      </c>
      <c r="O8" s="118">
        <v>7.7</v>
      </c>
      <c r="Q8" s="385"/>
      <c r="R8" s="385"/>
      <c r="S8" s="385"/>
    </row>
    <row r="9" spans="1:19" x14ac:dyDescent="0.25">
      <c r="A9" s="66" t="s">
        <v>437</v>
      </c>
      <c r="B9" s="63">
        <v>60</v>
      </c>
      <c r="C9" s="64">
        <f t="shared" si="0"/>
        <v>5.3</v>
      </c>
      <c r="D9" s="64">
        <f t="shared" si="1"/>
        <v>23.5</v>
      </c>
      <c r="E9" s="63">
        <v>10</v>
      </c>
      <c r="F9" s="64">
        <f t="shared" si="2"/>
        <v>5.3</v>
      </c>
      <c r="G9" s="64">
        <f t="shared" si="3"/>
        <v>6.7</v>
      </c>
      <c r="J9" s="407"/>
      <c r="K9" s="66" t="s">
        <v>437</v>
      </c>
      <c r="L9" s="118">
        <v>5.3</v>
      </c>
      <c r="M9" s="118">
        <v>23.5</v>
      </c>
      <c r="N9" s="118">
        <v>5.3</v>
      </c>
      <c r="O9" s="118">
        <v>6.7</v>
      </c>
      <c r="Q9" s="78" t="s">
        <v>438</v>
      </c>
    </row>
    <row r="10" spans="1:19" ht="13.95" customHeight="1" x14ac:dyDescent="0.25">
      <c r="A10" s="66" t="s">
        <v>439</v>
      </c>
      <c r="B10" s="63">
        <v>60</v>
      </c>
      <c r="C10" s="64">
        <f t="shared" si="0"/>
        <v>6.1</v>
      </c>
      <c r="D10" s="64">
        <f t="shared" si="1"/>
        <v>13.1</v>
      </c>
      <c r="E10" s="63">
        <v>10</v>
      </c>
      <c r="F10" s="64">
        <f t="shared" si="2"/>
        <v>6.1</v>
      </c>
      <c r="G10" s="64">
        <f t="shared" si="3"/>
        <v>8.1</v>
      </c>
      <c r="J10" s="407"/>
      <c r="K10" s="66" t="s">
        <v>439</v>
      </c>
      <c r="L10" s="118">
        <v>6.1</v>
      </c>
      <c r="M10" s="118">
        <v>13.1</v>
      </c>
      <c r="N10" s="118">
        <v>6.1</v>
      </c>
      <c r="O10" s="118">
        <v>8.1</v>
      </c>
      <c r="Q10" s="406" t="s">
        <v>440</v>
      </c>
      <c r="R10" s="406"/>
      <c r="S10" s="406"/>
    </row>
    <row r="11" spans="1:19" x14ac:dyDescent="0.25">
      <c r="A11" s="66" t="s">
        <v>441</v>
      </c>
      <c r="B11" s="63">
        <v>60</v>
      </c>
      <c r="C11" s="64">
        <f t="shared" si="0"/>
        <v>6</v>
      </c>
      <c r="D11" s="64">
        <f t="shared" si="1"/>
        <v>13.6</v>
      </c>
      <c r="E11" s="63">
        <v>10</v>
      </c>
      <c r="F11" s="64">
        <f t="shared" si="2"/>
        <v>6</v>
      </c>
      <c r="G11" s="64">
        <f t="shared" si="3"/>
        <v>7.4</v>
      </c>
      <c r="J11" s="407"/>
      <c r="K11" s="66" t="s">
        <v>441</v>
      </c>
      <c r="L11" s="118">
        <v>6</v>
      </c>
      <c r="M11" s="118">
        <v>13.6</v>
      </c>
      <c r="N11" s="118">
        <v>6</v>
      </c>
      <c r="O11" s="118">
        <v>7.4</v>
      </c>
      <c r="Q11" s="406"/>
      <c r="R11" s="406"/>
      <c r="S11" s="406"/>
    </row>
    <row r="12" spans="1:19" x14ac:dyDescent="0.25">
      <c r="A12" s="66" t="s">
        <v>442</v>
      </c>
      <c r="B12" s="63">
        <v>60</v>
      </c>
      <c r="C12" s="64">
        <f t="shared" si="0"/>
        <v>6.6</v>
      </c>
      <c r="D12" s="64">
        <f t="shared" si="1"/>
        <v>12</v>
      </c>
      <c r="E12" s="63">
        <v>10</v>
      </c>
      <c r="F12" s="64">
        <f t="shared" si="2"/>
        <v>6.6</v>
      </c>
      <c r="G12" s="64">
        <f t="shared" si="3"/>
        <v>8</v>
      </c>
      <c r="J12" s="407"/>
      <c r="K12" s="66" t="s">
        <v>442</v>
      </c>
      <c r="L12" s="118">
        <v>6.6</v>
      </c>
      <c r="M12" s="118">
        <v>12</v>
      </c>
      <c r="N12" s="118">
        <v>6.6</v>
      </c>
      <c r="O12" s="118">
        <v>8</v>
      </c>
      <c r="Q12" s="406"/>
      <c r="R12" s="406"/>
      <c r="S12" s="406"/>
    </row>
    <row r="13" spans="1:19" ht="13.95" customHeight="1" x14ac:dyDescent="0.25">
      <c r="A13" s="66" t="s">
        <v>443</v>
      </c>
      <c r="B13" s="63">
        <v>60</v>
      </c>
      <c r="C13" s="64">
        <f t="shared" si="0"/>
        <v>7.1</v>
      </c>
      <c r="D13" s="64">
        <f t="shared" si="1"/>
        <v>13.2</v>
      </c>
      <c r="E13" s="63">
        <v>10</v>
      </c>
      <c r="F13" s="64">
        <f t="shared" si="2"/>
        <v>7</v>
      </c>
      <c r="G13" s="64">
        <f t="shared" si="3"/>
        <v>7.6</v>
      </c>
      <c r="J13" s="407"/>
      <c r="K13" s="66" t="s">
        <v>443</v>
      </c>
      <c r="L13" s="118">
        <v>7.1</v>
      </c>
      <c r="M13" s="118">
        <v>13.2</v>
      </c>
      <c r="N13" s="118">
        <v>7</v>
      </c>
      <c r="O13" s="118">
        <v>7.6</v>
      </c>
      <c r="Q13" s="406" t="s">
        <v>444</v>
      </c>
      <c r="R13" s="406"/>
      <c r="S13" s="406"/>
    </row>
    <row r="14" spans="1:19" x14ac:dyDescent="0.25">
      <c r="A14" s="66" t="s">
        <v>445</v>
      </c>
      <c r="B14" s="63">
        <v>60</v>
      </c>
      <c r="C14" s="64">
        <f t="shared" si="0"/>
        <v>5.6</v>
      </c>
      <c r="D14" s="64">
        <f t="shared" si="1"/>
        <v>13.7</v>
      </c>
      <c r="E14" s="63">
        <v>10</v>
      </c>
      <c r="F14" s="64">
        <f t="shared" si="2"/>
        <v>5.9</v>
      </c>
      <c r="G14" s="64">
        <f t="shared" si="3"/>
        <v>7.4</v>
      </c>
      <c r="J14" s="407"/>
      <c r="K14" s="66" t="s">
        <v>445</v>
      </c>
      <c r="L14" s="118">
        <v>5.6</v>
      </c>
      <c r="M14" s="118">
        <v>13.7</v>
      </c>
      <c r="N14" s="118">
        <v>5.9</v>
      </c>
      <c r="O14" s="118">
        <v>7.4</v>
      </c>
      <c r="Q14" s="406"/>
      <c r="R14" s="406"/>
      <c r="S14" s="406"/>
    </row>
    <row r="15" spans="1:19" x14ac:dyDescent="0.25">
      <c r="A15" s="66" t="s">
        <v>446</v>
      </c>
      <c r="B15" s="63">
        <v>60</v>
      </c>
      <c r="C15" s="64">
        <f t="shared" si="0"/>
        <v>6.4</v>
      </c>
      <c r="D15" s="64">
        <f t="shared" si="1"/>
        <v>15.6</v>
      </c>
      <c r="E15" s="63">
        <v>10</v>
      </c>
      <c r="F15" s="64">
        <f t="shared" si="2"/>
        <v>6.3</v>
      </c>
      <c r="G15" s="64">
        <f t="shared" si="3"/>
        <v>9</v>
      </c>
      <c r="J15" s="407"/>
      <c r="K15" s="66" t="s">
        <v>446</v>
      </c>
      <c r="L15" s="118">
        <v>6.4</v>
      </c>
      <c r="M15" s="118">
        <v>15.6</v>
      </c>
      <c r="N15" s="118">
        <v>6.3</v>
      </c>
      <c r="O15" s="118">
        <v>9</v>
      </c>
      <c r="Q15" s="406"/>
      <c r="R15" s="406"/>
      <c r="S15" s="406"/>
    </row>
    <row r="16" spans="1:19" x14ac:dyDescent="0.25">
      <c r="A16" s="66" t="s">
        <v>447</v>
      </c>
      <c r="B16" s="63">
        <v>60</v>
      </c>
      <c r="C16" s="64">
        <f t="shared" si="0"/>
        <v>5.2</v>
      </c>
      <c r="D16" s="64">
        <f t="shared" si="1"/>
        <v>13.4</v>
      </c>
      <c r="E16" s="63">
        <v>10</v>
      </c>
      <c r="F16" s="64">
        <f t="shared" si="2"/>
        <v>5.0999999999999996</v>
      </c>
      <c r="G16" s="64">
        <f t="shared" si="3"/>
        <v>7.7</v>
      </c>
      <c r="J16" s="407"/>
      <c r="K16" s="66" t="s">
        <v>447</v>
      </c>
      <c r="L16" s="118">
        <v>5.2</v>
      </c>
      <c r="M16" s="118">
        <v>13.4</v>
      </c>
      <c r="N16" s="118">
        <v>5.0999999999999996</v>
      </c>
      <c r="O16" s="118">
        <v>7.7</v>
      </c>
      <c r="Q16" s="406"/>
      <c r="R16" s="406"/>
      <c r="S16" s="406"/>
    </row>
    <row r="17" spans="1:15" x14ac:dyDescent="0.25">
      <c r="A17" s="66" t="s">
        <v>448</v>
      </c>
      <c r="B17" s="63">
        <v>60</v>
      </c>
      <c r="C17" s="64">
        <f t="shared" si="0"/>
        <v>4.2</v>
      </c>
      <c r="D17" s="64">
        <f t="shared" si="1"/>
        <v>25.1</v>
      </c>
      <c r="E17" s="63">
        <v>10</v>
      </c>
      <c r="F17" s="64">
        <f t="shared" si="2"/>
        <v>4.2</v>
      </c>
      <c r="G17" s="64">
        <f t="shared" si="3"/>
        <v>6.1</v>
      </c>
      <c r="J17" s="407"/>
      <c r="K17" s="66" t="s">
        <v>448</v>
      </c>
      <c r="L17" s="118">
        <v>4.2</v>
      </c>
      <c r="M17" s="118">
        <v>25.1</v>
      </c>
      <c r="N17" s="118">
        <v>4.2</v>
      </c>
      <c r="O17" s="118">
        <v>6.1</v>
      </c>
    </row>
    <row r="18" spans="1:15" x14ac:dyDescent="0.25">
      <c r="A18" s="66" t="s">
        <v>449</v>
      </c>
      <c r="B18" s="63">
        <v>60</v>
      </c>
      <c r="C18" s="64">
        <f t="shared" si="0"/>
        <v>6</v>
      </c>
      <c r="D18" s="64">
        <f t="shared" si="1"/>
        <v>13.6</v>
      </c>
      <c r="E18" s="63">
        <v>10</v>
      </c>
      <c r="F18" s="64">
        <f t="shared" si="2"/>
        <v>5.9</v>
      </c>
      <c r="G18" s="64">
        <f t="shared" si="3"/>
        <v>7.4</v>
      </c>
      <c r="J18" s="407"/>
      <c r="K18" s="66" t="s">
        <v>449</v>
      </c>
      <c r="L18" s="118">
        <v>6</v>
      </c>
      <c r="M18" s="118">
        <v>13.6</v>
      </c>
      <c r="N18" s="118">
        <v>5.9</v>
      </c>
      <c r="O18" s="118">
        <v>7.4</v>
      </c>
    </row>
    <row r="19" spans="1:15" x14ac:dyDescent="0.25">
      <c r="J19" s="407"/>
      <c r="K19" s="62" t="s">
        <v>450</v>
      </c>
      <c r="L19" s="115">
        <f>AVERAGE(L7:L18)</f>
        <v>6.0166666666666666</v>
      </c>
      <c r="M19" s="115">
        <f>MAX(M7:M18)</f>
        <v>25.1</v>
      </c>
      <c r="N19" s="115">
        <f>AVERAGE(N7:N18)</f>
        <v>6.0083333333333337</v>
      </c>
      <c r="O19" s="115">
        <f>MAX(O7:O18)</f>
        <v>9</v>
      </c>
    </row>
    <row r="21" spans="1:15" ht="41.4" x14ac:dyDescent="0.25">
      <c r="J21" s="61">
        <f>+A6</f>
        <v>2022</v>
      </c>
      <c r="K21" s="61" t="s">
        <v>432</v>
      </c>
      <c r="L21" s="67" t="s">
        <v>427</v>
      </c>
      <c r="M21" s="67" t="s">
        <v>433</v>
      </c>
      <c r="N21" s="67" t="s">
        <v>430</v>
      </c>
      <c r="O21" s="67" t="s">
        <v>434</v>
      </c>
    </row>
    <row r="22" spans="1:15" x14ac:dyDescent="0.25">
      <c r="J22" s="407" t="s">
        <v>216</v>
      </c>
      <c r="K22" s="66" t="s">
        <v>435</v>
      </c>
      <c r="L22" s="64"/>
      <c r="M22" s="64"/>
      <c r="N22" s="64"/>
      <c r="O22" s="64"/>
    </row>
    <row r="23" spans="1:15" x14ac:dyDescent="0.25">
      <c r="J23" s="407"/>
      <c r="K23" s="66" t="s">
        <v>436</v>
      </c>
      <c r="L23" s="64"/>
      <c r="M23" s="64"/>
      <c r="N23" s="64"/>
      <c r="O23" s="64"/>
    </row>
    <row r="24" spans="1:15" x14ac:dyDescent="0.25">
      <c r="J24" s="407"/>
      <c r="K24" s="66" t="s">
        <v>437</v>
      </c>
      <c r="L24" s="64"/>
      <c r="M24" s="64"/>
      <c r="N24" s="64"/>
      <c r="O24" s="64"/>
    </row>
    <row r="25" spans="1:15" x14ac:dyDescent="0.25">
      <c r="J25" s="407"/>
      <c r="K25" s="66" t="s">
        <v>439</v>
      </c>
      <c r="L25" s="64"/>
      <c r="M25" s="64"/>
      <c r="N25" s="64"/>
      <c r="O25" s="64"/>
    </row>
    <row r="26" spans="1:15" x14ac:dyDescent="0.25">
      <c r="J26" s="407"/>
      <c r="K26" s="66" t="s">
        <v>441</v>
      </c>
      <c r="L26" s="64"/>
      <c r="M26" s="64"/>
      <c r="N26" s="64"/>
      <c r="O26" s="64"/>
    </row>
    <row r="27" spans="1:15" x14ac:dyDescent="0.25">
      <c r="J27" s="407"/>
      <c r="K27" s="66" t="s">
        <v>442</v>
      </c>
      <c r="L27" s="64"/>
      <c r="M27" s="64"/>
      <c r="N27" s="64"/>
      <c r="O27" s="64"/>
    </row>
    <row r="28" spans="1:15" x14ac:dyDescent="0.25">
      <c r="J28" s="407"/>
      <c r="K28" s="66" t="s">
        <v>443</v>
      </c>
      <c r="L28" s="64"/>
      <c r="M28" s="64"/>
      <c r="N28" s="64"/>
      <c r="O28" s="64"/>
    </row>
    <row r="29" spans="1:15" x14ac:dyDescent="0.25">
      <c r="J29" s="407"/>
      <c r="K29" s="66" t="s">
        <v>445</v>
      </c>
      <c r="L29" s="64"/>
      <c r="M29" s="64"/>
      <c r="N29" s="64"/>
      <c r="O29" s="64"/>
    </row>
    <row r="30" spans="1:15" x14ac:dyDescent="0.25">
      <c r="J30" s="407"/>
      <c r="K30" s="66" t="s">
        <v>446</v>
      </c>
      <c r="L30" s="64"/>
      <c r="M30" s="64"/>
      <c r="N30" s="64"/>
      <c r="O30" s="64"/>
    </row>
    <row r="31" spans="1:15" x14ac:dyDescent="0.25">
      <c r="J31" s="407"/>
      <c r="K31" s="66" t="s">
        <v>447</v>
      </c>
      <c r="L31" s="64"/>
      <c r="M31" s="64"/>
      <c r="N31" s="64"/>
      <c r="O31" s="64"/>
    </row>
    <row r="32" spans="1:15" x14ac:dyDescent="0.25">
      <c r="J32" s="407"/>
      <c r="K32" s="66" t="s">
        <v>448</v>
      </c>
      <c r="L32" s="64"/>
      <c r="M32" s="64"/>
      <c r="N32" s="64"/>
      <c r="O32" s="64"/>
    </row>
    <row r="33" spans="1:15" x14ac:dyDescent="0.25">
      <c r="J33" s="407"/>
      <c r="K33" s="66" t="s">
        <v>449</v>
      </c>
      <c r="L33" s="64"/>
      <c r="M33" s="64"/>
      <c r="N33" s="64"/>
      <c r="O33" s="64"/>
    </row>
    <row r="34" spans="1:15" x14ac:dyDescent="0.25">
      <c r="J34" s="407"/>
      <c r="K34" s="62" t="s">
        <v>450</v>
      </c>
      <c r="L34" s="62" t="e">
        <f>AVERAGE(L22:L33)</f>
        <v>#DIV/0!</v>
      </c>
      <c r="M34" s="62">
        <f>MAX(M22:M33)</f>
        <v>0</v>
      </c>
      <c r="N34" s="62" t="e">
        <f>AVERAGE(N22:N33)</f>
        <v>#DIV/0!</v>
      </c>
      <c r="O34" s="62">
        <f>MAX(O22:O33)</f>
        <v>0</v>
      </c>
    </row>
    <row r="36" spans="1:15" ht="41.4" x14ac:dyDescent="0.25">
      <c r="J36" s="61">
        <f>+A6</f>
        <v>2022</v>
      </c>
      <c r="K36" s="61" t="s">
        <v>432</v>
      </c>
      <c r="L36" s="67" t="s">
        <v>427</v>
      </c>
      <c r="M36" s="67" t="s">
        <v>433</v>
      </c>
      <c r="N36" s="67" t="s">
        <v>430</v>
      </c>
      <c r="O36" s="67" t="s">
        <v>434</v>
      </c>
    </row>
    <row r="37" spans="1:15" x14ac:dyDescent="0.25">
      <c r="J37" s="407" t="s">
        <v>217</v>
      </c>
      <c r="K37" s="66" t="s">
        <v>435</v>
      </c>
      <c r="L37" s="64"/>
      <c r="M37" s="64"/>
      <c r="N37" s="64"/>
      <c r="O37" s="64"/>
    </row>
    <row r="38" spans="1:15" x14ac:dyDescent="0.25">
      <c r="J38" s="407"/>
      <c r="K38" s="66" t="s">
        <v>436</v>
      </c>
      <c r="L38" s="64"/>
      <c r="M38" s="64"/>
      <c r="N38" s="64"/>
      <c r="O38" s="64"/>
    </row>
    <row r="39" spans="1:15" x14ac:dyDescent="0.25">
      <c r="J39" s="407"/>
      <c r="K39" s="66" t="s">
        <v>437</v>
      </c>
      <c r="L39" s="64"/>
      <c r="M39" s="64"/>
      <c r="N39" s="64"/>
      <c r="O39" s="64"/>
    </row>
    <row r="40" spans="1:15" x14ac:dyDescent="0.25">
      <c r="J40" s="407"/>
      <c r="K40" s="66" t="s">
        <v>439</v>
      </c>
      <c r="L40" s="64"/>
      <c r="M40" s="64"/>
      <c r="N40" s="64"/>
      <c r="O40" s="64"/>
    </row>
    <row r="41" spans="1:15" x14ac:dyDescent="0.25">
      <c r="J41" s="407"/>
      <c r="K41" s="66" t="s">
        <v>441</v>
      </c>
      <c r="L41" s="64"/>
      <c r="M41" s="64"/>
      <c r="N41" s="64"/>
      <c r="O41" s="64"/>
    </row>
    <row r="42" spans="1:15" x14ac:dyDescent="0.25">
      <c r="J42" s="407"/>
      <c r="K42" s="66" t="s">
        <v>442</v>
      </c>
      <c r="L42" s="64"/>
      <c r="M42" s="64"/>
      <c r="N42" s="64"/>
      <c r="O42" s="64"/>
    </row>
    <row r="43" spans="1:15" x14ac:dyDescent="0.25">
      <c r="J43" s="407"/>
      <c r="K43" s="66" t="s">
        <v>443</v>
      </c>
      <c r="L43" s="64"/>
      <c r="M43" s="64"/>
      <c r="N43" s="64"/>
      <c r="O43" s="64"/>
    </row>
    <row r="44" spans="1:15" x14ac:dyDescent="0.25">
      <c r="J44" s="407"/>
      <c r="K44" s="66" t="s">
        <v>445</v>
      </c>
      <c r="L44" s="64"/>
      <c r="M44" s="64"/>
      <c r="N44" s="64"/>
      <c r="O44" s="64"/>
    </row>
    <row r="45" spans="1:15" x14ac:dyDescent="0.25">
      <c r="J45" s="407"/>
      <c r="K45" s="66" t="s">
        <v>446</v>
      </c>
      <c r="L45" s="64"/>
      <c r="M45" s="64"/>
      <c r="N45" s="64"/>
      <c r="O45" s="64"/>
    </row>
    <row r="46" spans="1:15" x14ac:dyDescent="0.25">
      <c r="J46" s="407"/>
      <c r="K46" s="66" t="s">
        <v>447</v>
      </c>
      <c r="L46" s="64"/>
      <c r="M46" s="64"/>
      <c r="N46" s="64"/>
      <c r="O46" s="64"/>
    </row>
    <row r="47" spans="1:15" x14ac:dyDescent="0.25">
      <c r="J47" s="407"/>
      <c r="K47" s="66" t="s">
        <v>448</v>
      </c>
      <c r="L47" s="64"/>
      <c r="M47" s="64"/>
      <c r="N47" s="64"/>
      <c r="O47" s="64"/>
    </row>
    <row r="48" spans="1:15" x14ac:dyDescent="0.25">
      <c r="A48" s="410" t="s">
        <v>337</v>
      </c>
      <c r="B48" s="411"/>
      <c r="C48" s="411"/>
      <c r="D48" s="411"/>
      <c r="E48" s="411"/>
      <c r="F48" s="411"/>
      <c r="G48" s="412"/>
      <c r="J48" s="407"/>
      <c r="K48" s="66" t="s">
        <v>449</v>
      </c>
      <c r="L48" s="64"/>
      <c r="M48" s="64"/>
      <c r="N48" s="64"/>
      <c r="O48" s="64"/>
    </row>
    <row r="49" spans="1:15" x14ac:dyDescent="0.25">
      <c r="A49" s="413"/>
      <c r="B49" s="414"/>
      <c r="C49" s="414"/>
      <c r="D49" s="414"/>
      <c r="E49" s="414"/>
      <c r="F49" s="414"/>
      <c r="G49" s="415"/>
      <c r="J49" s="407"/>
      <c r="K49" s="62" t="s">
        <v>450</v>
      </c>
      <c r="L49" s="62" t="e">
        <f>AVERAGE(L37:L48)</f>
        <v>#DIV/0!</v>
      </c>
      <c r="M49" s="62">
        <f>MAX(M37:M48)</f>
        <v>0</v>
      </c>
      <c r="N49" s="62" t="e">
        <f>AVERAGE(N37:N48)</f>
        <v>#DIV/0!</v>
      </c>
      <c r="O49" s="62">
        <f>MAX(O37:O48)</f>
        <v>0</v>
      </c>
    </row>
    <row r="50" spans="1:15" x14ac:dyDescent="0.25">
      <c r="A50" s="416"/>
      <c r="B50" s="417"/>
      <c r="C50" s="417"/>
      <c r="D50" s="417"/>
      <c r="E50" s="417"/>
      <c r="F50" s="417"/>
      <c r="G50" s="418"/>
    </row>
    <row r="51" spans="1:15" ht="41.4" x14ac:dyDescent="0.25">
      <c r="A51" s="416"/>
      <c r="B51" s="417"/>
      <c r="C51" s="417"/>
      <c r="D51" s="417"/>
      <c r="E51" s="417"/>
      <c r="F51" s="417"/>
      <c r="G51" s="418"/>
      <c r="J51" s="61">
        <f>+A6</f>
        <v>2022</v>
      </c>
      <c r="K51" s="61" t="s">
        <v>432</v>
      </c>
      <c r="L51" s="67" t="s">
        <v>427</v>
      </c>
      <c r="M51" s="67" t="s">
        <v>433</v>
      </c>
      <c r="N51" s="67" t="s">
        <v>430</v>
      </c>
      <c r="O51" s="67" t="s">
        <v>434</v>
      </c>
    </row>
    <row r="52" spans="1:15" x14ac:dyDescent="0.25">
      <c r="A52" s="419"/>
      <c r="B52" s="420"/>
      <c r="C52" s="420"/>
      <c r="D52" s="420"/>
      <c r="E52" s="420"/>
      <c r="F52" s="420"/>
      <c r="G52" s="421"/>
      <c r="J52" s="407" t="s">
        <v>218</v>
      </c>
      <c r="K52" s="66" t="s">
        <v>435</v>
      </c>
      <c r="L52" s="64"/>
      <c r="M52" s="64"/>
      <c r="N52" s="64"/>
      <c r="O52" s="64"/>
    </row>
    <row r="53" spans="1:15" x14ac:dyDescent="0.25">
      <c r="J53" s="407"/>
      <c r="K53" s="66" t="s">
        <v>436</v>
      </c>
      <c r="L53" s="64"/>
      <c r="M53" s="64"/>
      <c r="N53" s="64"/>
      <c r="O53" s="64"/>
    </row>
    <row r="54" spans="1:15" x14ac:dyDescent="0.25">
      <c r="J54" s="407"/>
      <c r="K54" s="66" t="s">
        <v>437</v>
      </c>
      <c r="L54" s="64"/>
      <c r="M54" s="64"/>
      <c r="N54" s="64"/>
      <c r="O54" s="64"/>
    </row>
    <row r="55" spans="1:15" x14ac:dyDescent="0.25">
      <c r="J55" s="407"/>
      <c r="K55" s="66" t="s">
        <v>439</v>
      </c>
      <c r="L55" s="64"/>
      <c r="M55" s="64"/>
      <c r="N55" s="64"/>
      <c r="O55" s="64"/>
    </row>
    <row r="56" spans="1:15" x14ac:dyDescent="0.25">
      <c r="J56" s="407"/>
      <c r="K56" s="66" t="s">
        <v>441</v>
      </c>
      <c r="L56" s="64"/>
      <c r="M56" s="64"/>
      <c r="N56" s="64"/>
      <c r="O56" s="64"/>
    </row>
    <row r="57" spans="1:15" x14ac:dyDescent="0.25">
      <c r="J57" s="407"/>
      <c r="K57" s="66" t="s">
        <v>442</v>
      </c>
      <c r="L57" s="64"/>
      <c r="M57" s="64"/>
      <c r="N57" s="64"/>
      <c r="O57" s="64"/>
    </row>
    <row r="58" spans="1:15" x14ac:dyDescent="0.25">
      <c r="J58" s="407"/>
      <c r="K58" s="66" t="s">
        <v>443</v>
      </c>
      <c r="L58" s="64"/>
      <c r="M58" s="64"/>
      <c r="N58" s="64"/>
      <c r="O58" s="64"/>
    </row>
    <row r="59" spans="1:15" x14ac:dyDescent="0.25">
      <c r="J59" s="407"/>
      <c r="K59" s="66" t="s">
        <v>445</v>
      </c>
      <c r="L59" s="64"/>
      <c r="M59" s="64"/>
      <c r="N59" s="64"/>
      <c r="O59" s="64"/>
    </row>
    <row r="60" spans="1:15" x14ac:dyDescent="0.25">
      <c r="J60" s="407"/>
      <c r="K60" s="66" t="s">
        <v>446</v>
      </c>
      <c r="L60" s="64"/>
      <c r="M60" s="64"/>
      <c r="N60" s="64"/>
      <c r="O60" s="64"/>
    </row>
    <row r="61" spans="1:15" x14ac:dyDescent="0.25">
      <c r="J61" s="407"/>
      <c r="K61" s="66" t="s">
        <v>447</v>
      </c>
      <c r="L61" s="64"/>
      <c r="M61" s="64"/>
      <c r="N61" s="64"/>
      <c r="O61" s="64"/>
    </row>
    <row r="62" spans="1:15" x14ac:dyDescent="0.25">
      <c r="J62" s="407"/>
      <c r="K62" s="66" t="s">
        <v>448</v>
      </c>
      <c r="L62" s="64"/>
      <c r="M62" s="64"/>
      <c r="N62" s="64"/>
      <c r="O62" s="64"/>
    </row>
    <row r="63" spans="1:15" x14ac:dyDescent="0.25">
      <c r="J63" s="407"/>
      <c r="K63" s="66" t="s">
        <v>449</v>
      </c>
      <c r="L63" s="64"/>
      <c r="M63" s="64"/>
      <c r="N63" s="64"/>
      <c r="O63" s="64"/>
    </row>
    <row r="64" spans="1:15" x14ac:dyDescent="0.25">
      <c r="J64" s="407"/>
      <c r="K64" s="62" t="s">
        <v>450</v>
      </c>
      <c r="L64" s="62" t="e">
        <f>AVERAGE(L52:L63)</f>
        <v>#DIV/0!</v>
      </c>
      <c r="M64" s="62">
        <f>MAX(M52:M63)</f>
        <v>0</v>
      </c>
      <c r="N64" s="62" t="e">
        <f>AVERAGE(N52:N63)</f>
        <v>#DIV/0!</v>
      </c>
      <c r="O64" s="62">
        <f>MAX(O52:O63)</f>
        <v>0</v>
      </c>
    </row>
    <row r="66" spans="10:15" ht="41.4" x14ac:dyDescent="0.25">
      <c r="J66" s="61">
        <f>+A6</f>
        <v>2022</v>
      </c>
      <c r="K66" s="61" t="s">
        <v>432</v>
      </c>
      <c r="L66" s="67" t="s">
        <v>427</v>
      </c>
      <c r="M66" s="67" t="s">
        <v>433</v>
      </c>
      <c r="N66" s="67" t="s">
        <v>430</v>
      </c>
      <c r="O66" s="67" t="s">
        <v>434</v>
      </c>
    </row>
    <row r="67" spans="10:15" x14ac:dyDescent="0.25">
      <c r="J67" s="407" t="s">
        <v>219</v>
      </c>
      <c r="K67" s="66" t="s">
        <v>435</v>
      </c>
      <c r="L67" s="64"/>
      <c r="M67" s="64"/>
      <c r="N67" s="64"/>
      <c r="O67" s="64"/>
    </row>
    <row r="68" spans="10:15" x14ac:dyDescent="0.25">
      <c r="J68" s="407"/>
      <c r="K68" s="66" t="s">
        <v>436</v>
      </c>
      <c r="L68" s="64"/>
      <c r="M68" s="64"/>
      <c r="N68" s="64"/>
      <c r="O68" s="64"/>
    </row>
    <row r="69" spans="10:15" x14ac:dyDescent="0.25">
      <c r="J69" s="407"/>
      <c r="K69" s="66" t="s">
        <v>437</v>
      </c>
      <c r="L69" s="64"/>
      <c r="M69" s="64"/>
      <c r="N69" s="64"/>
      <c r="O69" s="64"/>
    </row>
    <row r="70" spans="10:15" x14ac:dyDescent="0.25">
      <c r="J70" s="407"/>
      <c r="K70" s="66" t="s">
        <v>439</v>
      </c>
      <c r="L70" s="64"/>
      <c r="M70" s="64"/>
      <c r="N70" s="64"/>
      <c r="O70" s="64"/>
    </row>
    <row r="71" spans="10:15" x14ac:dyDescent="0.25">
      <c r="J71" s="407"/>
      <c r="K71" s="66" t="s">
        <v>441</v>
      </c>
      <c r="L71" s="64"/>
      <c r="M71" s="64"/>
      <c r="N71" s="64"/>
      <c r="O71" s="64"/>
    </row>
    <row r="72" spans="10:15" x14ac:dyDescent="0.25">
      <c r="J72" s="407"/>
      <c r="K72" s="66" t="s">
        <v>442</v>
      </c>
      <c r="L72" s="64"/>
      <c r="M72" s="64"/>
      <c r="N72" s="64"/>
      <c r="O72" s="64"/>
    </row>
    <row r="73" spans="10:15" x14ac:dyDescent="0.25">
      <c r="J73" s="407"/>
      <c r="K73" s="66" t="s">
        <v>443</v>
      </c>
      <c r="L73" s="64"/>
      <c r="M73" s="64"/>
      <c r="N73" s="64"/>
      <c r="O73" s="64"/>
    </row>
    <row r="74" spans="10:15" x14ac:dyDescent="0.25">
      <c r="J74" s="407"/>
      <c r="K74" s="66" t="s">
        <v>445</v>
      </c>
      <c r="L74" s="64"/>
      <c r="M74" s="64"/>
      <c r="N74" s="64"/>
      <c r="O74" s="64"/>
    </row>
    <row r="75" spans="10:15" x14ac:dyDescent="0.25">
      <c r="J75" s="407"/>
      <c r="K75" s="66" t="s">
        <v>446</v>
      </c>
      <c r="L75" s="64"/>
      <c r="M75" s="64"/>
      <c r="N75" s="64"/>
      <c r="O75" s="64"/>
    </row>
    <row r="76" spans="10:15" x14ac:dyDescent="0.25">
      <c r="J76" s="407"/>
      <c r="K76" s="66" t="s">
        <v>447</v>
      </c>
      <c r="L76" s="64"/>
      <c r="M76" s="64"/>
      <c r="N76" s="64"/>
      <c r="O76" s="64"/>
    </row>
    <row r="77" spans="10:15" x14ac:dyDescent="0.25">
      <c r="J77" s="407"/>
      <c r="K77" s="66" t="s">
        <v>448</v>
      </c>
      <c r="L77" s="64"/>
      <c r="M77" s="64"/>
      <c r="N77" s="64"/>
      <c r="O77" s="64"/>
    </row>
    <row r="78" spans="10:15" x14ac:dyDescent="0.25">
      <c r="J78" s="407"/>
      <c r="K78" s="66" t="s">
        <v>449</v>
      </c>
      <c r="L78" s="64"/>
      <c r="M78" s="64"/>
      <c r="N78" s="64"/>
      <c r="O78" s="64"/>
    </row>
    <row r="79" spans="10:15" x14ac:dyDescent="0.25">
      <c r="J79" s="407"/>
      <c r="K79" s="62" t="s">
        <v>450</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topLeftCell="A5" workbookViewId="0">
      <selection activeCell="C7" sqref="C7"/>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Peterborough Energy Recovery Facility</v>
      </c>
      <c r="F1" s="90"/>
      <c r="G1" s="90"/>
    </row>
    <row r="3" spans="1:19" ht="14.4" x14ac:dyDescent="0.3">
      <c r="A3" s="60" t="s">
        <v>467</v>
      </c>
      <c r="D3" s="76" t="s">
        <v>419</v>
      </c>
      <c r="G3" s="80" t="s">
        <v>420</v>
      </c>
      <c r="J3" s="9" t="str">
        <f>+A3</f>
        <v>Monitoring of Sulphur dioxide emissions</v>
      </c>
      <c r="L3" s="9"/>
      <c r="N3" s="9" t="s">
        <v>421</v>
      </c>
      <c r="Q3" s="79" t="s">
        <v>3</v>
      </c>
      <c r="R3" s="74"/>
      <c r="S3" s="74"/>
    </row>
    <row r="4" spans="1:19" ht="13.95" customHeight="1" x14ac:dyDescent="0.25">
      <c r="Q4" s="385" t="s">
        <v>422</v>
      </c>
      <c r="R4" s="385"/>
      <c r="S4" s="385"/>
    </row>
    <row r="5" spans="1:19" ht="16.2" x14ac:dyDescent="0.25">
      <c r="A5" s="68" t="s">
        <v>423</v>
      </c>
      <c r="B5" s="408" t="s">
        <v>424</v>
      </c>
      <c r="C5" s="408"/>
      <c r="D5" s="408"/>
      <c r="E5" s="408" t="s">
        <v>425</v>
      </c>
      <c r="F5" s="408"/>
      <c r="G5" s="408"/>
      <c r="J5" s="409"/>
      <c r="K5" s="409"/>
      <c r="L5" s="409"/>
      <c r="M5" s="409"/>
      <c r="N5" s="409"/>
      <c r="O5" s="409"/>
      <c r="Q5" s="385"/>
      <c r="R5" s="385"/>
      <c r="S5" s="385"/>
    </row>
    <row r="6" spans="1:19" s="58" customFormat="1" ht="37.5" customHeight="1" x14ac:dyDescent="0.3">
      <c r="A6" s="65">
        <f>+'Cover Page'!C39</f>
        <v>2022</v>
      </c>
      <c r="B6" s="55" t="s">
        <v>468</v>
      </c>
      <c r="C6" s="55" t="s">
        <v>427</v>
      </c>
      <c r="D6" s="55" t="s">
        <v>428</v>
      </c>
      <c r="E6" s="55" t="s">
        <v>469</v>
      </c>
      <c r="F6" s="55" t="s">
        <v>430</v>
      </c>
      <c r="G6" s="55" t="s">
        <v>431</v>
      </c>
      <c r="H6" s="59"/>
      <c r="J6" s="61">
        <f>+A6</f>
        <v>2022</v>
      </c>
      <c r="K6" s="61" t="s">
        <v>432</v>
      </c>
      <c r="L6" s="67" t="s">
        <v>427</v>
      </c>
      <c r="M6" s="67" t="s">
        <v>433</v>
      </c>
      <c r="N6" s="67" t="s">
        <v>430</v>
      </c>
      <c r="O6" s="67" t="s">
        <v>434</v>
      </c>
      <c r="Q6" s="385"/>
      <c r="R6" s="385"/>
      <c r="S6" s="385"/>
    </row>
    <row r="7" spans="1:19" x14ac:dyDescent="0.25">
      <c r="A7" s="66" t="s">
        <v>435</v>
      </c>
      <c r="B7" s="63">
        <v>200</v>
      </c>
      <c r="C7" s="64">
        <f>L7</f>
        <v>26.2</v>
      </c>
      <c r="D7" s="64">
        <f>M7</f>
        <v>168</v>
      </c>
      <c r="E7" s="63">
        <v>50</v>
      </c>
      <c r="F7" s="64">
        <f>N7</f>
        <v>26.1</v>
      </c>
      <c r="G7" s="64">
        <f>O7</f>
        <v>32.299999999999997</v>
      </c>
      <c r="J7" s="407" t="s">
        <v>215</v>
      </c>
      <c r="K7" s="66" t="s">
        <v>435</v>
      </c>
      <c r="L7" s="64">
        <v>26.2</v>
      </c>
      <c r="M7" s="64">
        <v>168</v>
      </c>
      <c r="N7" s="64">
        <v>26.1</v>
      </c>
      <c r="O7" s="64">
        <v>32.299999999999997</v>
      </c>
      <c r="Q7" s="385"/>
      <c r="R7" s="385"/>
      <c r="S7" s="385"/>
    </row>
    <row r="8" spans="1:19" x14ac:dyDescent="0.25">
      <c r="A8" s="66" t="s">
        <v>436</v>
      </c>
      <c r="B8" s="63">
        <v>200</v>
      </c>
      <c r="C8" s="64">
        <f t="shared" ref="C8:C18" si="0">L8</f>
        <v>26.9</v>
      </c>
      <c r="D8" s="64">
        <f t="shared" ref="D8:D18" si="1">M8</f>
        <v>182.5</v>
      </c>
      <c r="E8" s="63">
        <v>50</v>
      </c>
      <c r="F8" s="64">
        <f t="shared" ref="F8:F18" si="2">N8</f>
        <v>26.8</v>
      </c>
      <c r="G8" s="64">
        <f t="shared" ref="G8:G18" si="3">O8</f>
        <v>31.4</v>
      </c>
      <c r="J8" s="407"/>
      <c r="K8" s="66" t="s">
        <v>436</v>
      </c>
      <c r="L8" s="118">
        <v>26.9</v>
      </c>
      <c r="M8" s="118">
        <v>182.5</v>
      </c>
      <c r="N8" s="118">
        <v>26.8</v>
      </c>
      <c r="O8" s="118">
        <v>31.4</v>
      </c>
      <c r="Q8" s="385"/>
      <c r="R8" s="385"/>
      <c r="S8" s="385"/>
    </row>
    <row r="9" spans="1:19" x14ac:dyDescent="0.25">
      <c r="A9" s="66" t="s">
        <v>437</v>
      </c>
      <c r="B9" s="63">
        <v>200</v>
      </c>
      <c r="C9" s="64">
        <f t="shared" si="0"/>
        <v>28.6</v>
      </c>
      <c r="D9" s="64">
        <f t="shared" si="1"/>
        <v>130.19999999999999</v>
      </c>
      <c r="E9" s="63">
        <v>50</v>
      </c>
      <c r="F9" s="64">
        <f t="shared" si="2"/>
        <v>28.6</v>
      </c>
      <c r="G9" s="64">
        <f t="shared" si="3"/>
        <v>33.799999999999997</v>
      </c>
      <c r="J9" s="407"/>
      <c r="K9" s="66" t="s">
        <v>437</v>
      </c>
      <c r="L9" s="118">
        <v>28.6</v>
      </c>
      <c r="M9" s="118">
        <v>130.19999999999999</v>
      </c>
      <c r="N9" s="118">
        <v>28.6</v>
      </c>
      <c r="O9" s="118">
        <v>33.799999999999997</v>
      </c>
      <c r="Q9" s="78" t="s">
        <v>438</v>
      </c>
    </row>
    <row r="10" spans="1:19" ht="14.25" customHeight="1" x14ac:dyDescent="0.25">
      <c r="A10" s="66" t="s">
        <v>439</v>
      </c>
      <c r="B10" s="63">
        <v>200</v>
      </c>
      <c r="C10" s="64">
        <f t="shared" si="0"/>
        <v>28.5</v>
      </c>
      <c r="D10" s="64">
        <f t="shared" si="1"/>
        <v>66.2</v>
      </c>
      <c r="E10" s="63">
        <v>50</v>
      </c>
      <c r="F10" s="64">
        <f t="shared" si="2"/>
        <v>29</v>
      </c>
      <c r="G10" s="64">
        <f t="shared" si="3"/>
        <v>34.200000000000003</v>
      </c>
      <c r="J10" s="407"/>
      <c r="K10" s="66" t="s">
        <v>439</v>
      </c>
      <c r="L10" s="118">
        <v>28.5</v>
      </c>
      <c r="M10" s="118">
        <v>66.2</v>
      </c>
      <c r="N10" s="118">
        <v>29</v>
      </c>
      <c r="O10" s="118">
        <v>34.200000000000003</v>
      </c>
      <c r="Q10" s="406" t="s">
        <v>440</v>
      </c>
      <c r="R10" s="406"/>
      <c r="S10" s="406"/>
    </row>
    <row r="11" spans="1:19" x14ac:dyDescent="0.25">
      <c r="A11" s="66" t="s">
        <v>441</v>
      </c>
      <c r="B11" s="63">
        <v>200</v>
      </c>
      <c r="C11" s="64">
        <f t="shared" si="0"/>
        <v>29.6</v>
      </c>
      <c r="D11" s="64">
        <f t="shared" si="1"/>
        <v>99.2</v>
      </c>
      <c r="E11" s="63">
        <v>50</v>
      </c>
      <c r="F11" s="64">
        <f t="shared" si="2"/>
        <v>29.6</v>
      </c>
      <c r="G11" s="64">
        <f t="shared" si="3"/>
        <v>33.799999999999997</v>
      </c>
      <c r="J11" s="407"/>
      <c r="K11" s="66" t="s">
        <v>441</v>
      </c>
      <c r="L11" s="118">
        <v>29.6</v>
      </c>
      <c r="M11" s="118">
        <v>99.2</v>
      </c>
      <c r="N11" s="118">
        <v>29.6</v>
      </c>
      <c r="O11" s="118">
        <v>33.799999999999997</v>
      </c>
      <c r="Q11" s="406"/>
      <c r="R11" s="406"/>
      <c r="S11" s="406"/>
    </row>
    <row r="12" spans="1:19" x14ac:dyDescent="0.25">
      <c r="A12" s="66" t="s">
        <v>442</v>
      </c>
      <c r="B12" s="63">
        <v>200</v>
      </c>
      <c r="C12" s="64">
        <f t="shared" si="0"/>
        <v>27.5</v>
      </c>
      <c r="D12" s="64">
        <f t="shared" si="1"/>
        <v>78.5</v>
      </c>
      <c r="E12" s="63">
        <v>50</v>
      </c>
      <c r="F12" s="64">
        <f t="shared" si="2"/>
        <v>27.9</v>
      </c>
      <c r="G12" s="64">
        <f t="shared" si="3"/>
        <v>32.4</v>
      </c>
      <c r="J12" s="407"/>
      <c r="K12" s="66" t="s">
        <v>442</v>
      </c>
      <c r="L12" s="118">
        <v>27.5</v>
      </c>
      <c r="M12" s="118">
        <v>78.5</v>
      </c>
      <c r="N12" s="118">
        <v>27.9</v>
      </c>
      <c r="O12" s="118">
        <v>32.4</v>
      </c>
      <c r="Q12" s="406"/>
      <c r="R12" s="406"/>
      <c r="S12" s="406"/>
    </row>
    <row r="13" spans="1:19" ht="14.25" customHeight="1" x14ac:dyDescent="0.25">
      <c r="A13" s="66" t="s">
        <v>443</v>
      </c>
      <c r="B13" s="63">
        <v>200</v>
      </c>
      <c r="C13" s="64">
        <f t="shared" si="0"/>
        <v>27.3</v>
      </c>
      <c r="D13" s="64">
        <f t="shared" si="1"/>
        <v>127.4</v>
      </c>
      <c r="E13" s="63">
        <v>50</v>
      </c>
      <c r="F13" s="64">
        <f t="shared" si="2"/>
        <v>27.5</v>
      </c>
      <c r="G13" s="64">
        <f t="shared" si="3"/>
        <v>32.200000000000003</v>
      </c>
      <c r="J13" s="407"/>
      <c r="K13" s="66" t="s">
        <v>443</v>
      </c>
      <c r="L13" s="118">
        <v>27.3</v>
      </c>
      <c r="M13" s="118">
        <v>127.4</v>
      </c>
      <c r="N13" s="118">
        <v>27.5</v>
      </c>
      <c r="O13" s="118">
        <v>32.200000000000003</v>
      </c>
      <c r="Q13" s="406" t="s">
        <v>444</v>
      </c>
      <c r="R13" s="406"/>
      <c r="S13" s="406"/>
    </row>
    <row r="14" spans="1:19" x14ac:dyDescent="0.25">
      <c r="A14" s="66" t="s">
        <v>445</v>
      </c>
      <c r="B14" s="63">
        <v>200</v>
      </c>
      <c r="C14" s="64">
        <f t="shared" si="0"/>
        <v>27.2</v>
      </c>
      <c r="D14" s="64">
        <f t="shared" si="1"/>
        <v>109</v>
      </c>
      <c r="E14" s="63">
        <v>50</v>
      </c>
      <c r="F14" s="64">
        <f t="shared" si="2"/>
        <v>27</v>
      </c>
      <c r="G14" s="64">
        <f t="shared" si="3"/>
        <v>34.4</v>
      </c>
      <c r="J14" s="407"/>
      <c r="K14" s="66" t="s">
        <v>445</v>
      </c>
      <c r="L14" s="118">
        <v>27.2</v>
      </c>
      <c r="M14" s="118">
        <v>109</v>
      </c>
      <c r="N14" s="118">
        <v>27</v>
      </c>
      <c r="O14" s="118">
        <v>34.4</v>
      </c>
      <c r="Q14" s="406"/>
      <c r="R14" s="406"/>
      <c r="S14" s="406"/>
    </row>
    <row r="15" spans="1:19" x14ac:dyDescent="0.25">
      <c r="A15" s="66" t="s">
        <v>446</v>
      </c>
      <c r="B15" s="63">
        <v>200</v>
      </c>
      <c r="C15" s="64">
        <f t="shared" si="0"/>
        <v>19.399999999999999</v>
      </c>
      <c r="D15" s="64">
        <f t="shared" si="1"/>
        <v>111.9</v>
      </c>
      <c r="E15" s="63">
        <v>50</v>
      </c>
      <c r="F15" s="64">
        <f t="shared" si="2"/>
        <v>19.5</v>
      </c>
      <c r="G15" s="64">
        <f t="shared" si="3"/>
        <v>28.4</v>
      </c>
      <c r="J15" s="407"/>
      <c r="K15" s="66" t="s">
        <v>446</v>
      </c>
      <c r="L15" s="118">
        <v>19.399999999999999</v>
      </c>
      <c r="M15" s="118">
        <v>111.9</v>
      </c>
      <c r="N15" s="118">
        <v>19.5</v>
      </c>
      <c r="O15" s="118">
        <v>28.4</v>
      </c>
      <c r="Q15" s="406"/>
      <c r="R15" s="406"/>
      <c r="S15" s="406"/>
    </row>
    <row r="16" spans="1:19" x14ac:dyDescent="0.25">
      <c r="A16" s="66" t="s">
        <v>447</v>
      </c>
      <c r="B16" s="63">
        <v>200</v>
      </c>
      <c r="C16" s="64">
        <f t="shared" si="0"/>
        <v>18.399999999999999</v>
      </c>
      <c r="D16" s="64">
        <f t="shared" si="1"/>
        <v>49.4</v>
      </c>
      <c r="E16" s="63">
        <v>50</v>
      </c>
      <c r="F16" s="64">
        <f t="shared" si="2"/>
        <v>18.3</v>
      </c>
      <c r="G16" s="64">
        <f t="shared" si="3"/>
        <v>30.4</v>
      </c>
      <c r="J16" s="407"/>
      <c r="K16" s="66" t="s">
        <v>447</v>
      </c>
      <c r="L16" s="118">
        <v>18.399999999999999</v>
      </c>
      <c r="M16" s="118">
        <v>49.4</v>
      </c>
      <c r="N16" s="118">
        <v>18.3</v>
      </c>
      <c r="O16" s="118">
        <v>30.4</v>
      </c>
      <c r="Q16" s="406"/>
      <c r="R16" s="406"/>
      <c r="S16" s="406"/>
    </row>
    <row r="17" spans="1:15" x14ac:dyDescent="0.25">
      <c r="A17" s="66" t="s">
        <v>448</v>
      </c>
      <c r="B17" s="63">
        <v>200</v>
      </c>
      <c r="C17" s="64">
        <f t="shared" si="0"/>
        <v>16.7</v>
      </c>
      <c r="D17" s="64">
        <f t="shared" si="1"/>
        <v>89.7</v>
      </c>
      <c r="E17" s="63">
        <v>50</v>
      </c>
      <c r="F17" s="64">
        <f t="shared" si="2"/>
        <v>16.7</v>
      </c>
      <c r="G17" s="64">
        <f t="shared" si="3"/>
        <v>25</v>
      </c>
      <c r="J17" s="407"/>
      <c r="K17" s="66" t="s">
        <v>448</v>
      </c>
      <c r="L17" s="118">
        <v>16.7</v>
      </c>
      <c r="M17" s="118">
        <v>89.7</v>
      </c>
      <c r="N17" s="118">
        <v>16.7</v>
      </c>
      <c r="O17" s="118">
        <v>25</v>
      </c>
    </row>
    <row r="18" spans="1:15" x14ac:dyDescent="0.25">
      <c r="A18" s="66" t="s">
        <v>449</v>
      </c>
      <c r="B18" s="63">
        <v>200</v>
      </c>
      <c r="C18" s="64">
        <f t="shared" si="0"/>
        <v>24.5</v>
      </c>
      <c r="D18" s="64">
        <f t="shared" si="1"/>
        <v>182.3</v>
      </c>
      <c r="E18" s="63">
        <v>50</v>
      </c>
      <c r="F18" s="64">
        <f t="shared" si="2"/>
        <v>24.5</v>
      </c>
      <c r="G18" s="64">
        <f t="shared" si="3"/>
        <v>29.9</v>
      </c>
      <c r="J18" s="407"/>
      <c r="K18" s="66" t="s">
        <v>449</v>
      </c>
      <c r="L18" s="118">
        <v>24.5</v>
      </c>
      <c r="M18" s="118">
        <v>182.3</v>
      </c>
      <c r="N18" s="118">
        <v>24.5</v>
      </c>
      <c r="O18" s="118">
        <v>29.9</v>
      </c>
    </row>
    <row r="19" spans="1:15" x14ac:dyDescent="0.25">
      <c r="J19" s="407"/>
      <c r="K19" s="62" t="s">
        <v>450</v>
      </c>
      <c r="L19" s="115">
        <f>AVERAGE(L7:L18)</f>
        <v>25.066666666666663</v>
      </c>
      <c r="M19" s="115">
        <f>MAX(M7:M18)</f>
        <v>182.5</v>
      </c>
      <c r="N19" s="115">
        <f>AVERAGE(N7:N18)</f>
        <v>25.125</v>
      </c>
      <c r="O19" s="115">
        <f>MAX(O7:O18)</f>
        <v>34.4</v>
      </c>
    </row>
    <row r="21" spans="1:15" ht="41.4" x14ac:dyDescent="0.25">
      <c r="J21" s="61">
        <f>+A6</f>
        <v>2022</v>
      </c>
      <c r="K21" s="61" t="s">
        <v>432</v>
      </c>
      <c r="L21" s="67" t="s">
        <v>427</v>
      </c>
      <c r="M21" s="67" t="s">
        <v>433</v>
      </c>
      <c r="N21" s="67" t="s">
        <v>430</v>
      </c>
      <c r="O21" s="67" t="s">
        <v>434</v>
      </c>
    </row>
    <row r="22" spans="1:15" x14ac:dyDescent="0.25">
      <c r="J22" s="407" t="s">
        <v>216</v>
      </c>
      <c r="K22" s="66" t="s">
        <v>435</v>
      </c>
      <c r="L22" s="64"/>
      <c r="M22" s="64"/>
      <c r="N22" s="64"/>
      <c r="O22" s="64"/>
    </row>
    <row r="23" spans="1:15" x14ac:dyDescent="0.25">
      <c r="J23" s="407"/>
      <c r="K23" s="66" t="s">
        <v>436</v>
      </c>
      <c r="L23" s="64"/>
      <c r="M23" s="64"/>
      <c r="N23" s="64"/>
      <c r="O23" s="64"/>
    </row>
    <row r="24" spans="1:15" x14ac:dyDescent="0.25">
      <c r="J24" s="407"/>
      <c r="K24" s="66" t="s">
        <v>437</v>
      </c>
      <c r="L24" s="64"/>
      <c r="M24" s="64"/>
      <c r="N24" s="64"/>
      <c r="O24" s="64"/>
    </row>
    <row r="25" spans="1:15" x14ac:dyDescent="0.25">
      <c r="J25" s="407"/>
      <c r="K25" s="66" t="s">
        <v>439</v>
      </c>
      <c r="L25" s="64"/>
      <c r="M25" s="64"/>
      <c r="N25" s="64"/>
      <c r="O25" s="64"/>
    </row>
    <row r="26" spans="1:15" x14ac:dyDescent="0.25">
      <c r="J26" s="407"/>
      <c r="K26" s="66" t="s">
        <v>441</v>
      </c>
      <c r="L26" s="64"/>
      <c r="M26" s="64"/>
      <c r="N26" s="64"/>
      <c r="O26" s="64"/>
    </row>
    <row r="27" spans="1:15" x14ac:dyDescent="0.25">
      <c r="J27" s="407"/>
      <c r="K27" s="66" t="s">
        <v>442</v>
      </c>
      <c r="L27" s="64"/>
      <c r="M27" s="64"/>
      <c r="N27" s="64"/>
      <c r="O27" s="64"/>
    </row>
    <row r="28" spans="1:15" x14ac:dyDescent="0.25">
      <c r="J28" s="407"/>
      <c r="K28" s="66" t="s">
        <v>443</v>
      </c>
      <c r="L28" s="64"/>
      <c r="M28" s="64"/>
      <c r="N28" s="64"/>
      <c r="O28" s="64"/>
    </row>
    <row r="29" spans="1:15" x14ac:dyDescent="0.25">
      <c r="J29" s="407"/>
      <c r="K29" s="66" t="s">
        <v>445</v>
      </c>
      <c r="L29" s="64"/>
      <c r="M29" s="64"/>
      <c r="N29" s="64"/>
      <c r="O29" s="64"/>
    </row>
    <row r="30" spans="1:15" x14ac:dyDescent="0.25">
      <c r="J30" s="407"/>
      <c r="K30" s="66" t="s">
        <v>446</v>
      </c>
      <c r="L30" s="64"/>
      <c r="M30" s="64"/>
      <c r="N30" s="64"/>
      <c r="O30" s="64"/>
    </row>
    <row r="31" spans="1:15" x14ac:dyDescent="0.25">
      <c r="J31" s="407"/>
      <c r="K31" s="66" t="s">
        <v>447</v>
      </c>
      <c r="L31" s="64"/>
      <c r="M31" s="64"/>
      <c r="N31" s="64"/>
      <c r="O31" s="64"/>
    </row>
    <row r="32" spans="1:15" x14ac:dyDescent="0.25">
      <c r="J32" s="407"/>
      <c r="K32" s="66" t="s">
        <v>448</v>
      </c>
      <c r="L32" s="64"/>
      <c r="M32" s="64"/>
      <c r="N32" s="64"/>
      <c r="O32" s="64"/>
    </row>
    <row r="33" spans="1:15" x14ac:dyDescent="0.25">
      <c r="J33" s="407"/>
      <c r="K33" s="66" t="s">
        <v>449</v>
      </c>
      <c r="L33" s="64"/>
      <c r="M33" s="64"/>
      <c r="N33" s="64"/>
      <c r="O33" s="64"/>
    </row>
    <row r="34" spans="1:15" x14ac:dyDescent="0.25">
      <c r="J34" s="407"/>
      <c r="K34" s="62" t="s">
        <v>450</v>
      </c>
      <c r="L34" s="62" t="e">
        <f>AVERAGE(L22:L33)</f>
        <v>#DIV/0!</v>
      </c>
      <c r="M34" s="62">
        <f>MAX(M22:M33)</f>
        <v>0</v>
      </c>
      <c r="N34" s="62" t="e">
        <f>AVERAGE(N22:N33)</f>
        <v>#DIV/0!</v>
      </c>
      <c r="O34" s="62">
        <f>MAX(O22:O33)</f>
        <v>0</v>
      </c>
    </row>
    <row r="36" spans="1:15" ht="41.4" x14ac:dyDescent="0.25">
      <c r="J36" s="61">
        <f>+A6</f>
        <v>2022</v>
      </c>
      <c r="K36" s="61" t="s">
        <v>432</v>
      </c>
      <c r="L36" s="67" t="s">
        <v>427</v>
      </c>
      <c r="M36" s="67" t="s">
        <v>433</v>
      </c>
      <c r="N36" s="67" t="s">
        <v>430</v>
      </c>
      <c r="O36" s="67" t="s">
        <v>434</v>
      </c>
    </row>
    <row r="37" spans="1:15" x14ac:dyDescent="0.25">
      <c r="J37" s="407" t="s">
        <v>217</v>
      </c>
      <c r="K37" s="66" t="s">
        <v>435</v>
      </c>
      <c r="L37" s="64"/>
      <c r="M37" s="64"/>
      <c r="N37" s="64"/>
      <c r="O37" s="64"/>
    </row>
    <row r="38" spans="1:15" x14ac:dyDescent="0.25">
      <c r="J38" s="407"/>
      <c r="K38" s="66" t="s">
        <v>436</v>
      </c>
      <c r="L38" s="64"/>
      <c r="M38" s="64"/>
      <c r="N38" s="64"/>
      <c r="O38" s="64"/>
    </row>
    <row r="39" spans="1:15" x14ac:dyDescent="0.25">
      <c r="J39" s="407"/>
      <c r="K39" s="66" t="s">
        <v>437</v>
      </c>
      <c r="L39" s="64"/>
      <c r="M39" s="64"/>
      <c r="N39" s="64"/>
      <c r="O39" s="64"/>
    </row>
    <row r="40" spans="1:15" x14ac:dyDescent="0.25">
      <c r="J40" s="407"/>
      <c r="K40" s="66" t="s">
        <v>439</v>
      </c>
      <c r="L40" s="64"/>
      <c r="M40" s="64"/>
      <c r="N40" s="64"/>
      <c r="O40" s="64"/>
    </row>
    <row r="41" spans="1:15" x14ac:dyDescent="0.25">
      <c r="J41" s="407"/>
      <c r="K41" s="66" t="s">
        <v>441</v>
      </c>
      <c r="L41" s="64"/>
      <c r="M41" s="64"/>
      <c r="N41" s="64"/>
      <c r="O41" s="64"/>
    </row>
    <row r="42" spans="1:15" x14ac:dyDescent="0.25">
      <c r="J42" s="407"/>
      <c r="K42" s="66" t="s">
        <v>442</v>
      </c>
      <c r="L42" s="64"/>
      <c r="M42" s="64"/>
      <c r="N42" s="64"/>
      <c r="O42" s="64"/>
    </row>
    <row r="43" spans="1:15" x14ac:dyDescent="0.25">
      <c r="J43" s="407"/>
      <c r="K43" s="66" t="s">
        <v>443</v>
      </c>
      <c r="L43" s="64"/>
      <c r="M43" s="64"/>
      <c r="N43" s="64"/>
      <c r="O43" s="64"/>
    </row>
    <row r="44" spans="1:15" x14ac:dyDescent="0.25">
      <c r="J44" s="407"/>
      <c r="K44" s="66" t="s">
        <v>445</v>
      </c>
      <c r="L44" s="64"/>
      <c r="M44" s="64"/>
      <c r="N44" s="64"/>
      <c r="O44" s="64"/>
    </row>
    <row r="45" spans="1:15" x14ac:dyDescent="0.25">
      <c r="J45" s="407"/>
      <c r="K45" s="66" t="s">
        <v>446</v>
      </c>
      <c r="L45" s="64"/>
      <c r="M45" s="64"/>
      <c r="N45" s="64"/>
      <c r="O45" s="64"/>
    </row>
    <row r="46" spans="1:15" x14ac:dyDescent="0.25">
      <c r="J46" s="407"/>
      <c r="K46" s="66" t="s">
        <v>447</v>
      </c>
      <c r="L46" s="64"/>
      <c r="M46" s="64"/>
      <c r="N46" s="64"/>
      <c r="O46" s="64"/>
    </row>
    <row r="47" spans="1:15" x14ac:dyDescent="0.25">
      <c r="J47" s="407"/>
      <c r="K47" s="66" t="s">
        <v>448</v>
      </c>
      <c r="L47" s="64"/>
      <c r="M47" s="64"/>
      <c r="N47" s="64"/>
      <c r="O47" s="64"/>
    </row>
    <row r="48" spans="1:15" x14ac:dyDescent="0.25">
      <c r="A48" s="410" t="s">
        <v>337</v>
      </c>
      <c r="B48" s="411"/>
      <c r="C48" s="411"/>
      <c r="D48" s="411"/>
      <c r="E48" s="411"/>
      <c r="F48" s="411"/>
      <c r="G48" s="412"/>
      <c r="J48" s="407"/>
      <c r="K48" s="66" t="s">
        <v>449</v>
      </c>
      <c r="L48" s="64"/>
      <c r="M48" s="64"/>
      <c r="N48" s="64"/>
      <c r="O48" s="64"/>
    </row>
    <row r="49" spans="1:15" x14ac:dyDescent="0.25">
      <c r="A49" s="413"/>
      <c r="B49" s="414"/>
      <c r="C49" s="414"/>
      <c r="D49" s="414"/>
      <c r="E49" s="414"/>
      <c r="F49" s="414"/>
      <c r="G49" s="415"/>
      <c r="J49" s="407"/>
      <c r="K49" s="62" t="s">
        <v>450</v>
      </c>
      <c r="L49" s="62" t="e">
        <f>AVERAGE(L37:L48)</f>
        <v>#DIV/0!</v>
      </c>
      <c r="M49" s="62">
        <f>MAX(M37:M48)</f>
        <v>0</v>
      </c>
      <c r="N49" s="62" t="e">
        <f>AVERAGE(N37:N48)</f>
        <v>#DIV/0!</v>
      </c>
      <c r="O49" s="62">
        <f>MAX(O37:O48)</f>
        <v>0</v>
      </c>
    </row>
    <row r="50" spans="1:15" x14ac:dyDescent="0.25">
      <c r="A50" s="416"/>
      <c r="B50" s="417"/>
      <c r="C50" s="417"/>
      <c r="D50" s="417"/>
      <c r="E50" s="417"/>
      <c r="F50" s="417"/>
      <c r="G50" s="418"/>
    </row>
    <row r="51" spans="1:15" ht="41.4" x14ac:dyDescent="0.25">
      <c r="A51" s="416"/>
      <c r="B51" s="417"/>
      <c r="C51" s="417"/>
      <c r="D51" s="417"/>
      <c r="E51" s="417"/>
      <c r="F51" s="417"/>
      <c r="G51" s="418"/>
      <c r="J51" s="61">
        <f>+A6</f>
        <v>2022</v>
      </c>
      <c r="K51" s="61" t="s">
        <v>432</v>
      </c>
      <c r="L51" s="67" t="s">
        <v>427</v>
      </c>
      <c r="M51" s="67" t="s">
        <v>433</v>
      </c>
      <c r="N51" s="67" t="s">
        <v>430</v>
      </c>
      <c r="O51" s="67" t="s">
        <v>434</v>
      </c>
    </row>
    <row r="52" spans="1:15" x14ac:dyDescent="0.25">
      <c r="A52" s="419"/>
      <c r="B52" s="420"/>
      <c r="C52" s="420"/>
      <c r="D52" s="420"/>
      <c r="E52" s="420"/>
      <c r="F52" s="420"/>
      <c r="G52" s="421"/>
      <c r="J52" s="407" t="s">
        <v>218</v>
      </c>
      <c r="K52" s="66" t="s">
        <v>435</v>
      </c>
      <c r="L52" s="64"/>
      <c r="M52" s="64"/>
      <c r="N52" s="64"/>
      <c r="O52" s="64"/>
    </row>
    <row r="53" spans="1:15" x14ac:dyDescent="0.25">
      <c r="J53" s="407"/>
      <c r="K53" s="66" t="s">
        <v>436</v>
      </c>
      <c r="L53" s="64"/>
      <c r="M53" s="64"/>
      <c r="N53" s="64"/>
      <c r="O53" s="64"/>
    </row>
    <row r="54" spans="1:15" x14ac:dyDescent="0.25">
      <c r="J54" s="407"/>
      <c r="K54" s="66" t="s">
        <v>437</v>
      </c>
      <c r="L54" s="64"/>
      <c r="M54" s="64"/>
      <c r="N54" s="64"/>
      <c r="O54" s="64"/>
    </row>
    <row r="55" spans="1:15" x14ac:dyDescent="0.25">
      <c r="J55" s="407"/>
      <c r="K55" s="66" t="s">
        <v>439</v>
      </c>
      <c r="L55" s="64"/>
      <c r="M55" s="64"/>
      <c r="N55" s="64"/>
      <c r="O55" s="64"/>
    </row>
    <row r="56" spans="1:15" x14ac:dyDescent="0.25">
      <c r="J56" s="407"/>
      <c r="K56" s="66" t="s">
        <v>441</v>
      </c>
      <c r="L56" s="64"/>
      <c r="M56" s="64"/>
      <c r="N56" s="64"/>
      <c r="O56" s="64"/>
    </row>
    <row r="57" spans="1:15" x14ac:dyDescent="0.25">
      <c r="J57" s="407"/>
      <c r="K57" s="66" t="s">
        <v>442</v>
      </c>
      <c r="L57" s="64"/>
      <c r="M57" s="64"/>
      <c r="N57" s="64"/>
      <c r="O57" s="64"/>
    </row>
    <row r="58" spans="1:15" x14ac:dyDescent="0.25">
      <c r="J58" s="407"/>
      <c r="K58" s="66" t="s">
        <v>443</v>
      </c>
      <c r="L58" s="64"/>
      <c r="M58" s="64"/>
      <c r="N58" s="64"/>
      <c r="O58" s="64"/>
    </row>
    <row r="59" spans="1:15" x14ac:dyDescent="0.25">
      <c r="J59" s="407"/>
      <c r="K59" s="66" t="s">
        <v>445</v>
      </c>
      <c r="L59" s="64"/>
      <c r="M59" s="64"/>
      <c r="N59" s="64"/>
      <c r="O59" s="64"/>
    </row>
    <row r="60" spans="1:15" x14ac:dyDescent="0.25">
      <c r="J60" s="407"/>
      <c r="K60" s="66" t="s">
        <v>446</v>
      </c>
      <c r="L60" s="64"/>
      <c r="M60" s="64"/>
      <c r="N60" s="64"/>
      <c r="O60" s="64"/>
    </row>
    <row r="61" spans="1:15" x14ac:dyDescent="0.25">
      <c r="J61" s="407"/>
      <c r="K61" s="66" t="s">
        <v>447</v>
      </c>
      <c r="L61" s="64"/>
      <c r="M61" s="64"/>
      <c r="N61" s="64"/>
      <c r="O61" s="64"/>
    </row>
    <row r="62" spans="1:15" x14ac:dyDescent="0.25">
      <c r="J62" s="407"/>
      <c r="K62" s="66" t="s">
        <v>448</v>
      </c>
      <c r="L62" s="64"/>
      <c r="M62" s="64"/>
      <c r="N62" s="64"/>
      <c r="O62" s="64"/>
    </row>
    <row r="63" spans="1:15" x14ac:dyDescent="0.25">
      <c r="J63" s="407"/>
      <c r="K63" s="66" t="s">
        <v>449</v>
      </c>
      <c r="L63" s="64"/>
      <c r="M63" s="64"/>
      <c r="N63" s="64"/>
      <c r="O63" s="64"/>
    </row>
    <row r="64" spans="1:15" x14ac:dyDescent="0.25">
      <c r="J64" s="407"/>
      <c r="K64" s="62" t="s">
        <v>450</v>
      </c>
      <c r="L64" s="62" t="e">
        <f>AVERAGE(L52:L63)</f>
        <v>#DIV/0!</v>
      </c>
      <c r="M64" s="62">
        <f>MAX(M52:M63)</f>
        <v>0</v>
      </c>
      <c r="N64" s="62" t="e">
        <f>AVERAGE(N52:N63)</f>
        <v>#DIV/0!</v>
      </c>
      <c r="O64" s="62">
        <f>MAX(O52:O63)</f>
        <v>0</v>
      </c>
    </row>
    <row r="66" spans="10:15" ht="41.4" x14ac:dyDescent="0.25">
      <c r="J66" s="61">
        <f>+A6</f>
        <v>2022</v>
      </c>
      <c r="K66" s="61" t="s">
        <v>432</v>
      </c>
      <c r="L66" s="67" t="s">
        <v>427</v>
      </c>
      <c r="M66" s="67" t="s">
        <v>433</v>
      </c>
      <c r="N66" s="67" t="s">
        <v>430</v>
      </c>
      <c r="O66" s="67" t="s">
        <v>434</v>
      </c>
    </row>
    <row r="67" spans="10:15" x14ac:dyDescent="0.25">
      <c r="J67" s="407" t="s">
        <v>219</v>
      </c>
      <c r="K67" s="66" t="s">
        <v>435</v>
      </c>
      <c r="L67" s="64"/>
      <c r="M67" s="64"/>
      <c r="N67" s="64"/>
      <c r="O67" s="64"/>
    </row>
    <row r="68" spans="10:15" x14ac:dyDescent="0.25">
      <c r="J68" s="407"/>
      <c r="K68" s="66" t="s">
        <v>436</v>
      </c>
      <c r="L68" s="64"/>
      <c r="M68" s="64"/>
      <c r="N68" s="64"/>
      <c r="O68" s="64"/>
    </row>
    <row r="69" spans="10:15" x14ac:dyDescent="0.25">
      <c r="J69" s="407"/>
      <c r="K69" s="66" t="s">
        <v>437</v>
      </c>
      <c r="L69" s="64"/>
      <c r="M69" s="64"/>
      <c r="N69" s="64"/>
      <c r="O69" s="64"/>
    </row>
    <row r="70" spans="10:15" x14ac:dyDescent="0.25">
      <c r="J70" s="407"/>
      <c r="K70" s="66" t="s">
        <v>439</v>
      </c>
      <c r="L70" s="64"/>
      <c r="M70" s="64"/>
      <c r="N70" s="64"/>
      <c r="O70" s="64"/>
    </row>
    <row r="71" spans="10:15" x14ac:dyDescent="0.25">
      <c r="J71" s="407"/>
      <c r="K71" s="66" t="s">
        <v>441</v>
      </c>
      <c r="L71" s="64"/>
      <c r="M71" s="64"/>
      <c r="N71" s="64"/>
      <c r="O71" s="64"/>
    </row>
    <row r="72" spans="10:15" x14ac:dyDescent="0.25">
      <c r="J72" s="407"/>
      <c r="K72" s="66" t="s">
        <v>442</v>
      </c>
      <c r="L72" s="64"/>
      <c r="M72" s="64"/>
      <c r="N72" s="64"/>
      <c r="O72" s="64"/>
    </row>
    <row r="73" spans="10:15" x14ac:dyDescent="0.25">
      <c r="J73" s="407"/>
      <c r="K73" s="66" t="s">
        <v>443</v>
      </c>
      <c r="L73" s="64"/>
      <c r="M73" s="64"/>
      <c r="N73" s="64"/>
      <c r="O73" s="64"/>
    </row>
    <row r="74" spans="10:15" x14ac:dyDescent="0.25">
      <c r="J74" s="407"/>
      <c r="K74" s="66" t="s">
        <v>445</v>
      </c>
      <c r="L74" s="64"/>
      <c r="M74" s="64"/>
      <c r="N74" s="64"/>
      <c r="O74" s="64"/>
    </row>
    <row r="75" spans="10:15" x14ac:dyDescent="0.25">
      <c r="J75" s="407"/>
      <c r="K75" s="66" t="s">
        <v>446</v>
      </c>
      <c r="L75" s="64"/>
      <c r="M75" s="64"/>
      <c r="N75" s="64"/>
      <c r="O75" s="64"/>
    </row>
    <row r="76" spans="10:15" x14ac:dyDescent="0.25">
      <c r="J76" s="407"/>
      <c r="K76" s="66" t="s">
        <v>447</v>
      </c>
      <c r="L76" s="64"/>
      <c r="M76" s="64"/>
      <c r="N76" s="64"/>
      <c r="O76" s="64"/>
    </row>
    <row r="77" spans="10:15" x14ac:dyDescent="0.25">
      <c r="J77" s="407"/>
      <c r="K77" s="66" t="s">
        <v>448</v>
      </c>
      <c r="L77" s="64"/>
      <c r="M77" s="64"/>
      <c r="N77" s="64"/>
      <c r="O77" s="64"/>
    </row>
    <row r="78" spans="10:15" x14ac:dyDescent="0.25">
      <c r="J78" s="407"/>
      <c r="K78" s="66" t="s">
        <v>449</v>
      </c>
      <c r="L78" s="64"/>
      <c r="M78" s="64"/>
      <c r="N78" s="64"/>
      <c r="O78" s="64"/>
    </row>
    <row r="79" spans="10:15" x14ac:dyDescent="0.25">
      <c r="J79" s="407"/>
      <c r="K79" s="62" t="s">
        <v>450</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topLeftCell="A31" workbookViewId="0">
      <selection activeCell="L7" sqref="L7"/>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Peterborough Energy Recovery Facility</v>
      </c>
    </row>
    <row r="3" spans="1:19" ht="14.4" x14ac:dyDescent="0.3">
      <c r="A3" s="60" t="s">
        <v>470</v>
      </c>
      <c r="D3" s="76" t="s">
        <v>419</v>
      </c>
      <c r="G3" s="80" t="s">
        <v>420</v>
      </c>
      <c r="J3" s="9" t="str">
        <f>+A3</f>
        <v>Monitoring of Total organic carbon emissions</v>
      </c>
      <c r="L3" s="9"/>
      <c r="N3" s="9" t="s">
        <v>421</v>
      </c>
      <c r="Q3" s="79" t="s">
        <v>3</v>
      </c>
      <c r="R3" s="74"/>
      <c r="S3" s="74"/>
    </row>
    <row r="4" spans="1:19" ht="13.95" customHeight="1" x14ac:dyDescent="0.25">
      <c r="Q4" s="385" t="s">
        <v>422</v>
      </c>
      <c r="R4" s="385"/>
      <c r="S4" s="385"/>
    </row>
    <row r="5" spans="1:19" ht="16.2" x14ac:dyDescent="0.25">
      <c r="A5" s="68" t="s">
        <v>423</v>
      </c>
      <c r="B5" s="408" t="s">
        <v>424</v>
      </c>
      <c r="C5" s="408"/>
      <c r="D5" s="408"/>
      <c r="E5" s="408" t="s">
        <v>425</v>
      </c>
      <c r="F5" s="408"/>
      <c r="G5" s="408"/>
      <c r="J5" s="409"/>
      <c r="K5" s="409"/>
      <c r="L5" s="409"/>
      <c r="M5" s="409"/>
      <c r="N5" s="409"/>
      <c r="O5" s="409"/>
      <c r="Q5" s="385"/>
      <c r="R5" s="385"/>
      <c r="S5" s="385"/>
    </row>
    <row r="6" spans="1:19" s="58" customFormat="1" ht="37.5" customHeight="1" x14ac:dyDescent="0.3">
      <c r="A6" s="65">
        <f>+'Cover Page'!C39</f>
        <v>2022</v>
      </c>
      <c r="B6" s="55" t="s">
        <v>471</v>
      </c>
      <c r="C6" s="55" t="s">
        <v>427</v>
      </c>
      <c r="D6" s="55" t="s">
        <v>428</v>
      </c>
      <c r="E6" s="55" t="s">
        <v>472</v>
      </c>
      <c r="F6" s="55" t="s">
        <v>430</v>
      </c>
      <c r="G6" s="55" t="s">
        <v>431</v>
      </c>
      <c r="H6" s="59"/>
      <c r="J6" s="61">
        <f>+A6</f>
        <v>2022</v>
      </c>
      <c r="K6" s="61" t="s">
        <v>432</v>
      </c>
      <c r="L6" s="67" t="s">
        <v>427</v>
      </c>
      <c r="M6" s="67" t="s">
        <v>433</v>
      </c>
      <c r="N6" s="67" t="s">
        <v>430</v>
      </c>
      <c r="O6" s="67" t="s">
        <v>434</v>
      </c>
      <c r="Q6" s="385"/>
      <c r="R6" s="385"/>
      <c r="S6" s="385"/>
    </row>
    <row r="7" spans="1:19" x14ac:dyDescent="0.25">
      <c r="A7" s="66" t="s">
        <v>435</v>
      </c>
      <c r="B7" s="63">
        <v>20</v>
      </c>
      <c r="C7" s="64">
        <f>L7</f>
        <v>0.8</v>
      </c>
      <c r="D7" s="64">
        <f>M7</f>
        <v>3.2</v>
      </c>
      <c r="E7" s="63">
        <v>10</v>
      </c>
      <c r="F7" s="64">
        <f>N7</f>
        <v>0.8</v>
      </c>
      <c r="G7" s="64">
        <f>O7</f>
        <v>2.5</v>
      </c>
      <c r="J7" s="407" t="s">
        <v>215</v>
      </c>
      <c r="K7" s="66" t="s">
        <v>435</v>
      </c>
      <c r="L7" s="64">
        <v>0.8</v>
      </c>
      <c r="M7" s="64">
        <v>3.2</v>
      </c>
      <c r="N7" s="64">
        <v>0.8</v>
      </c>
      <c r="O7" s="64">
        <v>2.5</v>
      </c>
      <c r="Q7" s="385"/>
      <c r="R7" s="385"/>
      <c r="S7" s="385"/>
    </row>
    <row r="8" spans="1:19" x14ac:dyDescent="0.25">
      <c r="A8" s="66" t="s">
        <v>436</v>
      </c>
      <c r="B8" s="63">
        <v>20</v>
      </c>
      <c r="C8" s="64">
        <f t="shared" ref="C8:C18" si="0">L8</f>
        <v>0.1</v>
      </c>
      <c r="D8" s="64">
        <f t="shared" ref="D8:D18" si="1">M8</f>
        <v>7.3</v>
      </c>
      <c r="E8" s="63">
        <v>10</v>
      </c>
      <c r="F8" s="64">
        <f t="shared" ref="F8:F18" si="2">N8</f>
        <v>0.1</v>
      </c>
      <c r="G8" s="64">
        <f t="shared" ref="G8:G18" si="3">O8</f>
        <v>0.2</v>
      </c>
      <c r="J8" s="407"/>
      <c r="K8" s="66" t="s">
        <v>436</v>
      </c>
      <c r="L8" s="64">
        <v>0.1</v>
      </c>
      <c r="M8" s="64">
        <v>7.3</v>
      </c>
      <c r="N8" s="64">
        <v>0.1</v>
      </c>
      <c r="O8" s="64">
        <v>0.2</v>
      </c>
      <c r="Q8" s="385"/>
      <c r="R8" s="385"/>
      <c r="S8" s="385"/>
    </row>
    <row r="9" spans="1:19" x14ac:dyDescent="0.25">
      <c r="A9" s="66" t="s">
        <v>437</v>
      </c>
      <c r="B9" s="63">
        <v>20</v>
      </c>
      <c r="C9" s="64">
        <f t="shared" si="0"/>
        <v>0.5</v>
      </c>
      <c r="D9" s="64">
        <f t="shared" si="1"/>
        <v>6.9</v>
      </c>
      <c r="E9" s="63">
        <v>10</v>
      </c>
      <c r="F9" s="64">
        <f t="shared" si="2"/>
        <v>0.5</v>
      </c>
      <c r="G9" s="64">
        <f t="shared" si="3"/>
        <v>0.6</v>
      </c>
      <c r="J9" s="407"/>
      <c r="K9" s="66" t="s">
        <v>437</v>
      </c>
      <c r="L9" s="64">
        <v>0.5</v>
      </c>
      <c r="M9" s="64">
        <v>6.9</v>
      </c>
      <c r="N9" s="64">
        <v>0.5</v>
      </c>
      <c r="O9" s="64">
        <v>0.6</v>
      </c>
      <c r="Q9" s="78" t="s">
        <v>438</v>
      </c>
    </row>
    <row r="10" spans="1:19" ht="14.25" customHeight="1" x14ac:dyDescent="0.25">
      <c r="A10" s="66" t="s">
        <v>439</v>
      </c>
      <c r="B10" s="63">
        <v>20</v>
      </c>
      <c r="C10" s="64">
        <f t="shared" si="0"/>
        <v>0.4</v>
      </c>
      <c r="D10" s="64">
        <f t="shared" si="1"/>
        <v>3.8</v>
      </c>
      <c r="E10" s="63">
        <v>10</v>
      </c>
      <c r="F10" s="64">
        <f t="shared" si="2"/>
        <v>0.4</v>
      </c>
      <c r="G10" s="64">
        <f t="shared" si="3"/>
        <v>1.1000000000000001</v>
      </c>
      <c r="J10" s="407"/>
      <c r="K10" s="66" t="s">
        <v>439</v>
      </c>
      <c r="L10" s="64">
        <v>0.4</v>
      </c>
      <c r="M10" s="64">
        <v>3.8</v>
      </c>
      <c r="N10" s="64">
        <v>0.4</v>
      </c>
      <c r="O10" s="64">
        <v>1.1000000000000001</v>
      </c>
      <c r="Q10" s="406" t="s">
        <v>440</v>
      </c>
      <c r="R10" s="406"/>
      <c r="S10" s="406"/>
    </row>
    <row r="11" spans="1:19" x14ac:dyDescent="0.25">
      <c r="A11" s="66" t="s">
        <v>441</v>
      </c>
      <c r="B11" s="63">
        <v>20</v>
      </c>
      <c r="C11" s="64">
        <f t="shared" si="0"/>
        <v>0.6</v>
      </c>
      <c r="D11" s="64">
        <f t="shared" si="1"/>
        <v>14.7</v>
      </c>
      <c r="E11" s="63">
        <v>10</v>
      </c>
      <c r="F11" s="64">
        <f t="shared" si="2"/>
        <v>0.6</v>
      </c>
      <c r="G11" s="64">
        <f t="shared" si="3"/>
        <v>0.9</v>
      </c>
      <c r="J11" s="407"/>
      <c r="K11" s="66" t="s">
        <v>441</v>
      </c>
      <c r="L11" s="64">
        <v>0.6</v>
      </c>
      <c r="M11" s="64">
        <v>14.7</v>
      </c>
      <c r="N11" s="64">
        <v>0.6</v>
      </c>
      <c r="O11" s="64">
        <v>0.9</v>
      </c>
      <c r="Q11" s="406"/>
      <c r="R11" s="406"/>
      <c r="S11" s="406"/>
    </row>
    <row r="12" spans="1:19" x14ac:dyDescent="0.25">
      <c r="A12" s="66" t="s">
        <v>442</v>
      </c>
      <c r="B12" s="63">
        <v>20</v>
      </c>
      <c r="C12" s="64">
        <f t="shared" si="0"/>
        <v>0.6</v>
      </c>
      <c r="D12" s="64">
        <f t="shared" si="1"/>
        <v>2.6</v>
      </c>
      <c r="E12" s="63">
        <v>10</v>
      </c>
      <c r="F12" s="64">
        <f t="shared" si="2"/>
        <v>0.6</v>
      </c>
      <c r="G12" s="64">
        <f t="shared" si="3"/>
        <v>0.9</v>
      </c>
      <c r="J12" s="407"/>
      <c r="K12" s="66" t="s">
        <v>442</v>
      </c>
      <c r="L12" s="64">
        <v>0.6</v>
      </c>
      <c r="M12" s="64">
        <v>2.6</v>
      </c>
      <c r="N12" s="64">
        <v>0.6</v>
      </c>
      <c r="O12" s="64">
        <v>0.9</v>
      </c>
      <c r="Q12" s="406"/>
      <c r="R12" s="406"/>
      <c r="S12" s="406"/>
    </row>
    <row r="13" spans="1:19" ht="14.25" customHeight="1" x14ac:dyDescent="0.25">
      <c r="A13" s="66" t="s">
        <v>443</v>
      </c>
      <c r="B13" s="63">
        <v>20</v>
      </c>
      <c r="C13" s="64">
        <f t="shared" si="0"/>
        <v>0.6</v>
      </c>
      <c r="D13" s="64">
        <f t="shared" si="1"/>
        <v>4.4000000000000004</v>
      </c>
      <c r="E13" s="63">
        <v>10</v>
      </c>
      <c r="F13" s="64">
        <f t="shared" si="2"/>
        <v>0.5</v>
      </c>
      <c r="G13" s="64">
        <f t="shared" si="3"/>
        <v>0.7</v>
      </c>
      <c r="J13" s="407"/>
      <c r="K13" s="66" t="s">
        <v>443</v>
      </c>
      <c r="L13" s="64">
        <v>0.6</v>
      </c>
      <c r="M13" s="64">
        <v>4.4000000000000004</v>
      </c>
      <c r="N13" s="64">
        <v>0.5</v>
      </c>
      <c r="O13" s="64">
        <v>0.7</v>
      </c>
      <c r="Q13" s="406" t="s">
        <v>444</v>
      </c>
      <c r="R13" s="406"/>
      <c r="S13" s="406"/>
    </row>
    <row r="14" spans="1:19" x14ac:dyDescent="0.25">
      <c r="A14" s="66" t="s">
        <v>445</v>
      </c>
      <c r="B14" s="63">
        <v>20</v>
      </c>
      <c r="C14" s="64">
        <f t="shared" si="0"/>
        <v>0.5</v>
      </c>
      <c r="D14" s="64">
        <f t="shared" si="1"/>
        <v>4</v>
      </c>
      <c r="E14" s="63">
        <v>10</v>
      </c>
      <c r="F14" s="64">
        <f t="shared" si="2"/>
        <v>0.5</v>
      </c>
      <c r="G14" s="64">
        <f t="shared" si="3"/>
        <v>0.6</v>
      </c>
      <c r="J14" s="407"/>
      <c r="K14" s="66" t="s">
        <v>445</v>
      </c>
      <c r="L14" s="64">
        <v>0.5</v>
      </c>
      <c r="M14" s="64">
        <v>4</v>
      </c>
      <c r="N14" s="64">
        <v>0.5</v>
      </c>
      <c r="O14" s="64">
        <v>0.6</v>
      </c>
      <c r="Q14" s="406"/>
      <c r="R14" s="406"/>
      <c r="S14" s="406"/>
    </row>
    <row r="15" spans="1:19" x14ac:dyDescent="0.25">
      <c r="A15" s="66" t="s">
        <v>446</v>
      </c>
      <c r="B15" s="63">
        <v>20</v>
      </c>
      <c r="C15" s="64">
        <f t="shared" si="0"/>
        <v>0.6</v>
      </c>
      <c r="D15" s="64">
        <f t="shared" si="1"/>
        <v>13.3</v>
      </c>
      <c r="E15" s="63">
        <v>10</v>
      </c>
      <c r="F15" s="64">
        <f t="shared" si="2"/>
        <v>0.5</v>
      </c>
      <c r="G15" s="64">
        <f t="shared" si="3"/>
        <v>0.8</v>
      </c>
      <c r="J15" s="407"/>
      <c r="K15" s="66" t="s">
        <v>446</v>
      </c>
      <c r="L15" s="64">
        <v>0.6</v>
      </c>
      <c r="M15" s="64">
        <v>13.3</v>
      </c>
      <c r="N15" s="64">
        <v>0.5</v>
      </c>
      <c r="O15" s="64">
        <v>0.8</v>
      </c>
      <c r="Q15" s="406"/>
      <c r="R15" s="406"/>
      <c r="S15" s="406"/>
    </row>
    <row r="16" spans="1:19" x14ac:dyDescent="0.25">
      <c r="A16" s="66" t="s">
        <v>447</v>
      </c>
      <c r="B16" s="63">
        <v>20</v>
      </c>
      <c r="C16" s="64">
        <f t="shared" si="0"/>
        <v>0.5</v>
      </c>
      <c r="D16" s="64">
        <f t="shared" si="1"/>
        <v>5.7</v>
      </c>
      <c r="E16" s="63">
        <v>10</v>
      </c>
      <c r="F16" s="64">
        <f t="shared" si="2"/>
        <v>0.5</v>
      </c>
      <c r="G16" s="64">
        <f t="shared" si="3"/>
        <v>0.8</v>
      </c>
      <c r="J16" s="407"/>
      <c r="K16" s="66" t="s">
        <v>447</v>
      </c>
      <c r="L16" s="64">
        <v>0.5</v>
      </c>
      <c r="M16" s="64">
        <v>5.7</v>
      </c>
      <c r="N16" s="64">
        <v>0.5</v>
      </c>
      <c r="O16" s="64">
        <v>0.8</v>
      </c>
      <c r="Q16" s="406"/>
      <c r="R16" s="406"/>
      <c r="S16" s="406"/>
    </row>
    <row r="17" spans="1:15" x14ac:dyDescent="0.25">
      <c r="A17" s="66" t="s">
        <v>448</v>
      </c>
      <c r="B17" s="63">
        <v>20</v>
      </c>
      <c r="C17" s="64">
        <f t="shared" si="0"/>
        <v>0.4</v>
      </c>
      <c r="D17" s="64">
        <f t="shared" si="1"/>
        <v>6.6</v>
      </c>
      <c r="E17" s="63">
        <v>10</v>
      </c>
      <c r="F17" s="64">
        <f t="shared" si="2"/>
        <v>0.4</v>
      </c>
      <c r="G17" s="64">
        <f t="shared" si="3"/>
        <v>0.7</v>
      </c>
      <c r="J17" s="407"/>
      <c r="K17" s="66" t="s">
        <v>448</v>
      </c>
      <c r="L17" s="64">
        <v>0.4</v>
      </c>
      <c r="M17" s="64">
        <v>6.6</v>
      </c>
      <c r="N17" s="64">
        <v>0.4</v>
      </c>
      <c r="O17" s="64">
        <v>0.7</v>
      </c>
    </row>
    <row r="18" spans="1:15" x14ac:dyDescent="0.25">
      <c r="A18" s="66" t="s">
        <v>449</v>
      </c>
      <c r="B18" s="63">
        <v>20</v>
      </c>
      <c r="C18" s="64">
        <f t="shared" si="0"/>
        <v>0.5</v>
      </c>
      <c r="D18" s="64">
        <f t="shared" si="1"/>
        <v>14.1</v>
      </c>
      <c r="E18" s="63">
        <v>10</v>
      </c>
      <c r="F18" s="64">
        <f t="shared" si="2"/>
        <v>0.5</v>
      </c>
      <c r="G18" s="64">
        <f t="shared" si="3"/>
        <v>0.8</v>
      </c>
      <c r="J18" s="407"/>
      <c r="K18" s="66" t="s">
        <v>449</v>
      </c>
      <c r="L18" s="64">
        <v>0.5</v>
      </c>
      <c r="M18" s="64">
        <v>14.1</v>
      </c>
      <c r="N18" s="64">
        <v>0.5</v>
      </c>
      <c r="O18" s="64">
        <v>0.8</v>
      </c>
    </row>
    <row r="19" spans="1:15" x14ac:dyDescent="0.25">
      <c r="J19" s="407"/>
      <c r="K19" s="62" t="s">
        <v>450</v>
      </c>
      <c r="L19" s="62">
        <f>AVERAGE(L7:L18)</f>
        <v>0.5083333333333333</v>
      </c>
      <c r="M19" s="62">
        <f>MAX(M7:M18)</f>
        <v>14.7</v>
      </c>
      <c r="N19" s="62">
        <f>AVERAGE(N7:N18)</f>
        <v>0.4916666666666667</v>
      </c>
      <c r="O19" s="62">
        <f>MAX(O7:O18)</f>
        <v>2.5</v>
      </c>
    </row>
    <row r="21" spans="1:15" ht="41.4" x14ac:dyDescent="0.25">
      <c r="J21" s="61">
        <f>+A6</f>
        <v>2022</v>
      </c>
      <c r="K21" s="61" t="s">
        <v>432</v>
      </c>
      <c r="L21" s="67" t="s">
        <v>427</v>
      </c>
      <c r="M21" s="67" t="s">
        <v>433</v>
      </c>
      <c r="N21" s="67" t="s">
        <v>430</v>
      </c>
      <c r="O21" s="67" t="s">
        <v>434</v>
      </c>
    </row>
    <row r="22" spans="1:15" x14ac:dyDescent="0.25">
      <c r="J22" s="407" t="s">
        <v>216</v>
      </c>
      <c r="K22" s="66" t="s">
        <v>435</v>
      </c>
      <c r="L22" s="64"/>
      <c r="M22" s="64"/>
      <c r="N22" s="64"/>
      <c r="O22" s="64"/>
    </row>
    <row r="23" spans="1:15" x14ac:dyDescent="0.25">
      <c r="J23" s="407"/>
      <c r="K23" s="66" t="s">
        <v>436</v>
      </c>
      <c r="L23" s="64"/>
      <c r="M23" s="64"/>
      <c r="N23" s="64"/>
      <c r="O23" s="64"/>
    </row>
    <row r="24" spans="1:15" x14ac:dyDescent="0.25">
      <c r="J24" s="407"/>
      <c r="K24" s="66" t="s">
        <v>437</v>
      </c>
      <c r="L24" s="64"/>
      <c r="M24" s="64"/>
      <c r="N24" s="64"/>
      <c r="O24" s="64"/>
    </row>
    <row r="25" spans="1:15" x14ac:dyDescent="0.25">
      <c r="J25" s="407"/>
      <c r="K25" s="66" t="s">
        <v>439</v>
      </c>
      <c r="L25" s="64"/>
      <c r="M25" s="64"/>
      <c r="N25" s="64"/>
      <c r="O25" s="64"/>
    </row>
    <row r="26" spans="1:15" x14ac:dyDescent="0.25">
      <c r="J26" s="407"/>
      <c r="K26" s="66" t="s">
        <v>441</v>
      </c>
      <c r="L26" s="64"/>
      <c r="M26" s="64"/>
      <c r="N26" s="64"/>
      <c r="O26" s="64"/>
    </row>
    <row r="27" spans="1:15" x14ac:dyDescent="0.25">
      <c r="J27" s="407"/>
      <c r="K27" s="66" t="s">
        <v>442</v>
      </c>
      <c r="L27" s="64"/>
      <c r="M27" s="64"/>
      <c r="N27" s="64"/>
      <c r="O27" s="64"/>
    </row>
    <row r="28" spans="1:15" x14ac:dyDescent="0.25">
      <c r="J28" s="407"/>
      <c r="K28" s="66" t="s">
        <v>443</v>
      </c>
      <c r="L28" s="64"/>
      <c r="M28" s="64"/>
      <c r="N28" s="64"/>
      <c r="O28" s="64"/>
    </row>
    <row r="29" spans="1:15" x14ac:dyDescent="0.25">
      <c r="J29" s="407"/>
      <c r="K29" s="66" t="s">
        <v>445</v>
      </c>
      <c r="L29" s="64"/>
      <c r="M29" s="64"/>
      <c r="N29" s="64"/>
      <c r="O29" s="64"/>
    </row>
    <row r="30" spans="1:15" x14ac:dyDescent="0.25">
      <c r="J30" s="407"/>
      <c r="K30" s="66" t="s">
        <v>446</v>
      </c>
      <c r="L30" s="64"/>
      <c r="M30" s="64"/>
      <c r="N30" s="64"/>
      <c r="O30" s="64"/>
    </row>
    <row r="31" spans="1:15" x14ac:dyDescent="0.25">
      <c r="J31" s="407"/>
      <c r="K31" s="66" t="s">
        <v>447</v>
      </c>
      <c r="L31" s="64"/>
      <c r="M31" s="64"/>
      <c r="N31" s="64"/>
      <c r="O31" s="64"/>
    </row>
    <row r="32" spans="1:15" x14ac:dyDescent="0.25">
      <c r="J32" s="407"/>
      <c r="K32" s="66" t="s">
        <v>448</v>
      </c>
      <c r="L32" s="64"/>
      <c r="M32" s="64"/>
      <c r="N32" s="64"/>
      <c r="O32" s="64"/>
    </row>
    <row r="33" spans="1:15" x14ac:dyDescent="0.25">
      <c r="J33" s="407"/>
      <c r="K33" s="66" t="s">
        <v>449</v>
      </c>
      <c r="L33" s="64"/>
      <c r="M33" s="64"/>
      <c r="N33" s="64"/>
      <c r="O33" s="64"/>
    </row>
    <row r="34" spans="1:15" x14ac:dyDescent="0.25">
      <c r="J34" s="407"/>
      <c r="K34" s="62" t="s">
        <v>450</v>
      </c>
      <c r="L34" s="62" t="e">
        <f>AVERAGE(L22:L33)</f>
        <v>#DIV/0!</v>
      </c>
      <c r="M34" s="62">
        <f>MAX(M22:M33)</f>
        <v>0</v>
      </c>
      <c r="N34" s="62" t="e">
        <f>AVERAGE(N22:N33)</f>
        <v>#DIV/0!</v>
      </c>
      <c r="O34" s="62">
        <f>MAX(O22:O33)</f>
        <v>0</v>
      </c>
    </row>
    <row r="36" spans="1:15" ht="41.4" x14ac:dyDescent="0.25">
      <c r="J36" s="61">
        <f>+A6</f>
        <v>2022</v>
      </c>
      <c r="K36" s="61" t="s">
        <v>432</v>
      </c>
      <c r="L36" s="67" t="s">
        <v>427</v>
      </c>
      <c r="M36" s="67" t="s">
        <v>433</v>
      </c>
      <c r="N36" s="67" t="s">
        <v>430</v>
      </c>
      <c r="O36" s="67" t="s">
        <v>434</v>
      </c>
    </row>
    <row r="37" spans="1:15" x14ac:dyDescent="0.25">
      <c r="J37" s="407" t="s">
        <v>217</v>
      </c>
      <c r="K37" s="66" t="s">
        <v>435</v>
      </c>
      <c r="L37" s="64"/>
      <c r="M37" s="64"/>
      <c r="N37" s="64"/>
      <c r="O37" s="64"/>
    </row>
    <row r="38" spans="1:15" x14ac:dyDescent="0.25">
      <c r="J38" s="407"/>
      <c r="K38" s="66" t="s">
        <v>436</v>
      </c>
      <c r="L38" s="64"/>
      <c r="M38" s="64"/>
      <c r="N38" s="64"/>
      <c r="O38" s="64"/>
    </row>
    <row r="39" spans="1:15" x14ac:dyDescent="0.25">
      <c r="J39" s="407"/>
      <c r="K39" s="66" t="s">
        <v>437</v>
      </c>
      <c r="L39" s="64"/>
      <c r="M39" s="64"/>
      <c r="N39" s="64"/>
      <c r="O39" s="64"/>
    </row>
    <row r="40" spans="1:15" x14ac:dyDescent="0.25">
      <c r="J40" s="407"/>
      <c r="K40" s="66" t="s">
        <v>439</v>
      </c>
      <c r="L40" s="64"/>
      <c r="M40" s="64"/>
      <c r="N40" s="64"/>
      <c r="O40" s="64"/>
    </row>
    <row r="41" spans="1:15" x14ac:dyDescent="0.25">
      <c r="J41" s="407"/>
      <c r="K41" s="66" t="s">
        <v>441</v>
      </c>
      <c r="L41" s="64"/>
      <c r="M41" s="64"/>
      <c r="N41" s="64"/>
      <c r="O41" s="64"/>
    </row>
    <row r="42" spans="1:15" x14ac:dyDescent="0.25">
      <c r="J42" s="407"/>
      <c r="K42" s="66" t="s">
        <v>442</v>
      </c>
      <c r="L42" s="64"/>
      <c r="M42" s="64"/>
      <c r="N42" s="64"/>
      <c r="O42" s="64"/>
    </row>
    <row r="43" spans="1:15" x14ac:dyDescent="0.25">
      <c r="J43" s="407"/>
      <c r="K43" s="66" t="s">
        <v>443</v>
      </c>
      <c r="L43" s="64"/>
      <c r="M43" s="64"/>
      <c r="N43" s="64"/>
      <c r="O43" s="64"/>
    </row>
    <row r="44" spans="1:15" x14ac:dyDescent="0.25">
      <c r="J44" s="407"/>
      <c r="K44" s="66" t="s">
        <v>445</v>
      </c>
      <c r="L44" s="64"/>
      <c r="M44" s="64"/>
      <c r="N44" s="64"/>
      <c r="O44" s="64"/>
    </row>
    <row r="45" spans="1:15" x14ac:dyDescent="0.25">
      <c r="J45" s="407"/>
      <c r="K45" s="66" t="s">
        <v>446</v>
      </c>
      <c r="L45" s="64"/>
      <c r="M45" s="64"/>
      <c r="N45" s="64"/>
      <c r="O45" s="64"/>
    </row>
    <row r="46" spans="1:15" x14ac:dyDescent="0.25">
      <c r="J46" s="407"/>
      <c r="K46" s="66" t="s">
        <v>447</v>
      </c>
      <c r="L46" s="64"/>
      <c r="M46" s="64"/>
      <c r="N46" s="64"/>
      <c r="O46" s="64"/>
    </row>
    <row r="47" spans="1:15" x14ac:dyDescent="0.25">
      <c r="J47" s="407"/>
      <c r="K47" s="66" t="s">
        <v>448</v>
      </c>
      <c r="L47" s="64"/>
      <c r="M47" s="64"/>
      <c r="N47" s="64"/>
      <c r="O47" s="64"/>
    </row>
    <row r="48" spans="1:15" x14ac:dyDescent="0.25">
      <c r="A48" s="410" t="s">
        <v>337</v>
      </c>
      <c r="B48" s="411"/>
      <c r="C48" s="411"/>
      <c r="D48" s="411"/>
      <c r="E48" s="411"/>
      <c r="F48" s="411"/>
      <c r="G48" s="412"/>
      <c r="J48" s="407"/>
      <c r="K48" s="66" t="s">
        <v>449</v>
      </c>
      <c r="L48" s="64"/>
      <c r="M48" s="64"/>
      <c r="N48" s="64"/>
      <c r="O48" s="64"/>
    </row>
    <row r="49" spans="1:15" x14ac:dyDescent="0.25">
      <c r="A49" s="413"/>
      <c r="B49" s="414"/>
      <c r="C49" s="414"/>
      <c r="D49" s="414"/>
      <c r="E49" s="414"/>
      <c r="F49" s="414"/>
      <c r="G49" s="415"/>
      <c r="J49" s="407"/>
      <c r="K49" s="62" t="s">
        <v>450</v>
      </c>
      <c r="L49" s="62" t="e">
        <f>AVERAGE(L37:L48)</f>
        <v>#DIV/0!</v>
      </c>
      <c r="M49" s="62">
        <f>MAX(M37:M48)</f>
        <v>0</v>
      </c>
      <c r="N49" s="62" t="e">
        <f>AVERAGE(N37:N48)</f>
        <v>#DIV/0!</v>
      </c>
      <c r="O49" s="62">
        <f>MAX(O37:O48)</f>
        <v>0</v>
      </c>
    </row>
    <row r="50" spans="1:15" x14ac:dyDescent="0.25">
      <c r="A50" s="416"/>
      <c r="B50" s="417"/>
      <c r="C50" s="417"/>
      <c r="D50" s="417"/>
      <c r="E50" s="417"/>
      <c r="F50" s="417"/>
      <c r="G50" s="418"/>
    </row>
    <row r="51" spans="1:15" ht="41.4" x14ac:dyDescent="0.25">
      <c r="A51" s="416"/>
      <c r="B51" s="417"/>
      <c r="C51" s="417"/>
      <c r="D51" s="417"/>
      <c r="E51" s="417"/>
      <c r="F51" s="417"/>
      <c r="G51" s="418"/>
      <c r="J51" s="61">
        <f>+A6</f>
        <v>2022</v>
      </c>
      <c r="K51" s="61" t="s">
        <v>432</v>
      </c>
      <c r="L51" s="67" t="s">
        <v>427</v>
      </c>
      <c r="M51" s="67" t="s">
        <v>433</v>
      </c>
      <c r="N51" s="67" t="s">
        <v>430</v>
      </c>
      <c r="O51" s="67" t="s">
        <v>434</v>
      </c>
    </row>
    <row r="52" spans="1:15" x14ac:dyDescent="0.25">
      <c r="A52" s="419"/>
      <c r="B52" s="420"/>
      <c r="C52" s="420"/>
      <c r="D52" s="420"/>
      <c r="E52" s="420"/>
      <c r="F52" s="420"/>
      <c r="G52" s="421"/>
      <c r="J52" s="407" t="s">
        <v>218</v>
      </c>
      <c r="K52" s="66" t="s">
        <v>435</v>
      </c>
      <c r="L52" s="64"/>
      <c r="M52" s="64"/>
      <c r="N52" s="64"/>
      <c r="O52" s="64"/>
    </row>
    <row r="53" spans="1:15" x14ac:dyDescent="0.25">
      <c r="J53" s="407"/>
      <c r="K53" s="66" t="s">
        <v>436</v>
      </c>
      <c r="L53" s="64"/>
      <c r="M53" s="64"/>
      <c r="N53" s="64"/>
      <c r="O53" s="64"/>
    </row>
    <row r="54" spans="1:15" x14ac:dyDescent="0.25">
      <c r="J54" s="407"/>
      <c r="K54" s="66" t="s">
        <v>437</v>
      </c>
      <c r="L54" s="64"/>
      <c r="M54" s="64"/>
      <c r="N54" s="64"/>
      <c r="O54" s="64"/>
    </row>
    <row r="55" spans="1:15" x14ac:dyDescent="0.25">
      <c r="J55" s="407"/>
      <c r="K55" s="66" t="s">
        <v>439</v>
      </c>
      <c r="L55" s="64"/>
      <c r="M55" s="64"/>
      <c r="N55" s="64"/>
      <c r="O55" s="64"/>
    </row>
    <row r="56" spans="1:15" x14ac:dyDescent="0.25">
      <c r="J56" s="407"/>
      <c r="K56" s="66" t="s">
        <v>441</v>
      </c>
      <c r="L56" s="64"/>
      <c r="M56" s="64"/>
      <c r="N56" s="64"/>
      <c r="O56" s="64"/>
    </row>
    <row r="57" spans="1:15" x14ac:dyDescent="0.25">
      <c r="J57" s="407"/>
      <c r="K57" s="66" t="s">
        <v>442</v>
      </c>
      <c r="L57" s="64"/>
      <c r="M57" s="64"/>
      <c r="N57" s="64"/>
      <c r="O57" s="64"/>
    </row>
    <row r="58" spans="1:15" x14ac:dyDescent="0.25">
      <c r="J58" s="407"/>
      <c r="K58" s="66" t="s">
        <v>443</v>
      </c>
      <c r="L58" s="64"/>
      <c r="M58" s="64"/>
      <c r="N58" s="64"/>
      <c r="O58" s="64"/>
    </row>
    <row r="59" spans="1:15" x14ac:dyDescent="0.25">
      <c r="J59" s="407"/>
      <c r="K59" s="66" t="s">
        <v>445</v>
      </c>
      <c r="L59" s="64"/>
      <c r="M59" s="64"/>
      <c r="N59" s="64"/>
      <c r="O59" s="64"/>
    </row>
    <row r="60" spans="1:15" x14ac:dyDescent="0.25">
      <c r="J60" s="407"/>
      <c r="K60" s="66" t="s">
        <v>446</v>
      </c>
      <c r="L60" s="64"/>
      <c r="M60" s="64"/>
      <c r="N60" s="64"/>
      <c r="O60" s="64"/>
    </row>
    <row r="61" spans="1:15" x14ac:dyDescent="0.25">
      <c r="J61" s="407"/>
      <c r="K61" s="66" t="s">
        <v>447</v>
      </c>
      <c r="L61" s="64"/>
      <c r="M61" s="64"/>
      <c r="N61" s="64"/>
      <c r="O61" s="64"/>
    </row>
    <row r="62" spans="1:15" x14ac:dyDescent="0.25">
      <c r="J62" s="407"/>
      <c r="K62" s="66" t="s">
        <v>448</v>
      </c>
      <c r="L62" s="64"/>
      <c r="M62" s="64"/>
      <c r="N62" s="64"/>
      <c r="O62" s="64"/>
    </row>
    <row r="63" spans="1:15" x14ac:dyDescent="0.25">
      <c r="J63" s="407"/>
      <c r="K63" s="66" t="s">
        <v>449</v>
      </c>
      <c r="L63" s="64"/>
      <c r="M63" s="64"/>
      <c r="N63" s="64"/>
      <c r="O63" s="64"/>
    </row>
    <row r="64" spans="1:15" x14ac:dyDescent="0.25">
      <c r="J64" s="407"/>
      <c r="K64" s="62" t="s">
        <v>450</v>
      </c>
      <c r="L64" s="62" t="e">
        <f>AVERAGE(L52:L63)</f>
        <v>#DIV/0!</v>
      </c>
      <c r="M64" s="62">
        <f>MAX(M52:M63)</f>
        <v>0</v>
      </c>
      <c r="N64" s="62" t="e">
        <f>AVERAGE(N52:N63)</f>
        <v>#DIV/0!</v>
      </c>
      <c r="O64" s="62">
        <f>MAX(O52:O63)</f>
        <v>0</v>
      </c>
    </row>
    <row r="66" spans="10:15" ht="41.4" x14ac:dyDescent="0.25">
      <c r="J66" s="61">
        <f>+A6</f>
        <v>2022</v>
      </c>
      <c r="K66" s="61" t="s">
        <v>432</v>
      </c>
      <c r="L66" s="67" t="s">
        <v>427</v>
      </c>
      <c r="M66" s="67" t="s">
        <v>433</v>
      </c>
      <c r="N66" s="67" t="s">
        <v>430</v>
      </c>
      <c r="O66" s="67" t="s">
        <v>434</v>
      </c>
    </row>
    <row r="67" spans="10:15" x14ac:dyDescent="0.25">
      <c r="J67" s="407" t="s">
        <v>219</v>
      </c>
      <c r="K67" s="66" t="s">
        <v>435</v>
      </c>
      <c r="L67" s="64"/>
      <c r="M67" s="64"/>
      <c r="N67" s="64"/>
      <c r="O67" s="64"/>
    </row>
    <row r="68" spans="10:15" x14ac:dyDescent="0.25">
      <c r="J68" s="407"/>
      <c r="K68" s="66" t="s">
        <v>436</v>
      </c>
      <c r="L68" s="64"/>
      <c r="M68" s="64"/>
      <c r="N68" s="64"/>
      <c r="O68" s="64"/>
    </row>
    <row r="69" spans="10:15" x14ac:dyDescent="0.25">
      <c r="J69" s="407"/>
      <c r="K69" s="66" t="s">
        <v>437</v>
      </c>
      <c r="L69" s="64"/>
      <c r="M69" s="64"/>
      <c r="N69" s="64"/>
      <c r="O69" s="64"/>
    </row>
    <row r="70" spans="10:15" x14ac:dyDescent="0.25">
      <c r="J70" s="407"/>
      <c r="K70" s="66" t="s">
        <v>439</v>
      </c>
      <c r="L70" s="64"/>
      <c r="M70" s="64"/>
      <c r="N70" s="64"/>
      <c r="O70" s="64"/>
    </row>
    <row r="71" spans="10:15" x14ac:dyDescent="0.25">
      <c r="J71" s="407"/>
      <c r="K71" s="66" t="s">
        <v>441</v>
      </c>
      <c r="L71" s="64"/>
      <c r="M71" s="64"/>
      <c r="N71" s="64"/>
      <c r="O71" s="64"/>
    </row>
    <row r="72" spans="10:15" x14ac:dyDescent="0.25">
      <c r="J72" s="407"/>
      <c r="K72" s="66" t="s">
        <v>442</v>
      </c>
      <c r="L72" s="64"/>
      <c r="M72" s="64"/>
      <c r="N72" s="64"/>
      <c r="O72" s="64"/>
    </row>
    <row r="73" spans="10:15" x14ac:dyDescent="0.25">
      <c r="J73" s="407"/>
      <c r="K73" s="66" t="s">
        <v>443</v>
      </c>
      <c r="L73" s="64"/>
      <c r="M73" s="64"/>
      <c r="N73" s="64"/>
      <c r="O73" s="64"/>
    </row>
    <row r="74" spans="10:15" x14ac:dyDescent="0.25">
      <c r="J74" s="407"/>
      <c r="K74" s="66" t="s">
        <v>445</v>
      </c>
      <c r="L74" s="64"/>
      <c r="M74" s="64"/>
      <c r="N74" s="64"/>
      <c r="O74" s="64"/>
    </row>
    <row r="75" spans="10:15" x14ac:dyDescent="0.25">
      <c r="J75" s="407"/>
      <c r="K75" s="66" t="s">
        <v>446</v>
      </c>
      <c r="L75" s="64"/>
      <c r="M75" s="64"/>
      <c r="N75" s="64"/>
      <c r="O75" s="64"/>
    </row>
    <row r="76" spans="10:15" x14ac:dyDescent="0.25">
      <c r="J76" s="407"/>
      <c r="K76" s="66" t="s">
        <v>447</v>
      </c>
      <c r="L76" s="64"/>
      <c r="M76" s="64"/>
      <c r="N76" s="64"/>
      <c r="O76" s="64"/>
    </row>
    <row r="77" spans="10:15" x14ac:dyDescent="0.25">
      <c r="J77" s="407"/>
      <c r="K77" s="66" t="s">
        <v>448</v>
      </c>
      <c r="L77" s="64"/>
      <c r="M77" s="64"/>
      <c r="N77" s="64"/>
      <c r="O77" s="64"/>
    </row>
    <row r="78" spans="10:15" x14ac:dyDescent="0.25">
      <c r="J78" s="407"/>
      <c r="K78" s="66" t="s">
        <v>449</v>
      </c>
      <c r="L78" s="64"/>
      <c r="M78" s="64"/>
      <c r="N78" s="64"/>
      <c r="O78" s="64"/>
    </row>
    <row r="79" spans="10:15" x14ac:dyDescent="0.25">
      <c r="J79" s="407"/>
      <c r="K79" s="62" t="s">
        <v>450</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A11" workbookViewId="0">
      <selection activeCell="O11" sqref="O1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Peterborough Energy Recovery Facility</v>
      </c>
    </row>
    <row r="3" spans="1:19" ht="14.4" x14ac:dyDescent="0.3">
      <c r="A3" s="60" t="s">
        <v>473</v>
      </c>
      <c r="D3" s="76" t="s">
        <v>419</v>
      </c>
      <c r="G3" s="80" t="s">
        <v>420</v>
      </c>
      <c r="J3" s="9" t="str">
        <f>+A3</f>
        <v>Monitoring of Particulate matter emissions</v>
      </c>
      <c r="L3" s="9"/>
      <c r="N3" s="9" t="s">
        <v>421</v>
      </c>
      <c r="Q3" s="79" t="s">
        <v>3</v>
      </c>
      <c r="R3" s="74"/>
      <c r="S3" s="74"/>
    </row>
    <row r="4" spans="1:19" ht="13.95" customHeight="1" x14ac:dyDescent="0.25">
      <c r="Q4" s="385" t="s">
        <v>422</v>
      </c>
      <c r="R4" s="385"/>
      <c r="S4" s="385"/>
    </row>
    <row r="5" spans="1:19" ht="16.2" x14ac:dyDescent="0.25">
      <c r="A5" s="68" t="s">
        <v>423</v>
      </c>
      <c r="B5" s="408" t="s">
        <v>424</v>
      </c>
      <c r="C5" s="408"/>
      <c r="D5" s="408"/>
      <c r="E5" s="408" t="s">
        <v>425</v>
      </c>
      <c r="F5" s="408"/>
      <c r="G5" s="408"/>
      <c r="J5" s="409"/>
      <c r="K5" s="409"/>
      <c r="L5" s="409"/>
      <c r="M5" s="409"/>
      <c r="N5" s="409"/>
      <c r="O5" s="409"/>
      <c r="Q5" s="385"/>
      <c r="R5" s="385"/>
      <c r="S5" s="385"/>
    </row>
    <row r="6" spans="1:19" s="58" customFormat="1" ht="37.5" customHeight="1" x14ac:dyDescent="0.3">
      <c r="A6" s="65">
        <f>+'Cover Page'!C39</f>
        <v>2022</v>
      </c>
      <c r="B6" s="55" t="s">
        <v>474</v>
      </c>
      <c r="C6" s="55" t="s">
        <v>427</v>
      </c>
      <c r="D6" s="55" t="s">
        <v>428</v>
      </c>
      <c r="E6" s="55" t="s">
        <v>475</v>
      </c>
      <c r="F6" s="55" t="s">
        <v>430</v>
      </c>
      <c r="G6" s="55" t="s">
        <v>431</v>
      </c>
      <c r="H6" s="59"/>
      <c r="J6" s="61">
        <f>+A6</f>
        <v>2022</v>
      </c>
      <c r="K6" s="61" t="s">
        <v>432</v>
      </c>
      <c r="L6" s="67" t="s">
        <v>427</v>
      </c>
      <c r="M6" s="67" t="s">
        <v>433</v>
      </c>
      <c r="N6" s="67" t="s">
        <v>430</v>
      </c>
      <c r="O6" s="67" t="s">
        <v>434</v>
      </c>
      <c r="Q6" s="385"/>
      <c r="R6" s="385"/>
      <c r="S6" s="385"/>
    </row>
    <row r="7" spans="1:19" x14ac:dyDescent="0.25">
      <c r="A7" s="66" t="s">
        <v>435</v>
      </c>
      <c r="B7" s="63">
        <v>30</v>
      </c>
      <c r="C7" s="64">
        <f>L7</f>
        <v>0.5</v>
      </c>
      <c r="D7" s="64">
        <f>M7</f>
        <v>8.9</v>
      </c>
      <c r="E7" s="63">
        <v>10</v>
      </c>
      <c r="F7" s="64">
        <f>N7</f>
        <v>0.5</v>
      </c>
      <c r="G7" s="64">
        <f>O8</f>
        <v>1.9</v>
      </c>
      <c r="J7" s="407" t="s">
        <v>215</v>
      </c>
      <c r="K7" s="66" t="s">
        <v>435</v>
      </c>
      <c r="L7" s="64">
        <v>0.5</v>
      </c>
      <c r="M7" s="64">
        <v>8.9</v>
      </c>
      <c r="N7" s="64">
        <v>0.5</v>
      </c>
      <c r="O7" s="64">
        <v>1.7</v>
      </c>
      <c r="Q7" s="385"/>
      <c r="R7" s="385"/>
      <c r="S7" s="385"/>
    </row>
    <row r="8" spans="1:19" x14ac:dyDescent="0.25">
      <c r="A8" s="66" t="s">
        <v>436</v>
      </c>
      <c r="B8" s="63">
        <v>30</v>
      </c>
      <c r="C8" s="64">
        <f t="shared" ref="C8:C18" si="0">L8</f>
        <v>1.2</v>
      </c>
      <c r="D8" s="64">
        <f t="shared" ref="D8:D18" si="1">M8</f>
        <v>10.1</v>
      </c>
      <c r="E8" s="63">
        <v>10</v>
      </c>
      <c r="F8" s="64">
        <f t="shared" ref="F8:F18" si="2">N8</f>
        <v>1.1000000000000001</v>
      </c>
      <c r="G8" s="64">
        <f t="shared" ref="G8:G18" si="3">O9</f>
        <v>3.2</v>
      </c>
      <c r="J8" s="407"/>
      <c r="K8" s="66" t="s">
        <v>436</v>
      </c>
      <c r="L8" s="64">
        <v>1.2</v>
      </c>
      <c r="M8" s="64">
        <v>10.1</v>
      </c>
      <c r="N8" s="64">
        <v>1.1000000000000001</v>
      </c>
      <c r="O8" s="64">
        <v>1.9</v>
      </c>
      <c r="Q8" s="385"/>
      <c r="R8" s="385"/>
      <c r="S8" s="385"/>
    </row>
    <row r="9" spans="1:19" x14ac:dyDescent="0.25">
      <c r="A9" s="66" t="s">
        <v>437</v>
      </c>
      <c r="B9" s="63">
        <v>30</v>
      </c>
      <c r="C9" s="64">
        <f t="shared" si="0"/>
        <v>1.1000000000000001</v>
      </c>
      <c r="D9" s="64">
        <f t="shared" si="1"/>
        <v>7.8</v>
      </c>
      <c r="E9" s="63">
        <v>10</v>
      </c>
      <c r="F9" s="64">
        <f t="shared" si="2"/>
        <v>1</v>
      </c>
      <c r="G9" s="64">
        <f t="shared" si="3"/>
        <v>2.2999999999999998</v>
      </c>
      <c r="J9" s="407"/>
      <c r="K9" s="66" t="s">
        <v>437</v>
      </c>
      <c r="L9" s="64">
        <v>1.1000000000000001</v>
      </c>
      <c r="M9" s="64">
        <v>7.8</v>
      </c>
      <c r="N9" s="64">
        <v>1</v>
      </c>
      <c r="O9" s="64">
        <v>3.2</v>
      </c>
      <c r="Q9" s="78" t="s">
        <v>438</v>
      </c>
    </row>
    <row r="10" spans="1:19" ht="14.25" customHeight="1" x14ac:dyDescent="0.25">
      <c r="A10" s="66" t="s">
        <v>439</v>
      </c>
      <c r="B10" s="63">
        <v>30</v>
      </c>
      <c r="C10" s="64">
        <f t="shared" si="0"/>
        <v>0.7</v>
      </c>
      <c r="D10" s="64">
        <f t="shared" si="1"/>
        <v>4.4000000000000004</v>
      </c>
      <c r="E10" s="63">
        <v>10</v>
      </c>
      <c r="F10" s="64">
        <f t="shared" si="2"/>
        <v>0.6</v>
      </c>
      <c r="G10" s="64">
        <f t="shared" si="3"/>
        <v>3.6</v>
      </c>
      <c r="J10" s="407"/>
      <c r="K10" s="66" t="s">
        <v>439</v>
      </c>
      <c r="L10" s="64">
        <v>0.7</v>
      </c>
      <c r="M10" s="64">
        <v>4.4000000000000004</v>
      </c>
      <c r="N10" s="64">
        <v>0.6</v>
      </c>
      <c r="O10" s="64">
        <v>2.2999999999999998</v>
      </c>
      <c r="Q10" s="406" t="s">
        <v>440</v>
      </c>
      <c r="R10" s="406"/>
      <c r="S10" s="406"/>
    </row>
    <row r="11" spans="1:19" x14ac:dyDescent="0.25">
      <c r="A11" s="66" t="s">
        <v>441</v>
      </c>
      <c r="B11" s="63">
        <v>30</v>
      </c>
      <c r="C11" s="64">
        <f t="shared" si="0"/>
        <v>2.7</v>
      </c>
      <c r="D11" s="64">
        <f t="shared" si="1"/>
        <v>8.4</v>
      </c>
      <c r="E11" s="63">
        <v>10</v>
      </c>
      <c r="F11" s="64">
        <f t="shared" si="2"/>
        <v>2.7</v>
      </c>
      <c r="G11" s="64">
        <f t="shared" si="3"/>
        <v>2.7</v>
      </c>
      <c r="J11" s="407"/>
      <c r="K11" s="66" t="s">
        <v>441</v>
      </c>
      <c r="L11" s="64">
        <v>2.7</v>
      </c>
      <c r="M11" s="64">
        <v>8.4</v>
      </c>
      <c r="N11" s="64">
        <v>2.7</v>
      </c>
      <c r="O11" s="64">
        <v>3.6</v>
      </c>
      <c r="Q11" s="406"/>
      <c r="R11" s="406"/>
      <c r="S11" s="406"/>
    </row>
    <row r="12" spans="1:19" x14ac:dyDescent="0.25">
      <c r="A12" s="66" t="s">
        <v>442</v>
      </c>
      <c r="B12" s="63">
        <v>30</v>
      </c>
      <c r="C12" s="64">
        <f t="shared" si="0"/>
        <v>1.8</v>
      </c>
      <c r="D12" s="64">
        <f t="shared" si="1"/>
        <v>8.6999999999999993</v>
      </c>
      <c r="E12" s="63">
        <v>10</v>
      </c>
      <c r="F12" s="64">
        <f t="shared" si="2"/>
        <v>1.8</v>
      </c>
      <c r="G12" s="64">
        <f t="shared" si="3"/>
        <v>1.8</v>
      </c>
      <c r="J12" s="407"/>
      <c r="K12" s="66" t="s">
        <v>442</v>
      </c>
      <c r="L12" s="64">
        <v>1.8</v>
      </c>
      <c r="M12" s="64">
        <v>8.6999999999999993</v>
      </c>
      <c r="N12" s="64">
        <v>1.8</v>
      </c>
      <c r="O12" s="64">
        <v>2.7</v>
      </c>
      <c r="Q12" s="406"/>
      <c r="R12" s="406"/>
      <c r="S12" s="406"/>
    </row>
    <row r="13" spans="1:19" ht="14.25" customHeight="1" x14ac:dyDescent="0.25">
      <c r="A13" s="66" t="s">
        <v>443</v>
      </c>
      <c r="B13" s="63">
        <v>30</v>
      </c>
      <c r="C13" s="64">
        <f t="shared" si="0"/>
        <v>1.1000000000000001</v>
      </c>
      <c r="D13" s="64">
        <f t="shared" si="1"/>
        <v>3.3</v>
      </c>
      <c r="E13" s="63">
        <v>10</v>
      </c>
      <c r="F13" s="64">
        <f t="shared" si="2"/>
        <v>1</v>
      </c>
      <c r="G13" s="64">
        <f t="shared" si="3"/>
        <v>7</v>
      </c>
      <c r="J13" s="407"/>
      <c r="K13" s="66" t="s">
        <v>443</v>
      </c>
      <c r="L13" s="64">
        <v>1.1000000000000001</v>
      </c>
      <c r="M13" s="64">
        <v>3.3</v>
      </c>
      <c r="N13" s="64">
        <v>1</v>
      </c>
      <c r="O13" s="64">
        <v>1.8</v>
      </c>
      <c r="Q13" s="406" t="s">
        <v>444</v>
      </c>
      <c r="R13" s="406"/>
      <c r="S13" s="406"/>
    </row>
    <row r="14" spans="1:19" x14ac:dyDescent="0.25">
      <c r="A14" s="66" t="s">
        <v>445</v>
      </c>
      <c r="B14" s="63">
        <v>30</v>
      </c>
      <c r="C14" s="64">
        <f t="shared" si="0"/>
        <v>4.9000000000000004</v>
      </c>
      <c r="D14" s="64">
        <f t="shared" si="1"/>
        <v>18.600000000000001</v>
      </c>
      <c r="E14" s="63">
        <v>10</v>
      </c>
      <c r="F14" s="64">
        <f t="shared" si="2"/>
        <v>4.9000000000000004</v>
      </c>
      <c r="G14" s="64">
        <f t="shared" si="3"/>
        <v>4.8</v>
      </c>
      <c r="J14" s="407"/>
      <c r="K14" s="66" t="s">
        <v>445</v>
      </c>
      <c r="L14" s="64">
        <v>4.9000000000000004</v>
      </c>
      <c r="M14" s="64">
        <v>18.600000000000001</v>
      </c>
      <c r="N14" s="64">
        <v>4.9000000000000004</v>
      </c>
      <c r="O14" s="64">
        <v>7</v>
      </c>
      <c r="Q14" s="406"/>
      <c r="R14" s="406"/>
      <c r="S14" s="406"/>
    </row>
    <row r="15" spans="1:19" x14ac:dyDescent="0.25">
      <c r="A15" s="66" t="s">
        <v>446</v>
      </c>
      <c r="B15" s="63">
        <v>30</v>
      </c>
      <c r="C15" s="64">
        <f t="shared" si="0"/>
        <v>1.8</v>
      </c>
      <c r="D15" s="64">
        <f t="shared" si="1"/>
        <v>16.2</v>
      </c>
      <c r="E15" s="63">
        <v>10</v>
      </c>
      <c r="F15" s="64">
        <f t="shared" si="2"/>
        <v>1.7</v>
      </c>
      <c r="G15" s="64">
        <f t="shared" si="3"/>
        <v>4.2</v>
      </c>
      <c r="J15" s="407"/>
      <c r="K15" s="66" t="s">
        <v>446</v>
      </c>
      <c r="L15" s="64">
        <v>1.8</v>
      </c>
      <c r="M15" s="64">
        <v>16.2</v>
      </c>
      <c r="N15" s="64">
        <v>1.7</v>
      </c>
      <c r="O15" s="64">
        <v>4.8</v>
      </c>
      <c r="Q15" s="406"/>
      <c r="R15" s="406"/>
      <c r="S15" s="406"/>
    </row>
    <row r="16" spans="1:19" x14ac:dyDescent="0.25">
      <c r="A16" s="66" t="s">
        <v>447</v>
      </c>
      <c r="B16" s="63">
        <v>30</v>
      </c>
      <c r="C16" s="64">
        <f t="shared" si="0"/>
        <v>1.6</v>
      </c>
      <c r="D16" s="64">
        <f t="shared" si="1"/>
        <v>10.3</v>
      </c>
      <c r="E16" s="63">
        <v>10</v>
      </c>
      <c r="F16" s="64">
        <f t="shared" si="2"/>
        <v>1.5</v>
      </c>
      <c r="G16" s="64">
        <f t="shared" si="3"/>
        <v>2.1</v>
      </c>
      <c r="J16" s="407"/>
      <c r="K16" s="66" t="s">
        <v>447</v>
      </c>
      <c r="L16" s="64">
        <v>1.6</v>
      </c>
      <c r="M16" s="64">
        <v>10.3</v>
      </c>
      <c r="N16" s="64">
        <v>1.5</v>
      </c>
      <c r="O16" s="64">
        <v>4.2</v>
      </c>
      <c r="Q16" s="406"/>
      <c r="R16" s="406"/>
      <c r="S16" s="406"/>
    </row>
    <row r="17" spans="1:15" x14ac:dyDescent="0.25">
      <c r="A17" s="66" t="s">
        <v>448</v>
      </c>
      <c r="B17" s="63">
        <v>30</v>
      </c>
      <c r="C17" s="64">
        <f t="shared" si="0"/>
        <v>1</v>
      </c>
      <c r="D17" s="64">
        <f t="shared" si="1"/>
        <v>6.6</v>
      </c>
      <c r="E17" s="63">
        <v>10</v>
      </c>
      <c r="F17" s="64">
        <f t="shared" si="2"/>
        <v>1</v>
      </c>
      <c r="G17" s="64">
        <f t="shared" si="3"/>
        <v>3.1</v>
      </c>
      <c r="J17" s="407"/>
      <c r="K17" s="66" t="s">
        <v>448</v>
      </c>
      <c r="L17" s="64">
        <v>1</v>
      </c>
      <c r="M17" s="64">
        <v>6.6</v>
      </c>
      <c r="N17" s="64">
        <v>1</v>
      </c>
      <c r="O17" s="64">
        <v>2.1</v>
      </c>
    </row>
    <row r="18" spans="1:15" x14ac:dyDescent="0.25">
      <c r="A18" s="66" t="s">
        <v>449</v>
      </c>
      <c r="B18" s="63">
        <v>30</v>
      </c>
      <c r="C18" s="64">
        <f t="shared" si="0"/>
        <v>1.7</v>
      </c>
      <c r="D18" s="64">
        <f t="shared" si="1"/>
        <v>9.1999999999999993</v>
      </c>
      <c r="E18" s="63">
        <v>10</v>
      </c>
      <c r="F18" s="64">
        <f t="shared" si="2"/>
        <v>1.6</v>
      </c>
      <c r="G18" s="64">
        <f t="shared" si="3"/>
        <v>7</v>
      </c>
      <c r="J18" s="407"/>
      <c r="K18" s="66" t="s">
        <v>449</v>
      </c>
      <c r="L18" s="64">
        <v>1.7</v>
      </c>
      <c r="M18" s="64">
        <v>9.1999999999999993</v>
      </c>
      <c r="N18" s="64">
        <v>1.6</v>
      </c>
      <c r="O18" s="64">
        <v>3.1</v>
      </c>
    </row>
    <row r="19" spans="1:15" x14ac:dyDescent="0.25">
      <c r="J19" s="407"/>
      <c r="K19" s="62" t="s">
        <v>450</v>
      </c>
      <c r="L19" s="62">
        <f>AVERAGE(L7:L18)</f>
        <v>1.675</v>
      </c>
      <c r="M19" s="62">
        <f>MAX(M7:M18)</f>
        <v>18.600000000000001</v>
      </c>
      <c r="N19" s="62">
        <f>AVERAGE(N7:N18)</f>
        <v>1.6166666666666665</v>
      </c>
      <c r="O19" s="62">
        <f>MAX(O7:O18)</f>
        <v>7</v>
      </c>
    </row>
    <row r="21" spans="1:15" ht="41.4" x14ac:dyDescent="0.25">
      <c r="J21" s="61">
        <f>+A6</f>
        <v>2022</v>
      </c>
      <c r="K21" s="61" t="s">
        <v>432</v>
      </c>
      <c r="L21" s="67" t="s">
        <v>427</v>
      </c>
      <c r="M21" s="67" t="s">
        <v>433</v>
      </c>
      <c r="N21" s="67" t="s">
        <v>430</v>
      </c>
      <c r="O21" s="67" t="s">
        <v>434</v>
      </c>
    </row>
    <row r="22" spans="1:15" x14ac:dyDescent="0.25">
      <c r="J22" s="407" t="s">
        <v>216</v>
      </c>
      <c r="K22" s="66" t="s">
        <v>435</v>
      </c>
      <c r="L22" s="64"/>
      <c r="M22" s="64"/>
      <c r="N22" s="64"/>
      <c r="O22" s="64"/>
    </row>
    <row r="23" spans="1:15" x14ac:dyDescent="0.25">
      <c r="J23" s="407"/>
      <c r="K23" s="66" t="s">
        <v>436</v>
      </c>
      <c r="L23" s="64"/>
      <c r="M23" s="64"/>
      <c r="N23" s="64"/>
      <c r="O23" s="64"/>
    </row>
    <row r="24" spans="1:15" x14ac:dyDescent="0.25">
      <c r="J24" s="407"/>
      <c r="K24" s="66" t="s">
        <v>437</v>
      </c>
      <c r="L24" s="64"/>
      <c r="M24" s="64"/>
      <c r="N24" s="64"/>
      <c r="O24" s="64"/>
    </row>
    <row r="25" spans="1:15" x14ac:dyDescent="0.25">
      <c r="J25" s="407"/>
      <c r="K25" s="66" t="s">
        <v>439</v>
      </c>
      <c r="L25" s="64"/>
      <c r="M25" s="64"/>
      <c r="N25" s="64"/>
      <c r="O25" s="64"/>
    </row>
    <row r="26" spans="1:15" x14ac:dyDescent="0.25">
      <c r="J26" s="407"/>
      <c r="K26" s="66" t="s">
        <v>441</v>
      </c>
      <c r="L26" s="64"/>
      <c r="M26" s="64"/>
      <c r="N26" s="64"/>
      <c r="O26" s="64"/>
    </row>
    <row r="27" spans="1:15" x14ac:dyDescent="0.25">
      <c r="J27" s="407"/>
      <c r="K27" s="66" t="s">
        <v>442</v>
      </c>
      <c r="L27" s="64"/>
      <c r="M27" s="64"/>
      <c r="N27" s="64"/>
      <c r="O27" s="64"/>
    </row>
    <row r="28" spans="1:15" x14ac:dyDescent="0.25">
      <c r="J28" s="407"/>
      <c r="K28" s="66" t="s">
        <v>443</v>
      </c>
      <c r="L28" s="64"/>
      <c r="M28" s="64"/>
      <c r="N28" s="64"/>
      <c r="O28" s="64"/>
    </row>
    <row r="29" spans="1:15" x14ac:dyDescent="0.25">
      <c r="J29" s="407"/>
      <c r="K29" s="66" t="s">
        <v>445</v>
      </c>
      <c r="L29" s="64"/>
      <c r="M29" s="64"/>
      <c r="N29" s="64"/>
      <c r="O29" s="64"/>
    </row>
    <row r="30" spans="1:15" x14ac:dyDescent="0.25">
      <c r="J30" s="407"/>
      <c r="K30" s="66" t="s">
        <v>446</v>
      </c>
      <c r="L30" s="64"/>
      <c r="M30" s="64"/>
      <c r="N30" s="64"/>
      <c r="O30" s="64"/>
    </row>
    <row r="31" spans="1:15" x14ac:dyDescent="0.25">
      <c r="J31" s="407"/>
      <c r="K31" s="66" t="s">
        <v>447</v>
      </c>
      <c r="L31" s="64"/>
      <c r="M31" s="64"/>
      <c r="N31" s="64"/>
      <c r="O31" s="64"/>
    </row>
    <row r="32" spans="1:15" x14ac:dyDescent="0.25">
      <c r="J32" s="407"/>
      <c r="K32" s="66" t="s">
        <v>448</v>
      </c>
      <c r="L32" s="64"/>
      <c r="M32" s="64"/>
      <c r="N32" s="64"/>
      <c r="O32" s="64"/>
    </row>
    <row r="33" spans="1:15" x14ac:dyDescent="0.25">
      <c r="J33" s="407"/>
      <c r="K33" s="66" t="s">
        <v>449</v>
      </c>
      <c r="L33" s="64"/>
      <c r="M33" s="64"/>
      <c r="N33" s="64"/>
      <c r="O33" s="64"/>
    </row>
    <row r="34" spans="1:15" x14ac:dyDescent="0.25">
      <c r="J34" s="407"/>
      <c r="K34" s="62" t="s">
        <v>450</v>
      </c>
      <c r="L34" s="62" t="e">
        <f>AVERAGE(L22:L33)</f>
        <v>#DIV/0!</v>
      </c>
      <c r="M34" s="62">
        <f>MAX(M22:M33)</f>
        <v>0</v>
      </c>
      <c r="N34" s="62" t="e">
        <f>AVERAGE(N22:N33)</f>
        <v>#DIV/0!</v>
      </c>
      <c r="O34" s="62">
        <f>MAX(O22:O33)</f>
        <v>0</v>
      </c>
    </row>
    <row r="36" spans="1:15" ht="41.4" x14ac:dyDescent="0.25">
      <c r="J36" s="61">
        <f>+A6</f>
        <v>2022</v>
      </c>
      <c r="K36" s="61" t="s">
        <v>432</v>
      </c>
      <c r="L36" s="67" t="s">
        <v>427</v>
      </c>
      <c r="M36" s="67" t="s">
        <v>433</v>
      </c>
      <c r="N36" s="67" t="s">
        <v>430</v>
      </c>
      <c r="O36" s="67" t="s">
        <v>434</v>
      </c>
    </row>
    <row r="37" spans="1:15" x14ac:dyDescent="0.25">
      <c r="J37" s="407" t="s">
        <v>217</v>
      </c>
      <c r="K37" s="66" t="s">
        <v>435</v>
      </c>
      <c r="L37" s="64"/>
      <c r="M37" s="64"/>
      <c r="N37" s="64"/>
      <c r="O37" s="64"/>
    </row>
    <row r="38" spans="1:15" x14ac:dyDescent="0.25">
      <c r="J38" s="407"/>
      <c r="K38" s="66" t="s">
        <v>436</v>
      </c>
      <c r="L38" s="64"/>
      <c r="M38" s="64"/>
      <c r="N38" s="64"/>
      <c r="O38" s="64"/>
    </row>
    <row r="39" spans="1:15" x14ac:dyDescent="0.25">
      <c r="J39" s="407"/>
      <c r="K39" s="66" t="s">
        <v>437</v>
      </c>
      <c r="L39" s="64"/>
      <c r="M39" s="64"/>
      <c r="N39" s="64"/>
      <c r="O39" s="64"/>
    </row>
    <row r="40" spans="1:15" x14ac:dyDescent="0.25">
      <c r="J40" s="407"/>
      <c r="K40" s="66" t="s">
        <v>439</v>
      </c>
      <c r="L40" s="64"/>
      <c r="M40" s="64"/>
      <c r="N40" s="64"/>
      <c r="O40" s="64"/>
    </row>
    <row r="41" spans="1:15" x14ac:dyDescent="0.25">
      <c r="J41" s="407"/>
      <c r="K41" s="66" t="s">
        <v>441</v>
      </c>
      <c r="L41" s="64"/>
      <c r="M41" s="64"/>
      <c r="N41" s="64"/>
      <c r="O41" s="64"/>
    </row>
    <row r="42" spans="1:15" x14ac:dyDescent="0.25">
      <c r="J42" s="407"/>
      <c r="K42" s="66" t="s">
        <v>442</v>
      </c>
      <c r="L42" s="64"/>
      <c r="M42" s="64"/>
      <c r="N42" s="64"/>
      <c r="O42" s="64"/>
    </row>
    <row r="43" spans="1:15" x14ac:dyDescent="0.25">
      <c r="J43" s="407"/>
      <c r="K43" s="66" t="s">
        <v>443</v>
      </c>
      <c r="L43" s="64"/>
      <c r="M43" s="64"/>
      <c r="N43" s="64"/>
      <c r="O43" s="64"/>
    </row>
    <row r="44" spans="1:15" x14ac:dyDescent="0.25">
      <c r="J44" s="407"/>
      <c r="K44" s="66" t="s">
        <v>445</v>
      </c>
      <c r="L44" s="64"/>
      <c r="M44" s="64"/>
      <c r="N44" s="64"/>
      <c r="O44" s="64"/>
    </row>
    <row r="45" spans="1:15" x14ac:dyDescent="0.25">
      <c r="J45" s="407"/>
      <c r="K45" s="66" t="s">
        <v>446</v>
      </c>
      <c r="L45" s="64"/>
      <c r="M45" s="64"/>
      <c r="N45" s="64"/>
      <c r="O45" s="64"/>
    </row>
    <row r="46" spans="1:15" x14ac:dyDescent="0.25">
      <c r="J46" s="407"/>
      <c r="K46" s="66" t="s">
        <v>447</v>
      </c>
      <c r="L46" s="64"/>
      <c r="M46" s="64"/>
      <c r="N46" s="64"/>
      <c r="O46" s="64"/>
    </row>
    <row r="47" spans="1:15" x14ac:dyDescent="0.25">
      <c r="J47" s="407"/>
      <c r="K47" s="66" t="s">
        <v>448</v>
      </c>
      <c r="L47" s="64"/>
      <c r="M47" s="64"/>
      <c r="N47" s="64"/>
      <c r="O47" s="64"/>
    </row>
    <row r="48" spans="1:15" x14ac:dyDescent="0.25">
      <c r="A48" s="410" t="s">
        <v>337</v>
      </c>
      <c r="B48" s="411"/>
      <c r="C48" s="411"/>
      <c r="D48" s="411"/>
      <c r="E48" s="411"/>
      <c r="F48" s="411"/>
      <c r="G48" s="412"/>
      <c r="J48" s="407"/>
      <c r="K48" s="66" t="s">
        <v>449</v>
      </c>
      <c r="L48" s="64"/>
      <c r="M48" s="64"/>
      <c r="N48" s="64"/>
      <c r="O48" s="64"/>
    </row>
    <row r="49" spans="1:15" x14ac:dyDescent="0.25">
      <c r="A49" s="413"/>
      <c r="B49" s="414"/>
      <c r="C49" s="414"/>
      <c r="D49" s="414"/>
      <c r="E49" s="414"/>
      <c r="F49" s="414"/>
      <c r="G49" s="415"/>
      <c r="J49" s="407"/>
      <c r="K49" s="62" t="s">
        <v>450</v>
      </c>
      <c r="L49" s="62" t="e">
        <f>AVERAGE(L37:L48)</f>
        <v>#DIV/0!</v>
      </c>
      <c r="M49" s="62">
        <f>MAX(M37:M48)</f>
        <v>0</v>
      </c>
      <c r="N49" s="62" t="e">
        <f>AVERAGE(N37:N48)</f>
        <v>#DIV/0!</v>
      </c>
      <c r="O49" s="62">
        <f>MAX(O37:O48)</f>
        <v>0</v>
      </c>
    </row>
    <row r="50" spans="1:15" x14ac:dyDescent="0.25">
      <c r="A50" s="416"/>
      <c r="B50" s="417"/>
      <c r="C50" s="417"/>
      <c r="D50" s="417"/>
      <c r="E50" s="417"/>
      <c r="F50" s="417"/>
      <c r="G50" s="418"/>
    </row>
    <row r="51" spans="1:15" ht="41.4" x14ac:dyDescent="0.25">
      <c r="A51" s="416"/>
      <c r="B51" s="417"/>
      <c r="C51" s="417"/>
      <c r="D51" s="417"/>
      <c r="E51" s="417"/>
      <c r="F51" s="417"/>
      <c r="G51" s="418"/>
      <c r="J51" s="61">
        <f>+A6</f>
        <v>2022</v>
      </c>
      <c r="K51" s="61" t="s">
        <v>432</v>
      </c>
      <c r="L51" s="67" t="s">
        <v>427</v>
      </c>
      <c r="M51" s="67" t="s">
        <v>433</v>
      </c>
      <c r="N51" s="67" t="s">
        <v>430</v>
      </c>
      <c r="O51" s="67" t="s">
        <v>434</v>
      </c>
    </row>
    <row r="52" spans="1:15" x14ac:dyDescent="0.25">
      <c r="A52" s="419"/>
      <c r="B52" s="420"/>
      <c r="C52" s="420"/>
      <c r="D52" s="420"/>
      <c r="E52" s="420"/>
      <c r="F52" s="420"/>
      <c r="G52" s="421"/>
      <c r="J52" s="407" t="s">
        <v>218</v>
      </c>
      <c r="K52" s="66" t="s">
        <v>435</v>
      </c>
      <c r="L52" s="64"/>
      <c r="M52" s="64"/>
      <c r="N52" s="64"/>
      <c r="O52" s="64"/>
    </row>
    <row r="53" spans="1:15" x14ac:dyDescent="0.25">
      <c r="J53" s="407"/>
      <c r="K53" s="66" t="s">
        <v>436</v>
      </c>
      <c r="L53" s="64"/>
      <c r="M53" s="64"/>
      <c r="N53" s="64"/>
      <c r="O53" s="64"/>
    </row>
    <row r="54" spans="1:15" x14ac:dyDescent="0.25">
      <c r="J54" s="407"/>
      <c r="K54" s="66" t="s">
        <v>437</v>
      </c>
      <c r="L54" s="64"/>
      <c r="M54" s="64"/>
      <c r="N54" s="64"/>
      <c r="O54" s="64"/>
    </row>
    <row r="55" spans="1:15" x14ac:dyDescent="0.25">
      <c r="J55" s="407"/>
      <c r="K55" s="66" t="s">
        <v>439</v>
      </c>
      <c r="L55" s="64"/>
      <c r="M55" s="64"/>
      <c r="N55" s="64"/>
      <c r="O55" s="64"/>
    </row>
    <row r="56" spans="1:15" x14ac:dyDescent="0.25">
      <c r="J56" s="407"/>
      <c r="K56" s="66" t="s">
        <v>441</v>
      </c>
      <c r="L56" s="64"/>
      <c r="M56" s="64"/>
      <c r="N56" s="64"/>
      <c r="O56" s="64"/>
    </row>
    <row r="57" spans="1:15" x14ac:dyDescent="0.25">
      <c r="J57" s="407"/>
      <c r="K57" s="66" t="s">
        <v>442</v>
      </c>
      <c r="L57" s="64"/>
      <c r="M57" s="64"/>
      <c r="N57" s="64"/>
      <c r="O57" s="64"/>
    </row>
    <row r="58" spans="1:15" x14ac:dyDescent="0.25">
      <c r="J58" s="407"/>
      <c r="K58" s="66" t="s">
        <v>443</v>
      </c>
      <c r="L58" s="64"/>
      <c r="M58" s="64"/>
      <c r="N58" s="64"/>
      <c r="O58" s="64"/>
    </row>
    <row r="59" spans="1:15" x14ac:dyDescent="0.25">
      <c r="J59" s="407"/>
      <c r="K59" s="66" t="s">
        <v>445</v>
      </c>
      <c r="L59" s="64"/>
      <c r="M59" s="64"/>
      <c r="N59" s="64"/>
      <c r="O59" s="64"/>
    </row>
    <row r="60" spans="1:15" x14ac:dyDescent="0.25">
      <c r="J60" s="407"/>
      <c r="K60" s="66" t="s">
        <v>446</v>
      </c>
      <c r="L60" s="64"/>
      <c r="M60" s="64"/>
      <c r="N60" s="64"/>
      <c r="O60" s="64"/>
    </row>
    <row r="61" spans="1:15" x14ac:dyDescent="0.25">
      <c r="J61" s="407"/>
      <c r="K61" s="66" t="s">
        <v>447</v>
      </c>
      <c r="L61" s="64"/>
      <c r="M61" s="64"/>
      <c r="N61" s="64"/>
      <c r="O61" s="64"/>
    </row>
    <row r="62" spans="1:15" x14ac:dyDescent="0.25">
      <c r="J62" s="407"/>
      <c r="K62" s="66" t="s">
        <v>448</v>
      </c>
      <c r="L62" s="64"/>
      <c r="M62" s="64"/>
      <c r="N62" s="64"/>
      <c r="O62" s="64"/>
    </row>
    <row r="63" spans="1:15" x14ac:dyDescent="0.25">
      <c r="J63" s="407"/>
      <c r="K63" s="66" t="s">
        <v>449</v>
      </c>
      <c r="L63" s="64"/>
      <c r="M63" s="64"/>
      <c r="N63" s="64"/>
      <c r="O63" s="64"/>
    </row>
    <row r="64" spans="1:15" x14ac:dyDescent="0.25">
      <c r="J64" s="407"/>
      <c r="K64" s="62" t="s">
        <v>450</v>
      </c>
      <c r="L64" s="62" t="e">
        <f>AVERAGE(L52:L63)</f>
        <v>#DIV/0!</v>
      </c>
      <c r="M64" s="62">
        <f>MAX(M52:M63)</f>
        <v>0</v>
      </c>
      <c r="N64" s="62" t="e">
        <f>AVERAGE(N52:N63)</f>
        <v>#DIV/0!</v>
      </c>
      <c r="O64" s="62">
        <f>MAX(O52:O63)</f>
        <v>0</v>
      </c>
    </row>
    <row r="66" spans="10:15" ht="41.4" x14ac:dyDescent="0.25">
      <c r="J66" s="61">
        <f>+A6</f>
        <v>2022</v>
      </c>
      <c r="K66" s="61" t="s">
        <v>432</v>
      </c>
      <c r="L66" s="67" t="s">
        <v>427</v>
      </c>
      <c r="M66" s="67" t="s">
        <v>433</v>
      </c>
      <c r="N66" s="67" t="s">
        <v>430</v>
      </c>
      <c r="O66" s="67" t="s">
        <v>434</v>
      </c>
    </row>
    <row r="67" spans="10:15" x14ac:dyDescent="0.25">
      <c r="J67" s="407" t="s">
        <v>219</v>
      </c>
      <c r="K67" s="66" t="s">
        <v>435</v>
      </c>
      <c r="L67" s="64"/>
      <c r="M67" s="64"/>
      <c r="N67" s="64"/>
      <c r="O67" s="64"/>
    </row>
    <row r="68" spans="10:15" x14ac:dyDescent="0.25">
      <c r="J68" s="407"/>
      <c r="K68" s="66" t="s">
        <v>436</v>
      </c>
      <c r="L68" s="64"/>
      <c r="M68" s="64"/>
      <c r="N68" s="64"/>
      <c r="O68" s="64"/>
    </row>
    <row r="69" spans="10:15" x14ac:dyDescent="0.25">
      <c r="J69" s="407"/>
      <c r="K69" s="66" t="s">
        <v>437</v>
      </c>
      <c r="L69" s="64"/>
      <c r="M69" s="64"/>
      <c r="N69" s="64"/>
      <c r="O69" s="64"/>
    </row>
    <row r="70" spans="10:15" x14ac:dyDescent="0.25">
      <c r="J70" s="407"/>
      <c r="K70" s="66" t="s">
        <v>439</v>
      </c>
      <c r="L70" s="64"/>
      <c r="M70" s="64"/>
      <c r="N70" s="64"/>
      <c r="O70" s="64"/>
    </row>
    <row r="71" spans="10:15" x14ac:dyDescent="0.25">
      <c r="J71" s="407"/>
      <c r="K71" s="66" t="s">
        <v>441</v>
      </c>
      <c r="L71" s="64"/>
      <c r="M71" s="64"/>
      <c r="N71" s="64"/>
      <c r="O71" s="64"/>
    </row>
    <row r="72" spans="10:15" x14ac:dyDescent="0.25">
      <c r="J72" s="407"/>
      <c r="K72" s="66" t="s">
        <v>442</v>
      </c>
      <c r="L72" s="64"/>
      <c r="M72" s="64"/>
      <c r="N72" s="64"/>
      <c r="O72" s="64"/>
    </row>
    <row r="73" spans="10:15" x14ac:dyDescent="0.25">
      <c r="J73" s="407"/>
      <c r="K73" s="66" t="s">
        <v>443</v>
      </c>
      <c r="L73" s="64"/>
      <c r="M73" s="64"/>
      <c r="N73" s="64"/>
      <c r="O73" s="64"/>
    </row>
    <row r="74" spans="10:15" x14ac:dyDescent="0.25">
      <c r="J74" s="407"/>
      <c r="K74" s="66" t="s">
        <v>445</v>
      </c>
      <c r="L74" s="64"/>
      <c r="M74" s="64"/>
      <c r="N74" s="64"/>
      <c r="O74" s="64"/>
    </row>
    <row r="75" spans="10:15" x14ac:dyDescent="0.25">
      <c r="J75" s="407"/>
      <c r="K75" s="66" t="s">
        <v>446</v>
      </c>
      <c r="L75" s="64"/>
      <c r="M75" s="64"/>
      <c r="N75" s="64"/>
      <c r="O75" s="64"/>
    </row>
    <row r="76" spans="10:15" x14ac:dyDescent="0.25">
      <c r="J76" s="407"/>
      <c r="K76" s="66" t="s">
        <v>447</v>
      </c>
      <c r="L76" s="64"/>
      <c r="M76" s="64"/>
      <c r="N76" s="64"/>
      <c r="O76" s="64"/>
    </row>
    <row r="77" spans="10:15" x14ac:dyDescent="0.25">
      <c r="J77" s="407"/>
      <c r="K77" s="66" t="s">
        <v>448</v>
      </c>
      <c r="L77" s="64"/>
      <c r="M77" s="64"/>
      <c r="N77" s="64"/>
      <c r="O77" s="64"/>
    </row>
    <row r="78" spans="10:15" x14ac:dyDescent="0.25">
      <c r="J78" s="407"/>
      <c r="K78" s="66" t="s">
        <v>449</v>
      </c>
      <c r="L78" s="64"/>
      <c r="M78" s="64"/>
      <c r="N78" s="64"/>
      <c r="O78" s="64"/>
    </row>
    <row r="79" spans="10:15" x14ac:dyDescent="0.25">
      <c r="J79" s="407"/>
      <c r="K79" s="62" t="s">
        <v>450</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topLeftCell="A5" workbookViewId="0">
      <selection activeCell="P18" sqref="P18"/>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Peterborough Energy Recovery Facility</v>
      </c>
    </row>
    <row r="3" spans="1:19" ht="14.4" x14ac:dyDescent="0.3">
      <c r="A3" s="60" t="s">
        <v>476</v>
      </c>
      <c r="D3" s="76" t="s">
        <v>419</v>
      </c>
      <c r="G3" s="80" t="s">
        <v>420</v>
      </c>
      <c r="J3" s="9" t="str">
        <f>+A3</f>
        <v xml:space="preserve">Monitoring of Ammnonia emissions </v>
      </c>
      <c r="L3" s="9"/>
      <c r="N3" s="9" t="s">
        <v>421</v>
      </c>
      <c r="Q3" s="79" t="s">
        <v>3</v>
      </c>
      <c r="R3" s="74"/>
      <c r="S3" s="74"/>
    </row>
    <row r="4" spans="1:19" ht="13.95" customHeight="1" x14ac:dyDescent="0.25">
      <c r="Q4" s="385" t="s">
        <v>422</v>
      </c>
      <c r="R4" s="385"/>
      <c r="S4" s="385"/>
    </row>
    <row r="5" spans="1:19" ht="16.2" x14ac:dyDescent="0.25">
      <c r="A5" s="68" t="s">
        <v>423</v>
      </c>
      <c r="B5" s="408" t="s">
        <v>424</v>
      </c>
      <c r="C5" s="408"/>
      <c r="D5" s="408"/>
      <c r="E5" s="408" t="s">
        <v>425</v>
      </c>
      <c r="F5" s="408"/>
      <c r="G5" s="408"/>
      <c r="J5" s="409"/>
      <c r="K5" s="409"/>
      <c r="L5" s="409"/>
      <c r="M5" s="409"/>
      <c r="N5" s="409"/>
      <c r="O5" s="409"/>
      <c r="Q5" s="385"/>
      <c r="R5" s="385"/>
      <c r="S5" s="385"/>
    </row>
    <row r="6" spans="1:19" s="58" customFormat="1" ht="37.5" customHeight="1" x14ac:dyDescent="0.3">
      <c r="A6" s="65">
        <f>+'Cover Page'!C39</f>
        <v>2022</v>
      </c>
      <c r="B6" s="55" t="s">
        <v>477</v>
      </c>
      <c r="C6" s="55" t="s">
        <v>427</v>
      </c>
      <c r="D6" s="55" t="s">
        <v>428</v>
      </c>
      <c r="E6" s="55" t="s">
        <v>478</v>
      </c>
      <c r="F6" s="55" t="s">
        <v>430</v>
      </c>
      <c r="G6" s="55" t="s">
        <v>431</v>
      </c>
      <c r="H6" s="59"/>
      <c r="J6" s="61">
        <f>+A6</f>
        <v>2022</v>
      </c>
      <c r="K6" s="61" t="s">
        <v>432</v>
      </c>
      <c r="L6" s="67" t="s">
        <v>427</v>
      </c>
      <c r="M6" s="67" t="s">
        <v>433</v>
      </c>
      <c r="N6" s="67" t="s">
        <v>430</v>
      </c>
      <c r="O6" s="67" t="s">
        <v>434</v>
      </c>
      <c r="Q6" s="385"/>
      <c r="R6" s="385"/>
      <c r="S6" s="385"/>
    </row>
    <row r="7" spans="1:19" x14ac:dyDescent="0.25">
      <c r="A7" s="66" t="s">
        <v>435</v>
      </c>
      <c r="B7" s="69">
        <v>0</v>
      </c>
      <c r="C7" s="116">
        <f>L7</f>
        <v>0.4</v>
      </c>
      <c r="D7" s="116">
        <f>M7</f>
        <v>3.9</v>
      </c>
      <c r="E7" s="120">
        <v>10</v>
      </c>
      <c r="F7" s="116">
        <f>N7</f>
        <v>0.4</v>
      </c>
      <c r="G7" s="116">
        <f>O7</f>
        <v>1.3</v>
      </c>
      <c r="J7" s="407" t="s">
        <v>215</v>
      </c>
      <c r="K7" s="66" t="s">
        <v>435</v>
      </c>
      <c r="L7" s="116">
        <v>0.4</v>
      </c>
      <c r="M7" s="116">
        <v>3.9</v>
      </c>
      <c r="N7" s="116">
        <v>0.4</v>
      </c>
      <c r="O7" s="116">
        <v>1.3</v>
      </c>
      <c r="Q7" s="385"/>
      <c r="R7" s="385"/>
      <c r="S7" s="385"/>
    </row>
    <row r="8" spans="1:19" x14ac:dyDescent="0.25">
      <c r="A8" s="66" t="s">
        <v>436</v>
      </c>
      <c r="B8" s="63">
        <f>+B7</f>
        <v>0</v>
      </c>
      <c r="C8" s="116">
        <f t="shared" ref="C8:C18" si="0">L8</f>
        <v>0.8</v>
      </c>
      <c r="D8" s="116">
        <f t="shared" ref="D8:D18" si="1">M8</f>
        <v>11.1</v>
      </c>
      <c r="E8" s="121">
        <f>+E7</f>
        <v>10</v>
      </c>
      <c r="F8" s="116">
        <f t="shared" ref="F8:F18" si="2">N8</f>
        <v>0.8</v>
      </c>
      <c r="G8" s="116">
        <f t="shared" ref="G8:G18" si="3">O8</f>
        <v>1.8</v>
      </c>
      <c r="J8" s="407"/>
      <c r="K8" s="66" t="s">
        <v>436</v>
      </c>
      <c r="L8" s="116">
        <v>0.8</v>
      </c>
      <c r="M8" s="116">
        <v>11.1</v>
      </c>
      <c r="N8" s="116">
        <v>0.8</v>
      </c>
      <c r="O8" s="116">
        <v>1.8</v>
      </c>
      <c r="Q8" s="385"/>
      <c r="R8" s="385"/>
      <c r="S8" s="385"/>
    </row>
    <row r="9" spans="1:19" x14ac:dyDescent="0.25">
      <c r="A9" s="66" t="s">
        <v>437</v>
      </c>
      <c r="B9" s="63">
        <f t="shared" ref="B9:B18" si="4">+B8</f>
        <v>0</v>
      </c>
      <c r="C9" s="116">
        <f t="shared" si="0"/>
        <v>2.6</v>
      </c>
      <c r="D9" s="116">
        <f t="shared" si="1"/>
        <v>14</v>
      </c>
      <c r="E9" s="121">
        <f t="shared" ref="E9:E18" si="5">+E8</f>
        <v>10</v>
      </c>
      <c r="F9" s="116">
        <f t="shared" si="2"/>
        <v>2.6</v>
      </c>
      <c r="G9" s="116">
        <f t="shared" si="3"/>
        <v>6.1</v>
      </c>
      <c r="J9" s="407"/>
      <c r="K9" s="66" t="s">
        <v>437</v>
      </c>
      <c r="L9" s="116">
        <v>2.6</v>
      </c>
      <c r="M9" s="116">
        <v>14</v>
      </c>
      <c r="N9" s="116">
        <v>2.6</v>
      </c>
      <c r="O9" s="116">
        <v>6.1</v>
      </c>
      <c r="Q9" s="78" t="s">
        <v>438</v>
      </c>
    </row>
    <row r="10" spans="1:19" ht="14.25" customHeight="1" x14ac:dyDescent="0.25">
      <c r="A10" s="66" t="s">
        <v>439</v>
      </c>
      <c r="B10" s="63">
        <f t="shared" si="4"/>
        <v>0</v>
      </c>
      <c r="C10" s="116">
        <f t="shared" si="0"/>
        <v>3.1</v>
      </c>
      <c r="D10" s="116">
        <f t="shared" si="1"/>
        <v>16</v>
      </c>
      <c r="E10" s="121">
        <f t="shared" si="5"/>
        <v>10</v>
      </c>
      <c r="F10" s="116">
        <f t="shared" si="2"/>
        <v>3</v>
      </c>
      <c r="G10" s="116">
        <f t="shared" si="3"/>
        <v>7.3</v>
      </c>
      <c r="J10" s="407"/>
      <c r="K10" s="66" t="s">
        <v>439</v>
      </c>
      <c r="L10" s="116">
        <v>3.1</v>
      </c>
      <c r="M10" s="116">
        <v>16</v>
      </c>
      <c r="N10" s="116">
        <v>3</v>
      </c>
      <c r="O10" s="116">
        <v>7.3</v>
      </c>
      <c r="Q10" s="406" t="s">
        <v>440</v>
      </c>
      <c r="R10" s="406"/>
      <c r="S10" s="406"/>
    </row>
    <row r="11" spans="1:19" x14ac:dyDescent="0.25">
      <c r="A11" s="66" t="s">
        <v>441</v>
      </c>
      <c r="B11" s="63">
        <f t="shared" si="4"/>
        <v>0</v>
      </c>
      <c r="C11" s="116">
        <f t="shared" si="0"/>
        <v>1.9</v>
      </c>
      <c r="D11" s="116">
        <f t="shared" si="1"/>
        <v>10.6</v>
      </c>
      <c r="E11" s="121">
        <f t="shared" si="5"/>
        <v>10</v>
      </c>
      <c r="F11" s="116">
        <f t="shared" si="2"/>
        <v>1.9</v>
      </c>
      <c r="G11" s="116">
        <f t="shared" si="3"/>
        <v>3.2</v>
      </c>
      <c r="J11" s="407"/>
      <c r="K11" s="66" t="s">
        <v>441</v>
      </c>
      <c r="L11" s="116">
        <v>1.9</v>
      </c>
      <c r="M11" s="116">
        <v>10.6</v>
      </c>
      <c r="N11" s="116">
        <v>1.9</v>
      </c>
      <c r="O11" s="116">
        <v>3.2</v>
      </c>
      <c r="Q11" s="406"/>
      <c r="R11" s="406"/>
      <c r="S11" s="406"/>
    </row>
    <row r="12" spans="1:19" x14ac:dyDescent="0.25">
      <c r="A12" s="66" t="s">
        <v>442</v>
      </c>
      <c r="B12" s="63">
        <f t="shared" si="4"/>
        <v>0</v>
      </c>
      <c r="C12" s="116">
        <f t="shared" si="0"/>
        <v>1.9</v>
      </c>
      <c r="D12" s="116">
        <f t="shared" si="1"/>
        <v>10.8</v>
      </c>
      <c r="E12" s="121">
        <f t="shared" si="5"/>
        <v>10</v>
      </c>
      <c r="F12" s="116">
        <f t="shared" si="2"/>
        <v>1.8</v>
      </c>
      <c r="G12" s="116">
        <f t="shared" si="3"/>
        <v>2.6</v>
      </c>
      <c r="J12" s="407"/>
      <c r="K12" s="66" t="s">
        <v>442</v>
      </c>
      <c r="L12" s="116">
        <v>1.9</v>
      </c>
      <c r="M12" s="116">
        <v>10.8</v>
      </c>
      <c r="N12" s="116">
        <v>1.8</v>
      </c>
      <c r="O12" s="116">
        <v>2.6</v>
      </c>
      <c r="Q12" s="406"/>
      <c r="R12" s="406"/>
      <c r="S12" s="406"/>
    </row>
    <row r="13" spans="1:19" ht="14.25" customHeight="1" x14ac:dyDescent="0.25">
      <c r="A13" s="66" t="s">
        <v>443</v>
      </c>
      <c r="B13" s="63">
        <f t="shared" si="4"/>
        <v>0</v>
      </c>
      <c r="C13" s="116">
        <f t="shared" si="0"/>
        <v>2.1</v>
      </c>
      <c r="D13" s="116">
        <f t="shared" si="1"/>
        <v>14.6</v>
      </c>
      <c r="E13" s="121">
        <f t="shared" si="5"/>
        <v>10</v>
      </c>
      <c r="F13" s="116">
        <f t="shared" si="2"/>
        <v>2</v>
      </c>
      <c r="G13" s="116">
        <f t="shared" si="3"/>
        <v>3.5</v>
      </c>
      <c r="J13" s="407"/>
      <c r="K13" s="66" t="s">
        <v>443</v>
      </c>
      <c r="L13" s="116">
        <v>2.1</v>
      </c>
      <c r="M13" s="116">
        <v>14.6</v>
      </c>
      <c r="N13" s="116">
        <v>2</v>
      </c>
      <c r="O13" s="116">
        <v>3.5</v>
      </c>
      <c r="Q13" s="406" t="s">
        <v>444</v>
      </c>
      <c r="R13" s="406"/>
      <c r="S13" s="406"/>
    </row>
    <row r="14" spans="1:19" x14ac:dyDescent="0.25">
      <c r="A14" s="66" t="s">
        <v>445</v>
      </c>
      <c r="B14" s="63">
        <f t="shared" si="4"/>
        <v>0</v>
      </c>
      <c r="C14" s="116">
        <f t="shared" si="0"/>
        <v>2.5</v>
      </c>
      <c r="D14" s="116">
        <f t="shared" si="1"/>
        <v>11.9</v>
      </c>
      <c r="E14" s="121">
        <f t="shared" si="5"/>
        <v>10</v>
      </c>
      <c r="F14" s="116">
        <f t="shared" si="2"/>
        <v>2.4</v>
      </c>
      <c r="G14" s="116">
        <f t="shared" si="3"/>
        <v>5.7</v>
      </c>
      <c r="J14" s="407"/>
      <c r="K14" s="66" t="s">
        <v>445</v>
      </c>
      <c r="L14" s="116">
        <v>2.5</v>
      </c>
      <c r="M14" s="116">
        <v>11.9</v>
      </c>
      <c r="N14" s="116">
        <v>2.4</v>
      </c>
      <c r="O14" s="116">
        <v>5.7</v>
      </c>
      <c r="Q14" s="406"/>
      <c r="R14" s="406"/>
      <c r="S14" s="406"/>
    </row>
    <row r="15" spans="1:19" x14ac:dyDescent="0.25">
      <c r="A15" s="66" t="s">
        <v>446</v>
      </c>
      <c r="B15" s="63">
        <f t="shared" si="4"/>
        <v>0</v>
      </c>
      <c r="C15" s="116">
        <f t="shared" si="0"/>
        <v>1.8</v>
      </c>
      <c r="D15" s="116">
        <f t="shared" si="1"/>
        <v>15.6</v>
      </c>
      <c r="E15" s="121">
        <f t="shared" si="5"/>
        <v>10</v>
      </c>
      <c r="F15" s="116">
        <f t="shared" si="2"/>
        <v>1.8</v>
      </c>
      <c r="G15" s="116">
        <f t="shared" si="3"/>
        <v>4.2</v>
      </c>
      <c r="J15" s="407"/>
      <c r="K15" s="66" t="s">
        <v>446</v>
      </c>
      <c r="L15" s="116">
        <v>1.8</v>
      </c>
      <c r="M15" s="116">
        <v>15.6</v>
      </c>
      <c r="N15" s="116">
        <v>1.8</v>
      </c>
      <c r="O15" s="116">
        <v>4.2</v>
      </c>
      <c r="Q15" s="406"/>
      <c r="R15" s="406"/>
      <c r="S15" s="406"/>
    </row>
    <row r="16" spans="1:19" x14ac:dyDescent="0.25">
      <c r="A16" s="66" t="s">
        <v>447</v>
      </c>
      <c r="B16" s="63">
        <f t="shared" si="4"/>
        <v>0</v>
      </c>
      <c r="C16" s="116">
        <f t="shared" si="0"/>
        <v>2</v>
      </c>
      <c r="D16" s="116">
        <f t="shared" si="1"/>
        <v>14.2</v>
      </c>
      <c r="E16" s="121">
        <f t="shared" si="5"/>
        <v>10</v>
      </c>
      <c r="F16" s="116">
        <f t="shared" si="2"/>
        <v>2</v>
      </c>
      <c r="G16" s="116">
        <f t="shared" si="3"/>
        <v>5.0999999999999996</v>
      </c>
      <c r="J16" s="407"/>
      <c r="K16" s="66" t="s">
        <v>447</v>
      </c>
      <c r="L16" s="116">
        <v>2</v>
      </c>
      <c r="M16" s="116">
        <v>14.2</v>
      </c>
      <c r="N16" s="116">
        <v>2</v>
      </c>
      <c r="O16" s="116">
        <v>5.0999999999999996</v>
      </c>
      <c r="Q16" s="406"/>
      <c r="R16" s="406"/>
      <c r="S16" s="406"/>
    </row>
    <row r="17" spans="1:15" x14ac:dyDescent="0.25">
      <c r="A17" s="66" t="s">
        <v>448</v>
      </c>
      <c r="B17" s="63">
        <f t="shared" si="4"/>
        <v>0</v>
      </c>
      <c r="C17" s="116">
        <f t="shared" si="0"/>
        <v>3.5</v>
      </c>
      <c r="D17" s="116">
        <f t="shared" si="1"/>
        <v>20.5</v>
      </c>
      <c r="E17" s="121">
        <f t="shared" si="5"/>
        <v>10</v>
      </c>
      <c r="F17" s="116">
        <f t="shared" si="2"/>
        <v>3.5</v>
      </c>
      <c r="G17" s="116">
        <f t="shared" si="3"/>
        <v>6.2</v>
      </c>
      <c r="J17" s="407"/>
      <c r="K17" s="66" t="s">
        <v>448</v>
      </c>
      <c r="L17" s="116">
        <v>3.5</v>
      </c>
      <c r="M17" s="116">
        <v>20.5</v>
      </c>
      <c r="N17" s="116">
        <v>3.5</v>
      </c>
      <c r="O17" s="116">
        <v>6.2</v>
      </c>
    </row>
    <row r="18" spans="1:15" x14ac:dyDescent="0.25">
      <c r="A18" s="66" t="s">
        <v>449</v>
      </c>
      <c r="B18" s="63">
        <f t="shared" si="4"/>
        <v>0</v>
      </c>
      <c r="C18" s="116">
        <f t="shared" si="0"/>
        <v>4.5</v>
      </c>
      <c r="D18" s="116">
        <f t="shared" si="1"/>
        <v>31.1</v>
      </c>
      <c r="E18" s="121">
        <f t="shared" si="5"/>
        <v>10</v>
      </c>
      <c r="F18" s="116">
        <f t="shared" si="2"/>
        <v>4.5</v>
      </c>
      <c r="G18" s="116">
        <f t="shared" si="3"/>
        <v>9.1</v>
      </c>
      <c r="J18" s="407"/>
      <c r="K18" s="66" t="s">
        <v>449</v>
      </c>
      <c r="L18" s="116">
        <v>4.5</v>
      </c>
      <c r="M18" s="116">
        <v>31.1</v>
      </c>
      <c r="N18" s="116">
        <v>4.5</v>
      </c>
      <c r="O18" s="116">
        <v>9.1</v>
      </c>
    </row>
    <row r="19" spans="1:15" x14ac:dyDescent="0.25">
      <c r="J19" s="407"/>
      <c r="K19" s="62" t="s">
        <v>450</v>
      </c>
      <c r="L19" s="122">
        <f>AVERAGE(L7:L18)</f>
        <v>2.2583333333333333</v>
      </c>
      <c r="M19" s="122">
        <f>MAX(M7:M18)</f>
        <v>31.1</v>
      </c>
      <c r="N19" s="122">
        <f>AVERAGE(N7:N18)</f>
        <v>2.2250000000000001</v>
      </c>
      <c r="O19" s="122">
        <f>MAX(O7:O18)</f>
        <v>9.1</v>
      </c>
    </row>
    <row r="21" spans="1:15" ht="41.4" x14ac:dyDescent="0.25">
      <c r="J21" s="61">
        <f>+A6</f>
        <v>2022</v>
      </c>
      <c r="K21" s="61" t="s">
        <v>432</v>
      </c>
      <c r="L21" s="67" t="s">
        <v>427</v>
      </c>
      <c r="M21" s="67" t="s">
        <v>433</v>
      </c>
      <c r="N21" s="67" t="s">
        <v>430</v>
      </c>
      <c r="O21" s="67" t="s">
        <v>434</v>
      </c>
    </row>
    <row r="22" spans="1:15" x14ac:dyDescent="0.25">
      <c r="J22" s="407" t="s">
        <v>216</v>
      </c>
      <c r="K22" s="66" t="s">
        <v>435</v>
      </c>
      <c r="L22" s="64"/>
      <c r="M22" s="64"/>
      <c r="N22" s="64"/>
      <c r="O22" s="64"/>
    </row>
    <row r="23" spans="1:15" x14ac:dyDescent="0.25">
      <c r="J23" s="407"/>
      <c r="K23" s="66" t="s">
        <v>436</v>
      </c>
      <c r="L23" s="64"/>
      <c r="M23" s="64"/>
      <c r="N23" s="64"/>
      <c r="O23" s="64"/>
    </row>
    <row r="24" spans="1:15" x14ac:dyDescent="0.25">
      <c r="J24" s="407"/>
      <c r="K24" s="66" t="s">
        <v>437</v>
      </c>
      <c r="L24" s="64"/>
      <c r="M24" s="64"/>
      <c r="N24" s="64"/>
      <c r="O24" s="64"/>
    </row>
    <row r="25" spans="1:15" x14ac:dyDescent="0.25">
      <c r="J25" s="407"/>
      <c r="K25" s="66" t="s">
        <v>439</v>
      </c>
      <c r="L25" s="64"/>
      <c r="M25" s="64"/>
      <c r="N25" s="64"/>
      <c r="O25" s="64"/>
    </row>
    <row r="26" spans="1:15" x14ac:dyDescent="0.25">
      <c r="J26" s="407"/>
      <c r="K26" s="66" t="s">
        <v>441</v>
      </c>
      <c r="L26" s="64"/>
      <c r="M26" s="64"/>
      <c r="N26" s="64"/>
      <c r="O26" s="64"/>
    </row>
    <row r="27" spans="1:15" x14ac:dyDescent="0.25">
      <c r="J27" s="407"/>
      <c r="K27" s="66" t="s">
        <v>442</v>
      </c>
      <c r="L27" s="64"/>
      <c r="M27" s="64"/>
      <c r="N27" s="64"/>
      <c r="O27" s="64"/>
    </row>
    <row r="28" spans="1:15" x14ac:dyDescent="0.25">
      <c r="J28" s="407"/>
      <c r="K28" s="66" t="s">
        <v>443</v>
      </c>
      <c r="L28" s="64"/>
      <c r="M28" s="64"/>
      <c r="N28" s="64"/>
      <c r="O28" s="64"/>
    </row>
    <row r="29" spans="1:15" x14ac:dyDescent="0.25">
      <c r="J29" s="407"/>
      <c r="K29" s="66" t="s">
        <v>445</v>
      </c>
      <c r="L29" s="64"/>
      <c r="M29" s="64"/>
      <c r="N29" s="64"/>
      <c r="O29" s="64"/>
    </row>
    <row r="30" spans="1:15" x14ac:dyDescent="0.25">
      <c r="J30" s="407"/>
      <c r="K30" s="66" t="s">
        <v>446</v>
      </c>
      <c r="L30" s="64"/>
      <c r="M30" s="64"/>
      <c r="N30" s="64"/>
      <c r="O30" s="64"/>
    </row>
    <row r="31" spans="1:15" x14ac:dyDescent="0.25">
      <c r="J31" s="407"/>
      <c r="K31" s="66" t="s">
        <v>447</v>
      </c>
      <c r="L31" s="64"/>
      <c r="M31" s="64"/>
      <c r="N31" s="64"/>
      <c r="O31" s="64"/>
    </row>
    <row r="32" spans="1:15" x14ac:dyDescent="0.25">
      <c r="J32" s="407"/>
      <c r="K32" s="66" t="s">
        <v>448</v>
      </c>
      <c r="L32" s="64"/>
      <c r="M32" s="64"/>
      <c r="N32" s="64"/>
      <c r="O32" s="64"/>
    </row>
    <row r="33" spans="1:15" x14ac:dyDescent="0.25">
      <c r="J33" s="407"/>
      <c r="K33" s="66" t="s">
        <v>449</v>
      </c>
      <c r="L33" s="64"/>
      <c r="M33" s="64"/>
      <c r="N33" s="64"/>
      <c r="O33" s="64"/>
    </row>
    <row r="34" spans="1:15" x14ac:dyDescent="0.25">
      <c r="J34" s="407"/>
      <c r="K34" s="62" t="s">
        <v>450</v>
      </c>
      <c r="L34" s="62" t="e">
        <f>AVERAGE(L22:L33)</f>
        <v>#DIV/0!</v>
      </c>
      <c r="M34" s="62">
        <f>MAX(M22:M33)</f>
        <v>0</v>
      </c>
      <c r="N34" s="62" t="e">
        <f>AVERAGE(N22:N33)</f>
        <v>#DIV/0!</v>
      </c>
      <c r="O34" s="62">
        <f>MAX(O22:O33)</f>
        <v>0</v>
      </c>
    </row>
    <row r="36" spans="1:15" ht="41.4" x14ac:dyDescent="0.25">
      <c r="J36" s="61">
        <f>+A6</f>
        <v>2022</v>
      </c>
      <c r="K36" s="61" t="s">
        <v>432</v>
      </c>
      <c r="L36" s="67" t="s">
        <v>427</v>
      </c>
      <c r="M36" s="67" t="s">
        <v>433</v>
      </c>
      <c r="N36" s="67" t="s">
        <v>430</v>
      </c>
      <c r="O36" s="67" t="s">
        <v>434</v>
      </c>
    </row>
    <row r="37" spans="1:15" x14ac:dyDescent="0.25">
      <c r="J37" s="407" t="s">
        <v>217</v>
      </c>
      <c r="K37" s="66" t="s">
        <v>435</v>
      </c>
      <c r="L37" s="64"/>
      <c r="M37" s="64"/>
      <c r="N37" s="64"/>
      <c r="O37" s="64"/>
    </row>
    <row r="38" spans="1:15" x14ac:dyDescent="0.25">
      <c r="J38" s="407"/>
      <c r="K38" s="66" t="s">
        <v>436</v>
      </c>
      <c r="L38" s="64"/>
      <c r="M38" s="64"/>
      <c r="N38" s="64"/>
      <c r="O38" s="64"/>
    </row>
    <row r="39" spans="1:15" x14ac:dyDescent="0.25">
      <c r="J39" s="407"/>
      <c r="K39" s="66" t="s">
        <v>437</v>
      </c>
      <c r="L39" s="64"/>
      <c r="M39" s="64"/>
      <c r="N39" s="64"/>
      <c r="O39" s="64"/>
    </row>
    <row r="40" spans="1:15" x14ac:dyDescent="0.25">
      <c r="J40" s="407"/>
      <c r="K40" s="66" t="s">
        <v>439</v>
      </c>
      <c r="L40" s="64"/>
      <c r="M40" s="64"/>
      <c r="N40" s="64"/>
      <c r="O40" s="64"/>
    </row>
    <row r="41" spans="1:15" x14ac:dyDescent="0.25">
      <c r="J41" s="407"/>
      <c r="K41" s="66" t="s">
        <v>441</v>
      </c>
      <c r="L41" s="64"/>
      <c r="M41" s="64"/>
      <c r="N41" s="64"/>
      <c r="O41" s="64"/>
    </row>
    <row r="42" spans="1:15" x14ac:dyDescent="0.25">
      <c r="J42" s="407"/>
      <c r="K42" s="66" t="s">
        <v>442</v>
      </c>
      <c r="L42" s="64"/>
      <c r="M42" s="64"/>
      <c r="N42" s="64"/>
      <c r="O42" s="64"/>
    </row>
    <row r="43" spans="1:15" x14ac:dyDescent="0.25">
      <c r="J43" s="407"/>
      <c r="K43" s="66" t="s">
        <v>443</v>
      </c>
      <c r="L43" s="64"/>
      <c r="M43" s="64"/>
      <c r="N43" s="64"/>
      <c r="O43" s="64"/>
    </row>
    <row r="44" spans="1:15" x14ac:dyDescent="0.25">
      <c r="J44" s="407"/>
      <c r="K44" s="66" t="s">
        <v>445</v>
      </c>
      <c r="L44" s="64"/>
      <c r="M44" s="64"/>
      <c r="N44" s="64"/>
      <c r="O44" s="64"/>
    </row>
    <row r="45" spans="1:15" x14ac:dyDescent="0.25">
      <c r="J45" s="407"/>
      <c r="K45" s="66" t="s">
        <v>446</v>
      </c>
      <c r="L45" s="64"/>
      <c r="M45" s="64"/>
      <c r="N45" s="64"/>
      <c r="O45" s="64"/>
    </row>
    <row r="46" spans="1:15" x14ac:dyDescent="0.25">
      <c r="J46" s="407"/>
      <c r="K46" s="66" t="s">
        <v>447</v>
      </c>
      <c r="L46" s="64"/>
      <c r="M46" s="64"/>
      <c r="N46" s="64"/>
      <c r="O46" s="64"/>
    </row>
    <row r="47" spans="1:15" x14ac:dyDescent="0.25">
      <c r="J47" s="407"/>
      <c r="K47" s="66" t="s">
        <v>448</v>
      </c>
      <c r="L47" s="64"/>
      <c r="M47" s="64"/>
      <c r="N47" s="64"/>
      <c r="O47" s="64"/>
    </row>
    <row r="48" spans="1:15" x14ac:dyDescent="0.25">
      <c r="A48" s="410" t="s">
        <v>337</v>
      </c>
      <c r="B48" s="411"/>
      <c r="C48" s="411"/>
      <c r="D48" s="411"/>
      <c r="E48" s="411"/>
      <c r="F48" s="411"/>
      <c r="G48" s="412"/>
      <c r="J48" s="407"/>
      <c r="K48" s="66" t="s">
        <v>449</v>
      </c>
      <c r="L48" s="64"/>
      <c r="M48" s="64"/>
      <c r="N48" s="64"/>
      <c r="O48" s="64"/>
    </row>
    <row r="49" spans="1:15" x14ac:dyDescent="0.25">
      <c r="A49" s="413" t="s">
        <v>479</v>
      </c>
      <c r="B49" s="414"/>
      <c r="C49" s="414"/>
      <c r="D49" s="414"/>
      <c r="E49" s="414"/>
      <c r="F49" s="414"/>
      <c r="G49" s="415"/>
      <c r="J49" s="407"/>
      <c r="K49" s="62" t="s">
        <v>450</v>
      </c>
      <c r="L49" s="62" t="e">
        <f>AVERAGE(L37:L48)</f>
        <v>#DIV/0!</v>
      </c>
      <c r="M49" s="62">
        <f>MAX(M37:M48)</f>
        <v>0</v>
      </c>
      <c r="N49" s="62" t="e">
        <f>AVERAGE(N37:N48)</f>
        <v>#DIV/0!</v>
      </c>
      <c r="O49" s="62">
        <f>MAX(O37:O48)</f>
        <v>0</v>
      </c>
    </row>
    <row r="50" spans="1:15" x14ac:dyDescent="0.25">
      <c r="A50" s="416"/>
      <c r="B50" s="417"/>
      <c r="C50" s="417"/>
      <c r="D50" s="417"/>
      <c r="E50" s="417"/>
      <c r="F50" s="417"/>
      <c r="G50" s="418"/>
    </row>
    <row r="51" spans="1:15" ht="41.4" x14ac:dyDescent="0.25">
      <c r="A51" s="416"/>
      <c r="B51" s="417"/>
      <c r="C51" s="417"/>
      <c r="D51" s="417"/>
      <c r="E51" s="417"/>
      <c r="F51" s="417"/>
      <c r="G51" s="418"/>
      <c r="J51" s="61">
        <f>+A6</f>
        <v>2022</v>
      </c>
      <c r="K51" s="61" t="s">
        <v>432</v>
      </c>
      <c r="L51" s="67" t="s">
        <v>427</v>
      </c>
      <c r="M51" s="67" t="s">
        <v>433</v>
      </c>
      <c r="N51" s="67" t="s">
        <v>430</v>
      </c>
      <c r="O51" s="67" t="s">
        <v>434</v>
      </c>
    </row>
    <row r="52" spans="1:15" x14ac:dyDescent="0.25">
      <c r="A52" s="419"/>
      <c r="B52" s="420"/>
      <c r="C52" s="420"/>
      <c r="D52" s="420"/>
      <c r="E52" s="420"/>
      <c r="F52" s="420"/>
      <c r="G52" s="421"/>
      <c r="J52" s="407" t="s">
        <v>218</v>
      </c>
      <c r="K52" s="66" t="s">
        <v>435</v>
      </c>
      <c r="L52" s="64"/>
      <c r="M52" s="64"/>
      <c r="N52" s="64"/>
      <c r="O52" s="64"/>
    </row>
    <row r="53" spans="1:15" x14ac:dyDescent="0.25">
      <c r="J53" s="407"/>
      <c r="K53" s="66" t="s">
        <v>436</v>
      </c>
      <c r="L53" s="64"/>
      <c r="M53" s="64"/>
      <c r="N53" s="64"/>
      <c r="O53" s="64"/>
    </row>
    <row r="54" spans="1:15" x14ac:dyDescent="0.25">
      <c r="J54" s="407"/>
      <c r="K54" s="66" t="s">
        <v>437</v>
      </c>
      <c r="L54" s="64"/>
      <c r="M54" s="64"/>
      <c r="N54" s="64"/>
      <c r="O54" s="64"/>
    </row>
    <row r="55" spans="1:15" x14ac:dyDescent="0.25">
      <c r="J55" s="407"/>
      <c r="K55" s="66" t="s">
        <v>439</v>
      </c>
      <c r="L55" s="64"/>
      <c r="M55" s="64"/>
      <c r="N55" s="64"/>
      <c r="O55" s="64"/>
    </row>
    <row r="56" spans="1:15" x14ac:dyDescent="0.25">
      <c r="J56" s="407"/>
      <c r="K56" s="66" t="s">
        <v>441</v>
      </c>
      <c r="L56" s="64"/>
      <c r="M56" s="64"/>
      <c r="N56" s="64"/>
      <c r="O56" s="64"/>
    </row>
    <row r="57" spans="1:15" x14ac:dyDescent="0.25">
      <c r="J57" s="407"/>
      <c r="K57" s="66" t="s">
        <v>442</v>
      </c>
      <c r="L57" s="64"/>
      <c r="M57" s="64"/>
      <c r="N57" s="64"/>
      <c r="O57" s="64"/>
    </row>
    <row r="58" spans="1:15" x14ac:dyDescent="0.25">
      <c r="J58" s="407"/>
      <c r="K58" s="66" t="s">
        <v>443</v>
      </c>
      <c r="L58" s="64"/>
      <c r="M58" s="64"/>
      <c r="N58" s="64"/>
      <c r="O58" s="64"/>
    </row>
    <row r="59" spans="1:15" x14ac:dyDescent="0.25">
      <c r="J59" s="407"/>
      <c r="K59" s="66" t="s">
        <v>445</v>
      </c>
      <c r="L59" s="64"/>
      <c r="M59" s="64"/>
      <c r="N59" s="64"/>
      <c r="O59" s="64"/>
    </row>
    <row r="60" spans="1:15" x14ac:dyDescent="0.25">
      <c r="J60" s="407"/>
      <c r="K60" s="66" t="s">
        <v>446</v>
      </c>
      <c r="L60" s="64"/>
      <c r="M60" s="64"/>
      <c r="N60" s="64"/>
      <c r="O60" s="64"/>
    </row>
    <row r="61" spans="1:15" x14ac:dyDescent="0.25">
      <c r="J61" s="407"/>
      <c r="K61" s="66" t="s">
        <v>447</v>
      </c>
      <c r="L61" s="64"/>
      <c r="M61" s="64"/>
      <c r="N61" s="64"/>
      <c r="O61" s="64"/>
    </row>
    <row r="62" spans="1:15" x14ac:dyDescent="0.25">
      <c r="J62" s="407"/>
      <c r="K62" s="66" t="s">
        <v>448</v>
      </c>
      <c r="L62" s="64"/>
      <c r="M62" s="64"/>
      <c r="N62" s="64"/>
      <c r="O62" s="64"/>
    </row>
    <row r="63" spans="1:15" x14ac:dyDescent="0.25">
      <c r="J63" s="407"/>
      <c r="K63" s="66" t="s">
        <v>449</v>
      </c>
      <c r="L63" s="64"/>
      <c r="M63" s="64"/>
      <c r="N63" s="64"/>
      <c r="O63" s="64"/>
    </row>
    <row r="64" spans="1:15" x14ac:dyDescent="0.25">
      <c r="J64" s="407"/>
      <c r="K64" s="62" t="s">
        <v>450</v>
      </c>
      <c r="L64" s="62" t="e">
        <f>AVERAGE(L52:L63)</f>
        <v>#DIV/0!</v>
      </c>
      <c r="M64" s="62">
        <f>MAX(M52:M63)</f>
        <v>0</v>
      </c>
      <c r="N64" s="62" t="e">
        <f>AVERAGE(N52:N63)</f>
        <v>#DIV/0!</v>
      </c>
      <c r="O64" s="62">
        <f>MAX(O52:O63)</f>
        <v>0</v>
      </c>
    </row>
    <row r="66" spans="10:15" ht="41.4" x14ac:dyDescent="0.25">
      <c r="J66" s="61">
        <f>+A6</f>
        <v>2022</v>
      </c>
      <c r="K66" s="61" t="s">
        <v>432</v>
      </c>
      <c r="L66" s="67" t="s">
        <v>427</v>
      </c>
      <c r="M66" s="67" t="s">
        <v>433</v>
      </c>
      <c r="N66" s="67" t="s">
        <v>430</v>
      </c>
      <c r="O66" s="67" t="s">
        <v>434</v>
      </c>
    </row>
    <row r="67" spans="10:15" x14ac:dyDescent="0.25">
      <c r="J67" s="407" t="s">
        <v>219</v>
      </c>
      <c r="K67" s="66" t="s">
        <v>435</v>
      </c>
      <c r="L67" s="64"/>
      <c r="M67" s="64"/>
      <c r="N67" s="64"/>
      <c r="O67" s="64"/>
    </row>
    <row r="68" spans="10:15" x14ac:dyDescent="0.25">
      <c r="J68" s="407"/>
      <c r="K68" s="66" t="s">
        <v>436</v>
      </c>
      <c r="L68" s="64"/>
      <c r="M68" s="64"/>
      <c r="N68" s="64"/>
      <c r="O68" s="64"/>
    </row>
    <row r="69" spans="10:15" x14ac:dyDescent="0.25">
      <c r="J69" s="407"/>
      <c r="K69" s="66" t="s">
        <v>437</v>
      </c>
      <c r="L69" s="64"/>
      <c r="M69" s="64"/>
      <c r="N69" s="64"/>
      <c r="O69" s="64"/>
    </row>
    <row r="70" spans="10:15" x14ac:dyDescent="0.25">
      <c r="J70" s="407"/>
      <c r="K70" s="66" t="s">
        <v>439</v>
      </c>
      <c r="L70" s="64"/>
      <c r="M70" s="64"/>
      <c r="N70" s="64"/>
      <c r="O70" s="64"/>
    </row>
    <row r="71" spans="10:15" x14ac:dyDescent="0.25">
      <c r="J71" s="407"/>
      <c r="K71" s="66" t="s">
        <v>441</v>
      </c>
      <c r="L71" s="64"/>
      <c r="M71" s="64"/>
      <c r="N71" s="64"/>
      <c r="O71" s="64"/>
    </row>
    <row r="72" spans="10:15" x14ac:dyDescent="0.25">
      <c r="J72" s="407"/>
      <c r="K72" s="66" t="s">
        <v>442</v>
      </c>
      <c r="L72" s="64"/>
      <c r="M72" s="64"/>
      <c r="N72" s="64"/>
      <c r="O72" s="64"/>
    </row>
    <row r="73" spans="10:15" x14ac:dyDescent="0.25">
      <c r="J73" s="407"/>
      <c r="K73" s="66" t="s">
        <v>443</v>
      </c>
      <c r="L73" s="64"/>
      <c r="M73" s="64"/>
      <c r="N73" s="64"/>
      <c r="O73" s="64"/>
    </row>
    <row r="74" spans="10:15" x14ac:dyDescent="0.25">
      <c r="J74" s="407"/>
      <c r="K74" s="66" t="s">
        <v>445</v>
      </c>
      <c r="L74" s="64"/>
      <c r="M74" s="64"/>
      <c r="N74" s="64"/>
      <c r="O74" s="64"/>
    </row>
    <row r="75" spans="10:15" x14ac:dyDescent="0.25">
      <c r="J75" s="407"/>
      <c r="K75" s="66" t="s">
        <v>446</v>
      </c>
      <c r="L75" s="64"/>
      <c r="M75" s="64"/>
      <c r="N75" s="64"/>
      <c r="O75" s="64"/>
    </row>
    <row r="76" spans="10:15" x14ac:dyDescent="0.25">
      <c r="J76" s="407"/>
      <c r="K76" s="66" t="s">
        <v>447</v>
      </c>
      <c r="L76" s="64"/>
      <c r="M76" s="64"/>
      <c r="N76" s="64"/>
      <c r="O76" s="64"/>
    </row>
    <row r="77" spans="10:15" x14ac:dyDescent="0.25">
      <c r="J77" s="407"/>
      <c r="K77" s="66" t="s">
        <v>448</v>
      </c>
      <c r="L77" s="64"/>
      <c r="M77" s="64"/>
      <c r="N77" s="64"/>
      <c r="O77" s="64"/>
    </row>
    <row r="78" spans="10:15" x14ac:dyDescent="0.25">
      <c r="J78" s="407"/>
      <c r="K78" s="66" t="s">
        <v>449</v>
      </c>
      <c r="L78" s="64"/>
      <c r="M78" s="64"/>
      <c r="N78" s="64"/>
      <c r="O78" s="64"/>
    </row>
    <row r="79" spans="10:15" x14ac:dyDescent="0.25">
      <c r="J79" s="407"/>
      <c r="K79" s="62" t="s">
        <v>450</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SharedWithUsers xmlns="e76eb3f9-f7d4-4afe-8d75-1839375753c6">
      <UserInfo>
        <DisplayName>Alan Beaumont</DisplayName>
        <AccountId>7508</AccountId>
        <AccountType/>
      </UserInfo>
      <UserInfo>
        <DisplayName>Michael J. Day</DisplayName>
        <AccountId>14206</AccountId>
        <AccountType/>
      </UserInfo>
      <UserInfo>
        <DisplayName>Christopher M. Knowles</DisplayName>
        <AccountId>3674</AccountId>
        <AccountType/>
      </UserInfo>
    </SharedWithUsers>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2.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799ab261-378c-4b10-b0f3-5a4d6fff95f5"/>
    <ds:schemaRef ds:uri="c87ed55e-5aed-44e2-bf0d-90372e86290f"/>
    <ds:schemaRef ds:uri="44b998ec-2f06-43dd-a957-0b4f7e8a9986"/>
    <ds:schemaRef ds:uri="662745e8-e224-48e8-a2e3-254862b8c2f5"/>
    <ds:schemaRef ds:uri="e76eb3f9-f7d4-4afe-8d75-1839375753c6"/>
    <ds:schemaRef ds:uri="http://schemas.microsoft.com/sharepoint/v3"/>
  </ds:schemaRefs>
</ds:datastoreItem>
</file>

<file path=customXml/itemProps3.xml><?xml version="1.0" encoding="utf-8"?>
<ds:datastoreItem xmlns:ds="http://schemas.openxmlformats.org/officeDocument/2006/customXml" ds:itemID="{9D507E77-F9DC-4F30-BDD6-EC61962ABE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7E855ED-3F23-41CE-BAFD-E1C8E9342400}">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N20</vt:lpstr>
      <vt:lpstr>Residue Quality </vt:lpstr>
      <vt:lpstr>Water</vt:lpstr>
      <vt:lpstr>Air (periodic)</vt:lpstr>
      <vt:lpstr>Air (CEMS)</vt:lpstr>
      <vt:lpstr>NOx</vt:lpstr>
      <vt:lpstr>CO 95% 10 min</vt:lpstr>
      <vt:lpstr>HCl</vt:lpstr>
      <vt:lpstr>SO2</vt:lpstr>
      <vt:lpstr>TOC</vt:lpstr>
      <vt:lpstr>Particulates</vt:lpstr>
      <vt:lpstr>NH3</vt:lpstr>
      <vt:lpstr>'Air (CEMS)'!Print_Area</vt:lpstr>
      <vt:lpstr>'Air (periodic)'!Print_Area</vt:lpstr>
      <vt:lpstr>'CO 95% 10 min'!Print_Area</vt:lpstr>
      <vt:lpstr>'CO2 N20'!Print_Area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NEW EfW Annual Performance Report  2022 v22.21</dc:title>
  <dc:subject/>
  <dc:creator>Chris Jonas</dc:creator>
  <cp:keywords/>
  <dc:description/>
  <cp:lastModifiedBy>Freeman, Ben</cp:lastModifiedBy>
  <cp:revision/>
  <dcterms:created xsi:type="dcterms:W3CDTF">2019-04-02T06:44:55Z</dcterms:created>
  <dcterms:modified xsi:type="dcterms:W3CDTF">2023-03-22T17:18:53Z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_dlc_DocIdItemGuid">
    <vt:lpwstr>aacfb4a8-2091-4cc5-9bfd-2e78ec34c8bd</vt:lpwstr>
  </property>
  <property fmtid="{D5CDD505-2E9C-101B-9397-08002B2CF9AE}" pid="5" name="InformationType">
    <vt:lpwstr/>
  </property>
  <property fmtid="{D5CDD505-2E9C-101B-9397-08002B2CF9AE}" pid="6" name="Distribution">
    <vt:lpwstr>9;#Internal EA|b77da37e-7166-4741-8c12-4679faab22d9</vt:lpwstr>
  </property>
  <property fmtid="{D5CDD505-2E9C-101B-9397-08002B2CF9AE}" pid="7" name="HOCopyrightLevel">
    <vt:lpwstr>7;#Crown|69589897-2828-4761-976e-717fd8e631c9</vt:lpwstr>
  </property>
  <property fmtid="{D5CDD505-2E9C-101B-9397-08002B2CF9AE}" pid="8" name="HOGovernmentSecurityClassification">
    <vt:lpwstr>6;#Official|14c80daa-741b-422c-9722-f71693c9ede4</vt:lpwstr>
  </property>
  <property fmtid="{D5CDD505-2E9C-101B-9397-08002B2CF9AE}" pid="9" name="HOSiteType">
    <vt:lpwstr>10;#Community|144ac7d7-0b9a-42f9-9385-2935294b6de3</vt:lpwstr>
  </property>
  <property fmtid="{D5CDD505-2E9C-101B-9397-08002B2CF9AE}" pid="10" name="OrganisationalUnit">
    <vt:lpwstr>8;#EA|d5f78ddb-b1b6-4328-9877-d7e3ed06fdac</vt:lpwstr>
  </property>
</Properties>
</file>