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1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Kent &amp; South London/"/>
    </mc:Choice>
  </mc:AlternateContent>
  <xr:revisionPtr revIDLastSave="0" documentId="11_0AB575078A429D1F0F0D2EC8F6ADA1ADD6CD1E55" xr6:coauthVersionLast="47" xr6:coauthVersionMax="47" xr10:uidLastSave="{00000000-0000-0000-0000-000000000000}"/>
  <bookViews>
    <workbookView xWindow="-108" yWindow="-108" windowWidth="23256" windowHeight="12576"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definedNames>
    <definedName name="_xlnm.Print_Area" localSheetId="14">'Air (CEMS)'!$A$1:$K$31</definedName>
    <definedName name="_xlnm.Print_Area" localSheetId="13">'Air (periodic)'!$A$1:$J$41</definedName>
    <definedName name="_xlnm.Print_Area" localSheetId="20">'CO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1">'NH3'!$A$1:$G$52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24" l="1"/>
  <c r="D26" i="24"/>
  <c r="G3" i="8"/>
  <c r="G62" i="6"/>
  <c r="E59" i="6"/>
  <c r="F59" i="6"/>
  <c r="D59" i="6"/>
  <c r="C59" i="6"/>
  <c r="C1" i="32" l="1"/>
  <c r="A1" i="32"/>
  <c r="I20" i="7" l="1"/>
  <c r="I21" i="7"/>
  <c r="I22" i="7"/>
  <c r="I12" i="7"/>
  <c r="I13" i="7"/>
  <c r="I14" i="7"/>
  <c r="C18" i="6" l="1"/>
  <c r="H61" i="6" l="1"/>
  <c r="G13" i="6" l="1"/>
  <c r="H13" i="6" s="1"/>
  <c r="G45" i="6"/>
  <c r="H45" i="6" s="1"/>
  <c r="J3" i="31" l="1"/>
  <c r="J3" i="30"/>
  <c r="J3" i="28"/>
  <c r="J3" i="27"/>
  <c r="J3" i="26"/>
  <c r="J3" i="25"/>
  <c r="J3" i="13"/>
  <c r="G19" i="6" l="1"/>
  <c r="G57" i="6" l="1"/>
  <c r="G59" i="6" l="1"/>
  <c r="I46" i="7" s="1"/>
  <c r="G65" i="6"/>
  <c r="G64" i="6"/>
  <c r="H64" i="6" s="1"/>
  <c r="G63" i="6"/>
  <c r="G61" i="6"/>
  <c r="G53" i="6"/>
  <c r="G54" i="6"/>
  <c r="D46" i="7" s="1"/>
  <c r="G55" i="6"/>
  <c r="G56" i="6"/>
  <c r="G60" i="6"/>
  <c r="C46" i="7" l="1"/>
  <c r="G58" i="6"/>
  <c r="D18" i="6"/>
  <c r="E18" i="6"/>
  <c r="F18" i="6"/>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F27" i="24" s="1"/>
  <c r="N34" i="31"/>
  <c r="G27" i="24" s="1"/>
  <c r="M34" i="31"/>
  <c r="L34" i="31"/>
  <c r="O19" i="31"/>
  <c r="D27" i="24" s="1"/>
  <c r="N19" i="31"/>
  <c r="E27" i="24" s="1"/>
  <c r="M19" i="31"/>
  <c r="L19" i="3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G26" i="24" s="1"/>
  <c r="Q19" i="30"/>
  <c r="P19" i="30"/>
  <c r="O19" i="30"/>
  <c r="M19" i="30"/>
  <c r="E26" i="24"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F16" i="24" s="1"/>
  <c r="N34" i="28"/>
  <c r="G16" i="24" s="1"/>
  <c r="M34" i="28"/>
  <c r="F17" i="24" s="1"/>
  <c r="L34" i="28"/>
  <c r="G17" i="24" s="1"/>
  <c r="O19" i="28"/>
  <c r="D16" i="24" s="1"/>
  <c r="N19" i="28"/>
  <c r="E16" i="24" s="1"/>
  <c r="M19" i="28"/>
  <c r="D17" i="24" s="1"/>
  <c r="L19" i="28"/>
  <c r="E17" i="24" s="1"/>
  <c r="A6" i="28"/>
  <c r="J66" i="28" s="1"/>
  <c r="O79" i="27"/>
  <c r="N79" i="27"/>
  <c r="M79" i="27"/>
  <c r="L79" i="27"/>
  <c r="O64" i="27"/>
  <c r="N64" i="27"/>
  <c r="M64" i="27"/>
  <c r="L64" i="27"/>
  <c r="O49" i="27"/>
  <c r="N49" i="27"/>
  <c r="M49" i="27"/>
  <c r="L49" i="27"/>
  <c r="O34" i="27"/>
  <c r="F18" i="24" s="1"/>
  <c r="N34" i="27"/>
  <c r="G18" i="24" s="1"/>
  <c r="M34" i="27"/>
  <c r="F19" i="24" s="1"/>
  <c r="L34" i="27"/>
  <c r="G19" i="24" s="1"/>
  <c r="O19" i="27"/>
  <c r="D18" i="24" s="1"/>
  <c r="N19" i="27"/>
  <c r="E18" i="24" s="1"/>
  <c r="M19" i="27"/>
  <c r="D19" i="24" s="1"/>
  <c r="L19" i="27"/>
  <c r="E19" i="24" s="1"/>
  <c r="A6" i="27"/>
  <c r="J66" i="27" s="1"/>
  <c r="O79" i="26"/>
  <c r="N79" i="26"/>
  <c r="M79" i="26"/>
  <c r="L79" i="26"/>
  <c r="O64" i="26"/>
  <c r="N64" i="26"/>
  <c r="M64" i="26"/>
  <c r="L64" i="26"/>
  <c r="O49" i="26"/>
  <c r="N49" i="26"/>
  <c r="M49" i="26"/>
  <c r="L49" i="26"/>
  <c r="O34" i="26"/>
  <c r="F14" i="24" s="1"/>
  <c r="N34" i="26"/>
  <c r="G14" i="24" s="1"/>
  <c r="M34" i="26"/>
  <c r="F15" i="24" s="1"/>
  <c r="L34" i="26"/>
  <c r="G15" i="24" s="1"/>
  <c r="O19" i="26"/>
  <c r="D14" i="24" s="1"/>
  <c r="N19" i="26"/>
  <c r="E14" i="24" s="1"/>
  <c r="M19" i="26"/>
  <c r="D15" i="24" s="1"/>
  <c r="L19" i="26"/>
  <c r="E15" i="24" s="1"/>
  <c r="A6" i="26"/>
  <c r="J66" i="26" s="1"/>
  <c r="O79" i="25"/>
  <c r="N79" i="25"/>
  <c r="M79" i="25"/>
  <c r="L79" i="25"/>
  <c r="O64" i="25"/>
  <c r="N64" i="25"/>
  <c r="M64" i="25"/>
  <c r="L64" i="25"/>
  <c r="O49" i="25"/>
  <c r="N49" i="25"/>
  <c r="M49" i="25"/>
  <c r="L49" i="25"/>
  <c r="O34" i="25"/>
  <c r="F22" i="24" s="1"/>
  <c r="N34" i="25"/>
  <c r="G22" i="24" s="1"/>
  <c r="M34" i="25"/>
  <c r="F23" i="24" s="1"/>
  <c r="L34" i="25"/>
  <c r="G23" i="24" s="1"/>
  <c r="O19" i="25"/>
  <c r="D22" i="24" s="1"/>
  <c r="N19" i="25"/>
  <c r="E22" i="24" s="1"/>
  <c r="M19" i="25"/>
  <c r="D23" i="24" s="1"/>
  <c r="L19" i="25"/>
  <c r="E23" i="24" s="1"/>
  <c r="A6" i="25"/>
  <c r="J66" i="25" s="1"/>
  <c r="O79" i="13"/>
  <c r="N79" i="13"/>
  <c r="M79" i="13"/>
  <c r="L79" i="13"/>
  <c r="O64" i="13"/>
  <c r="N64" i="13"/>
  <c r="M64" i="13"/>
  <c r="L64" i="13"/>
  <c r="O49" i="13"/>
  <c r="N49" i="13"/>
  <c r="M49" i="13"/>
  <c r="L49" i="13"/>
  <c r="O34" i="13"/>
  <c r="F20" i="24" s="1"/>
  <c r="N34" i="13"/>
  <c r="G20" i="24" s="1"/>
  <c r="M34" i="13"/>
  <c r="F21" i="24" s="1"/>
  <c r="L34" i="13"/>
  <c r="G21" i="24" s="1"/>
  <c r="O19" i="13"/>
  <c r="D20" i="24" s="1"/>
  <c r="N19" i="13"/>
  <c r="E20" i="24" s="1"/>
  <c r="M19" i="13"/>
  <c r="D21" i="24" s="1"/>
  <c r="L19" i="13"/>
  <c r="E21" i="24" s="1"/>
  <c r="A6" i="13"/>
  <c r="J66" i="13" s="1"/>
  <c r="C7" i="32" l="1"/>
  <c r="G24" i="24"/>
  <c r="E24" i="24"/>
  <c r="F24" i="24"/>
  <c r="D24" i="24"/>
  <c r="J36" i="27"/>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D28" i="6"/>
  <c r="E28" i="6"/>
  <c r="F28" i="6"/>
  <c r="C28" i="6"/>
  <c r="G7" i="8"/>
  <c r="D7" i="8"/>
  <c r="B5" i="8"/>
  <c r="A3" i="8"/>
  <c r="A1" i="8"/>
  <c r="E23" i="7"/>
  <c r="G15" i="7"/>
  <c r="B4"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G35" i="6"/>
  <c r="G34" i="6"/>
  <c r="G30" i="6"/>
  <c r="G29" i="6"/>
  <c r="H29" i="6" s="1"/>
  <c r="G27" i="6"/>
  <c r="G26" i="6"/>
  <c r="H26" i="6" s="1"/>
  <c r="G25" i="6"/>
  <c r="C8" i="32" s="1"/>
  <c r="G24" i="6"/>
  <c r="H24" i="6" s="1"/>
  <c r="G20" i="6"/>
  <c r="H20" i="6" s="1"/>
  <c r="G15" i="6"/>
  <c r="G14" i="6"/>
  <c r="G12" i="6"/>
  <c r="H12" i="6" s="1"/>
  <c r="G11" i="6"/>
  <c r="G10" i="6"/>
  <c r="G9" i="6"/>
  <c r="G8" i="6"/>
  <c r="H34" i="6" l="1"/>
  <c r="E11" i="7"/>
  <c r="H35" i="6"/>
  <c r="G18" i="7"/>
  <c r="H36" i="6"/>
  <c r="G19" i="7"/>
  <c r="I19" i="7" s="1"/>
  <c r="D11" i="8"/>
  <c r="H27" i="6"/>
  <c r="D14" i="8"/>
  <c r="H30" i="6"/>
  <c r="D12" i="8"/>
  <c r="H25" i="6"/>
  <c r="E33" i="7"/>
  <c r="H33" i="7" s="1"/>
  <c r="E35" i="7"/>
  <c r="H35" i="7" s="1"/>
  <c r="E37" i="7"/>
  <c r="H37" i="7" s="1"/>
  <c r="E36" i="7"/>
  <c r="H36" i="7" s="1"/>
  <c r="G18" i="6"/>
  <c r="H21" i="6" s="1"/>
  <c r="G28" i="6"/>
  <c r="E34" i="7"/>
  <c r="H34" i="7" s="1"/>
  <c r="D10" i="8"/>
  <c r="G10" i="8"/>
  <c r="A31" i="7"/>
  <c r="A43" i="7" s="1"/>
  <c r="I18" i="7" l="1"/>
  <c r="G23" i="7"/>
  <c r="E15" i="7"/>
  <c r="I11" i="7"/>
  <c r="H15" i="6"/>
  <c r="H8" i="6"/>
  <c r="H19" i="6"/>
  <c r="H10" i="6"/>
  <c r="G11" i="8"/>
  <c r="G12" i="8"/>
  <c r="H14" i="6"/>
  <c r="G14" i="8"/>
  <c r="H11" i="6"/>
  <c r="H9" i="6"/>
  <c r="I15" i="7" l="1"/>
  <c r="E24" i="7"/>
  <c r="G24" i="7"/>
  <c r="I23" i="7"/>
  <c r="I24" i="7" l="1"/>
</calcChain>
</file>

<file path=xl/sharedStrings.xml><?xml version="1.0" encoding="utf-8"?>
<sst xmlns="http://schemas.openxmlformats.org/spreadsheetml/2006/main" count="1500" uniqueCount="444">
  <si>
    <t>Add company logo</t>
  </si>
  <si>
    <t>Version 22.3  30/11/22</t>
  </si>
  <si>
    <t>Add photo</t>
  </si>
  <si>
    <t>Notes:</t>
  </si>
  <si>
    <t>This template may require adjustments by individual operators to meet specific reporting requirements as defined in the site Permit(s)</t>
  </si>
  <si>
    <t>Annual Performance Report 2022</t>
  </si>
  <si>
    <t>Permit EPR/NP3738SY</t>
  </si>
  <si>
    <t>SELCHP</t>
  </si>
  <si>
    <t>South East London Combined Heat and Power</t>
  </si>
  <si>
    <t>Veolia SELCHP Ltd</t>
  </si>
  <si>
    <t>Year:</t>
  </si>
  <si>
    <t>Address:</t>
  </si>
  <si>
    <t>The Kennels Site, Landmann Way, Lewisham</t>
  </si>
  <si>
    <t xml:space="preserve">Tel: </t>
  </si>
  <si>
    <t>02035676100</t>
  </si>
  <si>
    <t xml:space="preserve">Email: </t>
  </si>
  <si>
    <t>enquiries@selchp.com</t>
  </si>
  <si>
    <t>Prepared by:</t>
  </si>
  <si>
    <t>Lewis Smith</t>
  </si>
  <si>
    <t>Position:</t>
  </si>
  <si>
    <t>Environmental (ERF) Engineer</t>
  </si>
  <si>
    <t>Approved by:</t>
  </si>
  <si>
    <t>Husain Suwasrawala</t>
  </si>
  <si>
    <t>General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</si>
  <si>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</si>
  <si>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</si>
  <si>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</si>
  <si>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</si>
  <si>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</si>
  <si>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</si>
  <si>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</si>
  <si>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</si>
  <si>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</si>
  <si>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</si>
  <si>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</si>
  <si>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</si>
  <si>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</si>
  <si>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</si>
  <si>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</si>
  <si>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</si>
  <si>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</si>
  <si>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</si>
  <si>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</si>
  <si>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</si>
  <si>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</si>
  <si>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</si>
  <si>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</si>
  <si>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</si>
  <si>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</si>
  <si>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</si>
  <si>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</si>
  <si>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</si>
  <si>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</si>
  <si>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</si>
  <si>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</si>
  <si>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</si>
  <si>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</si>
  <si>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</si>
  <si>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</si>
  <si>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</si>
  <si>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</si>
  <si>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In 1986, faced with the increasing scarcity and environmental problems of landfill, the London Boroughs of Lewisham, Southwark and Greenwich came together to search for a realistic alternative. In 1988, they formed a Consortium - South East London Combined Heat and Power - from which SELCHP, Energy Recovery Facility (ERF), now takes its name. The facility recovers heat energy from the combustion of non-hazardous waste to raise steam, to generate electricity from a steam turbine which is then exported to the National Grid. Residual steam from the process is used to heat a district heating network, which supplies heat for domestic heating and hot water to local residents. Strict environmental controls and proven operating experience ensure that SELCHP remains consistently compliant with environmental permitting regulations.                                                                                                                                                                                                                                                         
                                                                                                                                                                                                                                                                                                                                                                                                Technical details of the plant:
Two boilers supply steam to one common turbine
Maximum Permitted Refuse throughput – 464,000 tonnes per annum (29 tonnes per hour per boiler)
Number of tipping bays – 11
Steam output – 38 tonnes of steam per hour at 395°C and 46 bar
Flue gas treatment – Selective Non-Catalytic Reduction (SNCR) DeNOx, activated carbon injection, semi-wet lime scrubber and high performance bag filters system, discharging into a 100 metre high chimney
Electrical Generation Capacity – 35MWe and a District Heating potential capacity of 40MWth</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</si>
  <si>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</si>
  <si>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</si>
  <si>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The main purpose of the activity at SELCHP is to burn non-hazardous municipal waste and to recover energy in the form of steam for both; the export of heat via a district heating network and as electricity for export to the national grid. 
SELCHP is a consortium of Local Authorities and private enterprise that operates a 464,000 tonne per year, mass burn, municipal waste incinerator in Deptford in the London Borough of Lewisham.
Waste is delivered both; directly to site by refuse collection vehicles and various other waste vehicles. Waste delivered to site is discharged into the waste storage bunker. Oversized and unsuitable wastes are rejected and removed. The waste is then charged into one of two furnaces by dedicated grab cranes. Hydraulic ram feeders control the charging rate of the waste to the furnace grate. Waste is burnt on a reverse acting stoker grate with combustion air supplied in a controlled manner to ensure efficient combustion. The production on Oxides of Nitrogen (NOx) by combustion is mitigated by the injection of ammonia solution into the furnace by a process of Selective Non-Catalytic Reduction (SNCR). Bottom ash from the grate is quenched in a water bath to prevent the release of dust and provide a gas seal, at the ash discharger outlet. Ferrous metal is recovered from the ash by a drum magnet. Residual ash is recovered and sent to a recycling facility in Greenwich, London.
The hot gases from the combustion process are passed through a boiler to raise steam, which is then forwarded to a steam turbine to generate up to 32 MW of electricity for export to the national grid. Excess steam, of too low an enthalpy to generate electricity, is taken off the turbine, allowing for the export of heat via the District Heating network to local residents. This heat would otherwise be lost to atmosphere,as waste heat, via the Air Cooled Condenser (ACC).
Exhaust gasses from the boiler are sent to the flue gas treatment plant. Firstly activated carbon is injected to adsorb mercury, heavy metals, dioxins and dioxin like compounds. Secondly, a semi-dry lime scrubbing plant removes acid gasses, predominantly hydrogen chloride (HCl) and sulphur dioxide (SO2). Lastly, the flue gases pass through a series of bad filters to control particulate emissions. The cleaned gasses are discharged from a 100 meter, twin flue (one for each furnace) chimney.     
SELCHP operates an Environmental Management system accredited to ISO 14001.
There are no European sites within 10 km. Air dispersion modeling has established that the site has minimal impact on sites of special scientific interest (SSSI) within that radius. All emissions from the plant have been modelled, demonstrating that it is unlikely to have a significant impact on local air quality, due to it urban setting. 
There are no releases to controlled waters as part of the process. Process effluents are reused within the process. Residual effluents are released to sewer as trade effluent.
A Household, commercial and industrial waste transfer station may also be operated within the permit boundary, under conditions set out in ‘Standard Rules Permit SR2008No1’ when required.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</si>
  <si>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</si>
  <si>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</si>
  <si>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</si>
  <si>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</si>
  <si>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</si>
  <si>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</si>
  <si>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</si>
  <si>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</si>
  <si>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</si>
  <si>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</si>
  <si>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</si>
  <si>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</si>
  <si>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</si>
  <si>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</si>
  <si>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</si>
  <si>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</si>
  <si>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</si>
  <si>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</si>
  <si>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</si>
  <si>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</si>
  <si>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</si>
  <si>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</si>
  <si>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</si>
  <si>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</si>
  <si>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</si>
  <si>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</si>
  <si>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</si>
  <si>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MRF Residue</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</si>
  <si>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</si>
  <si>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</si>
  <si>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</si>
  <si>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</si>
  <si>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</si>
  <si>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</si>
  <si>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</si>
  <si>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</si>
  <si>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</si>
  <si>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</si>
  <si>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</si>
  <si>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</si>
  <si>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</si>
  <si>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</si>
  <si>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</si>
  <si>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</si>
  <si>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</si>
  <si>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</si>
  <si>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</si>
  <si>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</si>
  <si>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</si>
  <si>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</si>
  <si>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</si>
  <si>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</si>
  <si>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</si>
  <si>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</si>
  <si>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</si>
  <si>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</si>
  <si>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</si>
  <si>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</si>
  <si>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</si>
  <si>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</si>
  <si>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</si>
  <si>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</si>
  <si>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</si>
  <si>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</si>
  <si>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</si>
  <si>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</si>
  <si>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</si>
  <si>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</si>
  <si>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</si>
  <si>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</si>
  <si>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</si>
  <si>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</si>
  <si>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</si>
  <si>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Average</t>
  </si>
  <si>
    <t>Abnormal Events</t>
  </si>
  <si>
    <t>qty.</t>
  </si>
  <si>
    <t>Abnormal operation</t>
  </si>
  <si>
    <t>hours</t>
  </si>
  <si>
    <t>Permit Breaches</t>
  </si>
  <si>
    <t>Summary of Plant Operations and Maintenance during the reporting year</t>
  </si>
  <si>
    <t xml:space="preserve">Overall plant availability for 2022 was 92.3% a a marginal decrease compared to 2021. Mostly due to over run of the annual maintenance outage. 
Boiler 1: Suffered significant downtime in January due to damaged grate bars, February due to an ash discharger blockage, superheater tube leak in September, boiler tube leak in October and a grate bar defect in December.
Boiler 2: Suffered significant down time due to a seized bearing on the ash conveyor and under grate hopper blockages in July and the failure of a turbine governor PLC in September. 
The annual outage ran from the 04/09/22 to the 23/09/22 for boiler 1 and from the 12/09/22 to  the 30/09/22 for boiler 2. 
</t>
  </si>
  <si>
    <t xml:space="preserve">Include summary of key operational and/or mainteanance activity undertaken in the year, such as any major component upgrades and/or replacements </t>
  </si>
  <si>
    <t>Summary of Residue Handling for the reporting year</t>
  </si>
  <si>
    <t xml:space="preserve">All incinerator bottom ash is loaded to tipper trucks by excavators and sent for reprocessing at a dedicated and permitted facility in Charlton, London (Recycling code R4). Where the majority of ferrous and non-ferrous metals are extracted for sale to metals traders. Residual aggregates are sold for use in the a range of permissible construction projects. Air pollution control residue, transported as a power and loaded into road tankers, is predominantly sent to Veolia Empire Works, Walsall for treatment with waste industrial sulphuric/phosphoric acid and disposal to landfill (Disposal code D9). The remainder was sent to a deep storage facility (disposal code D12). A greater proportion of the APC tonnage was sent for deep storage in 2022 than expected due the issues with the APC silo unloading systems. Ferrous metal separated from the IBA is sold to and collected by reputable scrap metal traders.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</si>
  <si>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</si>
  <si>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</si>
  <si>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</si>
  <si>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</si>
  <si>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</si>
  <si>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</si>
  <si>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</si>
  <si>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</si>
  <si>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</si>
  <si>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</si>
  <si>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</si>
  <si>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</si>
  <si>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</si>
  <si>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</si>
  <si>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</si>
  <si>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</si>
  <si>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</si>
  <si>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</si>
  <si>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</si>
  <si>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</si>
  <si>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</si>
  <si>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</si>
  <si>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</si>
  <si>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</si>
  <si>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</si>
  <si>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</si>
  <si>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</si>
  <si>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</si>
  <si>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</si>
  <si>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</si>
  <si>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</si>
  <si>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</si>
  <si>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</si>
  <si>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</si>
  <si>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</si>
  <si>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</si>
  <si>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</si>
  <si>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</si>
  <si>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</si>
  <si>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</si>
  <si>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</si>
  <si>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</si>
  <si>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</si>
  <si>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</si>
  <si>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</si>
  <si>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</si>
  <si>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</si>
  <si>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</si>
  <si>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</si>
  <si>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</si>
  <si>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</si>
  <si>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</si>
  <si>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</si>
  <si>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</si>
  <si>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</si>
  <si>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</si>
  <si>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</si>
  <si>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</si>
  <si>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</si>
  <si>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</si>
  <si>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</si>
  <si>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 xml:space="preserve">Hot water export is dependent on demand (ambient temperature) not operational performance. </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</si>
  <si>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</si>
  <si>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</si>
  <si>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</si>
  <si>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</si>
  <si>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</si>
  <si>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</si>
  <si>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</si>
  <si>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</si>
  <si>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</si>
  <si>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</si>
  <si>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</si>
  <si>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</si>
  <si>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</si>
  <si>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</si>
  <si>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</si>
  <si>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</si>
  <si>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</si>
  <si>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</si>
  <si>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</si>
  <si>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</si>
  <si>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none</t>
  </si>
  <si>
    <t xml:space="preserve"> none</t>
  </si>
  <si>
    <t>Summary of any complaints received and actions to taken to resolve them.</t>
  </si>
  <si>
    <t>Summary of complaint [including Line/Reference]</t>
  </si>
  <si>
    <t>Reason *</t>
  </si>
  <si>
    <t>94502 - Odour complaint, unsubstatiated</t>
  </si>
  <si>
    <t>Odour in surrounding area</t>
  </si>
  <si>
    <t>n/a</t>
  </si>
  <si>
    <t>97888 - Odour complaint</t>
  </si>
  <si>
    <t>Unburnt waste on tripped boiler 2 grate</t>
  </si>
  <si>
    <t xml:space="preserve">Continued planned preventative maintenance 
</t>
  </si>
  <si>
    <t>109870- local resident mistook condesing steam from the stack for pollution.</t>
  </si>
  <si>
    <t>Misunderstanding</t>
  </si>
  <si>
    <t>Area education &amp; outreach by the EE</t>
  </si>
  <si>
    <t>* including whether substantiated by the operator or the EA</t>
  </si>
  <si>
    <t>Summary of Plant Improvements</t>
  </si>
  <si>
    <t>Summary of any efficiency improvements that have been completed within the year.</t>
  </si>
  <si>
    <t xml:space="preserve">Two DeNOx air compressors were replaced, one was upgraded to variable speed. Both compressors are more efficient than the units they replaced. Both Denox air driers were replaced with more efficient models. A leak survey was carried out on the compressed air system, progress has been made on repairing the leaks identified.
Failed fluorescent tube lighting is being gradually replaced with LED equivalents. </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</si>
  <si>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</si>
  <si>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</si>
  <si>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 xml:space="preserve">A new permit variation has been received in 2022 to satisfy the requirements of the new IED BREF for Energy from Waste plants. New daily ELVs to in effect from 03/12/2023. See Permit for details. </t>
  </si>
  <si>
    <t>Summary of any other improvements made to the plant or planned to be made and a summary of the resulting environmental benefits.</t>
  </si>
  <si>
    <t xml:space="preserve">A private wire project is underway to supply electrical power to charge refuse collection vehicles at a neighbouring vehicle depot. Transmission losses should be lower than supplying the same power to the national grid. Project completion expected in 2023. 
</t>
  </si>
  <si>
    <t>Details of Public &amp; Stakeholder Liasion</t>
  </si>
  <si>
    <t>Summary of events held during the reporting year.</t>
  </si>
  <si>
    <t>Description</t>
  </si>
  <si>
    <t>Due to the Covid 19 pandemic in early 2022 and the need to postpone our annual outage until September, it has not been possible to hold our annual open day as part of open house London.</t>
  </si>
  <si>
    <t>Various</t>
  </si>
  <si>
    <t xml:space="preserve">Site tours are laid on for internal and external stakeholders, as well as, higher education students. Tours are requested at selchp.com and are approved on a case by case basis. </t>
  </si>
  <si>
    <t>List of events planned for next year</t>
  </si>
  <si>
    <t>Unknown</t>
  </si>
  <si>
    <t xml:space="preserve">It is intended that an open day will be held at some point in 2023, separate from the 'Open House London' event in September, which SELCHP has historically participated in. Due to the planned outage in the month of September.  </t>
  </si>
  <si>
    <t>If you wish to be involved in the public liasion programme, please contact enquiries@selchp.com</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</si>
  <si>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</si>
  <si>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</si>
  <si>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</si>
  <si>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</si>
  <si>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</si>
  <si>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</si>
  <si>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</si>
  <si>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 xml:space="preserve">Average of average CO2% over the year converted to mg/m3 of flue gas and multiplied by total flue gas volume. All data from CEMS DHAS, QAL2'ed and QAL3'ed. Startup/shutdown data included. </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</si>
  <si>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</si>
  <si>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</si>
  <si>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</si>
  <si>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</si>
  <si>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 xml:space="preserve">Calculated by CEMS DHAS. Instruments QAL2'ed and QAL3'ed. Includes  startup/shutdown data.
</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</si>
  <si>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</si>
  <si>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</si>
  <si>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</si>
  <si>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</si>
  <si>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</si>
  <si>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</si>
  <si>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Calculated by BIOMA software using CEMS data.</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</si>
  <si>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</si>
  <si>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</si>
  <si>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</si>
  <si>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</si>
  <si>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</si>
  <si>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</si>
  <si>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</si>
  <si>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IBA - Two samples per month are analysed according to the ESA protocol
one sample per quarter is analysed as per permit requirements.</t>
  </si>
  <si>
    <t>APC - One sample per quarter is analysed as per permit requirements</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</si>
  <si>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</si>
  <si>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</si>
  <si>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</si>
  <si>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</si>
  <si>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</si>
  <si>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</si>
  <si>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</si>
  <si>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</si>
  <si>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</si>
  <si>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
  </si>
  <si>
    <t>Total Organic Carbon (average %)</t>
  </si>
  <si>
    <t>&lt;3%</t>
  </si>
  <si>
    <t>No. of Assessments Undertaken</t>
  </si>
  <si>
    <t>---</t>
  </si>
  <si>
    <t>No. of Hazardous Results</t>
  </si>
  <si>
    <t>Comments :</t>
  </si>
  <si>
    <t xml:space="preserve">Water is only discharged off site to commercial sewer, in accordance with Thames Water's discharge consent requirements. There are no monitoring parameters set our in the permit. Although, monthly aggregate samples are sent for laboratory analysis against the discharge consent parameters.   </t>
  </si>
  <si>
    <t>Emissions to Water / Sewer</t>
  </si>
  <si>
    <t>Monitoring Frequency</t>
  </si>
  <si>
    <t>Target</t>
  </si>
  <si>
    <t>Max.</t>
  </si>
  <si>
    <t>Summary of monitoring undertaken, standards used and compliance</t>
  </si>
  <si>
    <t>Bi-Annual monitoring. Standards used as applicable; EN 1948, EN 16911-1 (MID), EN 14792, EN 12619:2013, EN 15058, EN 14790, EN ISO 21258, EN 14789, EN 14791, MID 14385, EN 1911, ISO 11338, ISO 15713, EN 14385, EN 13284-1</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</si>
  <si>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</si>
  <si>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</si>
  <si>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</si>
  <si>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</si>
  <si>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</si>
  <si>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</si>
  <si>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</si>
  <si>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</si>
  <si>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</si>
  <si>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</si>
  <si>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</si>
  <si>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</si>
  <si>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</si>
  <si>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</si>
  <si>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</si>
  <si>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</si>
  <si>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</si>
  <si>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</si>
  <si>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</si>
  <si>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</si>
  <si>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</si>
  <si>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</si>
  <si>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</si>
  <si>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</si>
  <si>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</si>
  <si>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</si>
  <si>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</si>
  <si>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</si>
  <si>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</si>
  <si>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</si>
  <si>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</si>
  <si>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</si>
  <si>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</si>
  <si>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</si>
  <si>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</si>
  <si>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</si>
  <si>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</si>
  <si>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</si>
  <si>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</si>
  <si>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</si>
  <si>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</si>
  <si>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 xml:space="preserve">Three MCERT cretified CEMS are installed at the base of the Chimeney. Two duty, one for each combustion line and a third standby which may be selected to either line. Extractive sampling heated lines smple the flues gases. Instuments; MIR-FT, FID, in flue electrified probe and O2 probe.    </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</si>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</sst>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_-* #,##0.000_-;\-* #,##0.000_-;_-* &quot;-&quot;??_-;_-@_-"/>
  </numFmts>
  <fonts count="35">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392">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2" fillId="2" borderId="0" xfId="0" applyFont="1" applyFill="1"/>
    <xf numFmtId="0" fontId="1" fillId="2" borderId="0" xfId="0" applyFont="1" applyFill="1"/>
    <xf numFmtId="0" fontId="1" fillId="7" borderId="9" xfId="0" applyFont="1" applyFill="1" applyBorder="1" applyAlignment="1">
      <alignment vertical="center"/>
    </xf>
    <xf numFmtId="169" fontId="10" fillId="0" borderId="0" xfId="1" applyNumberFormat="1" applyFont="1" applyAlignment="1">
      <alignment horizontal="center"/>
    </xf>
    <xf numFmtId="165" fontId="1" fillId="0" borderId="10" xfId="2" quotePrefix="1" applyNumberFormat="1" applyFont="1" applyBorder="1" applyAlignment="1">
      <alignment horizontal="center"/>
    </xf>
    <xf numFmtId="14" fontId="1" fillId="2" borderId="2" xfId="0" applyNumberFormat="1" applyFont="1" applyFill="1" applyBorder="1" applyAlignment="1">
      <alignment horizontal="left"/>
    </xf>
    <xf numFmtId="2" fontId="6" fillId="5" borderId="2" xfId="0" applyNumberFormat="1" applyFont="1" applyFill="1" applyBorder="1" applyAlignment="1">
      <alignment horizontal="center"/>
    </xf>
    <xf numFmtId="2" fontId="6" fillId="0" borderId="2" xfId="0" applyNumberFormat="1" applyFont="1" applyBorder="1"/>
    <xf numFmtId="2" fontId="6" fillId="0" borderId="0" xfId="0" applyNumberFormat="1" applyFont="1"/>
    <xf numFmtId="4" fontId="2" fillId="5" borderId="2" xfId="0" applyNumberFormat="1" applyFont="1" applyFill="1" applyBorder="1" applyAlignment="1">
      <alignment vertical="top"/>
    </xf>
    <xf numFmtId="3" fontId="2" fillId="5" borderId="2" xfId="0" applyNumberFormat="1" applyFont="1" applyFill="1" applyBorder="1" applyAlignment="1">
      <alignment vertical="top"/>
    </xf>
    <xf numFmtId="2" fontId="2" fillId="5" borderId="2" xfId="0" applyNumberFormat="1" applyFont="1" applyFill="1" applyBorder="1" applyAlignment="1">
      <alignment vertical="top"/>
    </xf>
    <xf numFmtId="0" fontId="1" fillId="2" borderId="2" xfId="0" applyFont="1" applyFill="1" applyBorder="1" applyAlignment="1">
      <alignment horizontal="center" vertical="center" wrapText="1"/>
    </xf>
    <xf numFmtId="0" fontId="1" fillId="2" borderId="2" xfId="0" applyFont="1" applyFill="1" applyBorder="1" applyAlignment="1">
      <alignment horizontal="left"/>
    </xf>
    <xf numFmtId="0" fontId="1" fillId="5" borderId="2" xfId="0" applyFont="1" applyFill="1" applyBorder="1" applyAlignment="1">
      <alignment horizontal="center" vertical="center" wrapText="1"/>
    </xf>
    <xf numFmtId="0" fontId="2" fillId="2" borderId="0" xfId="0" applyFont="1" applyFill="1" applyAlignment="1">
      <alignment horizontal="center"/>
    </xf>
    <xf numFmtId="14" fontId="2" fillId="2" borderId="0" xfId="0" applyNumberFormat="1" applyFont="1" applyFill="1" applyAlignment="1">
      <alignment horizontal="center"/>
    </xf>
    <xf numFmtId="0" fontId="8" fillId="2" borderId="0" xfId="0" applyFont="1" applyFill="1" applyAlignment="1">
      <alignment horizontal="center"/>
    </xf>
    <xf numFmtId="0" fontId="22" fillId="0" borderId="0" xfId="0" applyFont="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2" fillId="0" borderId="0" xfId="0" applyFont="1" applyAlignment="1">
      <alignment horizontal="left" wrapText="1"/>
    </xf>
    <xf numFmtId="0" fontId="12" fillId="0" borderId="0" xfId="0" applyFont="1" applyAlignment="1">
      <alignment horizontal="left" vertical="top"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6" fillId="0" borderId="0" xfId="0" applyFont="1" applyAlignment="1">
      <alignment horizontal="left"/>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6" xfId="0" applyFont="1" applyFill="1" applyBorder="1" applyAlignment="1">
      <alignment vertical="top" wrapText="1"/>
    </xf>
    <xf numFmtId="0" fontId="1" fillId="2" borderId="7" xfId="0" applyFont="1" applyFill="1" applyBorder="1" applyAlignment="1">
      <alignment vertical="top" wrapText="1"/>
    </xf>
    <xf numFmtId="0" fontId="1" fillId="2" borderId="8" xfId="0" applyFont="1" applyFill="1" applyBorder="1" applyAlignment="1">
      <alignment vertical="top"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11" xfId="0" applyFont="1" applyFill="1" applyBorder="1" applyAlignment="1">
      <alignment vertical="top" wrapText="1"/>
    </xf>
    <xf numFmtId="0" fontId="1" fillId="2" borderId="12" xfId="0" applyFont="1" applyFill="1" applyBorder="1" applyAlignment="1">
      <alignment vertical="top" wrapText="1"/>
    </xf>
    <xf numFmtId="0" fontId="1" fillId="2" borderId="13" xfId="0" applyFont="1" applyFill="1" applyBorder="1" applyAlignment="1">
      <alignment vertical="top" wrapText="1"/>
    </xf>
    <xf numFmtId="0" fontId="1" fillId="2" borderId="2" xfId="0" applyFont="1" applyFill="1" applyBorder="1" applyAlignment="1">
      <alignment horizontal="left"/>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10" fontId="1" fillId="2" borderId="2" xfId="0" applyNumberFormat="1" applyFont="1" applyFill="1" applyBorder="1" applyAlignment="1">
      <alignment horizontal="center" vertic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1" fillId="2" borderId="2" xfId="0" applyFont="1" applyFill="1" applyBorder="1" applyAlignment="1">
      <alignment horizontal="center" vertic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1" fillId="0" borderId="0" xfId="0" applyFont="1" applyAlignment="1">
      <alignment horizontal="lef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5" borderId="2" xfId="0" applyFont="1" applyFill="1" applyBorder="1" applyAlignment="1">
      <alignment horizontal="center" vertical="center" wrapText="1"/>
    </xf>
    <xf numFmtId="0" fontId="18" fillId="0" borderId="2" xfId="0" applyFont="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43" fontId="1" fillId="2" borderId="12" xfId="0" applyNumberFormat="1" applyFont="1" applyFill="1" applyBorder="1" applyAlignment="1"/>
    <xf numFmtId="166" fontId="1" fillId="0" borderId="12" xfId="0" applyNumberFormat="1" applyFont="1" applyBorder="1"/>
    <xf numFmtId="43" fontId="1" fillId="2" borderId="13"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169" fontId="1" fillId="2" borderId="0" xfId="1" applyNumberFormat="1" applyFont="1" applyFill="1" applyAlignment="1">
      <alignment horizont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9" fontId="1" fillId="2" borderId="0" xfId="2" applyFont="1" applyFill="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0" borderId="2" xfId="0" applyFont="1" applyBorder="1" applyAlignment="1">
      <alignment horizontal="left"/>
    </xf>
    <xf numFmtId="0" fontId="1" fillId="2" borderId="3" xfId="0" applyFont="1" applyFill="1" applyBorder="1" applyAlignment="1">
      <alignment horizontal="left"/>
    </xf>
    <xf numFmtId="14" fontId="1" fillId="2" borderId="1" xfId="0" applyNumberFormat="1" applyFont="1" applyFill="1" applyBorder="1" applyAlignment="1">
      <alignment horizontal="center"/>
    </xf>
    <xf numFmtId="14" fontId="1" fillId="2" borderId="14" xfId="0" applyNumberFormat="1" applyFont="1" applyFill="1" applyBorder="1" applyAlignment="1">
      <alignment horizontal="center"/>
    </xf>
    <xf numFmtId="9" fontId="1" fillId="0" borderId="2" xfId="0" applyNumberFormat="1" applyFont="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6.77</c:v>
                </c:pt>
                <c:pt idx="1">
                  <c:v>6.62</c:v>
                </c:pt>
                <c:pt idx="2">
                  <c:v>6.85</c:v>
                </c:pt>
                <c:pt idx="3">
                  <c:v>6.53</c:v>
                </c:pt>
                <c:pt idx="4">
                  <c:v>6.77</c:v>
                </c:pt>
                <c:pt idx="5">
                  <c:v>6.62</c:v>
                </c:pt>
                <c:pt idx="6">
                  <c:v>4.13</c:v>
                </c:pt>
                <c:pt idx="7">
                  <c:v>4.97</c:v>
                </c:pt>
                <c:pt idx="8">
                  <c:v>4.58</c:v>
                </c:pt>
                <c:pt idx="9">
                  <c:v>5.91</c:v>
                </c:pt>
                <c:pt idx="10">
                  <c:v>6.3</c:v>
                </c:pt>
                <c:pt idx="11">
                  <c:v>6.39</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25.96</c:v>
                </c:pt>
                <c:pt idx="1">
                  <c:v>20.23</c:v>
                </c:pt>
                <c:pt idx="2">
                  <c:v>31.32</c:v>
                </c:pt>
                <c:pt idx="3">
                  <c:v>16.670000000000002</c:v>
                </c:pt>
                <c:pt idx="4">
                  <c:v>30.35</c:v>
                </c:pt>
                <c:pt idx="5">
                  <c:v>21.95</c:v>
                </c:pt>
                <c:pt idx="6">
                  <c:v>28.27</c:v>
                </c:pt>
                <c:pt idx="7">
                  <c:v>18.88</c:v>
                </c:pt>
                <c:pt idx="8">
                  <c:v>12.15</c:v>
                </c:pt>
                <c:pt idx="9">
                  <c:v>23.65</c:v>
                </c:pt>
                <c:pt idx="10">
                  <c:v>20.059999999999999</c:v>
                </c:pt>
                <c:pt idx="11">
                  <c:v>29.89</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6.79</c:v>
                </c:pt>
                <c:pt idx="1">
                  <c:v>6.61</c:v>
                </c:pt>
                <c:pt idx="2">
                  <c:v>6.85</c:v>
                </c:pt>
                <c:pt idx="3">
                  <c:v>6.54</c:v>
                </c:pt>
                <c:pt idx="4">
                  <c:v>6.76</c:v>
                </c:pt>
                <c:pt idx="5">
                  <c:v>6.6</c:v>
                </c:pt>
                <c:pt idx="6">
                  <c:v>4.1500000000000004</c:v>
                </c:pt>
                <c:pt idx="7">
                  <c:v>4.9400000000000004</c:v>
                </c:pt>
                <c:pt idx="8">
                  <c:v>4.7</c:v>
                </c:pt>
                <c:pt idx="9">
                  <c:v>5.94</c:v>
                </c:pt>
                <c:pt idx="10">
                  <c:v>6.32</c:v>
                </c:pt>
                <c:pt idx="11">
                  <c:v>6.39</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8.09</c:v>
                </c:pt>
                <c:pt idx="1">
                  <c:v>7.6</c:v>
                </c:pt>
                <c:pt idx="2">
                  <c:v>8.0399999999999991</c:v>
                </c:pt>
                <c:pt idx="3">
                  <c:v>8.1300000000000008</c:v>
                </c:pt>
                <c:pt idx="4">
                  <c:v>8.3000000000000007</c:v>
                </c:pt>
                <c:pt idx="5">
                  <c:v>8.59</c:v>
                </c:pt>
                <c:pt idx="6">
                  <c:v>7.63</c:v>
                </c:pt>
                <c:pt idx="7">
                  <c:v>7.99</c:v>
                </c:pt>
                <c:pt idx="8">
                  <c:v>7.32</c:v>
                </c:pt>
                <c:pt idx="9">
                  <c:v>7.97</c:v>
                </c:pt>
                <c:pt idx="10">
                  <c:v>8.0299999999999994</c:v>
                </c:pt>
                <c:pt idx="11">
                  <c:v>7.8</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505637544"/>
        <c:axId val="505645776"/>
      </c:lineChart>
      <c:catAx>
        <c:axId val="505637544"/>
        <c:scaling>
          <c:orientation val="minMax"/>
        </c:scaling>
        <c:delete val="0"/>
        <c:axPos val="b"/>
        <c:numFmt formatCode="General" sourceLinked="1"/>
        <c:majorTickMark val="out"/>
        <c:minorTickMark val="none"/>
        <c:tickLblPos val="nextTo"/>
        <c:crossAx val="505645776"/>
        <c:crosses val="autoZero"/>
        <c:auto val="1"/>
        <c:lblAlgn val="ctr"/>
        <c:lblOffset val="100"/>
        <c:noMultiLvlLbl val="0"/>
      </c:catAx>
      <c:valAx>
        <c:axId val="5056457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5056375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12.05</c:v>
                </c:pt>
                <c:pt idx="1">
                  <c:v>14.67</c:v>
                </c:pt>
                <c:pt idx="2">
                  <c:v>15.46</c:v>
                </c:pt>
                <c:pt idx="3">
                  <c:v>14.18</c:v>
                </c:pt>
                <c:pt idx="4">
                  <c:v>15.39</c:v>
                </c:pt>
                <c:pt idx="5">
                  <c:v>16.489999999999998</c:v>
                </c:pt>
                <c:pt idx="6">
                  <c:v>12</c:v>
                </c:pt>
                <c:pt idx="7">
                  <c:v>14.37</c:v>
                </c:pt>
                <c:pt idx="8">
                  <c:v>18.07</c:v>
                </c:pt>
                <c:pt idx="9">
                  <c:v>19.27</c:v>
                </c:pt>
                <c:pt idx="10">
                  <c:v>17.760000000000002</c:v>
                </c:pt>
                <c:pt idx="11">
                  <c:v>18.079999999999998</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48.93</c:v>
                </c:pt>
                <c:pt idx="1">
                  <c:v>68.849999999999994</c:v>
                </c:pt>
                <c:pt idx="2">
                  <c:v>56.08</c:v>
                </c:pt>
                <c:pt idx="3">
                  <c:v>98.38</c:v>
                </c:pt>
                <c:pt idx="4">
                  <c:v>55.94</c:v>
                </c:pt>
                <c:pt idx="5">
                  <c:v>47.79</c:v>
                </c:pt>
                <c:pt idx="6">
                  <c:v>61.11</c:v>
                </c:pt>
                <c:pt idx="7">
                  <c:v>75.66</c:v>
                </c:pt>
                <c:pt idx="8">
                  <c:v>101.97</c:v>
                </c:pt>
                <c:pt idx="9">
                  <c:v>65.650000000000006</c:v>
                </c:pt>
                <c:pt idx="10">
                  <c:v>48.73</c:v>
                </c:pt>
                <c:pt idx="11">
                  <c:v>106.52</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12</c:v>
                </c:pt>
                <c:pt idx="1">
                  <c:v>14.46</c:v>
                </c:pt>
                <c:pt idx="2">
                  <c:v>15.46</c:v>
                </c:pt>
                <c:pt idx="3">
                  <c:v>14.19</c:v>
                </c:pt>
                <c:pt idx="4">
                  <c:v>15.3</c:v>
                </c:pt>
                <c:pt idx="5">
                  <c:v>16.48</c:v>
                </c:pt>
                <c:pt idx="6">
                  <c:v>12.05</c:v>
                </c:pt>
                <c:pt idx="7">
                  <c:v>14.2</c:v>
                </c:pt>
                <c:pt idx="8">
                  <c:v>17.829999999999998</c:v>
                </c:pt>
                <c:pt idx="9">
                  <c:v>19.350000000000001</c:v>
                </c:pt>
                <c:pt idx="10">
                  <c:v>17.899999999999999</c:v>
                </c:pt>
                <c:pt idx="11">
                  <c:v>18.079999999999998</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18.64</c:v>
                </c:pt>
                <c:pt idx="1">
                  <c:v>21.77</c:v>
                </c:pt>
                <c:pt idx="2">
                  <c:v>19.41</c:v>
                </c:pt>
                <c:pt idx="3">
                  <c:v>19.47</c:v>
                </c:pt>
                <c:pt idx="4">
                  <c:v>21.25</c:v>
                </c:pt>
                <c:pt idx="5">
                  <c:v>21.81</c:v>
                </c:pt>
                <c:pt idx="6">
                  <c:v>19.82</c:v>
                </c:pt>
                <c:pt idx="7">
                  <c:v>22.93</c:v>
                </c:pt>
                <c:pt idx="8">
                  <c:v>32.01</c:v>
                </c:pt>
                <c:pt idx="9">
                  <c:v>29.5</c:v>
                </c:pt>
                <c:pt idx="10">
                  <c:v>24.9</c:v>
                </c:pt>
                <c:pt idx="11">
                  <c:v>27.68</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505637152"/>
        <c:axId val="505638328"/>
      </c:lineChart>
      <c:catAx>
        <c:axId val="505637152"/>
        <c:scaling>
          <c:orientation val="minMax"/>
        </c:scaling>
        <c:delete val="0"/>
        <c:axPos val="b"/>
        <c:numFmt formatCode="General" sourceLinked="1"/>
        <c:majorTickMark val="out"/>
        <c:minorTickMark val="none"/>
        <c:tickLblPos val="nextTo"/>
        <c:crossAx val="505638328"/>
        <c:crosses val="autoZero"/>
        <c:auto val="1"/>
        <c:lblAlgn val="ctr"/>
        <c:lblOffset val="100"/>
        <c:noMultiLvlLbl val="0"/>
      </c:catAx>
      <c:valAx>
        <c:axId val="5056383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5056371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178.54</c:v>
                </c:pt>
                <c:pt idx="1">
                  <c:v>183.65</c:v>
                </c:pt>
                <c:pt idx="2">
                  <c:v>179.12</c:v>
                </c:pt>
                <c:pt idx="3">
                  <c:v>179.23</c:v>
                </c:pt>
                <c:pt idx="4">
                  <c:v>178.21</c:v>
                </c:pt>
                <c:pt idx="5">
                  <c:v>174.06</c:v>
                </c:pt>
                <c:pt idx="6">
                  <c:v>175.82</c:v>
                </c:pt>
                <c:pt idx="7">
                  <c:v>174.89</c:v>
                </c:pt>
                <c:pt idx="8">
                  <c:v>164.44</c:v>
                </c:pt>
                <c:pt idx="9">
                  <c:v>172.94</c:v>
                </c:pt>
                <c:pt idx="10">
                  <c:v>171.32</c:v>
                </c:pt>
                <c:pt idx="11">
                  <c:v>180.82</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331.06</c:v>
                </c:pt>
                <c:pt idx="1">
                  <c:v>270.81</c:v>
                </c:pt>
                <c:pt idx="2">
                  <c:v>234.46</c:v>
                </c:pt>
                <c:pt idx="3">
                  <c:v>279.72000000000003</c:v>
                </c:pt>
                <c:pt idx="4">
                  <c:v>242.14</c:v>
                </c:pt>
                <c:pt idx="5">
                  <c:v>270.13</c:v>
                </c:pt>
                <c:pt idx="6">
                  <c:v>264.99</c:v>
                </c:pt>
                <c:pt idx="7">
                  <c:v>251.36</c:v>
                </c:pt>
                <c:pt idx="8">
                  <c:v>249.99</c:v>
                </c:pt>
                <c:pt idx="9">
                  <c:v>251.85</c:v>
                </c:pt>
                <c:pt idx="10">
                  <c:v>255.44</c:v>
                </c:pt>
                <c:pt idx="11">
                  <c:v>243.57</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178.68</c:v>
                </c:pt>
                <c:pt idx="1">
                  <c:v>183.78</c:v>
                </c:pt>
                <c:pt idx="2">
                  <c:v>179.1</c:v>
                </c:pt>
                <c:pt idx="3">
                  <c:v>179.22</c:v>
                </c:pt>
                <c:pt idx="4">
                  <c:v>178.13</c:v>
                </c:pt>
                <c:pt idx="5">
                  <c:v>174.23</c:v>
                </c:pt>
                <c:pt idx="6">
                  <c:v>175.86</c:v>
                </c:pt>
                <c:pt idx="7">
                  <c:v>174.84</c:v>
                </c:pt>
                <c:pt idx="8">
                  <c:v>164.91</c:v>
                </c:pt>
                <c:pt idx="9">
                  <c:v>173.11</c:v>
                </c:pt>
                <c:pt idx="10">
                  <c:v>171.49</c:v>
                </c:pt>
                <c:pt idx="11">
                  <c:v>180.82</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197.1</c:v>
                </c:pt>
                <c:pt idx="1">
                  <c:v>197.21</c:v>
                </c:pt>
                <c:pt idx="2">
                  <c:v>193.77</c:v>
                </c:pt>
                <c:pt idx="3">
                  <c:v>195.64</c:v>
                </c:pt>
                <c:pt idx="4">
                  <c:v>193.83</c:v>
                </c:pt>
                <c:pt idx="5">
                  <c:v>188.37</c:v>
                </c:pt>
                <c:pt idx="6">
                  <c:v>185.74</c:v>
                </c:pt>
                <c:pt idx="7">
                  <c:v>190.98</c:v>
                </c:pt>
                <c:pt idx="8">
                  <c:v>181.09</c:v>
                </c:pt>
                <c:pt idx="9">
                  <c:v>186.34</c:v>
                </c:pt>
                <c:pt idx="10">
                  <c:v>191.1</c:v>
                </c:pt>
                <c:pt idx="11">
                  <c:v>196.31</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505648128"/>
        <c:axId val="505644208"/>
      </c:lineChart>
      <c:catAx>
        <c:axId val="505648128"/>
        <c:scaling>
          <c:orientation val="minMax"/>
        </c:scaling>
        <c:delete val="0"/>
        <c:axPos val="b"/>
        <c:numFmt formatCode="General" sourceLinked="1"/>
        <c:majorTickMark val="out"/>
        <c:minorTickMark val="none"/>
        <c:tickLblPos val="nextTo"/>
        <c:crossAx val="505644208"/>
        <c:crosses val="autoZero"/>
        <c:auto val="1"/>
        <c:lblAlgn val="ctr"/>
        <c:lblOffset val="100"/>
        <c:noMultiLvlLbl val="0"/>
      </c:catAx>
      <c:valAx>
        <c:axId val="5056442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5056481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0.14000000000000001</c:v>
                </c:pt>
                <c:pt idx="1">
                  <c:v>-0.02</c:v>
                </c:pt>
                <c:pt idx="2">
                  <c:v>-0.01</c:v>
                </c:pt>
                <c:pt idx="3">
                  <c:v>0.43</c:v>
                </c:pt>
                <c:pt idx="4">
                  <c:v>0.63</c:v>
                </c:pt>
                <c:pt idx="5">
                  <c:v>0.68</c:v>
                </c:pt>
                <c:pt idx="6">
                  <c:v>0.76</c:v>
                </c:pt>
                <c:pt idx="7">
                  <c:v>0.73</c:v>
                </c:pt>
                <c:pt idx="8">
                  <c:v>0.81</c:v>
                </c:pt>
                <c:pt idx="9">
                  <c:v>0.41</c:v>
                </c:pt>
                <c:pt idx="10">
                  <c:v>0.6</c:v>
                </c:pt>
                <c:pt idx="11">
                  <c:v>0.42</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3.67</c:v>
                </c:pt>
                <c:pt idx="1">
                  <c:v>2.4300000000000002</c:v>
                </c:pt>
                <c:pt idx="2">
                  <c:v>2.97</c:v>
                </c:pt>
                <c:pt idx="3">
                  <c:v>7.98</c:v>
                </c:pt>
                <c:pt idx="4">
                  <c:v>6.74</c:v>
                </c:pt>
                <c:pt idx="5">
                  <c:v>6.94</c:v>
                </c:pt>
                <c:pt idx="6">
                  <c:v>6.09</c:v>
                </c:pt>
                <c:pt idx="7">
                  <c:v>6.93</c:v>
                </c:pt>
                <c:pt idx="8">
                  <c:v>9.8000000000000007</c:v>
                </c:pt>
                <c:pt idx="9">
                  <c:v>6.77</c:v>
                </c:pt>
                <c:pt idx="10">
                  <c:v>7.91</c:v>
                </c:pt>
                <c:pt idx="11">
                  <c:v>12.62</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0.13</c:v>
                </c:pt>
                <c:pt idx="1">
                  <c:v>-0.03</c:v>
                </c:pt>
                <c:pt idx="2">
                  <c:v>-0.01</c:v>
                </c:pt>
                <c:pt idx="3">
                  <c:v>0.43</c:v>
                </c:pt>
                <c:pt idx="4">
                  <c:v>0.63</c:v>
                </c:pt>
                <c:pt idx="5">
                  <c:v>0.68</c:v>
                </c:pt>
                <c:pt idx="6">
                  <c:v>0.76</c:v>
                </c:pt>
                <c:pt idx="7">
                  <c:v>0.73</c:v>
                </c:pt>
                <c:pt idx="8">
                  <c:v>0.72</c:v>
                </c:pt>
                <c:pt idx="9">
                  <c:v>0.41</c:v>
                </c:pt>
                <c:pt idx="10">
                  <c:v>0.59</c:v>
                </c:pt>
                <c:pt idx="11">
                  <c:v>0.42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0.52</c:v>
                </c:pt>
                <c:pt idx="1">
                  <c:v>0.41</c:v>
                </c:pt>
                <c:pt idx="2">
                  <c:v>0.43</c:v>
                </c:pt>
                <c:pt idx="3">
                  <c:v>0.75</c:v>
                </c:pt>
                <c:pt idx="4">
                  <c:v>0.9</c:v>
                </c:pt>
                <c:pt idx="5">
                  <c:v>1.1100000000000001</c:v>
                </c:pt>
                <c:pt idx="6">
                  <c:v>1.66</c:v>
                </c:pt>
                <c:pt idx="7">
                  <c:v>1.59</c:v>
                </c:pt>
                <c:pt idx="8">
                  <c:v>1.92</c:v>
                </c:pt>
                <c:pt idx="9">
                  <c:v>1.62</c:v>
                </c:pt>
                <c:pt idx="10">
                  <c:v>1.1000000000000001</c:v>
                </c:pt>
                <c:pt idx="11">
                  <c:v>0.86</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505639896"/>
        <c:axId val="505644992"/>
      </c:lineChart>
      <c:catAx>
        <c:axId val="505639896"/>
        <c:scaling>
          <c:orientation val="minMax"/>
        </c:scaling>
        <c:delete val="0"/>
        <c:axPos val="b"/>
        <c:numFmt formatCode="General" sourceLinked="1"/>
        <c:majorTickMark val="out"/>
        <c:minorTickMark val="none"/>
        <c:tickLblPos val="nextTo"/>
        <c:crossAx val="505644992"/>
        <c:crosses val="autoZero"/>
        <c:auto val="1"/>
        <c:lblAlgn val="ctr"/>
        <c:lblOffset val="100"/>
        <c:noMultiLvlLbl val="0"/>
      </c:catAx>
      <c:valAx>
        <c:axId val="5056449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5056398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1.6</c:v>
                </c:pt>
                <c:pt idx="1">
                  <c:v>1.58</c:v>
                </c:pt>
                <c:pt idx="2">
                  <c:v>2.04</c:v>
                </c:pt>
                <c:pt idx="3">
                  <c:v>2</c:v>
                </c:pt>
                <c:pt idx="4">
                  <c:v>1.67</c:v>
                </c:pt>
                <c:pt idx="5">
                  <c:v>2.13</c:v>
                </c:pt>
                <c:pt idx="6">
                  <c:v>2.5</c:v>
                </c:pt>
                <c:pt idx="7">
                  <c:v>2.16</c:v>
                </c:pt>
                <c:pt idx="8">
                  <c:v>3.38</c:v>
                </c:pt>
                <c:pt idx="9">
                  <c:v>2.38</c:v>
                </c:pt>
                <c:pt idx="10">
                  <c:v>2.1800000000000002</c:v>
                </c:pt>
                <c:pt idx="11">
                  <c:v>1.48</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5.21</c:v>
                </c:pt>
                <c:pt idx="1">
                  <c:v>7.36</c:v>
                </c:pt>
                <c:pt idx="2">
                  <c:v>11.22</c:v>
                </c:pt>
                <c:pt idx="3">
                  <c:v>5.96</c:v>
                </c:pt>
                <c:pt idx="4">
                  <c:v>6.64</c:v>
                </c:pt>
                <c:pt idx="5">
                  <c:v>5.72</c:v>
                </c:pt>
                <c:pt idx="6">
                  <c:v>6.04</c:v>
                </c:pt>
                <c:pt idx="7">
                  <c:v>17.87</c:v>
                </c:pt>
                <c:pt idx="8">
                  <c:v>16.309999999999999</c:v>
                </c:pt>
                <c:pt idx="9">
                  <c:v>18.03</c:v>
                </c:pt>
                <c:pt idx="10">
                  <c:v>11.85</c:v>
                </c:pt>
                <c:pt idx="11">
                  <c:v>9.1300000000000008</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1.6</c:v>
                </c:pt>
                <c:pt idx="1">
                  <c:v>1.58</c:v>
                </c:pt>
                <c:pt idx="2">
                  <c:v>2.04</c:v>
                </c:pt>
                <c:pt idx="3">
                  <c:v>1.99</c:v>
                </c:pt>
                <c:pt idx="4">
                  <c:v>1.67</c:v>
                </c:pt>
                <c:pt idx="5">
                  <c:v>2.13</c:v>
                </c:pt>
                <c:pt idx="6">
                  <c:v>2.5</c:v>
                </c:pt>
                <c:pt idx="7">
                  <c:v>2.17</c:v>
                </c:pt>
                <c:pt idx="8">
                  <c:v>3.5</c:v>
                </c:pt>
                <c:pt idx="9">
                  <c:v>2.39</c:v>
                </c:pt>
                <c:pt idx="10">
                  <c:v>2.2000000000000002</c:v>
                </c:pt>
                <c:pt idx="11">
                  <c:v>1.48</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2.87</c:v>
                </c:pt>
                <c:pt idx="1">
                  <c:v>3</c:v>
                </c:pt>
                <c:pt idx="2">
                  <c:v>4.09</c:v>
                </c:pt>
                <c:pt idx="3">
                  <c:v>3.55</c:v>
                </c:pt>
                <c:pt idx="4">
                  <c:v>2.79</c:v>
                </c:pt>
                <c:pt idx="5">
                  <c:v>2.73</c:v>
                </c:pt>
                <c:pt idx="6">
                  <c:v>3.62</c:v>
                </c:pt>
                <c:pt idx="7">
                  <c:v>3.99</c:v>
                </c:pt>
                <c:pt idx="8">
                  <c:v>5.86</c:v>
                </c:pt>
                <c:pt idx="9">
                  <c:v>6.28</c:v>
                </c:pt>
                <c:pt idx="10">
                  <c:v>4.91</c:v>
                </c:pt>
                <c:pt idx="11">
                  <c:v>2.48</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505650872"/>
        <c:axId val="505650088"/>
      </c:lineChart>
      <c:catAx>
        <c:axId val="505650872"/>
        <c:scaling>
          <c:orientation val="minMax"/>
        </c:scaling>
        <c:delete val="0"/>
        <c:axPos val="b"/>
        <c:numFmt formatCode="General" sourceLinked="1"/>
        <c:majorTickMark val="out"/>
        <c:minorTickMark val="none"/>
        <c:tickLblPos val="nextTo"/>
        <c:crossAx val="505650088"/>
        <c:crosses val="autoZero"/>
        <c:auto val="1"/>
        <c:lblAlgn val="ctr"/>
        <c:lblOffset val="100"/>
        <c:noMultiLvlLbl val="0"/>
      </c:catAx>
      <c:valAx>
        <c:axId val="5056500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50565087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7.25</c:v>
                </c:pt>
                <c:pt idx="1">
                  <c:v>12.94</c:v>
                </c:pt>
                <c:pt idx="2">
                  <c:v>26.03</c:v>
                </c:pt>
                <c:pt idx="3">
                  <c:v>14.51</c:v>
                </c:pt>
                <c:pt idx="4">
                  <c:v>14.33</c:v>
                </c:pt>
                <c:pt idx="5">
                  <c:v>14.33</c:v>
                </c:pt>
                <c:pt idx="6">
                  <c:v>14.03</c:v>
                </c:pt>
                <c:pt idx="7">
                  <c:v>17.37</c:v>
                </c:pt>
                <c:pt idx="8">
                  <c:v>20.51</c:v>
                </c:pt>
                <c:pt idx="9">
                  <c:v>18.41</c:v>
                </c:pt>
                <c:pt idx="10">
                  <c:v>15.38</c:v>
                </c:pt>
                <c:pt idx="11">
                  <c:v>24.66</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478.35</c:v>
                </c:pt>
                <c:pt idx="1">
                  <c:v>456.27</c:v>
                </c:pt>
                <c:pt idx="2">
                  <c:v>319.66000000000003</c:v>
                </c:pt>
                <c:pt idx="3">
                  <c:v>317.5</c:v>
                </c:pt>
                <c:pt idx="4">
                  <c:v>440.94</c:v>
                </c:pt>
                <c:pt idx="5">
                  <c:v>269.39999999999998</c:v>
                </c:pt>
                <c:pt idx="6">
                  <c:v>255.47</c:v>
                </c:pt>
                <c:pt idx="7">
                  <c:v>270.3</c:v>
                </c:pt>
                <c:pt idx="8">
                  <c:v>264.08</c:v>
                </c:pt>
                <c:pt idx="9">
                  <c:v>270.48</c:v>
                </c:pt>
                <c:pt idx="10">
                  <c:v>337</c:v>
                </c:pt>
                <c:pt idx="11">
                  <c:v>541.29</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1.62</c:v>
                </c:pt>
                <c:pt idx="1">
                  <c:v>1.97</c:v>
                </c:pt>
                <c:pt idx="2">
                  <c:v>3.55</c:v>
                </c:pt>
                <c:pt idx="3">
                  <c:v>3.98</c:v>
                </c:pt>
                <c:pt idx="4">
                  <c:v>6.5</c:v>
                </c:pt>
                <c:pt idx="5">
                  <c:v>6.29</c:v>
                </c:pt>
                <c:pt idx="6">
                  <c:v>5.52</c:v>
                </c:pt>
                <c:pt idx="7">
                  <c:v>5.59</c:v>
                </c:pt>
                <c:pt idx="8">
                  <c:v>6.26</c:v>
                </c:pt>
                <c:pt idx="9">
                  <c:v>5.21</c:v>
                </c:pt>
                <c:pt idx="10">
                  <c:v>5.46</c:v>
                </c:pt>
                <c:pt idx="11">
                  <c:v>5.62</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5.52</c:v>
                </c:pt>
                <c:pt idx="1">
                  <c:v>9.1300000000000008</c:v>
                </c:pt>
                <c:pt idx="2">
                  <c:v>13.72</c:v>
                </c:pt>
                <c:pt idx="3">
                  <c:v>12.36</c:v>
                </c:pt>
                <c:pt idx="4">
                  <c:v>9.0399999999999991</c:v>
                </c:pt>
                <c:pt idx="5">
                  <c:v>9.85</c:v>
                </c:pt>
                <c:pt idx="6">
                  <c:v>8.83</c:v>
                </c:pt>
                <c:pt idx="7">
                  <c:v>9.8000000000000007</c:v>
                </c:pt>
                <c:pt idx="8">
                  <c:v>8.67</c:v>
                </c:pt>
                <c:pt idx="9">
                  <c:v>8.82</c:v>
                </c:pt>
                <c:pt idx="10">
                  <c:v>9.59</c:v>
                </c:pt>
                <c:pt idx="11">
                  <c:v>9.9499999999999993</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505647344"/>
        <c:axId val="505651656"/>
      </c:lineChart>
      <c:catAx>
        <c:axId val="505647344"/>
        <c:scaling>
          <c:orientation val="minMax"/>
        </c:scaling>
        <c:delete val="0"/>
        <c:axPos val="b"/>
        <c:numFmt formatCode="General" sourceLinked="1"/>
        <c:majorTickMark val="out"/>
        <c:minorTickMark val="none"/>
        <c:tickLblPos val="nextTo"/>
        <c:crossAx val="505651656"/>
        <c:crosses val="autoZero"/>
        <c:auto val="1"/>
        <c:lblAlgn val="ctr"/>
        <c:lblOffset val="100"/>
        <c:noMultiLvlLbl val="0"/>
      </c:catAx>
      <c:valAx>
        <c:axId val="50565165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505647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0.98</c:v>
                </c:pt>
                <c:pt idx="1">
                  <c:v>1.01</c:v>
                </c:pt>
                <c:pt idx="2">
                  <c:v>0.98</c:v>
                </c:pt>
                <c:pt idx="3">
                  <c:v>0.8</c:v>
                </c:pt>
                <c:pt idx="4">
                  <c:v>1.04</c:v>
                </c:pt>
                <c:pt idx="5">
                  <c:v>1.25</c:v>
                </c:pt>
                <c:pt idx="6">
                  <c:v>1.1299999999999999</c:v>
                </c:pt>
                <c:pt idx="7">
                  <c:v>1.1599999999999999</c:v>
                </c:pt>
                <c:pt idx="8">
                  <c:v>1.9</c:v>
                </c:pt>
                <c:pt idx="9">
                  <c:v>1.49</c:v>
                </c:pt>
                <c:pt idx="10">
                  <c:v>1.75</c:v>
                </c:pt>
                <c:pt idx="11">
                  <c:v>1.42</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15.81</c:v>
                </c:pt>
                <c:pt idx="1">
                  <c:v>13.44</c:v>
                </c:pt>
                <c:pt idx="2">
                  <c:v>13.52</c:v>
                </c:pt>
                <c:pt idx="3">
                  <c:v>17.02</c:v>
                </c:pt>
                <c:pt idx="4">
                  <c:v>13.32</c:v>
                </c:pt>
                <c:pt idx="5">
                  <c:v>18.57</c:v>
                </c:pt>
                <c:pt idx="6">
                  <c:v>10.32</c:v>
                </c:pt>
                <c:pt idx="7">
                  <c:v>9.19</c:v>
                </c:pt>
                <c:pt idx="8">
                  <c:v>11.3</c:v>
                </c:pt>
                <c:pt idx="9">
                  <c:v>10.77</c:v>
                </c:pt>
                <c:pt idx="10">
                  <c:v>15.31</c:v>
                </c:pt>
                <c:pt idx="11">
                  <c:v>16.559999999999999</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0.94</c:v>
                </c:pt>
                <c:pt idx="1">
                  <c:v>0.99</c:v>
                </c:pt>
                <c:pt idx="2">
                  <c:v>0.98</c:v>
                </c:pt>
                <c:pt idx="3">
                  <c:v>0.8</c:v>
                </c:pt>
                <c:pt idx="4">
                  <c:v>1.04</c:v>
                </c:pt>
                <c:pt idx="5">
                  <c:v>1.26</c:v>
                </c:pt>
                <c:pt idx="6">
                  <c:v>1.1399999999999999</c:v>
                </c:pt>
                <c:pt idx="7">
                  <c:v>1.1399999999999999</c:v>
                </c:pt>
                <c:pt idx="8">
                  <c:v>1.82</c:v>
                </c:pt>
                <c:pt idx="9">
                  <c:v>1.51</c:v>
                </c:pt>
                <c:pt idx="10">
                  <c:v>1.77</c:v>
                </c:pt>
                <c:pt idx="11">
                  <c:v>1.42</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3.1</c:v>
                </c:pt>
                <c:pt idx="1">
                  <c:v>2.5499999999999998</c:v>
                </c:pt>
                <c:pt idx="2">
                  <c:v>3.37</c:v>
                </c:pt>
                <c:pt idx="3">
                  <c:v>3.52</c:v>
                </c:pt>
                <c:pt idx="4">
                  <c:v>2.93</c:v>
                </c:pt>
                <c:pt idx="5">
                  <c:v>3.16</c:v>
                </c:pt>
                <c:pt idx="6">
                  <c:v>2.85</c:v>
                </c:pt>
                <c:pt idx="7">
                  <c:v>2.2799999999999998</c:v>
                </c:pt>
                <c:pt idx="8">
                  <c:v>3.95</c:v>
                </c:pt>
                <c:pt idx="9">
                  <c:v>3.69</c:v>
                </c:pt>
                <c:pt idx="10">
                  <c:v>5.21</c:v>
                </c:pt>
                <c:pt idx="11">
                  <c:v>3.4</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505649304"/>
        <c:axId val="505649696"/>
      </c:lineChart>
      <c:catAx>
        <c:axId val="505649304"/>
        <c:scaling>
          <c:orientation val="minMax"/>
        </c:scaling>
        <c:delete val="0"/>
        <c:axPos val="b"/>
        <c:numFmt formatCode="General" sourceLinked="1"/>
        <c:majorTickMark val="out"/>
        <c:minorTickMark val="none"/>
        <c:tickLblPos val="nextTo"/>
        <c:crossAx val="505649696"/>
        <c:crosses val="autoZero"/>
        <c:auto val="1"/>
        <c:lblAlgn val="ctr"/>
        <c:lblOffset val="100"/>
        <c:noMultiLvlLbl val="0"/>
      </c:catAx>
      <c:valAx>
        <c:axId val="505649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505649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9</xdr:col>
      <xdr:colOff>72016</xdr:colOff>
      <xdr:row>24</xdr:row>
      <xdr:rowOff>9301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19125" y="1333500"/>
          <a:ext cx="5377441" cy="325732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xdr:col>
      <xdr:colOff>0</xdr:colOff>
      <xdr:row>0</xdr:row>
      <xdr:rowOff>0</xdr:rowOff>
    </xdr:from>
    <xdr:to>
      <xdr:col>7</xdr:col>
      <xdr:colOff>107722</xdr:colOff>
      <xdr:row>5</xdr:row>
      <xdr:rowOff>144780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000000">
                <a:alpha val="0"/>
              </a:srgbClr>
            </a:clrFrom>
            <a:clrTo>
              <a:srgbClr val="000000">
                <a:alpha val="0"/>
              </a:srgbClr>
            </a:clrTo>
          </a:clrChange>
        </a:blip>
        <a:stretch>
          <a:fillRect/>
        </a:stretch>
      </xdr:blipFill>
      <xdr:spPr>
        <a:xfrm>
          <a:off x="2209800" y="0"/>
          <a:ext cx="2584222" cy="1097280"/>
        </a:xfrm>
        <a:prstGeom prst="rect">
          <a:avLst/>
        </a:prstGeom>
        <a:solidFill>
          <a:schemeClr val="bg1"/>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view="pageBreakPreview" zoomScale="60" zoomScaleNormal="100" workbookViewId="0">
      <selection activeCell="B31" sqref="B31:I3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2"/>
      <c r="C1" s="92"/>
      <c r="D1" s="265" t="s">
        <v>0</v>
      </c>
      <c r="E1" s="265"/>
      <c r="F1" s="265"/>
      <c r="G1" s="265"/>
      <c r="H1" s="92"/>
      <c r="I1" s="92"/>
      <c r="J1" s="92"/>
      <c r="K1" s="92"/>
      <c r="L1" s="92"/>
      <c r="M1" s="92"/>
      <c r="N1" s="92"/>
      <c r="O1" s="92"/>
      <c r="P1" s="92"/>
    </row>
    <row r="2" spans="2:16">
      <c r="B2" s="92"/>
      <c r="C2" s="92"/>
      <c r="D2" s="265"/>
      <c r="E2" s="265"/>
      <c r="F2" s="265"/>
      <c r="G2" s="265"/>
      <c r="H2" s="92"/>
      <c r="I2" s="92"/>
      <c r="J2" s="92"/>
      <c r="K2" s="92"/>
      <c r="L2" s="92"/>
      <c r="M2" s="92"/>
      <c r="N2" s="92" t="s">
        <v>1</v>
      </c>
      <c r="O2" s="92"/>
      <c r="P2" s="266"/>
    </row>
    <row r="3" spans="2:16">
      <c r="B3" s="92"/>
      <c r="C3" s="92"/>
      <c r="D3" s="265"/>
      <c r="E3" s="265"/>
      <c r="F3" s="265"/>
      <c r="G3" s="265"/>
      <c r="H3" s="92"/>
      <c r="I3" s="92"/>
      <c r="J3" s="92"/>
      <c r="K3" s="92"/>
      <c r="L3" s="92"/>
      <c r="M3" s="92"/>
      <c r="N3" s="266"/>
      <c r="O3" s="92"/>
      <c r="P3" s="92"/>
    </row>
    <row r="4" spans="2:16">
      <c r="B4" s="92"/>
      <c r="C4" s="92"/>
      <c r="D4" s="265"/>
      <c r="E4" s="265"/>
      <c r="F4" s="265"/>
      <c r="G4" s="265"/>
      <c r="H4" s="92"/>
      <c r="I4" s="92"/>
      <c r="J4" s="92"/>
      <c r="K4" s="92"/>
      <c r="L4" s="92"/>
      <c r="M4" s="92"/>
      <c r="N4" s="92"/>
      <c r="O4" s="92"/>
      <c r="P4" s="92"/>
    </row>
    <row r="5" spans="2:16">
      <c r="B5" s="92"/>
      <c r="C5" s="92"/>
      <c r="D5" s="265"/>
      <c r="E5" s="265"/>
      <c r="F5" s="265"/>
      <c r="G5" s="265"/>
      <c r="H5" s="92"/>
      <c r="I5" s="92"/>
      <c r="J5" s="92"/>
      <c r="K5" s="92"/>
      <c r="L5" s="92"/>
      <c r="M5" s="92"/>
      <c r="N5" s="92"/>
      <c r="O5" s="92"/>
      <c r="P5" s="92"/>
    </row>
    <row r="6" spans="2:16">
      <c r="B6" s="92"/>
      <c r="C6" s="92"/>
      <c r="D6" s="265"/>
      <c r="E6" s="265"/>
      <c r="F6" s="265"/>
      <c r="G6" s="265"/>
      <c r="H6" s="92"/>
      <c r="I6" s="92"/>
      <c r="J6" s="92"/>
      <c r="K6" s="92"/>
      <c r="L6" s="92"/>
      <c r="M6" s="92"/>
      <c r="N6" s="92"/>
      <c r="O6" s="92"/>
      <c r="P6" s="92"/>
    </row>
    <row r="8" spans="2:16" ht="15.75" customHeight="1">
      <c r="B8" s="265" t="s">
        <v>2</v>
      </c>
      <c r="C8" s="265"/>
      <c r="D8" s="265"/>
      <c r="E8" s="265"/>
      <c r="F8" s="265"/>
      <c r="G8" s="265"/>
      <c r="H8" s="265"/>
      <c r="I8" s="265"/>
      <c r="J8" s="92"/>
      <c r="K8" s="92"/>
      <c r="L8" s="92"/>
      <c r="M8" s="92"/>
      <c r="N8" s="71"/>
      <c r="O8" s="92"/>
      <c r="P8" s="92"/>
    </row>
    <row r="9" spans="2:16">
      <c r="B9" s="265"/>
      <c r="C9" s="265"/>
      <c r="D9" s="265"/>
      <c r="E9" s="265"/>
      <c r="F9" s="265"/>
      <c r="G9" s="265"/>
      <c r="H9" s="265"/>
      <c r="I9" s="265"/>
      <c r="J9" s="92"/>
      <c r="K9" s="92"/>
      <c r="L9" s="92"/>
      <c r="M9" s="92"/>
      <c r="N9" s="92"/>
      <c r="O9" s="92"/>
      <c r="P9" s="92"/>
    </row>
    <row r="10" spans="2:16">
      <c r="B10" s="265"/>
      <c r="C10" s="265"/>
      <c r="D10" s="265"/>
      <c r="E10" s="265"/>
      <c r="F10" s="265"/>
      <c r="G10" s="265"/>
      <c r="H10" s="265"/>
      <c r="I10" s="265"/>
      <c r="J10" s="92"/>
      <c r="K10" s="92"/>
      <c r="L10" s="92"/>
      <c r="M10" s="92"/>
      <c r="N10" s="92"/>
      <c r="O10" s="92"/>
      <c r="P10" s="92"/>
    </row>
    <row r="11" spans="2:16">
      <c r="B11" s="265"/>
      <c r="C11" s="265"/>
      <c r="D11" s="265"/>
      <c r="E11" s="265"/>
      <c r="F11" s="265"/>
      <c r="G11" s="265"/>
      <c r="H11" s="265"/>
      <c r="I11" s="265"/>
      <c r="J11" s="92"/>
      <c r="K11" s="92"/>
      <c r="L11" s="92"/>
      <c r="M11" s="92"/>
      <c r="N11" s="92"/>
      <c r="O11" s="92"/>
      <c r="P11" s="92"/>
    </row>
    <row r="12" spans="2:16">
      <c r="B12" s="265"/>
      <c r="C12" s="265"/>
      <c r="D12" s="265"/>
      <c r="E12" s="265"/>
      <c r="F12" s="265"/>
      <c r="G12" s="265"/>
      <c r="H12" s="265"/>
      <c r="I12" s="265"/>
      <c r="J12" s="92"/>
      <c r="K12" s="92"/>
      <c r="L12" s="92"/>
      <c r="M12" s="92"/>
      <c r="N12" s="92"/>
      <c r="O12" s="92"/>
      <c r="P12" s="92"/>
    </row>
    <row r="13" spans="2:16" ht="15.6">
      <c r="B13" s="265"/>
      <c r="C13" s="265"/>
      <c r="D13" s="265"/>
      <c r="E13" s="265"/>
      <c r="F13" s="265"/>
      <c r="G13" s="265"/>
      <c r="H13" s="265"/>
      <c r="I13" s="265"/>
      <c r="J13" s="92"/>
      <c r="K13" s="92"/>
      <c r="L13" s="92"/>
      <c r="M13" s="92"/>
      <c r="N13" s="75" t="s">
        <v>3</v>
      </c>
      <c r="O13" s="73"/>
      <c r="P13" s="73"/>
    </row>
    <row r="14" spans="2:16" ht="15.6" customHeight="1">
      <c r="B14" s="265"/>
      <c r="C14" s="265"/>
      <c r="D14" s="265"/>
      <c r="E14" s="265"/>
      <c r="F14" s="265"/>
      <c r="G14" s="265"/>
      <c r="H14" s="265"/>
      <c r="I14" s="265"/>
      <c r="J14" s="92"/>
      <c r="K14" s="92"/>
      <c r="L14" s="92"/>
      <c r="M14" s="92"/>
      <c r="N14" s="118" t="s">
        <v>4</v>
      </c>
      <c r="O14" s="118"/>
      <c r="P14" s="118"/>
    </row>
    <row r="15" spans="2:16">
      <c r="B15" s="265"/>
      <c r="C15" s="265"/>
      <c r="D15" s="265"/>
      <c r="E15" s="265"/>
      <c r="F15" s="265"/>
      <c r="G15" s="265"/>
      <c r="H15" s="265"/>
      <c r="I15" s="265"/>
      <c r="J15" s="92"/>
      <c r="K15" s="92"/>
      <c r="L15" s="92"/>
      <c r="M15" s="92"/>
      <c r="N15" s="118"/>
      <c r="O15" s="118"/>
      <c r="P15" s="118"/>
    </row>
    <row r="16" spans="2:16">
      <c r="B16" s="265"/>
      <c r="C16" s="265"/>
      <c r="D16" s="265"/>
      <c r="E16" s="265"/>
      <c r="F16" s="265"/>
      <c r="G16" s="265"/>
      <c r="H16" s="265"/>
      <c r="I16" s="265"/>
      <c r="J16" s="92"/>
      <c r="K16" s="92"/>
      <c r="L16" s="92"/>
      <c r="M16" s="92"/>
      <c r="N16" s="118"/>
      <c r="O16" s="118"/>
      <c r="P16" s="118"/>
    </row>
    <row r="17" spans="2:16">
      <c r="B17" s="265"/>
      <c r="C17" s="265"/>
      <c r="D17" s="265"/>
      <c r="E17" s="265"/>
      <c r="F17" s="265"/>
      <c r="G17" s="265"/>
      <c r="H17" s="265"/>
      <c r="I17" s="265"/>
      <c r="J17" s="92"/>
      <c r="K17" s="92"/>
      <c r="L17" s="92"/>
      <c r="M17" s="92"/>
      <c r="N17" s="118"/>
      <c r="O17" s="118"/>
      <c r="P17" s="118"/>
    </row>
    <row r="18" spans="2:16">
      <c r="B18" s="265"/>
      <c r="C18" s="265"/>
      <c r="D18" s="265"/>
      <c r="E18" s="265"/>
      <c r="F18" s="265"/>
      <c r="G18" s="265"/>
      <c r="H18" s="265"/>
      <c r="I18" s="265"/>
      <c r="J18" s="92"/>
      <c r="K18" s="92"/>
      <c r="L18" s="92"/>
      <c r="M18" s="92"/>
      <c r="N18" s="118"/>
      <c r="O18" s="118"/>
      <c r="P18" s="118"/>
    </row>
    <row r="19" spans="2:16">
      <c r="B19" s="265"/>
      <c r="C19" s="265"/>
      <c r="D19" s="265"/>
      <c r="E19" s="265"/>
      <c r="F19" s="265"/>
      <c r="G19" s="265"/>
      <c r="H19" s="265"/>
      <c r="I19" s="265"/>
      <c r="J19" s="92"/>
      <c r="K19" s="92"/>
      <c r="L19" s="92"/>
      <c r="M19" s="92"/>
      <c r="N19" s="118"/>
      <c r="O19" s="118"/>
      <c r="P19" s="118"/>
    </row>
    <row r="20" spans="2:16">
      <c r="B20" s="265"/>
      <c r="C20" s="265"/>
      <c r="D20" s="265"/>
      <c r="E20" s="265"/>
      <c r="F20" s="265"/>
      <c r="G20" s="265"/>
      <c r="H20" s="265"/>
      <c r="I20" s="265"/>
      <c r="J20" s="92"/>
      <c r="K20" s="92"/>
      <c r="L20" s="92"/>
      <c r="M20" s="92"/>
      <c r="N20" s="92"/>
      <c r="O20" s="92"/>
      <c r="P20" s="92"/>
    </row>
    <row r="21" spans="2:16">
      <c r="B21" s="265"/>
      <c r="C21" s="265"/>
      <c r="D21" s="265"/>
      <c r="E21" s="265"/>
      <c r="F21" s="265"/>
      <c r="G21" s="265"/>
      <c r="H21" s="265"/>
      <c r="I21" s="265"/>
      <c r="J21" s="92"/>
      <c r="K21" s="92"/>
      <c r="L21" s="92"/>
      <c r="M21" s="92"/>
      <c r="N21" s="92"/>
      <c r="O21" s="92"/>
      <c r="P21" s="92"/>
    </row>
    <row r="22" spans="2:16">
      <c r="B22" s="265"/>
      <c r="C22" s="265"/>
      <c r="D22" s="265"/>
      <c r="E22" s="265"/>
      <c r="F22" s="265"/>
      <c r="G22" s="265"/>
      <c r="H22" s="265"/>
      <c r="I22" s="265"/>
      <c r="J22" s="92"/>
      <c r="K22" s="92"/>
      <c r="L22" s="92"/>
      <c r="M22" s="92"/>
      <c r="N22" s="92"/>
      <c r="O22" s="92"/>
      <c r="P22" s="92"/>
    </row>
    <row r="23" spans="2:16">
      <c r="B23" s="265"/>
      <c r="C23" s="265"/>
      <c r="D23" s="265"/>
      <c r="E23" s="265"/>
      <c r="F23" s="265"/>
      <c r="G23" s="265"/>
      <c r="H23" s="265"/>
      <c r="I23" s="265"/>
      <c r="J23" s="92"/>
      <c r="K23" s="92"/>
      <c r="L23" s="92"/>
      <c r="M23" s="92"/>
      <c r="N23" s="92"/>
      <c r="O23" s="92"/>
      <c r="P23" s="92"/>
    </row>
    <row r="24" spans="2:16">
      <c r="B24" s="265"/>
      <c r="C24" s="265"/>
      <c r="D24" s="265"/>
      <c r="E24" s="265"/>
      <c r="F24" s="265"/>
      <c r="G24" s="265"/>
      <c r="H24" s="265"/>
      <c r="I24" s="265"/>
      <c r="J24" s="92"/>
      <c r="K24" s="92"/>
      <c r="L24" s="92"/>
      <c r="M24" s="92"/>
      <c r="N24" s="92"/>
      <c r="O24" s="92"/>
      <c r="P24" s="92"/>
    </row>
    <row r="29" spans="2:16" ht="17.45" customHeight="1">
      <c r="B29" s="117" t="s">
        <v>5</v>
      </c>
      <c r="C29" s="117"/>
      <c r="D29" s="117"/>
      <c r="E29" s="117"/>
      <c r="F29" s="117"/>
      <c r="G29" s="117"/>
      <c r="H29" s="117"/>
      <c r="I29" s="117"/>
      <c r="J29" s="92"/>
      <c r="K29" s="92"/>
      <c r="L29" s="92"/>
      <c r="M29" s="92"/>
      <c r="N29" s="92"/>
      <c r="O29" s="92"/>
      <c r="P29" s="92"/>
    </row>
    <row r="30" spans="2:16" ht="17.45" customHeight="1">
      <c r="B30" s="92"/>
      <c r="C30" s="7"/>
      <c r="D30" s="8"/>
      <c r="E30" s="8"/>
      <c r="F30" s="8"/>
      <c r="G30" s="8"/>
      <c r="H30" s="8"/>
      <c r="I30" s="8"/>
      <c r="J30" s="92"/>
      <c r="K30" s="92"/>
      <c r="L30" s="92"/>
      <c r="M30" s="92"/>
      <c r="N30" s="92"/>
      <c r="O30" s="92"/>
      <c r="P30" s="92"/>
    </row>
    <row r="31" spans="2:16" ht="17.45" customHeight="1">
      <c r="B31" s="117" t="s">
        <v>6</v>
      </c>
      <c r="C31" s="117"/>
      <c r="D31" s="117"/>
      <c r="E31" s="117"/>
      <c r="F31" s="117"/>
      <c r="G31" s="117"/>
      <c r="H31" s="117"/>
      <c r="I31" s="117"/>
      <c r="J31" s="92"/>
      <c r="K31" s="92"/>
      <c r="L31" s="92"/>
      <c r="M31" s="92"/>
      <c r="N31" s="92"/>
      <c r="O31" s="92"/>
      <c r="P31" s="92"/>
    </row>
    <row r="32" spans="2:16" ht="17.45" customHeight="1">
      <c r="B32" s="92"/>
      <c r="C32" s="7"/>
      <c r="D32" s="8"/>
      <c r="E32" s="8"/>
      <c r="F32" s="8"/>
      <c r="G32" s="8"/>
      <c r="H32" s="8"/>
      <c r="I32" s="8"/>
      <c r="J32" s="92"/>
      <c r="K32" s="92"/>
      <c r="L32" s="92"/>
      <c r="M32" s="92"/>
      <c r="N32" s="92"/>
      <c r="O32" s="92"/>
      <c r="P32" s="92"/>
    </row>
    <row r="33" spans="2:9" ht="17.45" customHeight="1">
      <c r="B33" s="117" t="s">
        <v>7</v>
      </c>
      <c r="C33" s="117"/>
      <c r="D33" s="117"/>
      <c r="E33" s="117"/>
      <c r="F33" s="117"/>
      <c r="G33" s="117"/>
      <c r="H33" s="117"/>
      <c r="I33" s="117"/>
    </row>
    <row r="34" spans="2:9" ht="17.45" customHeight="1">
      <c r="B34" s="92"/>
      <c r="C34" s="7"/>
      <c r="D34" s="8"/>
      <c r="E34" s="8"/>
      <c r="F34" s="8"/>
      <c r="G34" s="8"/>
      <c r="H34" s="8"/>
      <c r="I34" s="8"/>
    </row>
    <row r="35" spans="2:9" ht="17.45" customHeight="1">
      <c r="B35" s="117" t="s">
        <v>8</v>
      </c>
      <c r="C35" s="117"/>
      <c r="D35" s="117"/>
      <c r="E35" s="117"/>
      <c r="F35" s="117"/>
      <c r="G35" s="117"/>
      <c r="H35" s="117"/>
      <c r="I35" s="117"/>
    </row>
    <row r="36" spans="2:9">
      <c r="B36" s="92"/>
      <c r="C36" s="92"/>
      <c r="D36" s="92"/>
      <c r="E36" s="92"/>
      <c r="F36" s="92"/>
      <c r="G36" s="92"/>
      <c r="H36" s="92"/>
      <c r="I36" s="92"/>
    </row>
    <row r="37" spans="2:9" ht="17.45">
      <c r="B37" s="117" t="s">
        <v>9</v>
      </c>
      <c r="C37" s="117"/>
      <c r="D37" s="117"/>
      <c r="E37" s="117"/>
      <c r="F37" s="117"/>
      <c r="G37" s="117"/>
      <c r="H37" s="117"/>
      <c r="I37" s="117"/>
    </row>
    <row r="39" spans="2:9">
      <c r="B39" s="92" t="s">
        <v>10</v>
      </c>
      <c r="C39" s="100">
        <v>2022</v>
      </c>
      <c r="D39" s="92"/>
      <c r="E39" s="92"/>
      <c r="F39" s="92"/>
      <c r="G39" s="92"/>
      <c r="H39" s="92"/>
      <c r="I39" s="92"/>
    </row>
    <row r="40" spans="2:9" ht="14.25" customHeight="1">
      <c r="B40" s="92"/>
      <c r="C40" s="92"/>
      <c r="D40" s="92"/>
      <c r="E40" s="92"/>
      <c r="F40" s="92"/>
      <c r="G40" s="92"/>
      <c r="H40" s="92"/>
      <c r="I40" s="92"/>
    </row>
    <row r="41" spans="2:9">
      <c r="B41" s="267" t="s">
        <v>11</v>
      </c>
      <c r="C41" s="115" t="s">
        <v>12</v>
      </c>
      <c r="D41" s="115"/>
      <c r="E41" s="115"/>
      <c r="F41" s="115"/>
      <c r="G41" s="115"/>
      <c r="H41" s="115"/>
      <c r="I41" s="115"/>
    </row>
    <row r="42" spans="2:9">
      <c r="B42" s="267"/>
      <c r="C42" s="92"/>
      <c r="D42" s="92"/>
      <c r="E42" s="92"/>
      <c r="F42" s="92"/>
      <c r="G42" s="92"/>
      <c r="H42" s="92"/>
      <c r="I42" s="92"/>
    </row>
    <row r="43" spans="2:9">
      <c r="B43" s="267" t="s">
        <v>13</v>
      </c>
      <c r="C43" s="115" t="s">
        <v>14</v>
      </c>
      <c r="D43" s="115"/>
      <c r="E43" s="115"/>
      <c r="F43" s="92"/>
      <c r="G43" s="92"/>
      <c r="H43" s="92"/>
      <c r="I43" s="92"/>
    </row>
    <row r="44" spans="2:9">
      <c r="B44" s="267"/>
      <c r="C44" s="92"/>
      <c r="D44" s="92"/>
      <c r="E44" s="92"/>
      <c r="F44" s="92"/>
      <c r="G44" s="92"/>
      <c r="H44" s="92"/>
      <c r="I44" s="92"/>
    </row>
    <row r="45" spans="2:9">
      <c r="B45" s="267" t="s">
        <v>15</v>
      </c>
      <c r="C45" s="115" t="s">
        <v>16</v>
      </c>
      <c r="D45" s="115"/>
      <c r="E45" s="115"/>
      <c r="F45" s="92"/>
      <c r="G45" s="92"/>
      <c r="H45" s="92"/>
      <c r="I45" s="92"/>
    </row>
    <row r="46" spans="2:9">
      <c r="B46" s="267"/>
      <c r="C46" s="92"/>
      <c r="D46" s="92"/>
      <c r="E46" s="92"/>
      <c r="F46" s="92"/>
      <c r="G46" s="92"/>
      <c r="H46" s="92"/>
      <c r="I46" s="92"/>
    </row>
    <row r="47" spans="2:9">
      <c r="B47" s="267" t="s">
        <v>17</v>
      </c>
      <c r="C47" s="115" t="s">
        <v>18</v>
      </c>
      <c r="D47" s="115"/>
      <c r="E47" s="92"/>
      <c r="F47" s="92" t="s">
        <v>19</v>
      </c>
      <c r="G47" s="101" t="s">
        <v>20</v>
      </c>
      <c r="H47" s="100"/>
      <c r="I47" s="100"/>
    </row>
    <row r="48" spans="2:9">
      <c r="B48" s="267"/>
      <c r="C48" s="92"/>
      <c r="D48" s="92"/>
      <c r="E48" s="92"/>
      <c r="F48" s="92"/>
      <c r="G48" s="92"/>
      <c r="H48" s="92"/>
      <c r="I48" s="92"/>
    </row>
    <row r="49" spans="2:9">
      <c r="B49" s="267" t="s">
        <v>21</v>
      </c>
      <c r="C49" s="100" t="s">
        <v>22</v>
      </c>
      <c r="D49" s="100"/>
      <c r="E49" s="92"/>
      <c r="F49" s="92" t="s">
        <v>19</v>
      </c>
      <c r="G49" s="115" t="s">
        <v>23</v>
      </c>
      <c r="H49" s="115"/>
      <c r="I49" s="115"/>
    </row>
    <row r="50" spans="2:9">
      <c r="B50" s="267"/>
      <c r="C50" s="92"/>
      <c r="D50" s="92"/>
      <c r="E50" s="92"/>
      <c r="F50" s="92"/>
      <c r="G50" s="92"/>
      <c r="H50" s="92"/>
      <c r="I50" s="92"/>
    </row>
    <row r="51" spans="2:9">
      <c r="B51" s="267" t="s">
        <v>24</v>
      </c>
      <c r="C51" s="100">
        <v>1</v>
      </c>
      <c r="D51" s="92"/>
      <c r="E51" s="92"/>
      <c r="F51" s="92"/>
      <c r="G51" s="92"/>
      <c r="H51" s="92"/>
      <c r="I51" s="92"/>
    </row>
    <row r="52" spans="2:9">
      <c r="B52" s="267"/>
      <c r="C52" s="92"/>
      <c r="D52" s="92"/>
      <c r="E52" s="92"/>
      <c r="F52" s="92"/>
      <c r="G52" s="92"/>
      <c r="H52" s="92"/>
      <c r="I52" s="92"/>
    </row>
    <row r="53" spans="2:9">
      <c r="B53" s="267" t="s">
        <v>25</v>
      </c>
      <c r="C53" s="116">
        <v>44573</v>
      </c>
      <c r="D53" s="115"/>
      <c r="E53" s="92"/>
      <c r="F53" s="92"/>
      <c r="G53" s="92"/>
      <c r="H53" s="92"/>
      <c r="I53" s="92"/>
    </row>
  </sheetData>
  <mergeCells count="14">
    <mergeCell ref="N14:P19"/>
    <mergeCell ref="B35:I35"/>
    <mergeCell ref="D1:G6"/>
    <mergeCell ref="B8:I24"/>
    <mergeCell ref="B29:I29"/>
    <mergeCell ref="B31:I31"/>
    <mergeCell ref="B33:I33"/>
    <mergeCell ref="G49:I49"/>
    <mergeCell ref="C53:D53"/>
    <mergeCell ref="B37:I37"/>
    <mergeCell ref="C41:I41"/>
    <mergeCell ref="C43:E43"/>
    <mergeCell ref="C45:E45"/>
    <mergeCell ref="C47:D47"/>
  </mergeCells>
  <pageMargins left="1.0899999999999999" right="0.7" top="0.75" bottom="0.75" header="0.3" footer="0.3"/>
  <pageSetup scale="80" orientation="portrait" r:id="rId1"/>
  <headerFooter differentFirst="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5"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view="pageBreakPreview" topLeftCell="A13" zoomScale="60" zoomScaleNormal="100" workbookViewId="0">
      <selection activeCell="J27" sqref="J27"/>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2" t="str">
        <f>+'Cover Page'!$B$29</f>
        <v>Annual Performance Report 2022</v>
      </c>
      <c r="B1" s="92"/>
      <c r="C1" s="92"/>
      <c r="D1" s="92"/>
      <c r="E1" s="92" t="str">
        <f>+'Cover Page'!$B$33</f>
        <v>SELCHP</v>
      </c>
      <c r="F1" s="92"/>
      <c r="G1" s="92"/>
      <c r="H1" s="92"/>
      <c r="I1" s="92"/>
      <c r="J1" s="92"/>
      <c r="K1" s="92"/>
      <c r="L1" s="92"/>
      <c r="M1" s="92"/>
      <c r="N1" s="92"/>
      <c r="O1" s="92"/>
    </row>
    <row r="3" spans="1:15" ht="15.6">
      <c r="A3" s="53" t="s">
        <v>26</v>
      </c>
      <c r="B3" s="268"/>
      <c r="C3" s="268"/>
      <c r="D3" s="268"/>
      <c r="E3" s="268"/>
      <c r="F3" s="268"/>
      <c r="G3" s="268"/>
      <c r="H3" s="269"/>
      <c r="I3" s="92"/>
      <c r="J3" s="92"/>
      <c r="K3" s="75" t="s">
        <v>3</v>
      </c>
      <c r="L3" s="92"/>
      <c r="M3" s="92"/>
      <c r="N3" s="92"/>
      <c r="O3" s="92"/>
    </row>
    <row r="4" spans="1:15" ht="15.6">
      <c r="A4" s="5" t="s">
        <v>27</v>
      </c>
      <c r="B4" s="129" t="s">
        <v>28</v>
      </c>
      <c r="C4" s="129"/>
      <c r="D4" s="129"/>
      <c r="E4" s="129"/>
      <c r="F4" s="129"/>
      <c r="G4" s="129"/>
      <c r="H4" s="6" t="s">
        <v>29</v>
      </c>
      <c r="I4" s="92"/>
      <c r="J4" s="92"/>
      <c r="K4" s="73" t="s">
        <v>30</v>
      </c>
      <c r="L4" s="92"/>
      <c r="M4" s="92"/>
      <c r="N4" s="92"/>
      <c r="O4" s="92"/>
    </row>
    <row r="5" spans="1:15" ht="15.6" customHeight="1">
      <c r="A5" s="4"/>
      <c r="B5" s="125" t="s">
        <v>31</v>
      </c>
      <c r="C5" s="125"/>
      <c r="D5" s="125"/>
      <c r="E5" s="125"/>
      <c r="F5" s="125"/>
      <c r="G5" s="125"/>
      <c r="H5" s="4">
        <v>1</v>
      </c>
      <c r="I5" s="92"/>
      <c r="J5" s="92"/>
      <c r="K5" s="118" t="s">
        <v>32</v>
      </c>
      <c r="L5" s="118"/>
      <c r="M5" s="118"/>
      <c r="N5" s="118"/>
      <c r="O5" s="118"/>
    </row>
    <row r="6" spans="1:15">
      <c r="A6" s="4"/>
      <c r="B6" s="125" t="s">
        <v>33</v>
      </c>
      <c r="C6" s="125"/>
      <c r="D6" s="125"/>
      <c r="E6" s="125"/>
      <c r="F6" s="125"/>
      <c r="G6" s="125"/>
      <c r="H6" s="4">
        <v>2</v>
      </c>
      <c r="I6" s="92"/>
      <c r="J6" s="92"/>
      <c r="K6" s="118"/>
      <c r="L6" s="118"/>
      <c r="M6" s="118"/>
      <c r="N6" s="118"/>
      <c r="O6" s="118"/>
    </row>
    <row r="7" spans="1:15" ht="15.75" customHeight="1">
      <c r="A7" s="4"/>
      <c r="B7" s="125" t="s">
        <v>34</v>
      </c>
      <c r="C7" s="125"/>
      <c r="D7" s="125"/>
      <c r="E7" s="125"/>
      <c r="F7" s="125"/>
      <c r="G7" s="125"/>
      <c r="H7" s="4">
        <v>4</v>
      </c>
      <c r="I7" s="92"/>
      <c r="J7" s="92"/>
      <c r="K7" s="118"/>
      <c r="L7" s="118"/>
      <c r="M7" s="118"/>
      <c r="N7" s="118"/>
      <c r="O7" s="118"/>
    </row>
    <row r="8" spans="1:15">
      <c r="A8" s="4"/>
      <c r="B8" s="125" t="s">
        <v>35</v>
      </c>
      <c r="C8" s="125"/>
      <c r="D8" s="125"/>
      <c r="E8" s="125"/>
      <c r="F8" s="125"/>
      <c r="G8" s="125"/>
      <c r="H8" s="4">
        <v>5</v>
      </c>
      <c r="I8" s="92"/>
      <c r="J8" s="92"/>
      <c r="K8" s="118"/>
      <c r="L8" s="118"/>
      <c r="M8" s="118"/>
      <c r="N8" s="118"/>
      <c r="O8" s="118"/>
    </row>
    <row r="9" spans="1:15">
      <c r="A9" s="4"/>
      <c r="B9" s="125" t="s">
        <v>36</v>
      </c>
      <c r="C9" s="125"/>
      <c r="D9" s="125"/>
      <c r="E9" s="125"/>
      <c r="F9" s="125"/>
      <c r="G9" s="125"/>
      <c r="H9" s="4">
        <v>6</v>
      </c>
      <c r="I9" s="92"/>
      <c r="J9" s="92"/>
      <c r="K9" s="92"/>
      <c r="L9" s="92"/>
      <c r="M9" s="92"/>
      <c r="N9" s="92"/>
      <c r="O9" s="92"/>
    </row>
    <row r="10" spans="1:15">
      <c r="A10" s="4"/>
      <c r="B10" s="125" t="s">
        <v>37</v>
      </c>
      <c r="C10" s="125"/>
      <c r="D10" s="125"/>
      <c r="E10" s="125"/>
      <c r="F10" s="125"/>
      <c r="G10" s="125"/>
      <c r="H10" s="4">
        <v>7</v>
      </c>
      <c r="I10" s="92"/>
      <c r="J10" s="92"/>
      <c r="K10" s="92"/>
      <c r="L10" s="92"/>
      <c r="M10" s="92"/>
      <c r="N10" s="92"/>
      <c r="O10" s="92"/>
    </row>
    <row r="11" spans="1:15">
      <c r="A11" s="4"/>
      <c r="B11" s="125" t="s">
        <v>38</v>
      </c>
      <c r="C11" s="125"/>
      <c r="D11" s="125"/>
      <c r="E11" s="125"/>
      <c r="F11" s="125"/>
      <c r="G11" s="125"/>
      <c r="H11" s="4">
        <v>8</v>
      </c>
      <c r="I11" s="92"/>
      <c r="J11" s="92"/>
      <c r="K11" s="92"/>
      <c r="L11" s="92"/>
      <c r="M11" s="92"/>
      <c r="N11" s="92"/>
      <c r="O11" s="92"/>
    </row>
    <row r="12" spans="1:15">
      <c r="A12" s="4"/>
      <c r="B12" s="125" t="s">
        <v>39</v>
      </c>
      <c r="C12" s="125"/>
      <c r="D12" s="125"/>
      <c r="E12" s="125"/>
      <c r="F12" s="125"/>
      <c r="G12" s="125"/>
      <c r="H12" s="4">
        <v>9</v>
      </c>
      <c r="I12" s="92"/>
      <c r="J12" s="92"/>
      <c r="K12" s="92"/>
      <c r="L12" s="92"/>
      <c r="M12" s="92"/>
      <c r="N12" s="92"/>
      <c r="O12" s="92"/>
    </row>
    <row r="13" spans="1:15" ht="15.6">
      <c r="A13" s="4"/>
      <c r="B13" s="126" t="s">
        <v>40</v>
      </c>
      <c r="C13" s="127"/>
      <c r="D13" s="127"/>
      <c r="E13" s="127"/>
      <c r="F13" s="127"/>
      <c r="G13" s="128"/>
      <c r="H13" s="4">
        <v>10</v>
      </c>
      <c r="I13" s="92"/>
      <c r="J13" s="92"/>
      <c r="K13" s="92"/>
      <c r="L13" s="92"/>
      <c r="M13" s="92"/>
      <c r="N13" s="92"/>
      <c r="O13" s="92"/>
    </row>
    <row r="14" spans="1:15">
      <c r="A14" s="4"/>
      <c r="B14" s="125" t="s">
        <v>41</v>
      </c>
      <c r="C14" s="125"/>
      <c r="D14" s="125"/>
      <c r="E14" s="125"/>
      <c r="F14" s="125"/>
      <c r="G14" s="125"/>
      <c r="H14" s="4">
        <v>12</v>
      </c>
      <c r="I14" s="92"/>
      <c r="J14" s="92"/>
      <c r="K14" s="92"/>
      <c r="L14" s="92"/>
      <c r="M14" s="92"/>
      <c r="N14" s="92"/>
      <c r="O14" s="92"/>
    </row>
    <row r="15" spans="1:15">
      <c r="A15" s="4"/>
      <c r="B15" s="125" t="s">
        <v>42</v>
      </c>
      <c r="C15" s="125"/>
      <c r="D15" s="125"/>
      <c r="E15" s="125"/>
      <c r="F15" s="125"/>
      <c r="G15" s="125"/>
      <c r="H15" s="4">
        <v>13</v>
      </c>
      <c r="I15" s="92"/>
      <c r="J15" s="92"/>
      <c r="K15" s="92"/>
      <c r="L15" s="92"/>
      <c r="M15" s="92"/>
      <c r="N15" s="92"/>
      <c r="O15" s="92"/>
    </row>
    <row r="16" spans="1:15">
      <c r="A16" s="4"/>
      <c r="B16" s="125" t="s">
        <v>43</v>
      </c>
      <c r="C16" s="125"/>
      <c r="D16" s="125"/>
      <c r="E16" s="125"/>
      <c r="F16" s="125"/>
      <c r="G16" s="125"/>
      <c r="H16" s="4">
        <v>14</v>
      </c>
      <c r="I16" s="92"/>
      <c r="J16" s="92"/>
      <c r="K16" s="92"/>
      <c r="L16" s="92"/>
      <c r="M16" s="92"/>
      <c r="N16" s="92"/>
      <c r="O16" s="92"/>
    </row>
    <row r="17" spans="1:8">
      <c r="A17" s="4"/>
      <c r="B17" s="125" t="s">
        <v>44</v>
      </c>
      <c r="C17" s="125"/>
      <c r="D17" s="125"/>
      <c r="E17" s="125"/>
      <c r="F17" s="125"/>
      <c r="G17" s="125"/>
      <c r="H17" s="4">
        <v>15</v>
      </c>
    </row>
    <row r="18" spans="1:8">
      <c r="A18" s="4"/>
      <c r="B18" s="125" t="s">
        <v>45</v>
      </c>
      <c r="C18" s="125"/>
      <c r="D18" s="125"/>
      <c r="E18" s="125"/>
      <c r="F18" s="125"/>
      <c r="G18" s="125"/>
      <c r="H18" s="4">
        <v>16</v>
      </c>
    </row>
    <row r="19" spans="1:8">
      <c r="A19" s="4"/>
      <c r="B19" s="125" t="s">
        <v>46</v>
      </c>
      <c r="C19" s="125"/>
      <c r="D19" s="125"/>
      <c r="E19" s="125"/>
      <c r="F19" s="125"/>
      <c r="G19" s="125"/>
      <c r="H19" s="4">
        <v>17</v>
      </c>
    </row>
    <row r="20" spans="1:8">
      <c r="A20" s="4"/>
      <c r="B20" s="125" t="s">
        <v>47</v>
      </c>
      <c r="C20" s="125"/>
      <c r="D20" s="125"/>
      <c r="E20" s="125"/>
      <c r="F20" s="125"/>
      <c r="G20" s="125"/>
      <c r="H20" s="4">
        <v>18</v>
      </c>
    </row>
    <row r="21" spans="1:8">
      <c r="A21" s="4"/>
      <c r="B21" s="125" t="s">
        <v>48</v>
      </c>
      <c r="C21" s="125"/>
      <c r="D21" s="125"/>
      <c r="E21" s="125"/>
      <c r="F21" s="125"/>
      <c r="G21" s="125"/>
      <c r="H21" s="4">
        <v>19</v>
      </c>
    </row>
    <row r="22" spans="1:8">
      <c r="A22" s="4"/>
      <c r="B22" s="125" t="s">
        <v>49</v>
      </c>
      <c r="C22" s="125"/>
      <c r="D22" s="125"/>
      <c r="E22" s="125"/>
      <c r="F22" s="125"/>
      <c r="G22" s="125"/>
      <c r="H22" s="4">
        <v>20</v>
      </c>
    </row>
    <row r="23" spans="1:8">
      <c r="A23" s="4"/>
      <c r="B23" s="119" t="s">
        <v>50</v>
      </c>
      <c r="C23" s="120"/>
      <c r="D23" s="120"/>
      <c r="E23" s="120"/>
      <c r="F23" s="120"/>
      <c r="G23" s="121"/>
      <c r="H23" s="4">
        <v>21</v>
      </c>
    </row>
    <row r="24" spans="1:8">
      <c r="A24" s="4"/>
      <c r="B24" s="119" t="s">
        <v>51</v>
      </c>
      <c r="C24" s="120"/>
      <c r="D24" s="120"/>
      <c r="E24" s="120"/>
      <c r="F24" s="120"/>
      <c r="G24" s="121"/>
      <c r="H24" s="4">
        <v>22</v>
      </c>
    </row>
    <row r="25" spans="1:8">
      <c r="A25" s="4"/>
      <c r="B25" s="122"/>
      <c r="C25" s="122"/>
      <c r="D25" s="122"/>
      <c r="E25" s="122"/>
      <c r="F25" s="122"/>
      <c r="G25" s="122"/>
      <c r="H25" s="4"/>
    </row>
    <row r="27" spans="1:8">
      <c r="A27" s="52" t="s">
        <v>52</v>
      </c>
      <c r="B27" s="268"/>
      <c r="C27" s="268"/>
      <c r="D27" s="268"/>
      <c r="E27" s="268"/>
      <c r="F27" s="268"/>
      <c r="G27" s="268"/>
      <c r="H27" s="269"/>
    </row>
    <row r="28" spans="1:8">
      <c r="A28" s="10" t="s">
        <v>27</v>
      </c>
      <c r="B28" s="123" t="s">
        <v>53</v>
      </c>
      <c r="C28" s="123"/>
      <c r="D28" s="123"/>
      <c r="E28" s="123"/>
      <c r="F28" s="123"/>
      <c r="G28" s="123"/>
      <c r="H28" s="11" t="s">
        <v>54</v>
      </c>
    </row>
    <row r="29" spans="1:8">
      <c r="A29" s="270"/>
      <c r="B29" s="176"/>
      <c r="C29" s="176"/>
      <c r="D29" s="176"/>
      <c r="E29" s="176"/>
      <c r="F29" s="176"/>
      <c r="G29" s="176"/>
      <c r="H29" s="270"/>
    </row>
    <row r="30" spans="1:8">
      <c r="A30" s="270"/>
      <c r="B30" s="176"/>
      <c r="C30" s="176"/>
      <c r="D30" s="176"/>
      <c r="E30" s="176"/>
      <c r="F30" s="176"/>
      <c r="G30" s="176"/>
      <c r="H30" s="270"/>
    </row>
    <row r="31" spans="1:8">
      <c r="A31" s="270"/>
      <c r="B31" s="176"/>
      <c r="C31" s="176"/>
      <c r="D31" s="176"/>
      <c r="E31" s="176"/>
      <c r="F31" s="176"/>
      <c r="G31" s="176"/>
      <c r="H31" s="270"/>
    </row>
    <row r="32" spans="1:8">
      <c r="A32" s="270"/>
      <c r="B32" s="176"/>
      <c r="C32" s="176"/>
      <c r="D32" s="176"/>
      <c r="E32" s="176"/>
      <c r="F32" s="176"/>
      <c r="G32" s="176"/>
      <c r="H32" s="270"/>
    </row>
    <row r="33" spans="1:10">
      <c r="A33" s="270"/>
      <c r="B33" s="176" t="s">
        <v>7</v>
      </c>
      <c r="C33" s="176"/>
      <c r="D33" s="176"/>
      <c r="E33" s="176"/>
      <c r="F33" s="176"/>
      <c r="G33" s="176"/>
      <c r="H33" s="270"/>
      <c r="I33" s="92"/>
      <c r="J33" s="92"/>
    </row>
    <row r="35" spans="1:10" ht="14.25" customHeight="1">
      <c r="A35" s="52" t="s">
        <v>55</v>
      </c>
      <c r="B35" s="268" t="s">
        <v>8</v>
      </c>
      <c r="C35" s="268"/>
      <c r="D35" s="268"/>
      <c r="E35" s="268"/>
      <c r="F35" s="268"/>
      <c r="G35" s="268"/>
      <c r="H35" s="269"/>
      <c r="I35" s="92"/>
      <c r="J35" s="92"/>
    </row>
    <row r="36" spans="1:10">
      <c r="A36" s="13" t="s">
        <v>56</v>
      </c>
      <c r="B36" s="124" t="s">
        <v>57</v>
      </c>
      <c r="C36" s="124"/>
      <c r="D36" s="124"/>
      <c r="E36" s="124"/>
      <c r="F36" s="124"/>
      <c r="G36" s="124"/>
      <c r="H36" s="14" t="s">
        <v>58</v>
      </c>
      <c r="I36" s="92"/>
      <c r="J36" s="92"/>
    </row>
    <row r="37" spans="1:10">
      <c r="A37" s="271"/>
      <c r="B37" s="272"/>
      <c r="C37" s="272"/>
      <c r="D37" s="272"/>
      <c r="E37" s="272"/>
      <c r="F37" s="272"/>
      <c r="G37" s="272"/>
      <c r="H37" s="271"/>
      <c r="I37" s="92"/>
      <c r="J37" s="92"/>
    </row>
    <row r="38" spans="1:10">
      <c r="A38" s="271"/>
      <c r="B38" s="272"/>
      <c r="C38" s="272"/>
      <c r="D38" s="272"/>
      <c r="E38" s="272"/>
      <c r="F38" s="272"/>
      <c r="G38" s="272"/>
      <c r="H38" s="271"/>
      <c r="I38" s="92"/>
      <c r="J38" s="92"/>
    </row>
    <row r="39" spans="1:10">
      <c r="A39" s="271"/>
      <c r="B39" s="272"/>
      <c r="C39" s="272"/>
      <c r="D39" s="272"/>
      <c r="E39" s="272"/>
      <c r="F39" s="272"/>
      <c r="G39" s="272"/>
      <c r="H39" s="271"/>
      <c r="I39" s="92"/>
      <c r="J39" s="92"/>
    </row>
    <row r="40" spans="1:10">
      <c r="A40" s="271"/>
      <c r="B40" s="272"/>
      <c r="C40" s="272"/>
      <c r="D40" s="272"/>
      <c r="E40" s="272"/>
      <c r="F40" s="272"/>
      <c r="G40" s="272"/>
      <c r="H40" s="271"/>
      <c r="I40" s="92"/>
      <c r="J40" s="92"/>
    </row>
    <row r="41" spans="1:10">
      <c r="A41" s="271"/>
      <c r="B41" s="272"/>
      <c r="C41" s="272"/>
      <c r="D41" s="272"/>
      <c r="E41" s="272"/>
      <c r="F41" s="272"/>
      <c r="G41" s="272"/>
      <c r="H41" s="271"/>
      <c r="I41" s="92"/>
      <c r="J41" s="92"/>
    </row>
    <row r="42" spans="1:10">
      <c r="A42" s="271"/>
      <c r="B42" s="272"/>
      <c r="C42" s="272"/>
      <c r="D42" s="272"/>
      <c r="E42" s="272"/>
      <c r="F42" s="272"/>
      <c r="G42" s="272"/>
      <c r="H42" s="271"/>
      <c r="I42" s="92"/>
      <c r="J42" s="92"/>
    </row>
    <row r="43" spans="1:10">
      <c r="A43" s="271"/>
      <c r="B43" s="272"/>
      <c r="C43" s="272"/>
      <c r="D43" s="272"/>
      <c r="E43" s="272"/>
      <c r="F43" s="272"/>
      <c r="G43" s="272"/>
      <c r="H43" s="271"/>
      <c r="I43" s="92"/>
      <c r="J43" s="92"/>
    </row>
    <row r="45" spans="1:10">
      <c r="A45" s="273" t="s">
        <v>59</v>
      </c>
      <c r="B45" s="274"/>
      <c r="C45" s="274"/>
      <c r="D45" s="274"/>
      <c r="E45" s="274"/>
      <c r="F45" s="274"/>
      <c r="G45" s="274"/>
      <c r="H45" s="274"/>
      <c r="I45" s="274"/>
      <c r="J45" s="275"/>
    </row>
    <row r="46" spans="1:10">
      <c r="A46" s="276"/>
      <c r="B46" s="198"/>
      <c r="C46" s="198"/>
      <c r="D46" s="198"/>
      <c r="E46" s="198"/>
      <c r="F46" s="198"/>
      <c r="G46" s="198"/>
      <c r="H46" s="198"/>
      <c r="I46" s="198"/>
      <c r="J46" s="277"/>
    </row>
    <row r="47" spans="1:10">
      <c r="A47" s="276"/>
      <c r="B47" s="198"/>
      <c r="C47" s="198"/>
      <c r="D47" s="198"/>
      <c r="E47" s="198"/>
      <c r="F47" s="198"/>
      <c r="G47" s="198"/>
      <c r="H47" s="198"/>
      <c r="I47" s="198"/>
      <c r="J47" s="277"/>
    </row>
    <row r="48" spans="1:10">
      <c r="A48" s="278"/>
      <c r="B48" s="279"/>
      <c r="C48" s="279"/>
      <c r="D48" s="279"/>
      <c r="E48" s="279"/>
      <c r="F48" s="279"/>
      <c r="G48" s="279"/>
      <c r="H48" s="279"/>
      <c r="I48" s="279"/>
      <c r="J48" s="280"/>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view="pageBreakPreview" zoomScale="115" zoomScaleNormal="100" zoomScaleSheetLayoutView="115" workbookViewId="0">
      <selection activeCell="J27" sqref="J27"/>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SELCHP</v>
      </c>
      <c r="F1" s="92"/>
      <c r="G1" s="92"/>
      <c r="H1" s="92"/>
      <c r="I1" s="92"/>
      <c r="J1" s="92"/>
      <c r="K1" s="92"/>
      <c r="L1" s="92"/>
      <c r="M1" s="92"/>
      <c r="N1" s="92"/>
    </row>
    <row r="3" spans="1:14" ht="15.6">
      <c r="A3" s="51" t="s">
        <v>60</v>
      </c>
      <c r="B3" s="281"/>
      <c r="C3" s="281"/>
      <c r="D3" s="281"/>
      <c r="E3" s="281"/>
      <c r="F3" s="281"/>
      <c r="G3" s="281"/>
      <c r="H3" s="281"/>
      <c r="I3" s="282"/>
      <c r="J3" s="92"/>
      <c r="K3" s="81" t="s">
        <v>3</v>
      </c>
      <c r="L3" s="92"/>
      <c r="M3" s="92"/>
      <c r="N3" s="92"/>
    </row>
    <row r="4" spans="1:14">
      <c r="A4" s="283"/>
      <c r="B4" s="284"/>
      <c r="C4" s="284"/>
      <c r="D4" s="284"/>
      <c r="E4" s="284"/>
      <c r="F4" s="284"/>
      <c r="G4" s="284"/>
      <c r="H4" s="284"/>
      <c r="I4" s="285"/>
      <c r="J4" s="92"/>
      <c r="K4" s="92"/>
      <c r="L4" s="92"/>
      <c r="M4" s="92"/>
      <c r="N4" s="92"/>
    </row>
    <row r="5" spans="1:14" ht="15.75" customHeight="1">
      <c r="A5" s="130" t="s">
        <v>61</v>
      </c>
      <c r="B5" s="131"/>
      <c r="C5" s="131"/>
      <c r="D5" s="131"/>
      <c r="E5" s="131"/>
      <c r="F5" s="131"/>
      <c r="G5" s="131"/>
      <c r="H5" s="131"/>
      <c r="I5" s="132"/>
      <c r="J5" s="92"/>
      <c r="K5" s="206" t="s">
        <v>62</v>
      </c>
      <c r="L5" s="206"/>
      <c r="M5" s="206"/>
      <c r="N5" s="206"/>
    </row>
    <row r="6" spans="1:14">
      <c r="A6" s="133"/>
      <c r="B6" s="134"/>
      <c r="C6" s="134"/>
      <c r="D6" s="134"/>
      <c r="E6" s="134"/>
      <c r="F6" s="134"/>
      <c r="G6" s="134"/>
      <c r="H6" s="134"/>
      <c r="I6" s="135"/>
      <c r="J6" s="92"/>
      <c r="K6" s="206"/>
      <c r="L6" s="206"/>
      <c r="M6" s="206"/>
      <c r="N6" s="206"/>
    </row>
    <row r="7" spans="1:14">
      <c r="A7" s="133"/>
      <c r="B7" s="134"/>
      <c r="C7" s="134"/>
      <c r="D7" s="134"/>
      <c r="E7" s="134"/>
      <c r="F7" s="134"/>
      <c r="G7" s="134"/>
      <c r="H7" s="134"/>
      <c r="I7" s="135"/>
      <c r="J7" s="92"/>
      <c r="K7" s="206"/>
      <c r="L7" s="206"/>
      <c r="M7" s="206"/>
      <c r="N7" s="206"/>
    </row>
    <row r="8" spans="1:14" ht="15.75" customHeight="1">
      <c r="A8" s="133"/>
      <c r="B8" s="134"/>
      <c r="C8" s="134"/>
      <c r="D8" s="134"/>
      <c r="E8" s="134"/>
      <c r="F8" s="134"/>
      <c r="G8" s="134"/>
      <c r="H8" s="134"/>
      <c r="I8" s="135"/>
      <c r="J8" s="92"/>
      <c r="K8" s="206"/>
      <c r="L8" s="206"/>
      <c r="M8" s="206"/>
      <c r="N8" s="206"/>
    </row>
    <row r="9" spans="1:14">
      <c r="A9" s="133"/>
      <c r="B9" s="134"/>
      <c r="C9" s="134"/>
      <c r="D9" s="134"/>
      <c r="E9" s="134"/>
      <c r="F9" s="134"/>
      <c r="G9" s="134"/>
      <c r="H9" s="134"/>
      <c r="I9" s="135"/>
      <c r="J9" s="92"/>
      <c r="K9" s="206"/>
      <c r="L9" s="206"/>
      <c r="M9" s="206"/>
      <c r="N9" s="206"/>
    </row>
    <row r="10" spans="1:14">
      <c r="A10" s="133"/>
      <c r="B10" s="134"/>
      <c r="C10" s="134"/>
      <c r="D10" s="134"/>
      <c r="E10" s="134"/>
      <c r="F10" s="134"/>
      <c r="G10" s="134"/>
      <c r="H10" s="134"/>
      <c r="I10" s="135"/>
      <c r="J10" s="92"/>
      <c r="K10" s="206"/>
      <c r="L10" s="206"/>
      <c r="M10" s="206"/>
      <c r="N10" s="206"/>
    </row>
    <row r="11" spans="1:14">
      <c r="A11" s="133"/>
      <c r="B11" s="134"/>
      <c r="C11" s="134"/>
      <c r="D11" s="134"/>
      <c r="E11" s="134"/>
      <c r="F11" s="134"/>
      <c r="G11" s="134"/>
      <c r="H11" s="134"/>
      <c r="I11" s="135"/>
      <c r="J11" s="92"/>
      <c r="K11" s="206"/>
      <c r="L11" s="206"/>
      <c r="M11" s="206"/>
      <c r="N11" s="206"/>
    </row>
    <row r="12" spans="1:14">
      <c r="A12" s="133"/>
      <c r="B12" s="134"/>
      <c r="C12" s="134"/>
      <c r="D12" s="134"/>
      <c r="E12" s="134"/>
      <c r="F12" s="134"/>
      <c r="G12" s="134"/>
      <c r="H12" s="134"/>
      <c r="I12" s="135"/>
      <c r="J12" s="92"/>
      <c r="K12" s="206"/>
      <c r="L12" s="206"/>
      <c r="M12" s="206"/>
      <c r="N12" s="206"/>
    </row>
    <row r="13" spans="1:14">
      <c r="A13" s="133"/>
      <c r="B13" s="134"/>
      <c r="C13" s="134"/>
      <c r="D13" s="134"/>
      <c r="E13" s="134"/>
      <c r="F13" s="134"/>
      <c r="G13" s="134"/>
      <c r="H13" s="134"/>
      <c r="I13" s="135"/>
      <c r="J13" s="92"/>
      <c r="K13" s="206"/>
      <c r="L13" s="206"/>
      <c r="M13" s="206"/>
      <c r="N13" s="206"/>
    </row>
    <row r="14" spans="1:14">
      <c r="A14" s="133"/>
      <c r="B14" s="134"/>
      <c r="C14" s="134"/>
      <c r="D14" s="134"/>
      <c r="E14" s="134"/>
      <c r="F14" s="134"/>
      <c r="G14" s="134"/>
      <c r="H14" s="134"/>
      <c r="I14" s="135"/>
      <c r="J14" s="92"/>
      <c r="K14" s="206"/>
      <c r="L14" s="206"/>
      <c r="M14" s="206"/>
      <c r="N14" s="206"/>
    </row>
    <row r="15" spans="1:14">
      <c r="A15" s="133"/>
      <c r="B15" s="134"/>
      <c r="C15" s="134"/>
      <c r="D15" s="134"/>
      <c r="E15" s="134"/>
      <c r="F15" s="134"/>
      <c r="G15" s="134"/>
      <c r="H15" s="134"/>
      <c r="I15" s="135"/>
      <c r="J15" s="92"/>
      <c r="K15" s="92"/>
      <c r="L15" s="92"/>
      <c r="M15" s="92"/>
      <c r="N15" s="92"/>
    </row>
    <row r="16" spans="1:14">
      <c r="A16" s="133"/>
      <c r="B16" s="134"/>
      <c r="C16" s="134"/>
      <c r="D16" s="134"/>
      <c r="E16" s="134"/>
      <c r="F16" s="134"/>
      <c r="G16" s="134"/>
      <c r="H16" s="134"/>
      <c r="I16" s="135"/>
      <c r="J16" s="92"/>
      <c r="K16" s="92"/>
      <c r="L16" s="92"/>
      <c r="M16" s="92"/>
      <c r="N16" s="92"/>
    </row>
    <row r="17" spans="1:14">
      <c r="A17" s="133"/>
      <c r="B17" s="134"/>
      <c r="C17" s="134"/>
      <c r="D17" s="134"/>
      <c r="E17" s="134"/>
      <c r="F17" s="134"/>
      <c r="G17" s="134"/>
      <c r="H17" s="134"/>
      <c r="I17" s="135"/>
      <c r="J17" s="92"/>
      <c r="K17" s="92"/>
      <c r="L17" s="92"/>
      <c r="M17" s="92"/>
      <c r="N17" s="92"/>
    </row>
    <row r="18" spans="1:14" ht="31.5" customHeight="1">
      <c r="A18" s="136"/>
      <c r="B18" s="137"/>
      <c r="C18" s="137"/>
      <c r="D18" s="137"/>
      <c r="E18" s="137"/>
      <c r="F18" s="137"/>
      <c r="G18" s="137"/>
      <c r="H18" s="137"/>
      <c r="I18" s="138"/>
      <c r="J18" s="92"/>
      <c r="K18" s="92"/>
      <c r="L18" s="92"/>
      <c r="M18" s="92"/>
      <c r="N18" s="92"/>
    </row>
    <row r="20" spans="1:14">
      <c r="A20" s="51" t="s">
        <v>63</v>
      </c>
      <c r="B20" s="281"/>
      <c r="C20" s="281"/>
      <c r="D20" s="281"/>
      <c r="E20" s="281"/>
      <c r="F20" s="281"/>
      <c r="G20" s="281"/>
      <c r="H20" s="281"/>
      <c r="I20" s="282"/>
      <c r="J20" s="92"/>
      <c r="K20" s="92"/>
      <c r="L20" s="92"/>
      <c r="M20" s="92"/>
      <c r="N20" s="92"/>
    </row>
    <row r="21" spans="1:14">
      <c r="A21" s="283"/>
      <c r="B21" s="284"/>
      <c r="C21" s="284"/>
      <c r="D21" s="284"/>
      <c r="E21" s="284"/>
      <c r="F21" s="284"/>
      <c r="G21" s="284"/>
      <c r="H21" s="284"/>
      <c r="I21" s="285"/>
      <c r="J21" s="92"/>
      <c r="K21" s="92"/>
      <c r="L21" s="92"/>
      <c r="M21" s="92"/>
      <c r="N21" s="92"/>
    </row>
    <row r="22" spans="1:14" ht="15" customHeight="1">
      <c r="A22" s="130" t="s">
        <v>64</v>
      </c>
      <c r="B22" s="139"/>
      <c r="C22" s="139"/>
      <c r="D22" s="139"/>
      <c r="E22" s="139"/>
      <c r="F22" s="139"/>
      <c r="G22" s="139"/>
      <c r="H22" s="139"/>
      <c r="I22" s="140"/>
      <c r="J22" s="92"/>
      <c r="K22" s="206" t="s">
        <v>65</v>
      </c>
      <c r="L22" s="206"/>
      <c r="M22" s="206"/>
      <c r="N22" s="206"/>
    </row>
    <row r="23" spans="1:14">
      <c r="A23" s="141"/>
      <c r="B23" s="142"/>
      <c r="C23" s="142"/>
      <c r="D23" s="142"/>
      <c r="E23" s="142"/>
      <c r="F23" s="142"/>
      <c r="G23" s="142"/>
      <c r="H23" s="142"/>
      <c r="I23" s="143"/>
      <c r="J23" s="92"/>
      <c r="K23" s="206"/>
      <c r="L23" s="206"/>
      <c r="M23" s="206"/>
      <c r="N23" s="206"/>
    </row>
    <row r="24" spans="1:14">
      <c r="A24" s="141"/>
      <c r="B24" s="142"/>
      <c r="C24" s="142"/>
      <c r="D24" s="142"/>
      <c r="E24" s="142"/>
      <c r="F24" s="142"/>
      <c r="G24" s="142"/>
      <c r="H24" s="142"/>
      <c r="I24" s="143"/>
      <c r="J24" s="92"/>
      <c r="K24" s="206"/>
      <c r="L24" s="206"/>
      <c r="M24" s="206"/>
      <c r="N24" s="206"/>
    </row>
    <row r="25" spans="1:14">
      <c r="A25" s="141"/>
      <c r="B25" s="142"/>
      <c r="C25" s="142"/>
      <c r="D25" s="142"/>
      <c r="E25" s="142"/>
      <c r="F25" s="142"/>
      <c r="G25" s="142"/>
      <c r="H25" s="142"/>
      <c r="I25" s="143"/>
      <c r="J25" s="92"/>
      <c r="K25" s="206"/>
      <c r="L25" s="206"/>
      <c r="M25" s="206"/>
      <c r="N25" s="206"/>
    </row>
    <row r="26" spans="1:14">
      <c r="A26" s="141"/>
      <c r="B26" s="142"/>
      <c r="C26" s="142"/>
      <c r="D26" s="142"/>
      <c r="E26" s="142"/>
      <c r="F26" s="142"/>
      <c r="G26" s="142"/>
      <c r="H26" s="142"/>
      <c r="I26" s="143"/>
      <c r="J26" s="92"/>
      <c r="K26" s="206"/>
      <c r="L26" s="206"/>
      <c r="M26" s="206"/>
      <c r="N26" s="206"/>
    </row>
    <row r="27" spans="1:14">
      <c r="A27" s="141"/>
      <c r="B27" s="142"/>
      <c r="C27" s="142"/>
      <c r="D27" s="142"/>
      <c r="E27" s="142"/>
      <c r="F27" s="142"/>
      <c r="G27" s="142"/>
      <c r="H27" s="142"/>
      <c r="I27" s="143"/>
      <c r="J27" s="92"/>
      <c r="K27" s="206"/>
      <c r="L27" s="206"/>
      <c r="M27" s="206"/>
      <c r="N27" s="206"/>
    </row>
    <row r="28" spans="1:14">
      <c r="A28" s="141"/>
      <c r="B28" s="142"/>
      <c r="C28" s="142"/>
      <c r="D28" s="142"/>
      <c r="E28" s="142"/>
      <c r="F28" s="142"/>
      <c r="G28" s="142"/>
      <c r="H28" s="142"/>
      <c r="I28" s="143"/>
      <c r="J28" s="92"/>
      <c r="K28" s="206"/>
      <c r="L28" s="206"/>
      <c r="M28" s="206"/>
      <c r="N28" s="206"/>
    </row>
    <row r="29" spans="1:14">
      <c r="A29" s="141"/>
      <c r="B29" s="142"/>
      <c r="C29" s="142"/>
      <c r="D29" s="142"/>
      <c r="E29" s="142"/>
      <c r="F29" s="142"/>
      <c r="G29" s="142"/>
      <c r="H29" s="142"/>
      <c r="I29" s="143"/>
      <c r="J29" s="92"/>
      <c r="K29" s="206"/>
      <c r="L29" s="206"/>
      <c r="M29" s="206"/>
      <c r="N29" s="206"/>
    </row>
    <row r="30" spans="1:14">
      <c r="A30" s="141"/>
      <c r="B30" s="142"/>
      <c r="C30" s="142"/>
      <c r="D30" s="142"/>
      <c r="E30" s="142"/>
      <c r="F30" s="142"/>
      <c r="G30" s="142"/>
      <c r="H30" s="142"/>
      <c r="I30" s="143"/>
      <c r="J30" s="92"/>
      <c r="K30" s="206"/>
      <c r="L30" s="206"/>
      <c r="M30" s="206"/>
      <c r="N30" s="206"/>
    </row>
    <row r="31" spans="1:14">
      <c r="A31" s="141"/>
      <c r="B31" s="142"/>
      <c r="C31" s="142"/>
      <c r="D31" s="142"/>
      <c r="E31" s="142"/>
      <c r="F31" s="142"/>
      <c r="G31" s="142"/>
      <c r="H31" s="142"/>
      <c r="I31" s="143"/>
      <c r="J31" s="92"/>
      <c r="K31" s="206"/>
      <c r="L31" s="206"/>
      <c r="M31" s="206"/>
      <c r="N31" s="206"/>
    </row>
    <row r="32" spans="1:14">
      <c r="A32" s="141"/>
      <c r="B32" s="142"/>
      <c r="C32" s="142"/>
      <c r="D32" s="142"/>
      <c r="E32" s="142"/>
      <c r="F32" s="142"/>
      <c r="G32" s="142"/>
      <c r="H32" s="142"/>
      <c r="I32" s="143"/>
      <c r="J32" s="92"/>
      <c r="K32" s="92"/>
      <c r="L32" s="92"/>
      <c r="M32" s="92"/>
      <c r="N32" s="92"/>
    </row>
    <row r="33" spans="1:9">
      <c r="A33" s="141"/>
      <c r="B33" s="142"/>
      <c r="C33" s="142"/>
      <c r="D33" s="142"/>
      <c r="E33" s="142"/>
      <c r="F33" s="142"/>
      <c r="G33" s="142"/>
      <c r="H33" s="142"/>
      <c r="I33" s="143"/>
    </row>
    <row r="34" spans="1:9">
      <c r="A34" s="141"/>
      <c r="B34" s="142"/>
      <c r="C34" s="142"/>
      <c r="D34" s="142"/>
      <c r="E34" s="142"/>
      <c r="F34" s="142"/>
      <c r="G34" s="142"/>
      <c r="H34" s="142"/>
      <c r="I34" s="143"/>
    </row>
    <row r="35" spans="1:9">
      <c r="A35" s="141"/>
      <c r="B35" s="142"/>
      <c r="C35" s="142"/>
      <c r="D35" s="142"/>
      <c r="E35" s="142"/>
      <c r="F35" s="142"/>
      <c r="G35" s="142"/>
      <c r="H35" s="142"/>
      <c r="I35" s="143"/>
    </row>
    <row r="36" spans="1:9">
      <c r="A36" s="141"/>
      <c r="B36" s="142"/>
      <c r="C36" s="142"/>
      <c r="D36" s="142"/>
      <c r="E36" s="142"/>
      <c r="F36" s="142"/>
      <c r="G36" s="142"/>
      <c r="H36" s="142"/>
      <c r="I36" s="143"/>
    </row>
    <row r="37" spans="1:9">
      <c r="A37" s="141"/>
      <c r="B37" s="142"/>
      <c r="C37" s="142"/>
      <c r="D37" s="142"/>
      <c r="E37" s="142"/>
      <c r="F37" s="142"/>
      <c r="G37" s="142"/>
      <c r="H37" s="142"/>
      <c r="I37" s="143"/>
    </row>
    <row r="38" spans="1:9">
      <c r="A38" s="141"/>
      <c r="B38" s="142"/>
      <c r="C38" s="142"/>
      <c r="D38" s="142"/>
      <c r="E38" s="142"/>
      <c r="F38" s="142"/>
      <c r="G38" s="142"/>
      <c r="H38" s="142"/>
      <c r="I38" s="143"/>
    </row>
    <row r="39" spans="1:9">
      <c r="A39" s="141"/>
      <c r="B39" s="142"/>
      <c r="C39" s="142"/>
      <c r="D39" s="142"/>
      <c r="E39" s="142"/>
      <c r="F39" s="142"/>
      <c r="G39" s="142"/>
      <c r="H39" s="142"/>
      <c r="I39" s="143"/>
    </row>
    <row r="40" spans="1:9" ht="14.25" customHeight="1">
      <c r="A40" s="141"/>
      <c r="B40" s="142"/>
      <c r="C40" s="142"/>
      <c r="D40" s="142"/>
      <c r="E40" s="142"/>
      <c r="F40" s="142"/>
      <c r="G40" s="142"/>
      <c r="H40" s="142"/>
      <c r="I40" s="143"/>
    </row>
    <row r="41" spans="1:9">
      <c r="A41" s="141"/>
      <c r="B41" s="142"/>
      <c r="C41" s="142"/>
      <c r="D41" s="142"/>
      <c r="E41" s="142"/>
      <c r="F41" s="142"/>
      <c r="G41" s="142"/>
      <c r="H41" s="142"/>
      <c r="I41" s="143"/>
    </row>
    <row r="42" spans="1:9">
      <c r="A42" s="141"/>
      <c r="B42" s="142"/>
      <c r="C42" s="142"/>
      <c r="D42" s="142"/>
      <c r="E42" s="142"/>
      <c r="F42" s="142"/>
      <c r="G42" s="142"/>
      <c r="H42" s="142"/>
      <c r="I42" s="143"/>
    </row>
    <row r="43" spans="1:9">
      <c r="A43" s="141"/>
      <c r="B43" s="142"/>
      <c r="C43" s="142"/>
      <c r="D43" s="142"/>
      <c r="E43" s="142"/>
      <c r="F43" s="142"/>
      <c r="G43" s="142"/>
      <c r="H43" s="142"/>
      <c r="I43" s="143"/>
    </row>
    <row r="44" spans="1:9">
      <c r="A44" s="141"/>
      <c r="B44" s="142"/>
      <c r="C44" s="142"/>
      <c r="D44" s="142"/>
      <c r="E44" s="142"/>
      <c r="F44" s="142"/>
      <c r="G44" s="142"/>
      <c r="H44" s="142"/>
      <c r="I44" s="143"/>
    </row>
    <row r="45" spans="1:9">
      <c r="A45" s="141"/>
      <c r="B45" s="142"/>
      <c r="C45" s="142"/>
      <c r="D45" s="142"/>
      <c r="E45" s="142"/>
      <c r="F45" s="142"/>
      <c r="G45" s="142"/>
      <c r="H45" s="142"/>
      <c r="I45" s="143"/>
    </row>
    <row r="46" spans="1:9">
      <c r="A46" s="141"/>
      <c r="B46" s="142"/>
      <c r="C46" s="142"/>
      <c r="D46" s="142"/>
      <c r="E46" s="142"/>
      <c r="F46" s="142"/>
      <c r="G46" s="142"/>
      <c r="H46" s="142"/>
      <c r="I46" s="143"/>
    </row>
    <row r="47" spans="1:9">
      <c r="A47" s="141"/>
      <c r="B47" s="142"/>
      <c r="C47" s="142"/>
      <c r="D47" s="142"/>
      <c r="E47" s="142"/>
      <c r="F47" s="142"/>
      <c r="G47" s="142"/>
      <c r="H47" s="142"/>
      <c r="I47" s="143"/>
    </row>
    <row r="48" spans="1:9">
      <c r="A48" s="141"/>
      <c r="B48" s="142"/>
      <c r="C48" s="142"/>
      <c r="D48" s="142"/>
      <c r="E48" s="142"/>
      <c r="F48" s="142"/>
      <c r="G48" s="142"/>
      <c r="H48" s="142"/>
      <c r="I48" s="143"/>
    </row>
    <row r="49" spans="1:9">
      <c r="A49" s="141"/>
      <c r="B49" s="142"/>
      <c r="C49" s="142"/>
      <c r="D49" s="142"/>
      <c r="E49" s="142"/>
      <c r="F49" s="142"/>
      <c r="G49" s="142"/>
      <c r="H49" s="142"/>
      <c r="I49" s="143"/>
    </row>
    <row r="50" spans="1:9">
      <c r="A50" s="141"/>
      <c r="B50" s="142"/>
      <c r="C50" s="142"/>
      <c r="D50" s="142"/>
      <c r="E50" s="142"/>
      <c r="F50" s="142"/>
      <c r="G50" s="142"/>
      <c r="H50" s="142"/>
      <c r="I50" s="143"/>
    </row>
    <row r="51" spans="1:9">
      <c r="A51" s="141"/>
      <c r="B51" s="142"/>
      <c r="C51" s="142"/>
      <c r="D51" s="142"/>
      <c r="E51" s="142"/>
      <c r="F51" s="142"/>
      <c r="G51" s="142"/>
      <c r="H51" s="142"/>
      <c r="I51" s="143"/>
    </row>
    <row r="52" spans="1:9" ht="4.5" customHeight="1">
      <c r="A52" s="141"/>
      <c r="B52" s="142"/>
      <c r="C52" s="142"/>
      <c r="D52" s="142"/>
      <c r="E52" s="142"/>
      <c r="F52" s="142"/>
      <c r="G52" s="142"/>
      <c r="H52" s="142"/>
      <c r="I52" s="143"/>
    </row>
    <row r="53" spans="1:9" hidden="1">
      <c r="A53" s="141"/>
      <c r="B53" s="142"/>
      <c r="C53" s="142"/>
      <c r="D53" s="142"/>
      <c r="E53" s="142"/>
      <c r="F53" s="142"/>
      <c r="G53" s="142"/>
      <c r="H53" s="142"/>
      <c r="I53" s="143"/>
    </row>
    <row r="54" spans="1:9" hidden="1">
      <c r="A54" s="144"/>
      <c r="B54" s="145"/>
      <c r="C54" s="145"/>
      <c r="D54" s="145"/>
      <c r="E54" s="145"/>
      <c r="F54" s="145"/>
      <c r="G54" s="145"/>
      <c r="H54" s="145"/>
      <c r="I54" s="146"/>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view="pageBreakPreview" topLeftCell="A31" zoomScale="115" zoomScaleNormal="100" zoomScaleSheetLayoutView="115" workbookViewId="0">
      <selection activeCell="G27" sqref="G27"/>
    </sheetView>
  </sheetViews>
  <sheetFormatPr defaultColWidth="9.28515625" defaultRowHeight="15"/>
  <cols>
    <col min="1" max="1" width="38" style="2" customWidth="1"/>
    <col min="2" max="2" width="8.28515625" style="12" customWidth="1"/>
    <col min="3" max="3" width="12.28515625" style="12" customWidth="1"/>
    <col min="4" max="4" width="15.85546875" style="12" customWidth="1"/>
    <col min="5" max="5" width="11.140625" style="12" customWidth="1"/>
    <col min="6" max="6" width="12.7109375" style="12" customWidth="1"/>
    <col min="7" max="7" width="13" style="15" customWidth="1"/>
    <col min="8" max="8" width="11.570312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SELCHP</v>
      </c>
      <c r="F1" s="92"/>
      <c r="G1" s="92"/>
      <c r="H1" s="92"/>
      <c r="I1" s="92"/>
      <c r="J1" s="92"/>
      <c r="K1" s="92"/>
    </row>
    <row r="3" spans="1:11" ht="15.6">
      <c r="A3" s="1" t="s">
        <v>33</v>
      </c>
      <c r="B3" s="286"/>
      <c r="C3" s="286"/>
      <c r="D3" s="286"/>
      <c r="E3" s="286"/>
      <c r="F3" s="286"/>
      <c r="H3" s="287"/>
      <c r="I3" s="92"/>
      <c r="J3" s="92"/>
      <c r="K3" s="81" t="s">
        <v>3</v>
      </c>
    </row>
    <row r="4" spans="1:11">
      <c r="A4" s="18" t="s">
        <v>66</v>
      </c>
      <c r="B4" s="288">
        <v>464000</v>
      </c>
      <c r="C4" s="288"/>
      <c r="D4" s="20" t="s">
        <v>67</v>
      </c>
      <c r="E4" s="19">
        <v>30</v>
      </c>
      <c r="F4" s="20" t="s">
        <v>68</v>
      </c>
      <c r="G4" s="19">
        <v>30</v>
      </c>
      <c r="H4" s="70" t="s">
        <v>69</v>
      </c>
      <c r="I4" s="92"/>
      <c r="J4" s="92"/>
      <c r="K4" s="17" t="s">
        <v>70</v>
      </c>
    </row>
    <row r="5" spans="1:11">
      <c r="A5" s="21" t="s">
        <v>71</v>
      </c>
      <c r="B5" s="22">
        <v>2</v>
      </c>
      <c r="C5" s="23"/>
      <c r="D5" s="23" t="s">
        <v>72</v>
      </c>
      <c r="E5" s="23"/>
      <c r="F5" s="24">
        <v>1</v>
      </c>
      <c r="G5" s="25"/>
      <c r="H5" s="26"/>
      <c r="I5" s="92"/>
      <c r="J5" s="92"/>
      <c r="K5" s="17" t="s">
        <v>73</v>
      </c>
    </row>
    <row r="6" spans="1:11">
      <c r="A6" s="3"/>
      <c r="B6" s="286"/>
      <c r="C6" s="286"/>
      <c r="D6" s="286"/>
      <c r="E6" s="286"/>
      <c r="F6" s="286"/>
      <c r="H6" s="287"/>
      <c r="I6" s="92"/>
      <c r="J6" s="92"/>
      <c r="K6" s="147" t="s">
        <v>74</v>
      </c>
    </row>
    <row r="7" spans="1:11">
      <c r="A7" s="9" t="s">
        <v>75</v>
      </c>
      <c r="B7" s="289" t="s">
        <v>76</v>
      </c>
      <c r="C7" s="290" t="s">
        <v>77</v>
      </c>
      <c r="D7" s="290" t="s">
        <v>78</v>
      </c>
      <c r="E7" s="290" t="s">
        <v>79</v>
      </c>
      <c r="F7" s="290" t="s">
        <v>80</v>
      </c>
      <c r="G7" s="27" t="s">
        <v>81</v>
      </c>
      <c r="H7" s="291" t="s">
        <v>82</v>
      </c>
      <c r="I7" s="92"/>
      <c r="J7" s="92"/>
      <c r="K7" s="147"/>
    </row>
    <row r="8" spans="1:11" ht="15.75" customHeight="1">
      <c r="A8" s="292" t="s">
        <v>83</v>
      </c>
      <c r="B8" s="293" t="s">
        <v>84</v>
      </c>
      <c r="C8" s="294">
        <v>100917.84</v>
      </c>
      <c r="D8" s="294">
        <v>101850.77</v>
      </c>
      <c r="E8" s="294">
        <v>81614.070000000007</v>
      </c>
      <c r="F8" s="294">
        <v>103809.71</v>
      </c>
      <c r="G8" s="28">
        <f>SUM(C8:F8)</f>
        <v>388192.39</v>
      </c>
      <c r="H8" s="295">
        <f t="shared" ref="H8:H15" si="0">IF(G8&gt;0,G8/$G$18,"-")</f>
        <v>0.90550119085537839</v>
      </c>
      <c r="I8" s="92"/>
      <c r="J8" s="92"/>
      <c r="K8" s="148" t="s">
        <v>85</v>
      </c>
    </row>
    <row r="9" spans="1:11">
      <c r="A9" s="296" t="s">
        <v>86</v>
      </c>
      <c r="B9" s="297"/>
      <c r="C9" s="298">
        <v>28.24</v>
      </c>
      <c r="D9" s="298">
        <v>47.8</v>
      </c>
      <c r="E9" s="298">
        <v>34.58</v>
      </c>
      <c r="F9" s="298">
        <v>33.86</v>
      </c>
      <c r="G9" s="88">
        <f t="shared" ref="G9:G15" si="1">SUM(C9:F9)</f>
        <v>144.47999999999999</v>
      </c>
      <c r="H9" s="299">
        <f t="shared" si="0"/>
        <v>3.3701539603799306E-4</v>
      </c>
      <c r="I9" s="92"/>
      <c r="J9" s="92"/>
      <c r="K9" s="148"/>
    </row>
    <row r="10" spans="1:11">
      <c r="A10" s="296" t="s">
        <v>87</v>
      </c>
      <c r="B10" s="297"/>
      <c r="C10" s="298">
        <v>0</v>
      </c>
      <c r="D10" s="298">
        <v>0</v>
      </c>
      <c r="E10" s="298">
        <v>0</v>
      </c>
      <c r="F10" s="298">
        <v>0</v>
      </c>
      <c r="G10" s="88">
        <f t="shared" si="1"/>
        <v>0</v>
      </c>
      <c r="H10" s="299" t="str">
        <f t="shared" si="0"/>
        <v>-</v>
      </c>
      <c r="I10" s="92"/>
      <c r="J10" s="92"/>
      <c r="K10" s="148"/>
    </row>
    <row r="11" spans="1:11">
      <c r="A11" s="296" t="s">
        <v>88</v>
      </c>
      <c r="B11" s="297"/>
      <c r="C11" s="298">
        <v>39.619999999999997</v>
      </c>
      <c r="D11" s="298">
        <v>32.64</v>
      </c>
      <c r="E11" s="298">
        <v>22.52</v>
      </c>
      <c r="F11" s="298">
        <v>28.8</v>
      </c>
      <c r="G11" s="88">
        <f t="shared" si="1"/>
        <v>123.57999999999998</v>
      </c>
      <c r="H11" s="299">
        <f t="shared" si="0"/>
        <v>2.8826386103526563E-4</v>
      </c>
      <c r="I11" s="92"/>
      <c r="J11" s="92"/>
      <c r="K11" s="148"/>
    </row>
    <row r="12" spans="1:11">
      <c r="A12" s="296" t="s">
        <v>89</v>
      </c>
      <c r="B12" s="297"/>
      <c r="C12" s="298">
        <v>0</v>
      </c>
      <c r="D12" s="298">
        <v>0</v>
      </c>
      <c r="E12" s="298">
        <v>0</v>
      </c>
      <c r="F12" s="298">
        <v>0</v>
      </c>
      <c r="G12" s="88">
        <f t="shared" si="1"/>
        <v>0</v>
      </c>
      <c r="H12" s="299" t="str">
        <f t="shared" si="0"/>
        <v>-</v>
      </c>
      <c r="I12" s="92"/>
      <c r="J12" s="92"/>
      <c r="K12" s="148"/>
    </row>
    <row r="13" spans="1:11">
      <c r="A13" s="296" t="s">
        <v>90</v>
      </c>
      <c r="B13" s="297"/>
      <c r="C13" s="298">
        <v>0</v>
      </c>
      <c r="D13" s="298">
        <v>0</v>
      </c>
      <c r="E13" s="298">
        <v>0</v>
      </c>
      <c r="F13" s="298">
        <v>0</v>
      </c>
      <c r="G13" s="88">
        <f t="shared" ref="G13" si="2">SUM(C13:F13)</f>
        <v>0</v>
      </c>
      <c r="H13" s="299" t="str">
        <f t="shared" si="0"/>
        <v>-</v>
      </c>
      <c r="I13" s="92"/>
      <c r="J13" s="92"/>
      <c r="K13" s="148"/>
    </row>
    <row r="14" spans="1:11">
      <c r="A14" s="296" t="s">
        <v>91</v>
      </c>
      <c r="B14" s="297"/>
      <c r="C14" s="298">
        <v>0</v>
      </c>
      <c r="D14" s="298">
        <v>0</v>
      </c>
      <c r="E14" s="298">
        <v>0</v>
      </c>
      <c r="F14" s="298">
        <v>0</v>
      </c>
      <c r="G14" s="88">
        <f t="shared" si="1"/>
        <v>0</v>
      </c>
      <c r="H14" s="299" t="str">
        <f t="shared" si="0"/>
        <v>-</v>
      </c>
      <c r="I14" s="92"/>
      <c r="J14" s="92"/>
      <c r="K14" s="148"/>
    </row>
    <row r="15" spans="1:11">
      <c r="A15" s="102" t="s">
        <v>92</v>
      </c>
      <c r="B15" s="297"/>
      <c r="C15" s="298">
        <v>10551</v>
      </c>
      <c r="D15" s="298">
        <v>12082</v>
      </c>
      <c r="E15" s="298">
        <v>5559</v>
      </c>
      <c r="F15" s="298">
        <v>12052</v>
      </c>
      <c r="G15" s="88">
        <f t="shared" si="1"/>
        <v>40244</v>
      </c>
      <c r="H15" s="299">
        <f t="shared" si="0"/>
        <v>9.3873529887548407E-2</v>
      </c>
      <c r="I15" s="92"/>
      <c r="J15" s="92"/>
      <c r="K15" s="148"/>
    </row>
    <row r="16" spans="1:11">
      <c r="A16" s="102" t="s">
        <v>93</v>
      </c>
      <c r="B16" s="297"/>
      <c r="C16" s="298">
        <v>0</v>
      </c>
      <c r="D16" s="298">
        <v>0</v>
      </c>
      <c r="E16" s="298">
        <v>0</v>
      </c>
      <c r="F16" s="298">
        <v>0</v>
      </c>
      <c r="G16" s="88"/>
      <c r="H16" s="299"/>
      <c r="I16" s="92"/>
      <c r="J16" s="92"/>
      <c r="K16" s="148"/>
    </row>
    <row r="17" spans="1:12">
      <c r="A17" s="102" t="s">
        <v>93</v>
      </c>
      <c r="B17" s="297"/>
      <c r="C17" s="298">
        <v>0</v>
      </c>
      <c r="D17" s="298">
        <v>0</v>
      </c>
      <c r="E17" s="298">
        <v>0</v>
      </c>
      <c r="F17" s="298">
        <v>0</v>
      </c>
      <c r="G17" s="88"/>
      <c r="H17" s="299"/>
      <c r="I17" s="92"/>
      <c r="J17" s="92"/>
      <c r="K17" s="148"/>
      <c r="L17" s="92"/>
    </row>
    <row r="18" spans="1:12">
      <c r="A18" s="90" t="s">
        <v>94</v>
      </c>
      <c r="B18" s="297"/>
      <c r="C18" s="88">
        <f>SUM(C8:C17)</f>
        <v>111536.7</v>
      </c>
      <c r="D18" s="88">
        <f>SUM(D8:D17)</f>
        <v>114013.21</v>
      </c>
      <c r="E18" s="88">
        <f>SUM(E8:E17)</f>
        <v>87230.170000000013</v>
      </c>
      <c r="F18" s="88">
        <f>SUM(F8:F17)</f>
        <v>115924.37000000001</v>
      </c>
      <c r="G18" s="88">
        <f>SUM(G8:G17)</f>
        <v>428704.45</v>
      </c>
      <c r="H18" s="300">
        <v>1</v>
      </c>
      <c r="I18" s="92"/>
      <c r="J18" s="92"/>
      <c r="K18" s="148"/>
      <c r="L18" s="92"/>
    </row>
    <row r="19" spans="1:12">
      <c r="A19" s="296" t="s">
        <v>95</v>
      </c>
      <c r="B19" s="297"/>
      <c r="C19" s="298">
        <v>5</v>
      </c>
      <c r="D19" s="298">
        <v>0</v>
      </c>
      <c r="E19" s="298">
        <v>10</v>
      </c>
      <c r="F19" s="298">
        <v>3</v>
      </c>
      <c r="G19" s="88">
        <f t="shared" ref="G19" si="3">SUM(C19:F19)</f>
        <v>18</v>
      </c>
      <c r="H19" s="299">
        <f t="shared" ref="H19" si="4">IF(G19&gt;0,G19/$G$18,"-")</f>
        <v>4.1986967944932689E-5</v>
      </c>
      <c r="I19" s="92"/>
      <c r="J19" s="92"/>
      <c r="K19" s="148"/>
      <c r="L19" s="92"/>
    </row>
    <row r="20" spans="1:12">
      <c r="A20" s="296" t="s">
        <v>96</v>
      </c>
      <c r="B20" s="297"/>
      <c r="C20" s="298">
        <v>0</v>
      </c>
      <c r="D20" s="298">
        <v>0</v>
      </c>
      <c r="E20" s="298">
        <v>0</v>
      </c>
      <c r="F20" s="298">
        <v>0</v>
      </c>
      <c r="G20" s="88">
        <f t="shared" ref="G20" si="5">SUM(C20:F20)</f>
        <v>0</v>
      </c>
      <c r="H20" s="299" t="str">
        <f>IF(G20&gt;0,G20/$G$18,"-")</f>
        <v>-</v>
      </c>
      <c r="I20" s="92"/>
      <c r="J20" s="92"/>
      <c r="K20" s="92"/>
      <c r="L20" s="92"/>
    </row>
    <row r="21" spans="1:12">
      <c r="A21" s="91" t="s">
        <v>97</v>
      </c>
      <c r="B21" s="301"/>
      <c r="C21" s="89">
        <v>110635.2</v>
      </c>
      <c r="D21" s="89">
        <v>113756.61</v>
      </c>
      <c r="E21" s="89">
        <v>86181.18</v>
      </c>
      <c r="F21" s="89">
        <v>117636.7</v>
      </c>
      <c r="G21" s="30">
        <f>SUM(C21:F21)</f>
        <v>428209.69</v>
      </c>
      <c r="H21" s="302">
        <f>IF(G21&gt;0,G21/$G$18,"-")</f>
        <v>0.99884591820775359</v>
      </c>
      <c r="I21" s="92"/>
      <c r="J21" s="92"/>
      <c r="K21" s="92"/>
      <c r="L21" s="92"/>
    </row>
    <row r="22" spans="1:12">
      <c r="A22" s="3"/>
      <c r="B22" s="286"/>
      <c r="C22" s="287"/>
      <c r="D22" s="287"/>
      <c r="E22" s="287"/>
      <c r="F22" s="287"/>
      <c r="G22" s="31"/>
      <c r="H22" s="287"/>
      <c r="I22" s="92"/>
      <c r="J22" s="92"/>
      <c r="K22" s="92"/>
      <c r="L22" s="92"/>
    </row>
    <row r="23" spans="1:12">
      <c r="A23" s="9" t="s">
        <v>98</v>
      </c>
      <c r="B23" s="289" t="s">
        <v>76</v>
      </c>
      <c r="C23" s="303" t="s">
        <v>77</v>
      </c>
      <c r="D23" s="303" t="s">
        <v>78</v>
      </c>
      <c r="E23" s="303" t="s">
        <v>79</v>
      </c>
      <c r="F23" s="303" t="s">
        <v>80</v>
      </c>
      <c r="G23" s="32" t="s">
        <v>81</v>
      </c>
      <c r="H23" s="304" t="s">
        <v>99</v>
      </c>
      <c r="I23" s="92"/>
      <c r="J23" s="92"/>
      <c r="K23" s="92"/>
      <c r="L23" s="92"/>
    </row>
    <row r="24" spans="1:12" ht="15" customHeight="1">
      <c r="A24" s="305" t="s">
        <v>100</v>
      </c>
      <c r="B24" s="293" t="s">
        <v>101</v>
      </c>
      <c r="C24" s="294">
        <v>68631</v>
      </c>
      <c r="D24" s="294">
        <v>72304</v>
      </c>
      <c r="E24" s="294">
        <v>53369</v>
      </c>
      <c r="F24" s="294">
        <v>70402</v>
      </c>
      <c r="G24" s="28">
        <f t="shared" ref="G24:G27" si="6">SUM(C24:F24)</f>
        <v>264706</v>
      </c>
      <c r="H24" s="306">
        <f>IF(G24&gt;0,G24*1000/$G$21,"-")</f>
        <v>618.16910308592037</v>
      </c>
      <c r="I24" s="92"/>
      <c r="J24" s="92"/>
      <c r="K24" s="92"/>
      <c r="L24" s="92"/>
    </row>
    <row r="25" spans="1:12">
      <c r="A25" s="307" t="s">
        <v>102</v>
      </c>
      <c r="B25" s="297"/>
      <c r="C25" s="308">
        <v>60770</v>
      </c>
      <c r="D25" s="308">
        <v>63918</v>
      </c>
      <c r="E25" s="308">
        <v>45891</v>
      </c>
      <c r="F25" s="308">
        <v>63305</v>
      </c>
      <c r="G25" s="29">
        <f>SUM(C25:F25)</f>
        <v>233884</v>
      </c>
      <c r="H25" s="309">
        <f>IF(G25&gt;0,G25*1000/$G$21,"-")</f>
        <v>546.19034893862397</v>
      </c>
      <c r="I25" s="92"/>
      <c r="J25" s="92"/>
      <c r="K25" s="92"/>
      <c r="L25" s="92"/>
    </row>
    <row r="26" spans="1:12">
      <c r="A26" s="307" t="s">
        <v>103</v>
      </c>
      <c r="B26" s="297"/>
      <c r="C26" s="308">
        <v>7861</v>
      </c>
      <c r="D26" s="308">
        <v>8386</v>
      </c>
      <c r="E26" s="308">
        <v>7478</v>
      </c>
      <c r="F26" s="308">
        <v>7097</v>
      </c>
      <c r="G26" s="29">
        <f>SUM(C26:F26)</f>
        <v>30822</v>
      </c>
      <c r="H26" s="309">
        <f>IF(G26&gt;0,G26*1000/$G$21,"-")</f>
        <v>71.978754147296385</v>
      </c>
      <c r="I26" s="92"/>
      <c r="J26" s="92"/>
      <c r="K26" s="92"/>
      <c r="L26" s="92"/>
    </row>
    <row r="27" spans="1:12">
      <c r="A27" s="307" t="s">
        <v>104</v>
      </c>
      <c r="B27" s="297"/>
      <c r="C27" s="308">
        <v>0</v>
      </c>
      <c r="D27" s="308">
        <v>0</v>
      </c>
      <c r="E27" s="308">
        <v>311</v>
      </c>
      <c r="F27" s="308">
        <v>0</v>
      </c>
      <c r="G27" s="29">
        <f t="shared" si="6"/>
        <v>311</v>
      </c>
      <c r="H27" s="309">
        <f>IF(G27&gt;0,G27*1000/$G$21,"-")</f>
        <v>0.72627968787908559</v>
      </c>
      <c r="I27" s="92"/>
      <c r="J27" s="92"/>
      <c r="K27" s="92"/>
      <c r="L27" s="92"/>
    </row>
    <row r="28" spans="1:12">
      <c r="A28" s="307" t="s">
        <v>105</v>
      </c>
      <c r="B28" s="310" t="s">
        <v>82</v>
      </c>
      <c r="C28" s="311">
        <f>IF(C24&gt;0,1-C25/(C24+C27),"-")</f>
        <v>0.11454007664175081</v>
      </c>
      <c r="D28" s="311">
        <f>IF(D24&gt;0,1-D25/(D24+D27),"-")</f>
        <v>0.11598251825625139</v>
      </c>
      <c r="E28" s="311">
        <f>IF(E24&gt;0,1-E25/(E24+E27),"-")</f>
        <v>0.14510059612518633</v>
      </c>
      <c r="F28" s="311">
        <f>IF(F24&gt;0,1-F25/(F24+F27),"-")</f>
        <v>0.10080679526149827</v>
      </c>
      <c r="G28" s="311">
        <f>IF(G24&gt;0,1-G25/(G24+G27),"-")</f>
        <v>0.11747548270488306</v>
      </c>
      <c r="H28" s="309"/>
      <c r="I28" s="92"/>
      <c r="J28" s="92"/>
      <c r="K28" s="92"/>
      <c r="L28" s="92"/>
    </row>
    <row r="29" spans="1:12">
      <c r="A29" s="307" t="s">
        <v>106</v>
      </c>
      <c r="B29" s="312" t="s">
        <v>101</v>
      </c>
      <c r="C29" s="308"/>
      <c r="D29" s="308"/>
      <c r="E29" s="308"/>
      <c r="F29" s="308"/>
      <c r="G29" s="29">
        <f t="shared" ref="G29:G30" si="7">SUM(C29:F29)</f>
        <v>0</v>
      </c>
      <c r="H29" s="309" t="str">
        <f>IF(G29&gt;0,G29*1000/$G$21,"-")</f>
        <v>-</v>
      </c>
      <c r="I29" s="92"/>
      <c r="J29" s="92"/>
      <c r="K29" s="92"/>
      <c r="L29" s="92"/>
    </row>
    <row r="30" spans="1:12">
      <c r="A30" s="307" t="s">
        <v>107</v>
      </c>
      <c r="B30" s="312"/>
      <c r="C30" s="308">
        <v>14074</v>
      </c>
      <c r="D30" s="308">
        <v>8354</v>
      </c>
      <c r="E30" s="308">
        <v>3446</v>
      </c>
      <c r="F30" s="308">
        <v>13222</v>
      </c>
      <c r="G30" s="29">
        <f t="shared" si="7"/>
        <v>39096</v>
      </c>
      <c r="H30" s="309">
        <f>IF(G30&gt;0,G30*1000/$G$21,"-")</f>
        <v>91.301063271127745</v>
      </c>
      <c r="I30" s="92"/>
      <c r="J30" s="92"/>
      <c r="K30" s="17"/>
      <c r="L30" s="17"/>
    </row>
    <row r="31" spans="1:12">
      <c r="A31" s="99" t="s">
        <v>108</v>
      </c>
      <c r="B31" s="313"/>
      <c r="C31" s="314">
        <v>0.68</v>
      </c>
      <c r="D31" s="314"/>
      <c r="E31" s="314"/>
      <c r="F31" s="314"/>
      <c r="G31" s="315"/>
      <c r="H31" s="316">
        <v>0.68</v>
      </c>
      <c r="I31" s="92"/>
      <c r="J31" s="92"/>
      <c r="K31" s="92"/>
      <c r="L31" s="17"/>
    </row>
    <row r="32" spans="1:12">
      <c r="A32" s="3"/>
      <c r="B32" s="286"/>
      <c r="C32" s="287"/>
      <c r="D32" s="287"/>
      <c r="E32" s="287"/>
      <c r="F32" s="287"/>
      <c r="G32" s="31"/>
      <c r="H32" s="287"/>
      <c r="I32" s="92"/>
      <c r="J32" s="92"/>
      <c r="K32" s="92"/>
      <c r="L32" s="17"/>
    </row>
    <row r="33" spans="1:12">
      <c r="A33" s="9" t="s">
        <v>109</v>
      </c>
      <c r="B33" s="317" t="s">
        <v>7</v>
      </c>
      <c r="C33" s="303" t="s">
        <v>77</v>
      </c>
      <c r="D33" s="303" t="s">
        <v>78</v>
      </c>
      <c r="E33" s="303" t="s">
        <v>79</v>
      </c>
      <c r="F33" s="303" t="s">
        <v>80</v>
      </c>
      <c r="G33" s="32" t="s">
        <v>81</v>
      </c>
      <c r="H33" s="318" t="s">
        <v>110</v>
      </c>
      <c r="I33" s="92"/>
      <c r="J33" s="92"/>
      <c r="K33" s="92"/>
      <c r="L33" s="17"/>
    </row>
    <row r="34" spans="1:12" ht="15" customHeight="1">
      <c r="A34" s="305" t="s">
        <v>111</v>
      </c>
      <c r="B34" s="293" t="s">
        <v>84</v>
      </c>
      <c r="C34" s="294">
        <v>2652</v>
      </c>
      <c r="D34" s="294">
        <v>2550</v>
      </c>
      <c r="E34" s="294">
        <v>2196</v>
      </c>
      <c r="F34" s="294">
        <v>2704</v>
      </c>
      <c r="G34" s="28">
        <f t="shared" ref="G34:G35" si="8">SUM(C34:F34)</f>
        <v>10102</v>
      </c>
      <c r="H34" s="295">
        <f>IF(G34&gt;0,G34/$G$21,"-")</f>
        <v>2.3591245681525798E-2</v>
      </c>
      <c r="I34" s="92"/>
      <c r="J34" s="92"/>
      <c r="K34" s="17"/>
      <c r="L34" s="17"/>
    </row>
    <row r="35" spans="1:12" ht="15" customHeight="1">
      <c r="A35" s="307" t="s">
        <v>112</v>
      </c>
      <c r="B35" s="297"/>
      <c r="C35" s="308">
        <v>19448</v>
      </c>
      <c r="D35" s="308">
        <v>21234</v>
      </c>
      <c r="E35" s="308">
        <v>16010</v>
      </c>
      <c r="F35" s="308">
        <v>21269</v>
      </c>
      <c r="G35" s="29">
        <f t="shared" si="8"/>
        <v>77961</v>
      </c>
      <c r="H35" s="299">
        <f t="shared" ref="H35:H39" si="9">IF(G35&gt;0,G35/$G$21,"-")</f>
        <v>0.18206267121138711</v>
      </c>
      <c r="I35" s="92"/>
      <c r="J35" s="92"/>
      <c r="K35" s="17"/>
      <c r="L35" s="17"/>
    </row>
    <row r="36" spans="1:12" ht="15" customHeight="1">
      <c r="A36" s="307" t="s">
        <v>113</v>
      </c>
      <c r="B36" s="297"/>
      <c r="C36" s="308">
        <v>2530</v>
      </c>
      <c r="D36" s="308">
        <v>2770</v>
      </c>
      <c r="E36" s="308">
        <v>1881</v>
      </c>
      <c r="F36" s="308">
        <v>1633</v>
      </c>
      <c r="G36" s="29">
        <f t="shared" ref="G36:G39" si="10">SUM(C36:F36)</f>
        <v>8814</v>
      </c>
      <c r="H36" s="299">
        <f t="shared" si="9"/>
        <v>2.0583373533653571E-2</v>
      </c>
      <c r="I36" s="92"/>
      <c r="J36" s="92"/>
      <c r="K36" s="92"/>
      <c r="L36" s="92"/>
    </row>
    <row r="37" spans="1:12">
      <c r="A37" s="319" t="s">
        <v>114</v>
      </c>
      <c r="B37" s="297"/>
      <c r="C37" s="308">
        <v>0</v>
      </c>
      <c r="D37" s="308">
        <v>0</v>
      </c>
      <c r="E37" s="308">
        <v>0</v>
      </c>
      <c r="F37" s="308">
        <v>0</v>
      </c>
      <c r="G37" s="29">
        <f t="shared" ref="G37" si="11">SUM(C37:F37)</f>
        <v>0</v>
      </c>
      <c r="H37" s="299" t="str">
        <f t="shared" si="9"/>
        <v>-</v>
      </c>
      <c r="I37" s="92"/>
      <c r="J37" s="92"/>
      <c r="K37" s="92"/>
      <c r="L37" s="92"/>
    </row>
    <row r="38" spans="1:12">
      <c r="A38" s="319" t="s">
        <v>114</v>
      </c>
      <c r="B38" s="297"/>
      <c r="C38" s="308">
        <v>0</v>
      </c>
      <c r="D38" s="308">
        <v>0</v>
      </c>
      <c r="E38" s="308">
        <v>0</v>
      </c>
      <c r="F38" s="308">
        <v>0</v>
      </c>
      <c r="G38" s="29">
        <f t="shared" si="10"/>
        <v>0</v>
      </c>
      <c r="H38" s="299" t="str">
        <f t="shared" si="9"/>
        <v>-</v>
      </c>
      <c r="I38" s="92"/>
      <c r="J38" s="92"/>
      <c r="K38" s="92"/>
      <c r="L38" s="92"/>
    </row>
    <row r="39" spans="1:12" hidden="1">
      <c r="A39" s="320" t="s">
        <v>114</v>
      </c>
      <c r="B39" s="321"/>
      <c r="C39" s="322">
        <v>0</v>
      </c>
      <c r="D39" s="322">
        <v>0</v>
      </c>
      <c r="E39" s="322">
        <v>0</v>
      </c>
      <c r="F39" s="322">
        <v>0</v>
      </c>
      <c r="G39" s="30">
        <f t="shared" si="10"/>
        <v>0</v>
      </c>
      <c r="H39" s="302" t="str">
        <f t="shared" si="9"/>
        <v>-</v>
      </c>
      <c r="I39" s="92"/>
      <c r="J39" s="92"/>
      <c r="K39" s="92"/>
      <c r="L39" s="92"/>
    </row>
    <row r="40" spans="1:12">
      <c r="A40" s="286"/>
      <c r="B40" s="286"/>
      <c r="C40" s="287"/>
      <c r="D40" s="287"/>
      <c r="E40" s="287"/>
      <c r="F40" s="287"/>
      <c r="G40" s="31"/>
      <c r="H40" s="287"/>
      <c r="I40" s="92"/>
      <c r="J40" s="92"/>
      <c r="K40" s="92"/>
      <c r="L40" s="92"/>
    </row>
    <row r="41" spans="1:12">
      <c r="A41" s="9" t="s">
        <v>115</v>
      </c>
      <c r="B41" s="323" t="s">
        <v>76</v>
      </c>
      <c r="C41" s="290" t="s">
        <v>77</v>
      </c>
      <c r="D41" s="290" t="s">
        <v>78</v>
      </c>
      <c r="E41" s="290" t="s">
        <v>79</v>
      </c>
      <c r="F41" s="290" t="s">
        <v>80</v>
      </c>
      <c r="G41" s="27" t="s">
        <v>81</v>
      </c>
      <c r="H41" s="291" t="s">
        <v>116</v>
      </c>
      <c r="I41" s="92"/>
      <c r="J41" s="92"/>
      <c r="K41" s="92"/>
      <c r="L41" s="92"/>
    </row>
    <row r="42" spans="1:12" ht="15.6" customHeight="1">
      <c r="A42" s="305" t="s">
        <v>117</v>
      </c>
      <c r="B42" s="310" t="s">
        <v>118</v>
      </c>
      <c r="C42" s="294">
        <v>31506000</v>
      </c>
      <c r="D42" s="294">
        <v>64731940</v>
      </c>
      <c r="E42" s="294">
        <v>63703975</v>
      </c>
      <c r="F42" s="294">
        <v>49120085</v>
      </c>
      <c r="G42" s="28">
        <f t="shared" ref="G42:G50" si="12">SUM(C42:F42)</f>
        <v>209062000</v>
      </c>
      <c r="H42" s="324">
        <f>IF(G42&gt;0,G42/$G$21,"-")</f>
        <v>488.22342156712989</v>
      </c>
      <c r="I42" s="92"/>
      <c r="J42" s="92"/>
      <c r="K42" s="92"/>
      <c r="L42" s="92"/>
    </row>
    <row r="43" spans="1:12">
      <c r="A43" s="307" t="s">
        <v>119</v>
      </c>
      <c r="B43" s="310" t="s">
        <v>118</v>
      </c>
      <c r="C43" s="308">
        <v>0</v>
      </c>
      <c r="D43" s="308">
        <v>0</v>
      </c>
      <c r="E43" s="308">
        <v>0</v>
      </c>
      <c r="F43" s="308">
        <v>0</v>
      </c>
      <c r="G43" s="29">
        <f t="shared" si="12"/>
        <v>0</v>
      </c>
      <c r="H43" s="324" t="str">
        <f t="shared" ref="H43:H48" si="13">IF(G43&gt;0,G43/$G$21,"-")</f>
        <v>-</v>
      </c>
      <c r="I43" s="92"/>
      <c r="J43" s="92"/>
      <c r="K43" s="92"/>
      <c r="L43" s="92"/>
    </row>
    <row r="44" spans="1:12" ht="15.6" customHeight="1">
      <c r="A44" s="307" t="s">
        <v>120</v>
      </c>
      <c r="B44" s="310" t="s">
        <v>121</v>
      </c>
      <c r="C44" s="308">
        <v>366946</v>
      </c>
      <c r="D44" s="308">
        <v>355289</v>
      </c>
      <c r="E44" s="308">
        <v>272443</v>
      </c>
      <c r="F44" s="308">
        <v>356375</v>
      </c>
      <c r="G44" s="29">
        <f t="shared" si="12"/>
        <v>1351053</v>
      </c>
      <c r="H44" s="324">
        <f t="shared" si="13"/>
        <v>3.1551201001546696</v>
      </c>
      <c r="I44" s="92"/>
      <c r="J44" s="92"/>
      <c r="K44" s="92"/>
      <c r="L44" s="92"/>
    </row>
    <row r="45" spans="1:12" ht="15.6" customHeight="1">
      <c r="A45" s="307" t="s">
        <v>122</v>
      </c>
      <c r="B45" s="310" t="s">
        <v>121</v>
      </c>
      <c r="C45" s="325">
        <v>0</v>
      </c>
      <c r="D45" s="325">
        <v>0</v>
      </c>
      <c r="E45" s="325">
        <v>0</v>
      </c>
      <c r="F45" s="325">
        <v>0</v>
      </c>
      <c r="G45" s="29">
        <f t="shared" ref="G45" si="14">SUM(C45:F45)</f>
        <v>0</v>
      </c>
      <c r="H45" s="324" t="str">
        <f t="shared" si="13"/>
        <v>-</v>
      </c>
      <c r="I45" s="92"/>
      <c r="J45" s="92"/>
      <c r="K45" s="92"/>
      <c r="L45" s="92"/>
    </row>
    <row r="46" spans="1:12">
      <c r="A46" s="307" t="s">
        <v>123</v>
      </c>
      <c r="B46" s="310" t="s">
        <v>121</v>
      </c>
      <c r="C46" s="308">
        <v>2299</v>
      </c>
      <c r="D46" s="308">
        <v>2371</v>
      </c>
      <c r="E46" s="308">
        <v>199</v>
      </c>
      <c r="F46" s="308">
        <v>284</v>
      </c>
      <c r="G46" s="29">
        <f t="shared" si="12"/>
        <v>5153</v>
      </c>
      <c r="H46" s="324">
        <f t="shared" si="13"/>
        <v>1.2033823895951538E-2</v>
      </c>
      <c r="I46" s="92"/>
      <c r="J46" s="92"/>
      <c r="K46" s="92"/>
      <c r="L46" s="92"/>
    </row>
    <row r="47" spans="1:12">
      <c r="A47" s="307" t="s">
        <v>124</v>
      </c>
      <c r="B47" s="310" t="s">
        <v>121</v>
      </c>
      <c r="C47" s="308">
        <v>77132</v>
      </c>
      <c r="D47" s="308">
        <v>8315</v>
      </c>
      <c r="E47" s="308">
        <v>71348</v>
      </c>
      <c r="F47" s="308">
        <v>7401</v>
      </c>
      <c r="G47" s="29">
        <f t="shared" si="12"/>
        <v>164196</v>
      </c>
      <c r="H47" s="324">
        <f t="shared" si="13"/>
        <v>0.38344765154660559</v>
      </c>
      <c r="I47" s="92"/>
      <c r="J47" s="92"/>
      <c r="K47" s="92"/>
      <c r="L47" s="92"/>
    </row>
    <row r="48" spans="1:12">
      <c r="A48" s="307" t="s">
        <v>125</v>
      </c>
      <c r="B48" s="310" t="s">
        <v>118</v>
      </c>
      <c r="C48" s="308">
        <v>93131</v>
      </c>
      <c r="D48" s="308">
        <v>35700</v>
      </c>
      <c r="E48" s="308">
        <v>195586</v>
      </c>
      <c r="F48" s="308">
        <v>64325</v>
      </c>
      <c r="G48" s="29">
        <f t="shared" si="12"/>
        <v>388742</v>
      </c>
      <c r="H48" s="324">
        <f t="shared" si="13"/>
        <v>0.90783092741315596</v>
      </c>
      <c r="I48" s="92"/>
      <c r="J48" s="92"/>
      <c r="K48" s="92"/>
      <c r="L48" s="92"/>
    </row>
    <row r="49" spans="1:10">
      <c r="A49" s="307" t="s">
        <v>126</v>
      </c>
      <c r="B49" s="310" t="s">
        <v>127</v>
      </c>
      <c r="C49" s="308">
        <v>0</v>
      </c>
      <c r="D49" s="308">
        <v>0</v>
      </c>
      <c r="E49" s="308">
        <v>0</v>
      </c>
      <c r="F49" s="308">
        <v>0</v>
      </c>
      <c r="G49" s="29">
        <f t="shared" si="12"/>
        <v>0</v>
      </c>
      <c r="H49" s="326"/>
      <c r="I49" s="92"/>
      <c r="J49" s="92"/>
    </row>
    <row r="50" spans="1:10">
      <c r="A50" s="99" t="s">
        <v>114</v>
      </c>
      <c r="B50" s="327"/>
      <c r="C50" s="322">
        <v>0</v>
      </c>
      <c r="D50" s="322">
        <v>0</v>
      </c>
      <c r="E50" s="322">
        <v>0</v>
      </c>
      <c r="F50" s="322">
        <v>0</v>
      </c>
      <c r="G50" s="30">
        <f t="shared" si="12"/>
        <v>0</v>
      </c>
      <c r="H50" s="328"/>
      <c r="I50" s="92"/>
      <c r="J50" s="92"/>
    </row>
    <row r="51" spans="1:10">
      <c r="A51" s="286"/>
      <c r="B51" s="286"/>
      <c r="C51" s="287"/>
      <c r="D51" s="287"/>
      <c r="E51" s="287"/>
      <c r="F51" s="287"/>
      <c r="G51" s="31"/>
      <c r="H51" s="287"/>
      <c r="I51" s="92"/>
      <c r="J51" s="92"/>
    </row>
    <row r="52" spans="1:10">
      <c r="A52" s="9" t="s">
        <v>128</v>
      </c>
      <c r="B52" s="329" t="s">
        <v>129</v>
      </c>
      <c r="C52" s="303" t="s">
        <v>77</v>
      </c>
      <c r="D52" s="303" t="s">
        <v>78</v>
      </c>
      <c r="E52" s="303" t="s">
        <v>79</v>
      </c>
      <c r="F52" s="303" t="s">
        <v>80</v>
      </c>
      <c r="G52" s="32" t="s">
        <v>81</v>
      </c>
      <c r="H52" s="304"/>
      <c r="I52" s="92"/>
      <c r="J52" s="85" t="s">
        <v>130</v>
      </c>
    </row>
    <row r="53" spans="1:10" ht="14.25" customHeight="1">
      <c r="A53" s="330" t="s">
        <v>131</v>
      </c>
      <c r="B53" s="303">
        <f>+B5</f>
        <v>2</v>
      </c>
      <c r="C53" s="294">
        <v>2034</v>
      </c>
      <c r="D53" s="294">
        <v>2176</v>
      </c>
      <c r="E53" s="294">
        <v>1662</v>
      </c>
      <c r="F53" s="294">
        <v>2116</v>
      </c>
      <c r="G53" s="28">
        <f t="shared" ref="G53:G65" si="15">SUM(C53:F53)</f>
        <v>7988</v>
      </c>
      <c r="H53" s="295">
        <v>0.91049999999999998</v>
      </c>
      <c r="I53" s="92"/>
      <c r="J53" s="87">
        <v>8760</v>
      </c>
    </row>
    <row r="54" spans="1:10" ht="14.25" customHeight="1">
      <c r="A54" s="331"/>
      <c r="B54" s="287">
        <v>2</v>
      </c>
      <c r="C54" s="298">
        <v>2154</v>
      </c>
      <c r="D54" s="298">
        <v>2172</v>
      </c>
      <c r="E54" s="298">
        <v>1650</v>
      </c>
      <c r="F54" s="298">
        <v>2205</v>
      </c>
      <c r="G54" s="29">
        <f t="shared" si="15"/>
        <v>8181</v>
      </c>
      <c r="H54" s="299">
        <v>0.9325</v>
      </c>
      <c r="I54" s="92"/>
      <c r="J54" s="92"/>
    </row>
    <row r="55" spans="1:10" ht="14.25" customHeight="1">
      <c r="A55" s="331"/>
      <c r="B55" s="287">
        <v>3</v>
      </c>
      <c r="C55" s="298">
        <v>0</v>
      </c>
      <c r="D55" s="298">
        <v>0</v>
      </c>
      <c r="E55" s="298">
        <v>0</v>
      </c>
      <c r="F55" s="298">
        <v>0</v>
      </c>
      <c r="G55" s="29">
        <f t="shared" si="15"/>
        <v>0</v>
      </c>
      <c r="H55" s="299" t="s">
        <v>132</v>
      </c>
      <c r="I55" s="92"/>
      <c r="J55" s="92"/>
    </row>
    <row r="56" spans="1:10" ht="14.25" customHeight="1">
      <c r="A56" s="331"/>
      <c r="B56" s="287">
        <v>4</v>
      </c>
      <c r="C56" s="298">
        <v>0</v>
      </c>
      <c r="D56" s="298">
        <v>0</v>
      </c>
      <c r="E56" s="298">
        <v>0</v>
      </c>
      <c r="F56" s="298">
        <v>0</v>
      </c>
      <c r="G56" s="29">
        <f t="shared" si="15"/>
        <v>0</v>
      </c>
      <c r="H56" s="299" t="s">
        <v>132</v>
      </c>
      <c r="I56" s="92"/>
      <c r="J56" s="92"/>
    </row>
    <row r="57" spans="1:10" ht="14.25" customHeight="1">
      <c r="A57" s="331"/>
      <c r="B57" s="287">
        <v>5</v>
      </c>
      <c r="C57" s="298">
        <v>0</v>
      </c>
      <c r="D57" s="298">
        <v>0</v>
      </c>
      <c r="E57" s="298">
        <v>0</v>
      </c>
      <c r="F57" s="298">
        <v>0</v>
      </c>
      <c r="G57" s="29">
        <f t="shared" ref="G57" si="16">SUM(C57:F57)</f>
        <v>0</v>
      </c>
      <c r="H57" s="299" t="s">
        <v>132</v>
      </c>
      <c r="I57" s="92"/>
      <c r="J57" s="92"/>
    </row>
    <row r="58" spans="1:10" ht="14.25" customHeight="1">
      <c r="A58" s="307" t="s">
        <v>133</v>
      </c>
      <c r="B58" s="287"/>
      <c r="C58" s="332">
        <v>0.96860000000000002</v>
      </c>
      <c r="D58" s="332">
        <v>0.99560000000000004</v>
      </c>
      <c r="E58" s="332">
        <v>0.74480000000000002</v>
      </c>
      <c r="F58" s="332">
        <v>0.97850000000000004</v>
      </c>
      <c r="G58" s="29">
        <f>AVERAGE(G53:G54)</f>
        <v>8084.5</v>
      </c>
      <c r="H58" s="86">
        <v>0.92290000000000005</v>
      </c>
      <c r="I58" s="92"/>
      <c r="J58" s="92"/>
    </row>
    <row r="59" spans="1:10" ht="14.25" customHeight="1">
      <c r="A59" s="307" t="s">
        <v>134</v>
      </c>
      <c r="B59" s="287">
        <v>1</v>
      </c>
      <c r="C59" s="298">
        <f>(24*(31+28+31))*1</f>
        <v>2160</v>
      </c>
      <c r="D59" s="298">
        <f>(24*(30+31+30))*1</f>
        <v>2184</v>
      </c>
      <c r="E59" s="298">
        <f>(24*(31+31+30))*0.8088</f>
        <v>1785.8303999999998</v>
      </c>
      <c r="F59" s="298">
        <f>(24*(31+30+31))*1</f>
        <v>2208</v>
      </c>
      <c r="G59" s="29">
        <f t="shared" si="15"/>
        <v>8337.8303999999989</v>
      </c>
      <c r="H59" s="299" t="s">
        <v>132</v>
      </c>
      <c r="I59" s="92"/>
      <c r="J59" s="92"/>
    </row>
    <row r="60" spans="1:10">
      <c r="A60" s="307" t="s">
        <v>134</v>
      </c>
      <c r="B60" s="287">
        <v>2</v>
      </c>
      <c r="C60" s="308">
        <v>0</v>
      </c>
      <c r="D60" s="308">
        <v>0</v>
      </c>
      <c r="E60" s="308">
        <v>0</v>
      </c>
      <c r="F60" s="308">
        <v>0</v>
      </c>
      <c r="G60" s="29">
        <f t="shared" si="15"/>
        <v>0</v>
      </c>
      <c r="H60" s="299" t="s">
        <v>132</v>
      </c>
      <c r="I60" s="92"/>
      <c r="J60" s="92"/>
    </row>
    <row r="61" spans="1:10">
      <c r="A61" s="307" t="s">
        <v>135</v>
      </c>
      <c r="B61" s="287"/>
      <c r="C61" s="308"/>
      <c r="D61" s="308"/>
      <c r="E61" s="308"/>
      <c r="F61" s="308"/>
      <c r="G61" s="29">
        <f t="shared" si="15"/>
        <v>0</v>
      </c>
      <c r="H61" s="299" t="str">
        <f>IF(B61&gt;0,G60/J53,"n/a")</f>
        <v>n/a</v>
      </c>
      <c r="I61" s="92"/>
      <c r="J61" s="92"/>
    </row>
    <row r="62" spans="1:10">
      <c r="A62" s="307" t="s">
        <v>136</v>
      </c>
      <c r="B62" s="287" t="s">
        <v>137</v>
      </c>
      <c r="C62" s="325">
        <v>9.39</v>
      </c>
      <c r="D62" s="325">
        <v>9.4770000000000003</v>
      </c>
      <c r="E62" s="325">
        <v>9.3889999999999993</v>
      </c>
      <c r="F62" s="325">
        <v>9.2159999999999993</v>
      </c>
      <c r="G62" s="103">
        <f>AVERAGE(C62:F62)</f>
        <v>9.3680000000000003</v>
      </c>
      <c r="H62" s="104" t="s">
        <v>138</v>
      </c>
      <c r="I62" s="92"/>
      <c r="J62" s="92"/>
    </row>
    <row r="63" spans="1:10">
      <c r="A63" s="307" t="s">
        <v>139</v>
      </c>
      <c r="B63" s="287" t="s">
        <v>140</v>
      </c>
      <c r="C63" s="308">
        <v>0</v>
      </c>
      <c r="D63" s="308">
        <v>0</v>
      </c>
      <c r="E63" s="308">
        <v>0</v>
      </c>
      <c r="F63" s="308">
        <v>0</v>
      </c>
      <c r="G63" s="29">
        <f t="shared" si="15"/>
        <v>0</v>
      </c>
      <c r="H63" s="309" t="str">
        <f>IF(G63&gt;0,"yes","no")</f>
        <v>no</v>
      </c>
      <c r="I63" s="92"/>
      <c r="J63" s="92"/>
    </row>
    <row r="64" spans="1:10">
      <c r="A64" s="307" t="s">
        <v>141</v>
      </c>
      <c r="B64" s="287" t="s">
        <v>142</v>
      </c>
      <c r="C64" s="308">
        <v>0</v>
      </c>
      <c r="D64" s="308">
        <v>0</v>
      </c>
      <c r="E64" s="308">
        <v>0</v>
      </c>
      <c r="F64" s="308">
        <v>0</v>
      </c>
      <c r="G64" s="29">
        <f t="shared" si="15"/>
        <v>0</v>
      </c>
      <c r="H64" s="333">
        <f>+(G64)/J53</f>
        <v>0</v>
      </c>
      <c r="I64" s="92"/>
      <c r="J64" s="92"/>
    </row>
    <row r="65" spans="1:8">
      <c r="A65" s="99" t="s">
        <v>143</v>
      </c>
      <c r="B65" s="334" t="s">
        <v>140</v>
      </c>
      <c r="C65" s="322">
        <v>0</v>
      </c>
      <c r="D65" s="322">
        <v>0</v>
      </c>
      <c r="E65" s="322">
        <v>0</v>
      </c>
      <c r="F65" s="322">
        <v>0</v>
      </c>
      <c r="G65" s="30">
        <f t="shared" si="15"/>
        <v>0</v>
      </c>
      <c r="H65" s="335" t="str">
        <f>IF(G65&gt;0,"yes","no")</f>
        <v>no</v>
      </c>
    </row>
    <row r="78" spans="1:8">
      <c r="A78" s="92"/>
      <c r="B78" s="286"/>
      <c r="C78" s="286"/>
      <c r="D78" s="286"/>
      <c r="E78" s="286"/>
      <c r="F78" s="3"/>
      <c r="H78" s="287"/>
    </row>
  </sheetData>
  <mergeCells count="9">
    <mergeCell ref="A53:A57"/>
    <mergeCell ref="K6:K7"/>
    <mergeCell ref="K8:K19"/>
    <mergeCell ref="B34:B39"/>
    <mergeCell ref="B4:C4"/>
    <mergeCell ref="B8:B20"/>
    <mergeCell ref="B24:B27"/>
    <mergeCell ref="B29:B30"/>
    <mergeCell ref="C31:F31"/>
  </mergeCells>
  <phoneticPr fontId="25" type="noConversion"/>
  <pageMargins left="0.7" right="0.7" top="0.75" bottom="0.75" header="0.3" footer="0.3"/>
  <pageSetup paperSize="9" scale="87" orientation="landscape"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view="pageBreakPreview" topLeftCell="A34" zoomScale="60" zoomScaleNormal="100" workbookViewId="0">
      <selection activeCell="J27" sqref="J27"/>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SELCHP</v>
      </c>
      <c r="F1" s="92"/>
      <c r="G1" s="92"/>
      <c r="H1" s="92"/>
      <c r="I1" s="92"/>
      <c r="J1" s="92"/>
      <c r="K1" s="92"/>
      <c r="L1" s="92"/>
      <c r="M1" s="92"/>
      <c r="N1" s="92"/>
    </row>
    <row r="3" spans="1:14" ht="15.6">
      <c r="A3" s="51" t="s">
        <v>144</v>
      </c>
      <c r="B3" s="281"/>
      <c r="C3" s="281"/>
      <c r="D3" s="281"/>
      <c r="E3" s="281"/>
      <c r="F3" s="281"/>
      <c r="G3" s="281"/>
      <c r="H3" s="281"/>
      <c r="I3" s="282"/>
      <c r="J3" s="92"/>
      <c r="K3" s="81" t="s">
        <v>3</v>
      </c>
      <c r="L3" s="92"/>
      <c r="M3" s="92"/>
      <c r="N3" s="92"/>
    </row>
    <row r="4" spans="1:14">
      <c r="A4" s="283"/>
      <c r="B4" s="284"/>
      <c r="C4" s="284"/>
      <c r="D4" s="284"/>
      <c r="E4" s="284"/>
      <c r="F4" s="284"/>
      <c r="G4" s="284"/>
      <c r="H4" s="284"/>
      <c r="I4" s="285"/>
      <c r="J4" s="92"/>
      <c r="K4" s="92"/>
      <c r="L4" s="92"/>
      <c r="M4" s="92"/>
      <c r="N4" s="92"/>
    </row>
    <row r="5" spans="1:14" ht="15.75" customHeight="1">
      <c r="A5" s="130" t="s">
        <v>145</v>
      </c>
      <c r="B5" s="131"/>
      <c r="C5" s="131"/>
      <c r="D5" s="131"/>
      <c r="E5" s="131"/>
      <c r="F5" s="131"/>
      <c r="G5" s="131"/>
      <c r="H5" s="131"/>
      <c r="I5" s="132"/>
      <c r="J5" s="92"/>
      <c r="K5" s="206" t="s">
        <v>146</v>
      </c>
      <c r="L5" s="206"/>
      <c r="M5" s="206"/>
      <c r="N5" s="206"/>
    </row>
    <row r="6" spans="1:14">
      <c r="A6" s="133"/>
      <c r="B6" s="134"/>
      <c r="C6" s="134"/>
      <c r="D6" s="134"/>
      <c r="E6" s="134"/>
      <c r="F6" s="134"/>
      <c r="G6" s="134"/>
      <c r="H6" s="134"/>
      <c r="I6" s="135"/>
      <c r="J6" s="92"/>
      <c r="K6" s="206"/>
      <c r="L6" s="206"/>
      <c r="M6" s="206"/>
      <c r="N6" s="206"/>
    </row>
    <row r="7" spans="1:14">
      <c r="A7" s="133"/>
      <c r="B7" s="134"/>
      <c r="C7" s="134"/>
      <c r="D7" s="134"/>
      <c r="E7" s="134"/>
      <c r="F7" s="134"/>
      <c r="G7" s="134"/>
      <c r="H7" s="134"/>
      <c r="I7" s="135"/>
      <c r="J7" s="92"/>
      <c r="K7" s="206"/>
      <c r="L7" s="206"/>
      <c r="M7" s="206"/>
      <c r="N7" s="206"/>
    </row>
    <row r="8" spans="1:14" ht="15.75" customHeight="1">
      <c r="A8" s="133"/>
      <c r="B8" s="134"/>
      <c r="C8" s="134"/>
      <c r="D8" s="134"/>
      <c r="E8" s="134"/>
      <c r="F8" s="134"/>
      <c r="G8" s="134"/>
      <c r="H8" s="134"/>
      <c r="I8" s="135"/>
      <c r="J8" s="92"/>
      <c r="K8" s="206"/>
      <c r="L8" s="206"/>
      <c r="M8" s="206"/>
      <c r="N8" s="206"/>
    </row>
    <row r="9" spans="1:14" ht="15.75" customHeight="1">
      <c r="A9" s="133"/>
      <c r="B9" s="134"/>
      <c r="C9" s="134"/>
      <c r="D9" s="134"/>
      <c r="E9" s="134"/>
      <c r="F9" s="134"/>
      <c r="G9" s="134"/>
      <c r="H9" s="134"/>
      <c r="I9" s="135"/>
      <c r="J9" s="92"/>
      <c r="K9" s="206"/>
      <c r="L9" s="206"/>
      <c r="M9" s="206"/>
      <c r="N9" s="206"/>
    </row>
    <row r="10" spans="1:14" ht="15.75" customHeight="1">
      <c r="A10" s="133"/>
      <c r="B10" s="134"/>
      <c r="C10" s="134"/>
      <c r="D10" s="134"/>
      <c r="E10" s="134"/>
      <c r="F10" s="134"/>
      <c r="G10" s="134"/>
      <c r="H10" s="134"/>
      <c r="I10" s="135"/>
      <c r="J10" s="92"/>
      <c r="K10" s="206"/>
      <c r="L10" s="206"/>
      <c r="M10" s="206"/>
      <c r="N10" s="206"/>
    </row>
    <row r="11" spans="1:14" ht="15.75" customHeight="1">
      <c r="A11" s="133"/>
      <c r="B11" s="134"/>
      <c r="C11" s="134"/>
      <c r="D11" s="134"/>
      <c r="E11" s="134"/>
      <c r="F11" s="134"/>
      <c r="G11" s="134"/>
      <c r="H11" s="134"/>
      <c r="I11" s="135"/>
      <c r="J11" s="92"/>
      <c r="K11" s="206"/>
      <c r="L11" s="206"/>
      <c r="M11" s="206"/>
      <c r="N11" s="206"/>
    </row>
    <row r="12" spans="1:14" ht="15.75" customHeight="1">
      <c r="A12" s="133"/>
      <c r="B12" s="134"/>
      <c r="C12" s="134"/>
      <c r="D12" s="134"/>
      <c r="E12" s="134"/>
      <c r="F12" s="134"/>
      <c r="G12" s="134"/>
      <c r="H12" s="134"/>
      <c r="I12" s="135"/>
      <c r="J12" s="92"/>
      <c r="K12" s="206"/>
      <c r="L12" s="206"/>
      <c r="M12" s="206"/>
      <c r="N12" s="206"/>
    </row>
    <row r="13" spans="1:14" ht="15.75" customHeight="1">
      <c r="A13" s="133"/>
      <c r="B13" s="134"/>
      <c r="C13" s="134"/>
      <c r="D13" s="134"/>
      <c r="E13" s="134"/>
      <c r="F13" s="134"/>
      <c r="G13" s="134"/>
      <c r="H13" s="134"/>
      <c r="I13" s="135"/>
      <c r="J13" s="92"/>
      <c r="K13" s="206"/>
      <c r="L13" s="206"/>
      <c r="M13" s="206"/>
      <c r="N13" s="206"/>
    </row>
    <row r="14" spans="1:14" ht="15.75" customHeight="1">
      <c r="A14" s="133"/>
      <c r="B14" s="134"/>
      <c r="C14" s="134"/>
      <c r="D14" s="134"/>
      <c r="E14" s="134"/>
      <c r="F14" s="134"/>
      <c r="G14" s="134"/>
      <c r="H14" s="134"/>
      <c r="I14" s="135"/>
      <c r="J14" s="92"/>
      <c r="K14" s="206"/>
      <c r="L14" s="206"/>
      <c r="M14" s="206"/>
      <c r="N14" s="206"/>
    </row>
    <row r="15" spans="1:14" ht="15.75" customHeight="1">
      <c r="A15" s="133"/>
      <c r="B15" s="134"/>
      <c r="C15" s="134"/>
      <c r="D15" s="134"/>
      <c r="E15" s="134"/>
      <c r="F15" s="134"/>
      <c r="G15" s="134"/>
      <c r="H15" s="134"/>
      <c r="I15" s="135"/>
      <c r="J15" s="92"/>
      <c r="K15" s="92"/>
      <c r="L15" s="92"/>
      <c r="M15" s="92"/>
      <c r="N15" s="92"/>
    </row>
    <row r="16" spans="1:14" ht="15.75" customHeight="1">
      <c r="A16" s="133"/>
      <c r="B16" s="134"/>
      <c r="C16" s="134"/>
      <c r="D16" s="134"/>
      <c r="E16" s="134"/>
      <c r="F16" s="134"/>
      <c r="G16" s="134"/>
      <c r="H16" s="134"/>
      <c r="I16" s="135"/>
      <c r="J16" s="92"/>
      <c r="K16" s="92"/>
      <c r="L16" s="92"/>
      <c r="M16" s="92"/>
      <c r="N16" s="92"/>
    </row>
    <row r="17" spans="1:14" ht="15.75" customHeight="1">
      <c r="A17" s="133"/>
      <c r="B17" s="134"/>
      <c r="C17" s="134"/>
      <c r="D17" s="134"/>
      <c r="E17" s="134"/>
      <c r="F17" s="134"/>
      <c r="G17" s="134"/>
      <c r="H17" s="134"/>
      <c r="I17" s="135"/>
      <c r="J17" s="92"/>
      <c r="K17" s="92"/>
      <c r="L17" s="92"/>
      <c r="M17" s="92"/>
      <c r="N17" s="92"/>
    </row>
    <row r="18" spans="1:14">
      <c r="A18" s="133"/>
      <c r="B18" s="134"/>
      <c r="C18" s="134"/>
      <c r="D18" s="134"/>
      <c r="E18" s="134"/>
      <c r="F18" s="134"/>
      <c r="G18" s="134"/>
      <c r="H18" s="134"/>
      <c r="I18" s="135"/>
      <c r="J18" s="92"/>
      <c r="K18" s="92"/>
      <c r="L18" s="92"/>
      <c r="M18" s="92"/>
      <c r="N18" s="92"/>
    </row>
    <row r="19" spans="1:14">
      <c r="A19" s="133"/>
      <c r="B19" s="134"/>
      <c r="C19" s="134"/>
      <c r="D19" s="134"/>
      <c r="E19" s="134"/>
      <c r="F19" s="134"/>
      <c r="G19" s="134"/>
      <c r="H19" s="134"/>
      <c r="I19" s="135"/>
      <c r="J19" s="92"/>
      <c r="K19" s="92"/>
      <c r="L19" s="92"/>
      <c r="M19" s="92"/>
      <c r="N19" s="92"/>
    </row>
    <row r="20" spans="1:14">
      <c r="A20" s="133"/>
      <c r="B20" s="134"/>
      <c r="C20" s="134"/>
      <c r="D20" s="134"/>
      <c r="E20" s="134"/>
      <c r="F20" s="134"/>
      <c r="G20" s="134"/>
      <c r="H20" s="134"/>
      <c r="I20" s="135"/>
      <c r="J20" s="92"/>
      <c r="K20" s="92"/>
      <c r="L20" s="92"/>
      <c r="M20" s="92"/>
      <c r="N20" s="92"/>
    </row>
    <row r="21" spans="1:14">
      <c r="A21" s="133"/>
      <c r="B21" s="134"/>
      <c r="C21" s="134"/>
      <c r="D21" s="134"/>
      <c r="E21" s="134"/>
      <c r="F21" s="134"/>
      <c r="G21" s="134"/>
      <c r="H21" s="134"/>
      <c r="I21" s="135"/>
      <c r="J21" s="92"/>
      <c r="K21" s="92"/>
      <c r="L21" s="92"/>
      <c r="M21" s="92"/>
      <c r="N21" s="92"/>
    </row>
    <row r="22" spans="1:14" ht="15.4" customHeight="1">
      <c r="A22" s="133"/>
      <c r="B22" s="134"/>
      <c r="C22" s="134"/>
      <c r="D22" s="134"/>
      <c r="E22" s="134"/>
      <c r="F22" s="134"/>
      <c r="G22" s="134"/>
      <c r="H22" s="134"/>
      <c r="I22" s="135"/>
      <c r="J22" s="92"/>
      <c r="K22" s="94"/>
      <c r="L22" s="94"/>
      <c r="M22" s="94"/>
      <c r="N22" s="94"/>
    </row>
    <row r="23" spans="1:14">
      <c r="A23" s="133"/>
      <c r="B23" s="134"/>
      <c r="C23" s="134"/>
      <c r="D23" s="134"/>
      <c r="E23" s="134"/>
      <c r="F23" s="134"/>
      <c r="G23" s="134"/>
      <c r="H23" s="134"/>
      <c r="I23" s="135"/>
      <c r="J23" s="92"/>
      <c r="K23" s="94"/>
      <c r="L23" s="94"/>
      <c r="M23" s="94"/>
      <c r="N23" s="94"/>
    </row>
    <row r="24" spans="1:14">
      <c r="A24" s="133"/>
      <c r="B24" s="134"/>
      <c r="C24" s="134"/>
      <c r="D24" s="134"/>
      <c r="E24" s="134"/>
      <c r="F24" s="134"/>
      <c r="G24" s="134"/>
      <c r="H24" s="134"/>
      <c r="I24" s="135"/>
      <c r="J24" s="92"/>
      <c r="K24" s="94"/>
      <c r="L24" s="94"/>
      <c r="M24" s="94"/>
      <c r="N24" s="94"/>
    </row>
    <row r="25" spans="1:14">
      <c r="A25" s="133"/>
      <c r="B25" s="134"/>
      <c r="C25" s="134"/>
      <c r="D25" s="134"/>
      <c r="E25" s="134"/>
      <c r="F25" s="134"/>
      <c r="G25" s="134"/>
      <c r="H25" s="134"/>
      <c r="I25" s="135"/>
      <c r="J25" s="92"/>
      <c r="K25" s="94"/>
      <c r="L25" s="94"/>
      <c r="M25" s="94"/>
      <c r="N25" s="94"/>
    </row>
    <row r="26" spans="1:14">
      <c r="A26" s="133"/>
      <c r="B26" s="134"/>
      <c r="C26" s="134"/>
      <c r="D26" s="134"/>
      <c r="E26" s="134"/>
      <c r="F26" s="134"/>
      <c r="G26" s="134"/>
      <c r="H26" s="134"/>
      <c r="I26" s="135"/>
      <c r="J26" s="92"/>
      <c r="K26" s="94"/>
      <c r="L26" s="94"/>
      <c r="M26" s="94"/>
      <c r="N26" s="94"/>
    </row>
    <row r="27" spans="1:14">
      <c r="A27" s="136"/>
      <c r="B27" s="137"/>
      <c r="C27" s="137"/>
      <c r="D27" s="137"/>
      <c r="E27" s="137"/>
      <c r="F27" s="137"/>
      <c r="G27" s="137"/>
      <c r="H27" s="137"/>
      <c r="I27" s="138"/>
      <c r="J27" s="92"/>
      <c r="K27" s="94"/>
      <c r="L27" s="94"/>
      <c r="M27" s="94"/>
      <c r="N27" s="94"/>
    </row>
    <row r="28" spans="1:14">
      <c r="A28" s="92"/>
      <c r="B28" s="92"/>
      <c r="C28" s="92"/>
      <c r="D28" s="92"/>
      <c r="E28" s="92"/>
      <c r="F28" s="92"/>
      <c r="G28" s="92"/>
      <c r="H28" s="92"/>
      <c r="I28" s="92"/>
      <c r="J28" s="92"/>
      <c r="K28" s="94"/>
      <c r="L28" s="94"/>
      <c r="M28" s="94"/>
      <c r="N28" s="94"/>
    </row>
    <row r="29" spans="1:14">
      <c r="A29" s="51" t="s">
        <v>147</v>
      </c>
      <c r="B29" s="281"/>
      <c r="C29" s="281"/>
      <c r="D29" s="281"/>
      <c r="E29" s="281"/>
      <c r="F29" s="281"/>
      <c r="G29" s="281"/>
      <c r="H29" s="281"/>
      <c r="I29" s="282"/>
      <c r="J29" s="92"/>
      <c r="K29" s="94"/>
      <c r="L29" s="94"/>
      <c r="M29" s="94"/>
      <c r="N29" s="94"/>
    </row>
    <row r="30" spans="1:14">
      <c r="A30" s="283"/>
      <c r="B30" s="284"/>
      <c r="C30" s="284"/>
      <c r="D30" s="284"/>
      <c r="E30" s="284"/>
      <c r="F30" s="284"/>
      <c r="G30" s="284"/>
      <c r="H30" s="284"/>
      <c r="I30" s="285"/>
      <c r="J30" s="92"/>
      <c r="K30" s="94"/>
      <c r="L30" s="94"/>
      <c r="M30" s="94"/>
      <c r="N30" s="94"/>
    </row>
    <row r="31" spans="1:14">
      <c r="A31" s="130" t="s">
        <v>148</v>
      </c>
      <c r="B31" s="139"/>
      <c r="C31" s="139"/>
      <c r="D31" s="139"/>
      <c r="E31" s="139"/>
      <c r="F31" s="139"/>
      <c r="G31" s="139"/>
      <c r="H31" s="139"/>
      <c r="I31" s="140"/>
      <c r="J31" s="92"/>
      <c r="K31" s="206" t="s">
        <v>149</v>
      </c>
      <c r="L31" s="206"/>
      <c r="M31" s="206"/>
      <c r="N31" s="206"/>
    </row>
    <row r="32" spans="1:14">
      <c r="A32" s="141"/>
      <c r="B32" s="142"/>
      <c r="C32" s="142"/>
      <c r="D32" s="142"/>
      <c r="E32" s="142"/>
      <c r="F32" s="142"/>
      <c r="G32" s="142"/>
      <c r="H32" s="142"/>
      <c r="I32" s="143"/>
      <c r="J32" s="92"/>
      <c r="K32" s="206"/>
      <c r="L32" s="206"/>
      <c r="M32" s="206"/>
      <c r="N32" s="206"/>
    </row>
    <row r="33" spans="1:14">
      <c r="A33" s="141"/>
      <c r="B33" s="142"/>
      <c r="C33" s="142"/>
      <c r="D33" s="142"/>
      <c r="E33" s="142"/>
      <c r="F33" s="142"/>
      <c r="G33" s="142"/>
      <c r="H33" s="142"/>
      <c r="I33" s="143"/>
      <c r="J33" s="92"/>
      <c r="K33" s="206"/>
      <c r="L33" s="206"/>
      <c r="M33" s="206"/>
      <c r="N33" s="206"/>
    </row>
    <row r="34" spans="1:14">
      <c r="A34" s="141"/>
      <c r="B34" s="142"/>
      <c r="C34" s="142"/>
      <c r="D34" s="142"/>
      <c r="E34" s="142"/>
      <c r="F34" s="142"/>
      <c r="G34" s="142"/>
      <c r="H34" s="142"/>
      <c r="I34" s="143"/>
      <c r="J34" s="92"/>
      <c r="K34" s="206"/>
      <c r="L34" s="206"/>
      <c r="M34" s="206"/>
      <c r="N34" s="206"/>
    </row>
    <row r="35" spans="1:14">
      <c r="A35" s="141"/>
      <c r="B35" s="142"/>
      <c r="C35" s="142"/>
      <c r="D35" s="142"/>
      <c r="E35" s="142"/>
      <c r="F35" s="142"/>
      <c r="G35" s="142"/>
      <c r="H35" s="142"/>
      <c r="I35" s="143"/>
      <c r="J35" s="92"/>
      <c r="K35" s="206"/>
      <c r="L35" s="206"/>
      <c r="M35" s="206"/>
      <c r="N35" s="206"/>
    </row>
    <row r="36" spans="1:14">
      <c r="A36" s="141"/>
      <c r="B36" s="142"/>
      <c r="C36" s="142"/>
      <c r="D36" s="142"/>
      <c r="E36" s="142"/>
      <c r="F36" s="142"/>
      <c r="G36" s="142"/>
      <c r="H36" s="142"/>
      <c r="I36" s="143"/>
      <c r="J36" s="92"/>
      <c r="K36" s="206"/>
      <c r="L36" s="206"/>
      <c r="M36" s="206"/>
      <c r="N36" s="206"/>
    </row>
    <row r="37" spans="1:14">
      <c r="A37" s="141"/>
      <c r="B37" s="142"/>
      <c r="C37" s="142"/>
      <c r="D37" s="142"/>
      <c r="E37" s="142"/>
      <c r="F37" s="142"/>
      <c r="G37" s="142"/>
      <c r="H37" s="142"/>
      <c r="I37" s="143"/>
      <c r="J37" s="92"/>
      <c r="K37" s="206"/>
      <c r="L37" s="206"/>
      <c r="M37" s="206"/>
      <c r="N37" s="206"/>
    </row>
    <row r="38" spans="1:14" ht="14.25" customHeight="1">
      <c r="A38" s="141"/>
      <c r="B38" s="142"/>
      <c r="C38" s="142"/>
      <c r="D38" s="142"/>
      <c r="E38" s="142"/>
      <c r="F38" s="142"/>
      <c r="G38" s="142"/>
      <c r="H38" s="142"/>
      <c r="I38" s="143"/>
      <c r="J38" s="92"/>
      <c r="K38" s="206"/>
      <c r="L38" s="206"/>
      <c r="M38" s="206"/>
      <c r="N38" s="206"/>
    </row>
    <row r="39" spans="1:14">
      <c r="A39" s="141"/>
      <c r="B39" s="142"/>
      <c r="C39" s="142"/>
      <c r="D39" s="142"/>
      <c r="E39" s="142"/>
      <c r="F39" s="142"/>
      <c r="G39" s="142"/>
      <c r="H39" s="142"/>
      <c r="I39" s="143"/>
      <c r="J39" s="92"/>
      <c r="K39" s="206"/>
      <c r="L39" s="206"/>
      <c r="M39" s="206"/>
      <c r="N39" s="206"/>
    </row>
    <row r="40" spans="1:14">
      <c r="A40" s="141"/>
      <c r="B40" s="142"/>
      <c r="C40" s="142"/>
      <c r="D40" s="142"/>
      <c r="E40" s="142"/>
      <c r="F40" s="142"/>
      <c r="G40" s="142"/>
      <c r="H40" s="142"/>
      <c r="I40" s="143"/>
      <c r="J40" s="92"/>
      <c r="K40" s="206"/>
      <c r="L40" s="206"/>
      <c r="M40" s="206"/>
      <c r="N40" s="206"/>
    </row>
    <row r="41" spans="1:14">
      <c r="A41" s="141"/>
      <c r="B41" s="142"/>
      <c r="C41" s="142"/>
      <c r="D41" s="142"/>
      <c r="E41" s="142"/>
      <c r="F41" s="142"/>
      <c r="G41" s="142"/>
      <c r="H41" s="142"/>
      <c r="I41" s="143"/>
      <c r="J41" s="92"/>
      <c r="K41" s="92"/>
      <c r="L41" s="92"/>
      <c r="M41" s="92"/>
      <c r="N41" s="92"/>
    </row>
    <row r="42" spans="1:14">
      <c r="A42" s="141"/>
      <c r="B42" s="142"/>
      <c r="C42" s="142"/>
      <c r="D42" s="142"/>
      <c r="E42" s="142"/>
      <c r="F42" s="142"/>
      <c r="G42" s="142"/>
      <c r="H42" s="142"/>
      <c r="I42" s="143"/>
      <c r="J42" s="92"/>
      <c r="K42" s="92"/>
      <c r="L42" s="92"/>
      <c r="M42" s="92"/>
      <c r="N42" s="92"/>
    </row>
    <row r="43" spans="1:14">
      <c r="A43" s="141"/>
      <c r="B43" s="142"/>
      <c r="C43" s="142"/>
      <c r="D43" s="142"/>
      <c r="E43" s="142"/>
      <c r="F43" s="142"/>
      <c r="G43" s="142"/>
      <c r="H43" s="142"/>
      <c r="I43" s="143"/>
      <c r="J43" s="92"/>
      <c r="K43" s="92"/>
      <c r="L43" s="92"/>
      <c r="M43" s="92"/>
      <c r="N43" s="92"/>
    </row>
    <row r="44" spans="1:14">
      <c r="A44" s="141"/>
      <c r="B44" s="142"/>
      <c r="C44" s="142"/>
      <c r="D44" s="142"/>
      <c r="E44" s="142"/>
      <c r="F44" s="142"/>
      <c r="G44" s="142"/>
      <c r="H44" s="142"/>
      <c r="I44" s="143"/>
      <c r="J44" s="92"/>
      <c r="K44" s="92"/>
      <c r="L44" s="92"/>
      <c r="M44" s="92"/>
      <c r="N44" s="92"/>
    </row>
    <row r="45" spans="1:14">
      <c r="A45" s="141"/>
      <c r="B45" s="142"/>
      <c r="C45" s="142"/>
      <c r="D45" s="142"/>
      <c r="E45" s="142"/>
      <c r="F45" s="142"/>
      <c r="G45" s="142"/>
      <c r="H45" s="142"/>
      <c r="I45" s="143"/>
      <c r="J45" s="92"/>
      <c r="K45" s="92"/>
      <c r="L45" s="92"/>
      <c r="M45" s="92"/>
      <c r="N45" s="92"/>
    </row>
    <row r="46" spans="1:14">
      <c r="A46" s="141"/>
      <c r="B46" s="142"/>
      <c r="C46" s="142"/>
      <c r="D46" s="142"/>
      <c r="E46" s="142"/>
      <c r="F46" s="142"/>
      <c r="G46" s="142"/>
      <c r="H46" s="142"/>
      <c r="I46" s="143"/>
      <c r="J46" s="92"/>
      <c r="K46" s="92"/>
      <c r="L46" s="92"/>
      <c r="M46" s="92"/>
      <c r="N46" s="92"/>
    </row>
    <row r="47" spans="1:14">
      <c r="A47" s="141"/>
      <c r="B47" s="142"/>
      <c r="C47" s="142"/>
      <c r="D47" s="142"/>
      <c r="E47" s="142"/>
      <c r="F47" s="142"/>
      <c r="G47" s="142"/>
      <c r="H47" s="142"/>
      <c r="I47" s="143"/>
      <c r="J47" s="92"/>
      <c r="K47" s="92"/>
      <c r="L47" s="92"/>
      <c r="M47" s="92"/>
      <c r="N47" s="92"/>
    </row>
    <row r="48" spans="1:14">
      <c r="A48" s="141"/>
      <c r="B48" s="142"/>
      <c r="C48" s="142"/>
      <c r="D48" s="142"/>
      <c r="E48" s="142"/>
      <c r="F48" s="142"/>
      <c r="G48" s="142"/>
      <c r="H48" s="142"/>
      <c r="I48" s="143"/>
      <c r="J48" s="92"/>
      <c r="K48" s="92"/>
      <c r="L48" s="92"/>
      <c r="M48" s="92"/>
      <c r="N48" s="92"/>
    </row>
    <row r="49" spans="1:9">
      <c r="A49" s="141"/>
      <c r="B49" s="142"/>
      <c r="C49" s="142"/>
      <c r="D49" s="142"/>
      <c r="E49" s="142"/>
      <c r="F49" s="142"/>
      <c r="G49" s="142"/>
      <c r="H49" s="142"/>
      <c r="I49" s="143"/>
    </row>
    <row r="50" spans="1:9">
      <c r="A50" s="141"/>
      <c r="B50" s="142"/>
      <c r="C50" s="142"/>
      <c r="D50" s="142"/>
      <c r="E50" s="142"/>
      <c r="F50" s="142"/>
      <c r="G50" s="142"/>
      <c r="H50" s="142"/>
      <c r="I50" s="143"/>
    </row>
    <row r="51" spans="1:9">
      <c r="A51" s="141"/>
      <c r="B51" s="142"/>
      <c r="C51" s="142"/>
      <c r="D51" s="142"/>
      <c r="E51" s="142"/>
      <c r="F51" s="142"/>
      <c r="G51" s="142"/>
      <c r="H51" s="142"/>
      <c r="I51" s="143"/>
    </row>
    <row r="52" spans="1:9">
      <c r="A52" s="144"/>
      <c r="B52" s="145"/>
      <c r="C52" s="145"/>
      <c r="D52" s="145"/>
      <c r="E52" s="145"/>
      <c r="F52" s="145"/>
      <c r="G52" s="145"/>
      <c r="H52" s="145"/>
      <c r="I52" s="146"/>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view="pageBreakPreview" topLeftCell="A31" zoomScale="60" zoomScaleNormal="100" workbookViewId="0">
      <selection activeCell="J27" sqref="J27"/>
    </sheetView>
  </sheetViews>
  <sheetFormatPr defaultColWidth="9.28515625" defaultRowHeight="15"/>
  <cols>
    <col min="1" max="16384" width="9.28515625" style="2"/>
  </cols>
  <sheetData>
    <row r="1" spans="1:10" ht="15.6">
      <c r="A1" s="33">
        <f>+'Cover Page'!C39</f>
        <v>2022</v>
      </c>
      <c r="B1" s="34" t="s">
        <v>150</v>
      </c>
      <c r="C1" s="34"/>
      <c r="D1" s="34"/>
      <c r="E1" s="34"/>
      <c r="F1" s="34"/>
      <c r="G1" s="34"/>
      <c r="H1" s="34"/>
      <c r="I1" s="34"/>
      <c r="J1" s="34"/>
    </row>
    <row r="2" spans="1:10" ht="8.25" customHeight="1">
      <c r="A2" s="92"/>
      <c r="B2" s="92"/>
      <c r="C2" s="92"/>
      <c r="D2" s="92"/>
      <c r="E2" s="92"/>
      <c r="F2" s="92"/>
      <c r="G2" s="92"/>
      <c r="H2" s="92"/>
      <c r="I2" s="92"/>
      <c r="J2" s="92"/>
    </row>
    <row r="3" spans="1:10" s="3" customFormat="1" ht="13.9" customHeight="1">
      <c r="A3" s="159" t="str">
        <f>+'Cover Page'!B31</f>
        <v>Permit EPR/NP3738SY</v>
      </c>
      <c r="B3" s="159"/>
      <c r="C3" s="159"/>
      <c r="D3" s="159"/>
      <c r="E3" s="159"/>
      <c r="F3" s="3" t="s">
        <v>151</v>
      </c>
      <c r="G3" s="159" t="s">
        <v>9</v>
      </c>
      <c r="H3" s="159"/>
      <c r="I3" s="159"/>
    </row>
    <row r="4" spans="1:10" s="3" customFormat="1" ht="13.9">
      <c r="A4" s="3" t="s">
        <v>152</v>
      </c>
      <c r="B4" s="159" t="str">
        <f>+'Cover Page'!B33:I33</f>
        <v>SELCHP</v>
      </c>
      <c r="C4" s="159"/>
      <c r="D4" s="159"/>
      <c r="E4" s="159"/>
      <c r="F4" s="3" t="s">
        <v>153</v>
      </c>
      <c r="G4" s="3" t="s">
        <v>154</v>
      </c>
    </row>
    <row r="5" spans="1:10" s="3" customFormat="1" ht="6.75" customHeight="1"/>
    <row r="6" spans="1:10" s="3" customFormat="1" ht="15.75" customHeight="1">
      <c r="A6" s="3" t="s">
        <v>155</v>
      </c>
      <c r="D6" s="160">
        <v>44562</v>
      </c>
      <c r="E6" s="160"/>
      <c r="F6" s="35" t="s">
        <v>156</v>
      </c>
      <c r="G6" s="160">
        <v>44926</v>
      </c>
      <c r="H6" s="160"/>
    </row>
    <row r="7" spans="1:10" s="3" customFormat="1" ht="7.5" customHeight="1"/>
    <row r="8" spans="1:10" s="3" customFormat="1" ht="15.6">
      <c r="A8" s="9">
        <f>+A1</f>
        <v>2022</v>
      </c>
      <c r="B8" s="34" t="s">
        <v>157</v>
      </c>
      <c r="C8"/>
      <c r="D8"/>
      <c r="E8"/>
      <c r="F8"/>
      <c r="G8"/>
    </row>
    <row r="9" spans="1:10" s="3" customFormat="1" ht="28.5" customHeight="1">
      <c r="A9" s="161" t="s">
        <v>158</v>
      </c>
      <c r="B9" s="161"/>
      <c r="C9" s="161" t="s">
        <v>159</v>
      </c>
      <c r="D9" s="161"/>
      <c r="E9" s="161" t="s">
        <v>160</v>
      </c>
      <c r="F9" s="161"/>
      <c r="G9" s="161" t="s">
        <v>161</v>
      </c>
      <c r="H9" s="161"/>
      <c r="I9" s="161" t="s">
        <v>162</v>
      </c>
      <c r="J9" s="161"/>
    </row>
    <row r="10" spans="1:10" s="3" customFormat="1" ht="14.25" customHeight="1">
      <c r="A10" s="336" t="s">
        <v>163</v>
      </c>
      <c r="B10" s="336"/>
      <c r="C10" s="336"/>
      <c r="D10" s="336"/>
      <c r="E10" s="336"/>
      <c r="F10" s="336"/>
      <c r="G10" s="336"/>
      <c r="H10" s="336"/>
      <c r="I10" s="336"/>
      <c r="J10" s="336"/>
    </row>
    <row r="11" spans="1:10" s="3" customFormat="1" ht="14.25" customHeight="1">
      <c r="A11" s="336" t="s">
        <v>164</v>
      </c>
      <c r="B11" s="336"/>
      <c r="C11" s="190">
        <v>2</v>
      </c>
      <c r="D11" s="190"/>
      <c r="E11" s="337">
        <f>'Operational Data'!G34</f>
        <v>10102</v>
      </c>
      <c r="F11" s="337"/>
      <c r="G11" s="337">
        <v>0</v>
      </c>
      <c r="H11" s="337"/>
      <c r="I11" s="338">
        <f>IF((E11+G11)&gt;0,(E11+G11)/'Operational Data'!$G$21, "-")</f>
        <v>2.3591245681525798E-2</v>
      </c>
      <c r="J11" s="338"/>
    </row>
    <row r="12" spans="1:10" s="3" customFormat="1" ht="14.25" customHeight="1">
      <c r="A12" s="336" t="s">
        <v>165</v>
      </c>
      <c r="B12" s="336"/>
      <c r="C12" s="190">
        <v>0</v>
      </c>
      <c r="D12" s="190"/>
      <c r="E12" s="337">
        <v>0</v>
      </c>
      <c r="F12" s="337"/>
      <c r="G12" s="337">
        <v>0</v>
      </c>
      <c r="H12" s="337"/>
      <c r="I12" s="338" t="str">
        <f>IF((E12+G12)&gt;0,(E12+G12)/'Operational Data'!$G$21, "-")</f>
        <v>-</v>
      </c>
      <c r="J12" s="338"/>
    </row>
    <row r="13" spans="1:10" s="3" customFormat="1" ht="14.25" customHeight="1">
      <c r="A13" s="339"/>
      <c r="B13" s="339"/>
      <c r="C13" s="190"/>
      <c r="D13" s="190"/>
      <c r="E13" s="337"/>
      <c r="F13" s="337"/>
      <c r="G13" s="337"/>
      <c r="H13" s="337"/>
      <c r="I13" s="338" t="str">
        <f>IF((E13+G13)&gt;0,(E13+G13)/'Operational Data'!$G$21, "-")</f>
        <v>-</v>
      </c>
      <c r="J13" s="338"/>
    </row>
    <row r="14" spans="1:10" s="3" customFormat="1" ht="14.25" customHeight="1">
      <c r="A14" s="339"/>
      <c r="B14" s="339"/>
      <c r="C14" s="190"/>
      <c r="D14" s="190"/>
      <c r="E14" s="337"/>
      <c r="F14" s="337"/>
      <c r="G14" s="337"/>
      <c r="H14" s="337"/>
      <c r="I14" s="338" t="str">
        <f>IF((E14+G14)&gt;0,(E14+G14)/'Operational Data'!$G$21, "-")</f>
        <v>-</v>
      </c>
      <c r="J14" s="338"/>
    </row>
    <row r="15" spans="1:10" s="3" customFormat="1" ht="14.25" customHeight="1">
      <c r="A15" s="340" t="s">
        <v>166</v>
      </c>
      <c r="B15" s="340"/>
      <c r="C15" s="340"/>
      <c r="D15" s="340"/>
      <c r="E15" s="341">
        <f>SUM(E11:F14)</f>
        <v>10102</v>
      </c>
      <c r="F15" s="341"/>
      <c r="G15" s="341">
        <f>SUM(G11:H14)</f>
        <v>0</v>
      </c>
      <c r="H15" s="341"/>
      <c r="I15" s="338">
        <f>IF((E15+G15)&gt;0,(E15+G15)/'Operational Data'!$G$21, "-")</f>
        <v>2.3591245681525798E-2</v>
      </c>
      <c r="J15" s="338"/>
    </row>
    <row r="16" spans="1:10" s="3" customFormat="1" ht="14.25" customHeight="1">
      <c r="A16" s="342"/>
      <c r="B16" s="343"/>
      <c r="C16" s="343"/>
      <c r="D16" s="343"/>
      <c r="E16" s="344"/>
      <c r="F16" s="344"/>
      <c r="G16" s="344"/>
      <c r="H16" s="344"/>
      <c r="I16" s="345"/>
      <c r="J16" s="346"/>
    </row>
    <row r="17" spans="1:10" s="3" customFormat="1" ht="14.25" customHeight="1">
      <c r="A17" s="347" t="s">
        <v>167</v>
      </c>
      <c r="B17" s="347"/>
      <c r="C17" s="347"/>
      <c r="D17" s="347"/>
      <c r="E17" s="347"/>
      <c r="F17" s="347"/>
      <c r="G17" s="347"/>
      <c r="H17" s="347"/>
      <c r="I17" s="347"/>
      <c r="J17" s="347"/>
    </row>
    <row r="18" spans="1:10" ht="14.25" customHeight="1">
      <c r="A18" s="336" t="s">
        <v>165</v>
      </c>
      <c r="B18" s="336"/>
      <c r="C18" s="190">
        <v>1</v>
      </c>
      <c r="D18" s="190"/>
      <c r="E18" s="337">
        <v>0</v>
      </c>
      <c r="F18" s="337"/>
      <c r="G18" s="337">
        <f>'Operational Data'!G35</f>
        <v>77961</v>
      </c>
      <c r="H18" s="337"/>
      <c r="I18" s="338">
        <f>IF((E18+G18)&gt;0,(E18+G18)/'Operational Data'!$G$21, "-")</f>
        <v>0.18206267121138711</v>
      </c>
      <c r="J18" s="338"/>
    </row>
    <row r="19" spans="1:10" s="3" customFormat="1" ht="14.25" customHeight="1">
      <c r="A19" s="336" t="s">
        <v>168</v>
      </c>
      <c r="B19" s="336"/>
      <c r="C19" s="190">
        <v>2</v>
      </c>
      <c r="D19" s="190"/>
      <c r="E19" s="337">
        <v>0</v>
      </c>
      <c r="F19" s="337"/>
      <c r="G19" s="337">
        <f>'Operational Data'!G36</f>
        <v>8814</v>
      </c>
      <c r="H19" s="337"/>
      <c r="I19" s="338">
        <f>IF((E19+G19)&gt;0,(E19+G19)/'Operational Data'!$G$21, "-")</f>
        <v>2.0583373533653571E-2</v>
      </c>
      <c r="J19" s="338"/>
    </row>
    <row r="20" spans="1:10" s="3" customFormat="1" ht="14.25" customHeight="1">
      <c r="A20" s="336" t="s">
        <v>169</v>
      </c>
      <c r="B20" s="336"/>
      <c r="C20" s="190"/>
      <c r="D20" s="190"/>
      <c r="E20" s="337"/>
      <c r="F20" s="337"/>
      <c r="G20" s="337"/>
      <c r="H20" s="337"/>
      <c r="I20" s="338" t="str">
        <f>IF((E20+G20)&gt;0,(E20+G20)/'Operational Data'!$G$21, "-")</f>
        <v>-</v>
      </c>
      <c r="J20" s="338"/>
    </row>
    <row r="21" spans="1:10" s="3" customFormat="1" ht="14.25" customHeight="1">
      <c r="A21" s="348"/>
      <c r="B21" s="348"/>
      <c r="C21" s="190"/>
      <c r="D21" s="190"/>
      <c r="E21" s="337"/>
      <c r="F21" s="337"/>
      <c r="G21" s="337"/>
      <c r="H21" s="337"/>
      <c r="I21" s="338" t="str">
        <f>IF((E21+G21)&gt;0,(E21+G21)/'Operational Data'!$G$21, "-")</f>
        <v>-</v>
      </c>
      <c r="J21" s="338"/>
    </row>
    <row r="22" spans="1:10" s="3" customFormat="1" ht="14.25" customHeight="1">
      <c r="A22" s="348"/>
      <c r="B22" s="348"/>
      <c r="C22" s="190"/>
      <c r="D22" s="190"/>
      <c r="E22" s="337"/>
      <c r="F22" s="337"/>
      <c r="G22" s="337"/>
      <c r="H22" s="337"/>
      <c r="I22" s="338" t="str">
        <f>IF((E22+G22)&gt;0,(E22+G22)/'Operational Data'!$G$21, "-")</f>
        <v>-</v>
      </c>
      <c r="J22" s="338"/>
    </row>
    <row r="23" spans="1:10" s="3" customFormat="1" ht="14.25" customHeight="1">
      <c r="A23" s="349" t="s">
        <v>170</v>
      </c>
      <c r="B23" s="349"/>
      <c r="C23" s="349"/>
      <c r="D23" s="349"/>
      <c r="E23" s="341">
        <f>SUM(E18:F22)</f>
        <v>0</v>
      </c>
      <c r="F23" s="341"/>
      <c r="G23" s="341">
        <f>SUM(G18:H22)</f>
        <v>86775</v>
      </c>
      <c r="H23" s="341"/>
      <c r="I23" s="338">
        <f>IF((E23+G23)&gt;0,(E23+G23)/'Operational Data'!$G$21, "-")</f>
        <v>0.20264604474504069</v>
      </c>
      <c r="J23" s="338"/>
    </row>
    <row r="24" spans="1:10" s="3" customFormat="1" ht="14.25" customHeight="1">
      <c r="A24" s="157" t="s">
        <v>171</v>
      </c>
      <c r="B24" s="157"/>
      <c r="C24" s="157"/>
      <c r="D24" s="157"/>
      <c r="E24" s="158">
        <f>+E23+E15</f>
        <v>10102</v>
      </c>
      <c r="F24" s="158"/>
      <c r="G24" s="158">
        <f>+G23+G15</f>
        <v>86775</v>
      </c>
      <c r="H24" s="158"/>
      <c r="I24" s="350">
        <f>IF((E24+G24)&gt;0,(E24+G24)/'Operational Data'!$G$21, "-")</f>
        <v>0.22623729042656648</v>
      </c>
      <c r="J24" s="350"/>
    </row>
    <row r="25" spans="1:10" s="3" customFormat="1" ht="8.25" customHeight="1">
      <c r="A25" s="351"/>
      <c r="B25"/>
      <c r="C25"/>
      <c r="D25"/>
      <c r="E25"/>
      <c r="F25"/>
      <c r="G25"/>
    </row>
    <row r="26" spans="1:10" s="3" customFormat="1" ht="14.25" customHeight="1">
      <c r="A26" s="149" t="s">
        <v>172</v>
      </c>
      <c r="B26" s="149"/>
      <c r="C26" s="149"/>
      <c r="D26" s="149"/>
      <c r="E26" s="149"/>
      <c r="F26" s="149"/>
      <c r="G26" s="149"/>
      <c r="H26" s="149"/>
      <c r="I26" s="149"/>
      <c r="J26" s="149"/>
    </row>
    <row r="27" spans="1:10" s="3" customFormat="1" ht="14.25" customHeight="1">
      <c r="A27" s="150"/>
      <c r="B27" s="150"/>
      <c r="C27" s="150"/>
      <c r="D27" s="150"/>
      <c r="E27" s="150"/>
      <c r="F27" s="150"/>
      <c r="G27" s="150"/>
      <c r="H27" s="150"/>
      <c r="I27" s="150"/>
      <c r="J27" s="150"/>
    </row>
    <row r="28" spans="1:10" s="3" customFormat="1" ht="14.25" customHeight="1">
      <c r="A28" s="150"/>
      <c r="B28" s="150"/>
      <c r="C28" s="150"/>
      <c r="D28" s="150"/>
      <c r="E28" s="150"/>
      <c r="F28" s="150"/>
      <c r="G28" s="150"/>
      <c r="H28" s="150"/>
      <c r="I28" s="150"/>
      <c r="J28" s="150"/>
    </row>
    <row r="29" spans="1:10" s="3" customFormat="1" ht="14.25" customHeight="1">
      <c r="A29" s="150"/>
      <c r="B29" s="150"/>
      <c r="C29" s="150"/>
      <c r="D29" s="150"/>
      <c r="E29" s="150"/>
      <c r="F29" s="150"/>
      <c r="G29" s="150"/>
      <c r="H29" s="150"/>
      <c r="I29" s="150"/>
      <c r="J29" s="150"/>
    </row>
    <row r="30" spans="1:10" s="3" customFormat="1" ht="14.25" customHeight="1">
      <c r="A30" s="351"/>
      <c r="B30"/>
      <c r="C30"/>
      <c r="D30"/>
      <c r="E30"/>
      <c r="F30"/>
      <c r="G30"/>
    </row>
    <row r="31" spans="1:10" s="3" customFormat="1" ht="14.25" customHeight="1">
      <c r="A31" s="1">
        <f>+A1</f>
        <v>2022</v>
      </c>
      <c r="B31" s="34" t="s">
        <v>173</v>
      </c>
      <c r="C31" s="34"/>
      <c r="D31" s="34"/>
      <c r="E31" s="34"/>
      <c r="F31" s="34"/>
    </row>
    <row r="32" spans="1:10" s="3" customFormat="1" ht="24.75" customHeight="1">
      <c r="A32" s="152" t="s">
        <v>174</v>
      </c>
      <c r="B32" s="153"/>
      <c r="C32" s="153"/>
      <c r="D32" s="154"/>
      <c r="E32" s="38" t="s">
        <v>175</v>
      </c>
      <c r="F32" s="39"/>
      <c r="G32" s="40" t="s">
        <v>76</v>
      </c>
      <c r="H32" s="155" t="s">
        <v>176</v>
      </c>
      <c r="I32" s="156"/>
      <c r="J32" s="41" t="s">
        <v>76</v>
      </c>
    </row>
    <row r="33" spans="1:10" s="3" customFormat="1" ht="14.25" customHeight="1">
      <c r="A33" s="342" t="s">
        <v>117</v>
      </c>
      <c r="B33" s="343"/>
      <c r="C33" s="343"/>
      <c r="D33" s="352"/>
      <c r="E33" s="353">
        <f>+'Operational Data'!G42</f>
        <v>209062000</v>
      </c>
      <c r="F33" s="346"/>
      <c r="G33" s="354" t="s">
        <v>177</v>
      </c>
      <c r="H33" s="355">
        <f>IF(E33&gt;0,E33/'Operational Data'!$G$21,"-")</f>
        <v>488.22342156712989</v>
      </c>
      <c r="I33" s="356"/>
      <c r="J33" s="354" t="s">
        <v>178</v>
      </c>
    </row>
    <row r="34" spans="1:10" s="3" customFormat="1" ht="14.25" customHeight="1">
      <c r="A34" s="342" t="s">
        <v>179</v>
      </c>
      <c r="B34" s="343"/>
      <c r="C34" s="343"/>
      <c r="D34" s="352"/>
      <c r="E34" s="353">
        <f>+'Operational Data'!G43+'Operational Data'!G42</f>
        <v>209062000</v>
      </c>
      <c r="F34" s="346"/>
      <c r="G34" s="354" t="s">
        <v>177</v>
      </c>
      <c r="H34" s="355">
        <f>IF(E34&gt;0,E34/'Operational Data'!$G$21,"-")</f>
        <v>488.22342156712989</v>
      </c>
      <c r="I34" s="356"/>
      <c r="J34" s="354" t="s">
        <v>178</v>
      </c>
    </row>
    <row r="35" spans="1:10" s="3" customFormat="1" ht="14.25" customHeight="1">
      <c r="A35" s="342" t="s">
        <v>180</v>
      </c>
      <c r="B35" s="343"/>
      <c r="C35" s="343"/>
      <c r="D35" s="352"/>
      <c r="E35" s="353">
        <f>+'Operational Data'!G44</f>
        <v>1351053</v>
      </c>
      <c r="F35" s="346"/>
      <c r="G35" s="354" t="s">
        <v>181</v>
      </c>
      <c r="H35" s="355">
        <f>IF(E35&gt;0,E35/'Operational Data'!$G$21,"-")</f>
        <v>3.1551201001546696</v>
      </c>
      <c r="I35" s="356"/>
      <c r="J35" s="354" t="s">
        <v>182</v>
      </c>
    </row>
    <row r="36" spans="1:10" s="3" customFormat="1" ht="14.25" customHeight="1">
      <c r="A36" s="342" t="s">
        <v>123</v>
      </c>
      <c r="B36" s="343"/>
      <c r="C36" s="343"/>
      <c r="D36" s="352"/>
      <c r="E36" s="353">
        <f>+'Operational Data'!G46</f>
        <v>5153</v>
      </c>
      <c r="F36" s="346"/>
      <c r="G36" s="354" t="s">
        <v>181</v>
      </c>
      <c r="H36" s="355">
        <f>IF(E36&gt;0,E36/'Operational Data'!$G$21,"-")</f>
        <v>1.2033823895951538E-2</v>
      </c>
      <c r="I36" s="356"/>
      <c r="J36" s="354" t="s">
        <v>182</v>
      </c>
    </row>
    <row r="37" spans="1:10" s="3" customFormat="1" ht="14.25" customHeight="1">
      <c r="A37" s="342" t="s">
        <v>183</v>
      </c>
      <c r="B37" s="343"/>
      <c r="C37" s="343"/>
      <c r="D37" s="352"/>
      <c r="E37" s="353">
        <f>+'Operational Data'!G47</f>
        <v>164196</v>
      </c>
      <c r="F37" s="346"/>
      <c r="G37" s="354" t="s">
        <v>181</v>
      </c>
      <c r="H37" s="355">
        <f>IF(E37&gt;0,E37/'Operational Data'!$G$21,"-")</f>
        <v>0.38344765154660559</v>
      </c>
      <c r="I37" s="356"/>
      <c r="J37" s="354" t="s">
        <v>182</v>
      </c>
    </row>
    <row r="38" spans="1:10" s="3" customFormat="1" ht="14.25" customHeight="1">
      <c r="A38" s="357"/>
      <c r="B38" s="358"/>
      <c r="C38" s="358"/>
      <c r="D38" s="359"/>
      <c r="E38" s="360"/>
      <c r="F38" s="361"/>
      <c r="G38" s="362"/>
      <c r="H38" s="363"/>
      <c r="I38" s="364"/>
      <c r="J38" s="362"/>
    </row>
    <row r="39" spans="1:10" s="3" customFormat="1" ht="14.25" customHeight="1">
      <c r="A39" s="149" t="s">
        <v>172</v>
      </c>
      <c r="B39" s="149"/>
      <c r="C39" s="149"/>
      <c r="D39" s="149"/>
      <c r="E39" s="149"/>
      <c r="F39" s="149"/>
      <c r="G39" s="149"/>
      <c r="H39" s="149"/>
      <c r="I39" s="149"/>
      <c r="J39" s="149"/>
    </row>
    <row r="40" spans="1:10" s="3" customFormat="1" ht="14.25" customHeight="1">
      <c r="A40" s="150"/>
      <c r="B40" s="150"/>
      <c r="C40" s="150"/>
      <c r="D40" s="150"/>
      <c r="E40" s="150"/>
      <c r="F40" s="150"/>
      <c r="G40" s="150"/>
      <c r="H40" s="150"/>
      <c r="I40" s="150"/>
      <c r="J40" s="150"/>
    </row>
    <row r="41" spans="1:10" s="3" customFormat="1" ht="14.25" customHeight="1">
      <c r="A41" s="150"/>
      <c r="B41" s="150"/>
      <c r="C41" s="150"/>
      <c r="D41" s="150"/>
      <c r="E41" s="150"/>
      <c r="F41" s="150"/>
      <c r="G41" s="150"/>
      <c r="H41" s="150"/>
      <c r="I41" s="150"/>
      <c r="J41" s="150"/>
    </row>
    <row r="42" spans="1:10" s="3" customFormat="1" ht="14.25" customHeight="1">
      <c r="A42" s="42"/>
      <c r="B42" s="42"/>
      <c r="C42" s="42"/>
      <c r="D42" s="42"/>
      <c r="E42" s="42"/>
      <c r="F42" s="42"/>
      <c r="G42" s="42"/>
      <c r="H42" s="42"/>
      <c r="I42" s="42"/>
      <c r="J42" s="42"/>
    </row>
    <row r="43" spans="1:10" s="3" customFormat="1" ht="14.25" customHeight="1">
      <c r="A43" s="34">
        <f>+A31</f>
        <v>2022</v>
      </c>
      <c r="B43" s="34" t="s">
        <v>184</v>
      </c>
      <c r="C43" s="34"/>
      <c r="D43" s="34"/>
      <c r="E43" s="34"/>
      <c r="F43" s="34"/>
      <c r="G43" s="92"/>
    </row>
    <row r="44" spans="1:10" ht="14.25" customHeight="1">
      <c r="A44" s="151" t="s">
        <v>185</v>
      </c>
      <c r="B44" s="151"/>
      <c r="C44" s="151" t="s">
        <v>186</v>
      </c>
      <c r="D44" s="151"/>
      <c r="E44" s="151"/>
      <c r="F44" s="151"/>
      <c r="G44" s="151"/>
      <c r="H44" s="151"/>
      <c r="I44" s="151"/>
      <c r="J44" s="151"/>
    </row>
    <row r="45" spans="1:10" ht="14.25" customHeight="1">
      <c r="A45" s="43"/>
      <c r="B45" s="43"/>
      <c r="C45" s="36" t="s">
        <v>187</v>
      </c>
      <c r="D45" s="36" t="s">
        <v>188</v>
      </c>
      <c r="E45" s="36" t="s">
        <v>189</v>
      </c>
      <c r="F45" s="36" t="s">
        <v>190</v>
      </c>
      <c r="G45" s="36" t="s">
        <v>191</v>
      </c>
      <c r="H45" s="36"/>
      <c r="I45" s="36" t="s">
        <v>192</v>
      </c>
      <c r="J45" s="36" t="s">
        <v>193</v>
      </c>
    </row>
    <row r="46" spans="1:10" ht="31.5" customHeight="1">
      <c r="A46" s="336" t="s">
        <v>194</v>
      </c>
      <c r="B46" s="336"/>
      <c r="C46" s="365">
        <f>'Operational Data'!G53</f>
        <v>7988</v>
      </c>
      <c r="D46" s="365">
        <f>'Operational Data'!G54</f>
        <v>8181</v>
      </c>
      <c r="E46" s="365"/>
      <c r="F46" s="366"/>
      <c r="G46" s="366"/>
      <c r="H46" s="366"/>
      <c r="I46" s="366">
        <f>'Operational Data'!G59</f>
        <v>8337.8303999999989</v>
      </c>
      <c r="J46" s="366"/>
    </row>
    <row r="47" spans="1:10" ht="43.5" customHeight="1">
      <c r="A47" s="336" t="s">
        <v>195</v>
      </c>
      <c r="B47" s="336"/>
      <c r="C47" s="365">
        <v>0</v>
      </c>
      <c r="D47" s="365">
        <v>0</v>
      </c>
      <c r="E47" s="365"/>
      <c r="F47" s="366"/>
      <c r="G47" s="366"/>
      <c r="H47" s="366"/>
      <c r="I47" s="366"/>
      <c r="J47" s="366"/>
    </row>
    <row r="48" spans="1:10" ht="42.75" customHeight="1">
      <c r="A48" s="336" t="s">
        <v>196</v>
      </c>
      <c r="B48" s="336"/>
      <c r="C48" s="365">
        <v>0</v>
      </c>
      <c r="D48" s="365">
        <v>0</v>
      </c>
      <c r="E48" s="365"/>
      <c r="F48" s="366"/>
      <c r="G48" s="366"/>
      <c r="H48" s="366"/>
      <c r="I48" s="366"/>
      <c r="J48" s="366"/>
    </row>
    <row r="49" spans="1:10" ht="8.25" customHeight="1">
      <c r="A49" s="92"/>
      <c r="B49" s="92"/>
      <c r="C49" s="92"/>
      <c r="D49" s="92"/>
      <c r="E49" s="92"/>
      <c r="F49" s="92"/>
      <c r="G49" s="92"/>
      <c r="H49" s="92"/>
      <c r="I49" s="92"/>
      <c r="J49" s="92"/>
    </row>
    <row r="50" spans="1:10">
      <c r="A50" s="149" t="s">
        <v>172</v>
      </c>
      <c r="B50" s="149"/>
      <c r="C50" s="149"/>
      <c r="D50" s="149"/>
      <c r="E50" s="149"/>
      <c r="F50" s="149"/>
      <c r="G50" s="149"/>
      <c r="H50" s="149"/>
      <c r="I50" s="149"/>
      <c r="J50" s="149"/>
    </row>
    <row r="51" spans="1:10">
      <c r="A51" s="150"/>
      <c r="B51" s="150"/>
      <c r="C51" s="150"/>
      <c r="D51" s="150"/>
      <c r="E51" s="150"/>
      <c r="F51" s="150"/>
      <c r="G51" s="150"/>
      <c r="H51" s="150"/>
      <c r="I51" s="150"/>
      <c r="J51" s="150"/>
    </row>
    <row r="52" spans="1:10">
      <c r="A52" s="150"/>
      <c r="B52" s="150"/>
      <c r="C52" s="150"/>
      <c r="D52" s="150"/>
      <c r="E52" s="150"/>
      <c r="F52" s="150"/>
      <c r="G52" s="150"/>
      <c r="H52" s="150"/>
      <c r="I52" s="150"/>
      <c r="J52" s="150"/>
    </row>
    <row r="54" spans="1:10">
      <c r="A54" s="3" t="s">
        <v>197</v>
      </c>
      <c r="B54" s="44"/>
      <c r="C54" s="44"/>
      <c r="D54" s="44"/>
      <c r="E54" s="44"/>
      <c r="F54" s="3"/>
      <c r="G54" s="3" t="s">
        <v>198</v>
      </c>
      <c r="H54" s="44"/>
      <c r="I54" s="44"/>
      <c r="J54" s="92"/>
    </row>
    <row r="62" spans="1:10">
      <c r="A62" s="92"/>
      <c r="B62" s="92"/>
      <c r="C62" s="92"/>
      <c r="D62" s="92"/>
      <c r="E62" s="92"/>
      <c r="F62" s="3"/>
      <c r="G62" s="92"/>
      <c r="H62" s="92"/>
      <c r="I62" s="92"/>
      <c r="J62" s="92"/>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view="pageBreakPreview" zoomScaleNormal="100" zoomScaleSheetLayoutView="100" workbookViewId="0">
      <selection activeCell="J27" sqref="J27"/>
    </sheetView>
  </sheetViews>
  <sheetFormatPr defaultColWidth="9.28515625" defaultRowHeight="15"/>
  <cols>
    <col min="1" max="1" width="9.42578125" style="2" bestFit="1" customWidth="1"/>
    <col min="2" max="16384" width="9.28515625" style="2"/>
  </cols>
  <sheetData>
    <row r="1" spans="1:10" ht="15.6">
      <c r="A1" s="33">
        <f>+'Cover Page'!C39</f>
        <v>2022</v>
      </c>
      <c r="B1" s="34" t="s">
        <v>199</v>
      </c>
      <c r="C1" s="34"/>
      <c r="D1" s="34"/>
      <c r="E1" s="34"/>
      <c r="F1" s="34"/>
      <c r="G1" s="34"/>
      <c r="H1" s="34"/>
      <c r="I1" s="34"/>
      <c r="J1" s="34"/>
    </row>
    <row r="3" spans="1:10" s="3" customFormat="1" ht="15" customHeight="1">
      <c r="A3" s="3" t="str">
        <f>+'Cover Page'!B31</f>
        <v>Permit EPR/NP3738SY</v>
      </c>
      <c r="F3" s="3" t="s">
        <v>151</v>
      </c>
      <c r="G3" s="163" t="str">
        <f>'Perf. Form 1'!G3:I3</f>
        <v>Veolia SELCHP Ltd</v>
      </c>
      <c r="H3" s="163"/>
      <c r="I3" s="163"/>
    </row>
    <row r="4" spans="1:10" s="3" customFormat="1" ht="13.9"/>
    <row r="5" spans="1:10" s="3" customFormat="1" ht="13.9">
      <c r="A5" s="3" t="s">
        <v>152</v>
      </c>
      <c r="B5" s="159" t="str">
        <f>+'Cover Page'!B33:I33</f>
        <v>SELCHP</v>
      </c>
      <c r="C5" s="159"/>
      <c r="D5" s="159"/>
      <c r="E5" s="159"/>
      <c r="F5" s="3" t="s">
        <v>153</v>
      </c>
      <c r="G5" s="3" t="s">
        <v>200</v>
      </c>
    </row>
    <row r="6" spans="1:10" s="3" customFormat="1" ht="13.9"/>
    <row r="7" spans="1:10" s="3" customFormat="1" ht="15.75" customHeight="1">
      <c r="A7" s="3" t="s">
        <v>155</v>
      </c>
      <c r="D7" s="164">
        <f>+'Perf. Form 1'!D6:E6</f>
        <v>44562</v>
      </c>
      <c r="E7" s="164"/>
      <c r="F7" s="35" t="s">
        <v>156</v>
      </c>
      <c r="G7" s="164">
        <f>+'Perf. Form 1'!G6:H6</f>
        <v>44926</v>
      </c>
      <c r="H7" s="164"/>
    </row>
    <row r="8" spans="1:10" s="3" customFormat="1" ht="14.45">
      <c r="B8"/>
      <c r="C8"/>
      <c r="D8"/>
    </row>
    <row r="9" spans="1:10" s="3" customFormat="1" ht="37.5" customHeight="1">
      <c r="A9" s="151" t="s">
        <v>201</v>
      </c>
      <c r="B9" s="151"/>
      <c r="C9" s="151"/>
      <c r="D9" s="161" t="s">
        <v>202</v>
      </c>
      <c r="E9" s="161"/>
      <c r="F9" s="36" t="s">
        <v>76</v>
      </c>
      <c r="G9" s="151" t="s">
        <v>203</v>
      </c>
      <c r="H9" s="151"/>
      <c r="I9" s="151"/>
    </row>
    <row r="10" spans="1:10" s="3" customFormat="1" ht="24.75" customHeight="1">
      <c r="A10" s="336" t="s">
        <v>204</v>
      </c>
      <c r="B10" s="336"/>
      <c r="C10" s="336"/>
      <c r="D10" s="367">
        <f>+'Operational Data'!G24</f>
        <v>264706</v>
      </c>
      <c r="E10" s="367"/>
      <c r="F10" s="368" t="s">
        <v>101</v>
      </c>
      <c r="G10" s="369">
        <f>+'Operational Data'!H24</f>
        <v>618.16910308592037</v>
      </c>
      <c r="H10" s="369"/>
      <c r="I10" s="369"/>
    </row>
    <row r="11" spans="1:10" s="3" customFormat="1" ht="24.75" customHeight="1">
      <c r="A11" s="336" t="s">
        <v>205</v>
      </c>
      <c r="B11" s="336"/>
      <c r="C11" s="336"/>
      <c r="D11" s="370">
        <f>+'Operational Data'!G27</f>
        <v>311</v>
      </c>
      <c r="E11" s="370"/>
      <c r="F11" s="368" t="s">
        <v>101</v>
      </c>
      <c r="G11" s="369">
        <f>+'Operational Data'!H27</f>
        <v>0.72627968787908559</v>
      </c>
      <c r="H11" s="369"/>
      <c r="I11" s="369"/>
    </row>
    <row r="12" spans="1:10" s="3" customFormat="1" ht="24.75" customHeight="1">
      <c r="A12" s="336" t="s">
        <v>206</v>
      </c>
      <c r="B12" s="336"/>
      <c r="C12" s="336"/>
      <c r="D12" s="367">
        <f>+'Operational Data'!G25</f>
        <v>233884</v>
      </c>
      <c r="E12" s="367"/>
      <c r="F12" s="368" t="s">
        <v>101</v>
      </c>
      <c r="G12" s="369">
        <f>+'Operational Data'!H25</f>
        <v>546.19034893862397</v>
      </c>
      <c r="H12" s="369"/>
      <c r="I12" s="369"/>
    </row>
    <row r="13" spans="1:10" s="3" customFormat="1" ht="24.75" customHeight="1">
      <c r="A13" s="336" t="s">
        <v>207</v>
      </c>
      <c r="B13" s="336"/>
      <c r="C13" s="336"/>
      <c r="D13" s="211"/>
      <c r="E13" s="211"/>
      <c r="F13" s="368" t="s">
        <v>84</v>
      </c>
      <c r="G13" s="371"/>
      <c r="H13" s="371"/>
      <c r="I13" s="371"/>
    </row>
    <row r="14" spans="1:10" s="3" customFormat="1" ht="24.75" customHeight="1">
      <c r="A14" s="336" t="s">
        <v>208</v>
      </c>
      <c r="B14" s="336"/>
      <c r="C14" s="336"/>
      <c r="D14" s="367">
        <f>+'Operational Data'!G30</f>
        <v>39096</v>
      </c>
      <c r="E14" s="367"/>
      <c r="F14" s="368" t="s">
        <v>209</v>
      </c>
      <c r="G14" s="369">
        <f>+'Operational Data'!H30</f>
        <v>91.301063271127745</v>
      </c>
      <c r="H14" s="369"/>
      <c r="I14" s="369"/>
    </row>
    <row r="15" spans="1:10" s="3" customFormat="1" ht="24.75" customHeight="1">
      <c r="A15" s="339"/>
      <c r="B15" s="339"/>
      <c r="C15" s="339"/>
      <c r="D15" s="339"/>
      <c r="E15" s="339"/>
      <c r="F15" s="112"/>
      <c r="G15" s="176"/>
      <c r="H15" s="176"/>
      <c r="I15" s="176"/>
    </row>
    <row r="16" spans="1:10" s="3" customFormat="1" ht="24.75" customHeight="1">
      <c r="A16" s="339"/>
      <c r="B16" s="339"/>
      <c r="C16" s="339"/>
      <c r="D16" s="339"/>
      <c r="E16" s="339"/>
      <c r="F16" s="112"/>
      <c r="G16" s="176"/>
      <c r="H16" s="176"/>
      <c r="I16" s="176"/>
    </row>
    <row r="17" spans="1:9" s="3" customFormat="1" ht="14.45">
      <c r="A17" s="45"/>
      <c r="B17"/>
      <c r="C17"/>
      <c r="D17"/>
    </row>
    <row r="18" spans="1:9" s="3" customFormat="1" ht="24" customHeight="1">
      <c r="A18" s="149" t="s">
        <v>172</v>
      </c>
      <c r="B18" s="149"/>
      <c r="C18" s="149"/>
      <c r="D18" s="149"/>
      <c r="E18" s="149"/>
      <c r="F18" s="149"/>
      <c r="G18" s="149"/>
      <c r="H18" s="149"/>
      <c r="I18" s="149"/>
    </row>
    <row r="19" spans="1:9" s="3" customFormat="1" ht="13.9">
      <c r="A19" s="162" t="s">
        <v>210</v>
      </c>
      <c r="B19" s="162"/>
      <c r="C19" s="162"/>
      <c r="D19" s="162"/>
      <c r="E19" s="162"/>
      <c r="F19" s="162"/>
      <c r="G19" s="162"/>
      <c r="H19" s="162"/>
      <c r="I19" s="162"/>
    </row>
    <row r="20" spans="1:9" s="3" customFormat="1" ht="13.9">
      <c r="A20" s="162"/>
      <c r="B20" s="162"/>
      <c r="C20" s="162"/>
      <c r="D20" s="162"/>
      <c r="E20" s="162"/>
      <c r="F20" s="162"/>
      <c r="G20" s="162"/>
      <c r="H20" s="162"/>
      <c r="I20" s="162"/>
    </row>
    <row r="21" spans="1:9" s="3" customFormat="1" ht="13.9">
      <c r="A21" s="162"/>
      <c r="B21" s="162"/>
      <c r="C21" s="162"/>
      <c r="D21" s="162"/>
      <c r="E21" s="162"/>
      <c r="F21" s="162"/>
      <c r="G21" s="162"/>
      <c r="H21" s="162"/>
      <c r="I21" s="162"/>
    </row>
    <row r="22" spans="1:9" s="3" customFormat="1" ht="13.9">
      <c r="A22" s="162"/>
      <c r="B22" s="162"/>
      <c r="C22" s="162"/>
      <c r="D22" s="162"/>
      <c r="E22" s="162"/>
      <c r="F22" s="162"/>
      <c r="G22" s="162"/>
      <c r="H22" s="162"/>
      <c r="I22" s="162"/>
    </row>
    <row r="23" spans="1:9" s="3" customFormat="1" ht="13.9">
      <c r="A23" s="162"/>
      <c r="B23" s="162"/>
      <c r="C23" s="162"/>
      <c r="D23" s="162"/>
      <c r="E23" s="162"/>
      <c r="F23" s="162"/>
      <c r="G23" s="162"/>
      <c r="H23" s="162"/>
      <c r="I23" s="162"/>
    </row>
    <row r="24" spans="1:9" s="3" customFormat="1" ht="13.9">
      <c r="A24" s="162"/>
      <c r="B24" s="162"/>
      <c r="C24" s="162"/>
      <c r="D24" s="162"/>
      <c r="E24" s="162"/>
      <c r="F24" s="162"/>
      <c r="G24" s="162"/>
      <c r="H24" s="162"/>
      <c r="I24" s="162"/>
    </row>
    <row r="25" spans="1:9" s="3" customFormat="1" ht="13.9">
      <c r="A25" s="162"/>
      <c r="B25" s="162"/>
      <c r="C25" s="162"/>
      <c r="D25" s="162"/>
      <c r="E25" s="162"/>
      <c r="F25" s="162"/>
      <c r="G25" s="162"/>
      <c r="H25" s="162"/>
      <c r="I25" s="162"/>
    </row>
    <row r="26" spans="1:9" s="3" customFormat="1" ht="13.9">
      <c r="A26" s="42"/>
      <c r="B26" s="42"/>
      <c r="C26" s="42"/>
      <c r="D26" s="42"/>
      <c r="E26" s="42"/>
      <c r="F26" s="42"/>
      <c r="G26" s="42"/>
      <c r="H26" s="42"/>
      <c r="I26" s="42"/>
    </row>
    <row r="27" spans="1:9" s="3" customFormat="1" ht="13.9"/>
    <row r="28" spans="1:9" s="3" customFormat="1" ht="13.9"/>
    <row r="29" spans="1:9" s="3" customFormat="1" ht="13.9">
      <c r="A29" s="3" t="s">
        <v>197</v>
      </c>
      <c r="B29" s="44"/>
      <c r="C29" s="44"/>
      <c r="D29" s="44"/>
      <c r="E29" s="44"/>
      <c r="G29" s="3" t="s">
        <v>198</v>
      </c>
      <c r="H29" s="44"/>
      <c r="I29" s="44"/>
    </row>
    <row r="30" spans="1:9" s="3" customFormat="1" ht="13.9"/>
    <row r="31" spans="1:9" ht="14.25" customHeight="1">
      <c r="A31" s="3"/>
      <c r="B31" s="3"/>
      <c r="C31" s="3"/>
      <c r="D31" s="3"/>
      <c r="E31" s="3"/>
      <c r="F31" s="3"/>
      <c r="G31" s="3"/>
      <c r="H31" s="3"/>
      <c r="I31" s="3"/>
    </row>
    <row r="32" spans="1:9" s="3" customFormat="1" ht="13.9"/>
    <row r="33" spans="1:9" s="3" customFormat="1" ht="13.9">
      <c r="B33" s="3" t="s">
        <v>7</v>
      </c>
    </row>
    <row r="34" spans="1:9" s="3" customFormat="1">
      <c r="A34" s="92"/>
      <c r="B34" s="92"/>
      <c r="C34" s="92"/>
      <c r="D34" s="92"/>
      <c r="E34" s="92"/>
      <c r="F34" s="92"/>
      <c r="G34" s="92"/>
      <c r="H34" s="92"/>
      <c r="I34" s="92"/>
    </row>
    <row r="35" spans="1:9" s="3" customFormat="1" ht="13.9">
      <c r="B35" s="3" t="s">
        <v>8</v>
      </c>
    </row>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view="pageBreakPreview" topLeftCell="A13" zoomScale="60" zoomScaleNormal="100" workbookViewId="0">
      <selection activeCell="J27" sqref="J27"/>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2" t="str">
        <f>+'Cover Page'!$B$29</f>
        <v>Annual Performance Report 2022</v>
      </c>
      <c r="B1" s="92"/>
      <c r="C1" s="92"/>
      <c r="D1" s="92"/>
      <c r="E1" s="92" t="str">
        <f>+'Cover Page'!$B$33</f>
        <v>SELCHP</v>
      </c>
      <c r="F1" s="92"/>
      <c r="G1" s="92"/>
      <c r="H1" s="92"/>
      <c r="I1" s="92"/>
      <c r="J1" s="92"/>
      <c r="K1" s="92"/>
      <c r="L1" s="92"/>
      <c r="M1" s="92"/>
      <c r="N1" s="92"/>
      <c r="O1" s="92"/>
    </row>
    <row r="3" spans="1:15" ht="15.6">
      <c r="A3" s="1" t="s">
        <v>211</v>
      </c>
      <c r="B3" s="92"/>
      <c r="C3" s="92"/>
      <c r="D3" s="92"/>
      <c r="E3" s="92"/>
      <c r="F3" s="92"/>
      <c r="G3" s="92"/>
      <c r="H3" s="92"/>
      <c r="I3" s="92"/>
      <c r="J3" s="92"/>
      <c r="K3" s="92"/>
      <c r="L3" s="92"/>
      <c r="M3" s="92"/>
      <c r="N3" s="92"/>
      <c r="O3" s="92"/>
    </row>
    <row r="4" spans="1:15" ht="15.6">
      <c r="A4" s="1"/>
      <c r="B4" s="92"/>
      <c r="C4" s="92"/>
      <c r="D4" s="92"/>
      <c r="E4" s="92"/>
      <c r="F4" s="92"/>
      <c r="G4" s="92"/>
      <c r="H4" s="92"/>
      <c r="I4" s="92"/>
      <c r="J4" s="92"/>
      <c r="K4" s="92"/>
      <c r="L4" s="92"/>
      <c r="M4" s="92"/>
      <c r="N4" s="92"/>
      <c r="O4" s="92"/>
    </row>
    <row r="5" spans="1:15">
      <c r="A5" s="9" t="s">
        <v>212</v>
      </c>
      <c r="B5" s="92"/>
      <c r="C5" s="92"/>
      <c r="D5" s="92"/>
      <c r="E5" s="92"/>
      <c r="F5" s="92"/>
      <c r="G5" s="92"/>
      <c r="H5" s="92"/>
      <c r="I5" s="92"/>
      <c r="J5" s="92"/>
      <c r="K5" s="92"/>
      <c r="L5" s="92"/>
      <c r="M5" s="92"/>
      <c r="N5" s="92"/>
      <c r="O5" s="92"/>
    </row>
    <row r="6" spans="1:15">
      <c r="A6" s="9"/>
      <c r="B6" s="92"/>
      <c r="C6" s="92"/>
      <c r="D6" s="92"/>
      <c r="E6" s="92"/>
      <c r="F6" s="92"/>
      <c r="G6" s="92"/>
      <c r="H6" s="92"/>
      <c r="I6" s="92"/>
      <c r="J6" s="92"/>
      <c r="K6" s="92"/>
      <c r="L6" s="92"/>
      <c r="M6" s="92"/>
      <c r="N6" s="92"/>
      <c r="O6" s="92"/>
    </row>
    <row r="7" spans="1:15">
      <c r="A7" s="286" t="s">
        <v>213</v>
      </c>
      <c r="B7" s="92"/>
      <c r="C7" s="92"/>
      <c r="D7" s="92"/>
      <c r="E7" s="92"/>
      <c r="F7" s="92"/>
      <c r="G7" s="92"/>
      <c r="H7" s="92"/>
      <c r="I7" s="92"/>
      <c r="J7" s="92"/>
      <c r="K7" s="92"/>
      <c r="L7" s="92"/>
      <c r="M7" s="92"/>
      <c r="N7" s="92"/>
      <c r="O7" s="92"/>
    </row>
    <row r="8" spans="1:15" s="3" customFormat="1" ht="25.5" customHeight="1">
      <c r="A8" s="183" t="s">
        <v>214</v>
      </c>
      <c r="B8" s="184"/>
      <c r="C8" s="183" t="s">
        <v>215</v>
      </c>
      <c r="D8" s="185"/>
      <c r="E8" s="185"/>
      <c r="F8" s="185"/>
      <c r="G8" s="185"/>
      <c r="H8" s="185"/>
      <c r="I8" s="184"/>
      <c r="L8" s="81" t="s">
        <v>3</v>
      </c>
    </row>
    <row r="9" spans="1:15" s="3" customFormat="1" ht="22.5" customHeight="1">
      <c r="A9" s="186"/>
      <c r="B9" s="187"/>
      <c r="C9" s="188" t="s">
        <v>216</v>
      </c>
      <c r="D9" s="188"/>
      <c r="E9" s="188"/>
      <c r="F9" s="188" t="s">
        <v>217</v>
      </c>
      <c r="G9" s="188"/>
      <c r="H9" s="188"/>
      <c r="I9" s="188"/>
      <c r="L9" s="206" t="s">
        <v>218</v>
      </c>
      <c r="M9" s="206"/>
      <c r="N9" s="206"/>
      <c r="O9" s="206"/>
    </row>
    <row r="10" spans="1:15" s="3" customFormat="1" ht="22.5" customHeight="1">
      <c r="A10" s="182" t="s">
        <v>219</v>
      </c>
      <c r="B10" s="182"/>
      <c r="C10" s="177">
        <v>1</v>
      </c>
      <c r="D10" s="178"/>
      <c r="E10" s="178"/>
      <c r="F10" s="177">
        <v>1</v>
      </c>
      <c r="G10" s="178"/>
      <c r="H10" s="178"/>
      <c r="I10" s="178"/>
      <c r="L10" s="206"/>
      <c r="M10" s="206"/>
      <c r="N10" s="206"/>
      <c r="O10" s="206"/>
    </row>
    <row r="11" spans="1:15" s="3" customFormat="1" ht="22.5" customHeight="1">
      <c r="A11" s="182" t="s">
        <v>220</v>
      </c>
      <c r="B11" s="182"/>
      <c r="C11" s="177">
        <v>1</v>
      </c>
      <c r="D11" s="178"/>
      <c r="E11" s="178"/>
      <c r="F11" s="177">
        <v>1</v>
      </c>
      <c r="G11" s="178"/>
      <c r="H11" s="178"/>
      <c r="I11" s="178"/>
      <c r="L11" s="206"/>
      <c r="M11" s="206"/>
      <c r="N11" s="206"/>
      <c r="O11" s="206"/>
    </row>
    <row r="12" spans="1:15" s="3" customFormat="1" ht="22.5" customHeight="1">
      <c r="A12" s="182" t="s">
        <v>221</v>
      </c>
      <c r="B12" s="182"/>
      <c r="C12" s="177">
        <v>1</v>
      </c>
      <c r="D12" s="178"/>
      <c r="E12" s="178"/>
      <c r="F12" s="177">
        <v>1</v>
      </c>
      <c r="G12" s="178"/>
      <c r="H12" s="178"/>
      <c r="I12" s="178"/>
      <c r="L12" s="206"/>
      <c r="M12" s="206"/>
      <c r="N12" s="206"/>
      <c r="O12" s="206"/>
    </row>
    <row r="13" spans="1:15" s="3" customFormat="1" ht="22.5" customHeight="1">
      <c r="A13" s="182" t="s">
        <v>222</v>
      </c>
      <c r="B13" s="182"/>
      <c r="C13" s="190" t="s">
        <v>223</v>
      </c>
      <c r="D13" s="178"/>
      <c r="E13" s="178"/>
      <c r="F13" s="177">
        <v>1</v>
      </c>
      <c r="G13" s="178"/>
      <c r="H13" s="178"/>
      <c r="I13" s="178"/>
      <c r="L13" s="206"/>
      <c r="M13" s="206"/>
      <c r="N13" s="206"/>
      <c r="O13" s="206"/>
    </row>
    <row r="14" spans="1:15" s="3" customFormat="1" ht="22.5" customHeight="1">
      <c r="A14" s="182" t="s">
        <v>224</v>
      </c>
      <c r="B14" s="182"/>
      <c r="C14" s="181">
        <v>1</v>
      </c>
      <c r="D14" s="181"/>
      <c r="E14" s="181"/>
      <c r="F14" s="181">
        <v>1</v>
      </c>
      <c r="G14" s="181"/>
      <c r="H14" s="181"/>
      <c r="I14" s="181"/>
      <c r="L14" s="206"/>
      <c r="M14" s="206"/>
      <c r="N14" s="206"/>
      <c r="O14" s="206"/>
    </row>
    <row r="15" spans="1:15" s="3" customFormat="1" ht="22.5" customHeight="1">
      <c r="A15" s="182" t="s">
        <v>225</v>
      </c>
      <c r="B15" s="182"/>
      <c r="C15" s="177">
        <v>1</v>
      </c>
      <c r="D15" s="178"/>
      <c r="E15" s="178"/>
      <c r="F15" s="177">
        <v>1</v>
      </c>
      <c r="G15" s="178"/>
      <c r="H15" s="178"/>
      <c r="I15" s="178"/>
      <c r="L15" s="206"/>
      <c r="M15" s="206"/>
      <c r="N15" s="206"/>
      <c r="O15" s="206"/>
    </row>
    <row r="16" spans="1:15" s="3" customFormat="1" ht="22.5" customHeight="1">
      <c r="A16" s="182" t="s">
        <v>226</v>
      </c>
      <c r="B16" s="182"/>
      <c r="C16" s="177">
        <v>1</v>
      </c>
      <c r="D16" s="178"/>
      <c r="E16" s="178"/>
      <c r="F16" s="177">
        <v>1</v>
      </c>
      <c r="G16" s="178"/>
      <c r="H16" s="178"/>
      <c r="I16" s="178"/>
      <c r="L16" s="206"/>
      <c r="M16" s="206"/>
      <c r="N16" s="206"/>
      <c r="O16" s="206"/>
    </row>
    <row r="17" spans="1:15" s="3" customFormat="1" ht="22.5" customHeight="1">
      <c r="A17" s="179"/>
      <c r="B17" s="180"/>
      <c r="C17" s="178"/>
      <c r="D17" s="178"/>
      <c r="E17" s="178"/>
      <c r="F17" s="178"/>
      <c r="G17" s="178"/>
      <c r="H17" s="178"/>
      <c r="I17" s="178"/>
      <c r="L17" s="206"/>
      <c r="M17" s="206"/>
      <c r="N17" s="206"/>
      <c r="O17" s="206"/>
    </row>
    <row r="18" spans="1:15" s="3" customFormat="1" ht="13.9">
      <c r="L18" s="206"/>
      <c r="M18" s="206"/>
      <c r="N18" s="206"/>
      <c r="O18" s="206"/>
    </row>
    <row r="19" spans="1:15" s="45" customFormat="1" ht="21.75" customHeight="1">
      <c r="A19" s="165" t="s">
        <v>227</v>
      </c>
      <c r="B19" s="166"/>
      <c r="C19" s="166"/>
      <c r="D19" s="166"/>
      <c r="E19" s="166"/>
      <c r="F19" s="166"/>
      <c r="G19" s="166"/>
      <c r="H19" s="166"/>
      <c r="I19" s="166"/>
      <c r="J19" s="166"/>
      <c r="K19" s="167"/>
    </row>
    <row r="20" spans="1:15" s="3" customFormat="1" ht="38.25" customHeight="1">
      <c r="A20" s="46" t="s">
        <v>54</v>
      </c>
      <c r="B20" s="171" t="s">
        <v>228</v>
      </c>
      <c r="C20" s="171"/>
      <c r="D20" s="171"/>
      <c r="E20" s="171" t="s">
        <v>229</v>
      </c>
      <c r="F20" s="171"/>
      <c r="G20" s="171"/>
      <c r="H20" s="171" t="s">
        <v>230</v>
      </c>
      <c r="I20" s="171"/>
      <c r="J20" s="172"/>
      <c r="K20" s="72"/>
    </row>
    <row r="21" spans="1:15" s="3" customFormat="1" ht="13.9">
      <c r="A21" s="105" t="s">
        <v>231</v>
      </c>
      <c r="B21" s="176" t="s">
        <v>231</v>
      </c>
      <c r="C21" s="176"/>
      <c r="D21" s="176"/>
      <c r="E21" s="176" t="s">
        <v>231</v>
      </c>
      <c r="F21" s="176"/>
      <c r="G21" s="176"/>
      <c r="H21" s="176" t="s">
        <v>232</v>
      </c>
      <c r="I21" s="176"/>
      <c r="J21" s="372"/>
      <c r="K21" s="72"/>
    </row>
    <row r="22" spans="1:15" s="3" customFormat="1" ht="13.9">
      <c r="A22" s="113"/>
      <c r="B22" s="176"/>
      <c r="C22" s="176"/>
      <c r="D22" s="176"/>
      <c r="E22" s="176"/>
      <c r="F22" s="176"/>
      <c r="G22" s="176"/>
      <c r="H22" s="176"/>
      <c r="I22" s="176"/>
      <c r="J22" s="372"/>
      <c r="K22" s="72"/>
    </row>
    <row r="23" spans="1:15" s="3" customFormat="1" ht="13.9">
      <c r="A23" s="113"/>
      <c r="B23" s="176"/>
      <c r="C23" s="176"/>
      <c r="D23" s="176"/>
      <c r="E23" s="176"/>
      <c r="F23" s="176"/>
      <c r="G23" s="176"/>
      <c r="H23" s="176"/>
      <c r="I23" s="176"/>
      <c r="J23" s="372"/>
      <c r="K23" s="72"/>
    </row>
    <row r="24" spans="1:15" s="3" customFormat="1" ht="13.9">
      <c r="A24" s="113"/>
      <c r="B24" s="176"/>
      <c r="C24" s="176"/>
      <c r="D24" s="176"/>
      <c r="E24" s="176"/>
      <c r="F24" s="176"/>
      <c r="G24" s="176"/>
      <c r="H24" s="176"/>
      <c r="I24" s="176"/>
      <c r="J24" s="372"/>
      <c r="K24" s="72"/>
    </row>
    <row r="25" spans="1:15" s="3" customFormat="1" ht="13.9">
      <c r="A25" s="113"/>
      <c r="B25" s="176"/>
      <c r="C25" s="176"/>
      <c r="D25" s="176"/>
      <c r="E25" s="176"/>
      <c r="F25" s="176"/>
      <c r="G25" s="176"/>
      <c r="H25" s="176"/>
      <c r="I25" s="176"/>
      <c r="J25" s="372"/>
      <c r="K25" s="72"/>
    </row>
    <row r="26" spans="1:15" s="3" customFormat="1" ht="13.9"/>
    <row r="27" spans="1:15" s="45" customFormat="1" ht="22.5" customHeight="1">
      <c r="A27" s="165" t="s">
        <v>233</v>
      </c>
      <c r="B27" s="166"/>
      <c r="C27" s="166"/>
      <c r="D27" s="166"/>
      <c r="E27" s="166"/>
      <c r="F27" s="166"/>
      <c r="G27" s="166"/>
      <c r="H27" s="166"/>
      <c r="I27" s="166"/>
      <c r="J27" s="166"/>
      <c r="K27" s="167"/>
    </row>
    <row r="28" spans="1:15" s="3" customFormat="1" ht="39" customHeight="1">
      <c r="A28" s="46" t="s">
        <v>54</v>
      </c>
      <c r="B28" s="171" t="s">
        <v>234</v>
      </c>
      <c r="C28" s="171"/>
      <c r="D28" s="171"/>
      <c r="E28" s="171" t="s">
        <v>235</v>
      </c>
      <c r="F28" s="171"/>
      <c r="G28" s="171"/>
      <c r="H28" s="171" t="s">
        <v>230</v>
      </c>
      <c r="I28" s="171"/>
      <c r="J28" s="172"/>
      <c r="K28" s="72"/>
    </row>
    <row r="29" spans="1:15" s="3" customFormat="1" ht="18" customHeight="1">
      <c r="A29" s="105">
        <v>44781</v>
      </c>
      <c r="B29" s="168" t="s">
        <v>236</v>
      </c>
      <c r="C29" s="169"/>
      <c r="D29" s="170"/>
      <c r="E29" s="168" t="s">
        <v>237</v>
      </c>
      <c r="F29" s="169"/>
      <c r="G29" s="170"/>
      <c r="H29" s="168" t="s">
        <v>238</v>
      </c>
      <c r="I29" s="169"/>
      <c r="J29" s="170"/>
      <c r="K29" s="72"/>
    </row>
    <row r="30" spans="1:15" s="3" customFormat="1" ht="14.25" customHeight="1">
      <c r="A30" s="373">
        <v>44815</v>
      </c>
      <c r="B30" s="168" t="s">
        <v>239</v>
      </c>
      <c r="C30" s="169"/>
      <c r="D30" s="170"/>
      <c r="E30" s="168" t="s">
        <v>240</v>
      </c>
      <c r="F30" s="169"/>
      <c r="G30" s="170"/>
      <c r="H30" s="168" t="s">
        <v>241</v>
      </c>
      <c r="I30" s="169"/>
      <c r="J30" s="170"/>
      <c r="K30" s="72"/>
    </row>
    <row r="31" spans="1:15" ht="29.25" customHeight="1">
      <c r="A31" s="374"/>
      <c r="B31" s="173"/>
      <c r="C31" s="174"/>
      <c r="D31" s="175"/>
      <c r="E31" s="173"/>
      <c r="F31" s="174"/>
      <c r="G31" s="175"/>
      <c r="H31" s="173"/>
      <c r="I31" s="174"/>
      <c r="J31" s="175"/>
      <c r="K31" s="72"/>
      <c r="L31" s="92"/>
      <c r="M31" s="92"/>
      <c r="N31" s="92"/>
      <c r="O31" s="92"/>
    </row>
    <row r="32" spans="1:15" s="3" customFormat="1" ht="28.5" customHeight="1">
      <c r="A32" s="105">
        <v>44902</v>
      </c>
      <c r="B32" s="168" t="s">
        <v>242</v>
      </c>
      <c r="C32" s="169"/>
      <c r="D32" s="170"/>
      <c r="E32" s="168" t="s">
        <v>243</v>
      </c>
      <c r="F32" s="169"/>
      <c r="G32" s="170"/>
      <c r="H32" s="168" t="s">
        <v>244</v>
      </c>
      <c r="I32" s="169"/>
      <c r="J32" s="170"/>
      <c r="K32" s="72"/>
    </row>
    <row r="33" spans="1:11" s="3" customFormat="1" ht="13.9">
      <c r="A33" s="113"/>
      <c r="B33" s="176" t="s">
        <v>7</v>
      </c>
      <c r="C33" s="176"/>
      <c r="D33" s="176"/>
      <c r="E33" s="176"/>
      <c r="F33" s="176"/>
      <c r="G33" s="176"/>
      <c r="H33" s="176"/>
      <c r="I33" s="176"/>
      <c r="J33" s="372"/>
      <c r="K33" s="72"/>
    </row>
    <row r="34" spans="1:11" s="3" customFormat="1" ht="29.25" customHeight="1">
      <c r="A34" s="286"/>
      <c r="E34" s="189" t="s">
        <v>245</v>
      </c>
      <c r="F34" s="189"/>
      <c r="G34" s="189"/>
      <c r="H34" s="189"/>
      <c r="I34" s="189"/>
      <c r="J34" s="286"/>
    </row>
    <row r="35" spans="1:11">
      <c r="A35" s="92"/>
      <c r="B35" s="92" t="s">
        <v>8</v>
      </c>
      <c r="C35" s="92"/>
      <c r="D35" s="92"/>
      <c r="E35" s="92"/>
      <c r="F35" s="92"/>
      <c r="G35" s="92"/>
      <c r="H35" s="92"/>
      <c r="I35" s="92"/>
      <c r="J35" s="92"/>
      <c r="K35" s="92"/>
    </row>
    <row r="67" spans="6:6">
      <c r="F67" s="3"/>
    </row>
  </sheetData>
  <mergeCells count="67">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B22:D22"/>
    <mergeCell ref="E22:G22"/>
    <mergeCell ref="H22:J22"/>
    <mergeCell ref="B23:D23"/>
    <mergeCell ref="E23:G23"/>
    <mergeCell ref="H23:J23"/>
    <mergeCell ref="E25:G25"/>
    <mergeCell ref="B33:D33"/>
    <mergeCell ref="E33:G33"/>
    <mergeCell ref="H33:J33"/>
    <mergeCell ref="B30:D31"/>
    <mergeCell ref="E30:G31"/>
    <mergeCell ref="H30:J31"/>
    <mergeCell ref="H25:J25"/>
    <mergeCell ref="A30:A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J27" sqref="J27"/>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SELCHP</v>
      </c>
      <c r="F1" s="92"/>
      <c r="G1" s="92"/>
      <c r="H1" s="92"/>
      <c r="I1" s="92"/>
    </row>
    <row r="3" spans="1:9" ht="15.6">
      <c r="A3" s="1" t="s">
        <v>246</v>
      </c>
      <c r="B3" s="92"/>
      <c r="C3" s="92"/>
      <c r="D3" s="92"/>
      <c r="E3" s="92"/>
      <c r="F3" s="92"/>
      <c r="G3" s="92"/>
      <c r="H3" s="92"/>
      <c r="I3" s="92"/>
    </row>
    <row r="4" spans="1:9" ht="15.6">
      <c r="A4" s="1"/>
      <c r="B4" s="92"/>
      <c r="C4" s="92"/>
      <c r="D4" s="92"/>
      <c r="E4" s="92"/>
      <c r="F4" s="92"/>
      <c r="G4" s="92"/>
      <c r="H4" s="92"/>
      <c r="I4" s="92"/>
    </row>
    <row r="5" spans="1:9" s="3" customFormat="1" ht="13.9">
      <c r="A5" s="194" t="s">
        <v>247</v>
      </c>
      <c r="B5" s="195"/>
      <c r="C5" s="195"/>
      <c r="D5" s="195"/>
      <c r="E5" s="195"/>
      <c r="F5" s="195"/>
      <c r="G5" s="195"/>
      <c r="H5" s="195"/>
      <c r="I5" s="196"/>
    </row>
    <row r="6" spans="1:9" s="3" customFormat="1" ht="15.75" customHeight="1">
      <c r="A6" s="130" t="s">
        <v>248</v>
      </c>
      <c r="B6" s="131"/>
      <c r="C6" s="131"/>
      <c r="D6" s="131"/>
      <c r="E6" s="131"/>
      <c r="F6" s="131"/>
      <c r="G6" s="131"/>
      <c r="H6" s="131"/>
      <c r="I6" s="132"/>
    </row>
    <row r="7" spans="1:9" s="3" customFormat="1" ht="15.75" customHeight="1">
      <c r="A7" s="133"/>
      <c r="B7" s="134"/>
      <c r="C7" s="134"/>
      <c r="D7" s="134"/>
      <c r="E7" s="134"/>
      <c r="F7" s="134"/>
      <c r="G7" s="134"/>
      <c r="H7" s="134"/>
      <c r="I7" s="135"/>
    </row>
    <row r="8" spans="1:9" s="3" customFormat="1" ht="15.75" customHeight="1">
      <c r="A8" s="133"/>
      <c r="B8" s="134"/>
      <c r="C8" s="134"/>
      <c r="D8" s="134"/>
      <c r="E8" s="134"/>
      <c r="F8" s="134"/>
      <c r="G8" s="134"/>
      <c r="H8" s="134"/>
      <c r="I8" s="135"/>
    </row>
    <row r="9" spans="1:9" s="3" customFormat="1" ht="15.75" customHeight="1">
      <c r="A9" s="133"/>
      <c r="B9" s="134"/>
      <c r="C9" s="134"/>
      <c r="D9" s="134"/>
      <c r="E9" s="134"/>
      <c r="F9" s="134"/>
      <c r="G9" s="134"/>
      <c r="H9" s="134"/>
      <c r="I9" s="135"/>
    </row>
    <row r="10" spans="1:9" s="3" customFormat="1" ht="15.75" customHeight="1">
      <c r="A10" s="133"/>
      <c r="B10" s="134"/>
      <c r="C10" s="134"/>
      <c r="D10" s="134"/>
      <c r="E10" s="134"/>
      <c r="F10" s="134"/>
      <c r="G10" s="134"/>
      <c r="H10" s="134"/>
      <c r="I10" s="135"/>
    </row>
    <row r="11" spans="1:9" s="3" customFormat="1" ht="15.75" customHeight="1">
      <c r="A11" s="133"/>
      <c r="B11" s="134"/>
      <c r="C11" s="134"/>
      <c r="D11" s="134"/>
      <c r="E11" s="134"/>
      <c r="F11" s="134"/>
      <c r="G11" s="134"/>
      <c r="H11" s="134"/>
      <c r="I11" s="135"/>
    </row>
    <row r="12" spans="1:9" s="3" customFormat="1" ht="15.75" customHeight="1">
      <c r="A12" s="133"/>
      <c r="B12" s="134"/>
      <c r="C12" s="134"/>
      <c r="D12" s="134"/>
      <c r="E12" s="134"/>
      <c r="F12" s="134"/>
      <c r="G12" s="134"/>
      <c r="H12" s="134"/>
      <c r="I12" s="135"/>
    </row>
    <row r="13" spans="1:9" s="3" customFormat="1" ht="15.75" customHeight="1">
      <c r="A13" s="133"/>
      <c r="B13" s="134"/>
      <c r="C13" s="134"/>
      <c r="D13" s="134"/>
      <c r="E13" s="134"/>
      <c r="F13" s="134"/>
      <c r="G13" s="134"/>
      <c r="H13" s="134"/>
      <c r="I13" s="135"/>
    </row>
    <row r="14" spans="1:9" s="3" customFormat="1" ht="15.75" customHeight="1">
      <c r="A14" s="136"/>
      <c r="B14" s="137"/>
      <c r="C14" s="137"/>
      <c r="D14" s="137"/>
      <c r="E14" s="137"/>
      <c r="F14" s="137"/>
      <c r="G14" s="137"/>
      <c r="H14" s="137"/>
      <c r="I14" s="138"/>
    </row>
    <row r="15" spans="1:9" s="3" customFormat="1" ht="13.9"/>
    <row r="16" spans="1:9" s="47" customFormat="1" ht="33.75" customHeight="1">
      <c r="A16" s="191" t="s">
        <v>249</v>
      </c>
      <c r="B16" s="192"/>
      <c r="C16" s="192"/>
      <c r="D16" s="192"/>
      <c r="E16" s="192"/>
      <c r="F16" s="192"/>
      <c r="G16" s="192"/>
      <c r="H16" s="192"/>
      <c r="I16" s="193"/>
    </row>
    <row r="17" spans="1:9" ht="15.75" customHeight="1">
      <c r="A17" s="197" t="s">
        <v>238</v>
      </c>
      <c r="B17" s="139"/>
      <c r="C17" s="139"/>
      <c r="D17" s="139"/>
      <c r="E17" s="139"/>
      <c r="F17" s="139"/>
      <c r="G17" s="139"/>
      <c r="H17" s="139"/>
      <c r="I17" s="140"/>
    </row>
    <row r="18" spans="1:9" ht="15.75" customHeight="1">
      <c r="A18" s="141"/>
      <c r="B18" s="142"/>
      <c r="C18" s="142"/>
      <c r="D18" s="142"/>
      <c r="E18" s="142"/>
      <c r="F18" s="142"/>
      <c r="G18" s="142"/>
      <c r="H18" s="142"/>
      <c r="I18" s="143"/>
    </row>
    <row r="19" spans="1:9" ht="15.75" customHeight="1">
      <c r="A19" s="141"/>
      <c r="B19" s="142"/>
      <c r="C19" s="142"/>
      <c r="D19" s="142"/>
      <c r="E19" s="142"/>
      <c r="F19" s="142"/>
      <c r="G19" s="142"/>
      <c r="H19" s="142"/>
      <c r="I19" s="143"/>
    </row>
    <row r="20" spans="1:9" ht="15.75" customHeight="1">
      <c r="A20" s="141"/>
      <c r="B20" s="142"/>
      <c r="C20" s="142"/>
      <c r="D20" s="142"/>
      <c r="E20" s="142"/>
      <c r="F20" s="142"/>
      <c r="G20" s="142"/>
      <c r="H20" s="142"/>
      <c r="I20" s="143"/>
    </row>
    <row r="21" spans="1:9" ht="15.75" customHeight="1">
      <c r="A21" s="141"/>
      <c r="B21" s="142"/>
      <c r="C21" s="142"/>
      <c r="D21" s="142"/>
      <c r="E21" s="142"/>
      <c r="F21" s="142"/>
      <c r="G21" s="142"/>
      <c r="H21" s="142"/>
      <c r="I21" s="143"/>
    </row>
    <row r="22" spans="1:9" ht="15.75" customHeight="1">
      <c r="A22" s="141"/>
      <c r="B22" s="142"/>
      <c r="C22" s="142"/>
      <c r="D22" s="142"/>
      <c r="E22" s="142"/>
      <c r="F22" s="142"/>
      <c r="G22" s="142"/>
      <c r="H22" s="142"/>
      <c r="I22" s="143"/>
    </row>
    <row r="23" spans="1:9" ht="15.75" customHeight="1">
      <c r="A23" s="141"/>
      <c r="B23" s="142"/>
      <c r="C23" s="142"/>
      <c r="D23" s="142"/>
      <c r="E23" s="142"/>
      <c r="F23" s="142"/>
      <c r="G23" s="142"/>
      <c r="H23" s="142"/>
      <c r="I23" s="143"/>
    </row>
    <row r="24" spans="1:9" ht="15.75" customHeight="1">
      <c r="A24" s="141"/>
      <c r="B24" s="142"/>
      <c r="C24" s="142"/>
      <c r="D24" s="142"/>
      <c r="E24" s="142"/>
      <c r="F24" s="142"/>
      <c r="G24" s="142"/>
      <c r="H24" s="142"/>
      <c r="I24" s="143"/>
    </row>
    <row r="25" spans="1:9" ht="15.75" customHeight="1">
      <c r="A25" s="144"/>
      <c r="B25" s="145"/>
      <c r="C25" s="145"/>
      <c r="D25" s="145"/>
      <c r="E25" s="145"/>
      <c r="F25" s="145"/>
      <c r="G25" s="145"/>
      <c r="H25" s="145"/>
      <c r="I25" s="146"/>
    </row>
    <row r="26" spans="1:9" ht="15.6">
      <c r="A26" s="1"/>
      <c r="B26" s="92"/>
      <c r="C26" s="92"/>
      <c r="D26" s="92"/>
      <c r="E26" s="92"/>
      <c r="F26" s="92"/>
      <c r="G26" s="92"/>
      <c r="H26" s="92"/>
      <c r="I26" s="92"/>
    </row>
    <row r="27" spans="1:9" ht="36.75" customHeight="1">
      <c r="A27" s="191" t="s">
        <v>250</v>
      </c>
      <c r="B27" s="192"/>
      <c r="C27" s="192"/>
      <c r="D27" s="192"/>
      <c r="E27" s="192"/>
      <c r="F27" s="192"/>
      <c r="G27" s="192"/>
      <c r="H27" s="192"/>
      <c r="I27" s="193"/>
    </row>
    <row r="28" spans="1:9" ht="15.75" customHeight="1">
      <c r="A28" s="130" t="s">
        <v>251</v>
      </c>
      <c r="B28" s="131"/>
      <c r="C28" s="131"/>
      <c r="D28" s="131"/>
      <c r="E28" s="131"/>
      <c r="F28" s="131"/>
      <c r="G28" s="131"/>
      <c r="H28" s="131"/>
      <c r="I28" s="132"/>
    </row>
    <row r="29" spans="1:9" ht="15.75" customHeight="1">
      <c r="A29" s="133"/>
      <c r="B29" s="134"/>
      <c r="C29" s="134"/>
      <c r="D29" s="134"/>
      <c r="E29" s="134"/>
      <c r="F29" s="134"/>
      <c r="G29" s="134"/>
      <c r="H29" s="134"/>
      <c r="I29" s="135"/>
    </row>
    <row r="30" spans="1:9" ht="15.75" customHeight="1">
      <c r="A30" s="133"/>
      <c r="B30" s="134"/>
      <c r="C30" s="134"/>
      <c r="D30" s="134"/>
      <c r="E30" s="134"/>
      <c r="F30" s="134"/>
      <c r="G30" s="134"/>
      <c r="H30" s="134"/>
      <c r="I30" s="135"/>
    </row>
    <row r="31" spans="1:9" ht="15.75" customHeight="1">
      <c r="A31" s="133"/>
      <c r="B31" s="134"/>
      <c r="C31" s="134"/>
      <c r="D31" s="134"/>
      <c r="E31" s="134"/>
      <c r="F31" s="134"/>
      <c r="G31" s="134"/>
      <c r="H31" s="134"/>
      <c r="I31" s="135"/>
    </row>
    <row r="32" spans="1:9" ht="15.75" customHeight="1">
      <c r="A32" s="133"/>
      <c r="B32" s="134"/>
      <c r="C32" s="134"/>
      <c r="D32" s="134"/>
      <c r="E32" s="134"/>
      <c r="F32" s="134"/>
      <c r="G32" s="134"/>
      <c r="H32" s="134"/>
      <c r="I32" s="135"/>
    </row>
    <row r="33" spans="1:9" ht="15.75" customHeight="1">
      <c r="A33" s="133"/>
      <c r="B33" s="134"/>
      <c r="C33" s="134"/>
      <c r="D33" s="134"/>
      <c r="E33" s="134"/>
      <c r="F33" s="134"/>
      <c r="G33" s="134"/>
      <c r="H33" s="134"/>
      <c r="I33" s="135"/>
    </row>
    <row r="34" spans="1:9" ht="15.75" customHeight="1">
      <c r="A34" s="133"/>
      <c r="B34" s="134"/>
      <c r="C34" s="134"/>
      <c r="D34" s="134"/>
      <c r="E34" s="134"/>
      <c r="F34" s="134"/>
      <c r="G34" s="134"/>
      <c r="H34" s="134"/>
      <c r="I34" s="135"/>
    </row>
    <row r="35" spans="1:9" ht="15.75" customHeight="1">
      <c r="A35" s="133"/>
      <c r="B35" s="134"/>
      <c r="C35" s="134"/>
      <c r="D35" s="134"/>
      <c r="E35" s="134"/>
      <c r="F35" s="134"/>
      <c r="G35" s="134"/>
      <c r="H35" s="134"/>
      <c r="I35" s="135"/>
    </row>
    <row r="36" spans="1:9" ht="15.75" customHeight="1">
      <c r="A36" s="136"/>
      <c r="B36" s="137"/>
      <c r="C36" s="137"/>
      <c r="D36" s="137"/>
      <c r="E36" s="137"/>
      <c r="F36" s="137"/>
      <c r="G36" s="137"/>
      <c r="H36" s="137"/>
      <c r="I36" s="138"/>
    </row>
    <row r="38" spans="1:9" ht="33" customHeight="1">
      <c r="A38" s="191" t="s">
        <v>252</v>
      </c>
      <c r="B38" s="192"/>
      <c r="C38" s="192"/>
      <c r="D38" s="192"/>
      <c r="E38" s="192"/>
      <c r="F38" s="192"/>
      <c r="G38" s="192"/>
      <c r="H38" s="192"/>
      <c r="I38" s="193"/>
    </row>
    <row r="39" spans="1:9" ht="15.75" customHeight="1">
      <c r="A39" s="130" t="s">
        <v>253</v>
      </c>
      <c r="B39" s="131"/>
      <c r="C39" s="131"/>
      <c r="D39" s="131"/>
      <c r="E39" s="131"/>
      <c r="F39" s="131"/>
      <c r="G39" s="131"/>
      <c r="H39" s="131"/>
      <c r="I39" s="132"/>
    </row>
    <row r="40" spans="1:9" ht="15.75" customHeight="1">
      <c r="A40" s="133"/>
      <c r="B40" s="134"/>
      <c r="C40" s="134"/>
      <c r="D40" s="134"/>
      <c r="E40" s="134"/>
      <c r="F40" s="134"/>
      <c r="G40" s="134"/>
      <c r="H40" s="134"/>
      <c r="I40" s="135"/>
    </row>
    <row r="41" spans="1:9" ht="15.75" customHeight="1">
      <c r="A41" s="133"/>
      <c r="B41" s="134"/>
      <c r="C41" s="134"/>
      <c r="D41" s="134"/>
      <c r="E41" s="134"/>
      <c r="F41" s="134"/>
      <c r="G41" s="134"/>
      <c r="H41" s="134"/>
      <c r="I41" s="135"/>
    </row>
    <row r="42" spans="1:9" ht="15.75" customHeight="1">
      <c r="A42" s="133"/>
      <c r="B42" s="134"/>
      <c r="C42" s="134"/>
      <c r="D42" s="134"/>
      <c r="E42" s="134"/>
      <c r="F42" s="134"/>
      <c r="G42" s="134"/>
      <c r="H42" s="134"/>
      <c r="I42" s="135"/>
    </row>
    <row r="43" spans="1:9" ht="15.75" customHeight="1">
      <c r="A43" s="133"/>
      <c r="B43" s="134"/>
      <c r="C43" s="134"/>
      <c r="D43" s="134"/>
      <c r="E43" s="134"/>
      <c r="F43" s="134"/>
      <c r="G43" s="134"/>
      <c r="H43" s="134"/>
      <c r="I43" s="135"/>
    </row>
    <row r="44" spans="1:9" ht="15.75" customHeight="1">
      <c r="A44" s="133"/>
      <c r="B44" s="134"/>
      <c r="C44" s="134"/>
      <c r="D44" s="134"/>
      <c r="E44" s="134"/>
      <c r="F44" s="134"/>
      <c r="G44" s="134"/>
      <c r="H44" s="134"/>
      <c r="I44" s="135"/>
    </row>
    <row r="45" spans="1:9" ht="15.75" customHeight="1">
      <c r="A45" s="133"/>
      <c r="B45" s="134"/>
      <c r="C45" s="134"/>
      <c r="D45" s="134"/>
      <c r="E45" s="134"/>
      <c r="F45" s="134"/>
      <c r="G45" s="134"/>
      <c r="H45" s="134"/>
      <c r="I45" s="135"/>
    </row>
    <row r="46" spans="1:9" ht="15.75" customHeight="1">
      <c r="A46" s="133"/>
      <c r="B46" s="134"/>
      <c r="C46" s="134"/>
      <c r="D46" s="134"/>
      <c r="E46" s="134"/>
      <c r="F46" s="134"/>
      <c r="G46" s="134"/>
      <c r="H46" s="134"/>
      <c r="I46" s="135"/>
    </row>
    <row r="47" spans="1:9" ht="15.75" customHeight="1">
      <c r="A47" s="136"/>
      <c r="B47" s="137"/>
      <c r="C47" s="137"/>
      <c r="D47" s="137"/>
      <c r="E47" s="137"/>
      <c r="F47" s="137"/>
      <c r="G47" s="137"/>
      <c r="H47" s="137"/>
      <c r="I47" s="138"/>
    </row>
    <row r="48" spans="1:9" ht="15.75" customHeight="1">
      <c r="A48" s="130"/>
      <c r="B48" s="131"/>
      <c r="C48" s="131"/>
      <c r="D48" s="131"/>
      <c r="E48" s="131"/>
      <c r="F48" s="131"/>
      <c r="G48" s="131"/>
      <c r="H48" s="131"/>
      <c r="I48" s="132"/>
    </row>
    <row r="66" spans="6:6">
      <c r="F66" s="3"/>
    </row>
  </sheetData>
  <mergeCells count="9">
    <mergeCell ref="A39:I47"/>
    <mergeCell ref="A48:I48"/>
    <mergeCell ref="A38:I3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view="pageBreakPreview" topLeftCell="A5" zoomScale="60" zoomScaleNormal="100" workbookViewId="0">
      <selection activeCell="J27" sqref="J27"/>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SELCHP</v>
      </c>
      <c r="F1" s="92"/>
      <c r="G1" s="92"/>
      <c r="H1" s="92"/>
      <c r="I1" s="92"/>
    </row>
    <row r="3" spans="1:9" ht="15.6">
      <c r="A3" s="1" t="s">
        <v>254</v>
      </c>
      <c r="B3" s="92"/>
      <c r="C3" s="92"/>
      <c r="D3" s="92"/>
      <c r="E3" s="92"/>
      <c r="F3" s="92"/>
      <c r="G3" s="92"/>
      <c r="H3" s="92"/>
      <c r="I3" s="92"/>
    </row>
    <row r="4" spans="1:9" ht="15.6">
      <c r="A4" s="1"/>
      <c r="B4" s="92"/>
      <c r="C4" s="92"/>
      <c r="D4" s="92"/>
      <c r="E4" s="92"/>
      <c r="F4" s="92"/>
      <c r="G4" s="92"/>
      <c r="H4" s="92"/>
      <c r="I4" s="92"/>
    </row>
    <row r="5" spans="1:9" s="3" customFormat="1" ht="28.5" customHeight="1">
      <c r="A5" s="48" t="s">
        <v>255</v>
      </c>
      <c r="B5" s="49"/>
      <c r="C5" s="49"/>
      <c r="D5" s="49"/>
      <c r="E5" s="49"/>
      <c r="F5" s="49"/>
      <c r="G5" s="49"/>
      <c r="H5" s="49"/>
      <c r="I5" s="50"/>
    </row>
    <row r="6" spans="1:9" s="3" customFormat="1" ht="15.75" customHeight="1">
      <c r="A6" s="194" t="s">
        <v>54</v>
      </c>
      <c r="B6" s="196"/>
      <c r="C6" s="194" t="s">
        <v>256</v>
      </c>
      <c r="D6" s="195"/>
      <c r="E6" s="195"/>
      <c r="F6" s="195"/>
      <c r="G6" s="195"/>
      <c r="H6" s="195"/>
      <c r="I6" s="196"/>
    </row>
    <row r="7" spans="1:9" s="3" customFormat="1" ht="15.75" customHeight="1">
      <c r="A7" s="197" t="s">
        <v>238</v>
      </c>
      <c r="B7" s="140"/>
      <c r="C7" s="130" t="s">
        <v>257</v>
      </c>
      <c r="D7" s="131"/>
      <c r="E7" s="131"/>
      <c r="F7" s="131"/>
      <c r="G7" s="131"/>
      <c r="H7" s="131"/>
      <c r="I7" s="132"/>
    </row>
    <row r="8" spans="1:9" s="3" customFormat="1" ht="24" customHeight="1">
      <c r="A8" s="144"/>
      <c r="B8" s="146"/>
      <c r="C8" s="136"/>
      <c r="D8" s="137"/>
      <c r="E8" s="137"/>
      <c r="F8" s="137"/>
      <c r="G8" s="137"/>
      <c r="H8" s="137"/>
      <c r="I8" s="138"/>
    </row>
    <row r="9" spans="1:9" s="3" customFormat="1" ht="15.75" customHeight="1">
      <c r="A9" s="197" t="s">
        <v>258</v>
      </c>
      <c r="B9" s="140"/>
      <c r="C9" s="130" t="s">
        <v>259</v>
      </c>
      <c r="D9" s="131"/>
      <c r="E9" s="131"/>
      <c r="F9" s="131"/>
      <c r="G9" s="131"/>
      <c r="H9" s="131"/>
      <c r="I9" s="132"/>
    </row>
    <row r="10" spans="1:9" s="3" customFormat="1" ht="26.25" customHeight="1">
      <c r="A10" s="144"/>
      <c r="B10" s="146"/>
      <c r="C10" s="136"/>
      <c r="D10" s="137"/>
      <c r="E10" s="137"/>
      <c r="F10" s="137"/>
      <c r="G10" s="137"/>
      <c r="H10" s="137"/>
      <c r="I10" s="138"/>
    </row>
    <row r="11" spans="1:9" s="3" customFormat="1" ht="15.75" customHeight="1">
      <c r="A11" s="197"/>
      <c r="B11" s="140"/>
      <c r="C11" s="197"/>
      <c r="D11" s="139"/>
      <c r="E11" s="139"/>
      <c r="F11" s="139"/>
      <c r="G11" s="139"/>
      <c r="H11" s="139"/>
      <c r="I11" s="140"/>
    </row>
    <row r="12" spans="1:9" s="3" customFormat="1" ht="8.25" customHeight="1">
      <c r="A12" s="144"/>
      <c r="B12" s="146"/>
      <c r="C12" s="144"/>
      <c r="D12" s="145"/>
      <c r="E12" s="145"/>
      <c r="F12" s="145"/>
      <c r="G12" s="145"/>
      <c r="H12" s="145"/>
      <c r="I12" s="146"/>
    </row>
    <row r="13" spans="1:9" s="3" customFormat="1" ht="15.75" customHeight="1">
      <c r="A13" s="197"/>
      <c r="B13" s="140"/>
      <c r="C13" s="197"/>
      <c r="D13" s="139"/>
      <c r="E13" s="139"/>
      <c r="F13" s="139"/>
      <c r="G13" s="139"/>
      <c r="H13" s="139"/>
      <c r="I13" s="140"/>
    </row>
    <row r="14" spans="1:9" s="3" customFormat="1" ht="1.5" customHeight="1">
      <c r="A14" s="144"/>
      <c r="B14" s="146"/>
      <c r="C14" s="144"/>
      <c r="D14" s="145"/>
      <c r="E14" s="145"/>
      <c r="F14" s="145"/>
      <c r="G14" s="145"/>
      <c r="H14" s="145"/>
      <c r="I14" s="146"/>
    </row>
    <row r="15" spans="1:9" s="3" customFormat="1" ht="13.9"/>
    <row r="16" spans="1:9" s="47" customFormat="1" ht="33.75" customHeight="1">
      <c r="A16" s="191" t="s">
        <v>260</v>
      </c>
      <c r="B16" s="192"/>
      <c r="C16" s="192"/>
      <c r="D16" s="192"/>
      <c r="E16" s="192"/>
      <c r="F16" s="192"/>
      <c r="G16" s="192"/>
      <c r="H16" s="192"/>
      <c r="I16" s="193"/>
    </row>
    <row r="17" spans="1:9" ht="15.75" customHeight="1">
      <c r="A17" s="194" t="s">
        <v>54</v>
      </c>
      <c r="B17" s="196"/>
      <c r="C17" s="194" t="s">
        <v>256</v>
      </c>
      <c r="D17" s="195"/>
      <c r="E17" s="195"/>
      <c r="F17" s="195"/>
      <c r="G17" s="195"/>
      <c r="H17" s="195"/>
      <c r="I17" s="195"/>
    </row>
    <row r="18" spans="1:9" ht="15.75" customHeight="1">
      <c r="A18" s="197" t="s">
        <v>261</v>
      </c>
      <c r="B18" s="140"/>
      <c r="C18" s="130" t="s">
        <v>262</v>
      </c>
      <c r="D18" s="131"/>
      <c r="E18" s="131"/>
      <c r="F18" s="131"/>
      <c r="G18" s="131"/>
      <c r="H18" s="131"/>
      <c r="I18" s="132"/>
    </row>
    <row r="19" spans="1:9" ht="27" customHeight="1">
      <c r="A19" s="144"/>
      <c r="B19" s="146"/>
      <c r="C19" s="136"/>
      <c r="D19" s="137"/>
      <c r="E19" s="137"/>
      <c r="F19" s="137"/>
      <c r="G19" s="137"/>
      <c r="H19" s="137"/>
      <c r="I19" s="138"/>
    </row>
    <row r="20" spans="1:9" ht="15.75" customHeight="1">
      <c r="A20" s="197" t="s">
        <v>258</v>
      </c>
      <c r="B20" s="140"/>
      <c r="C20" s="130" t="s">
        <v>259</v>
      </c>
      <c r="D20" s="131"/>
      <c r="E20" s="131"/>
      <c r="F20" s="131"/>
      <c r="G20" s="131"/>
      <c r="H20" s="131"/>
      <c r="I20" s="132"/>
    </row>
    <row r="21" spans="1:9" ht="24" customHeight="1">
      <c r="A21" s="144"/>
      <c r="B21" s="146"/>
      <c r="C21" s="136"/>
      <c r="D21" s="137"/>
      <c r="E21" s="137"/>
      <c r="F21" s="137"/>
      <c r="G21" s="137"/>
      <c r="H21" s="137"/>
      <c r="I21" s="138"/>
    </row>
    <row r="22" spans="1:9" ht="15.75" customHeight="1">
      <c r="A22" s="197"/>
      <c r="B22" s="140"/>
      <c r="C22" s="197"/>
      <c r="D22" s="139"/>
      <c r="E22" s="139"/>
      <c r="F22" s="139"/>
      <c r="G22" s="139"/>
      <c r="H22" s="139"/>
      <c r="I22" s="140"/>
    </row>
    <row r="23" spans="1:9" ht="9.75" customHeight="1">
      <c r="A23" s="144"/>
      <c r="B23" s="146"/>
      <c r="C23" s="144"/>
      <c r="D23" s="145"/>
      <c r="E23" s="145"/>
      <c r="F23" s="145"/>
      <c r="G23" s="145"/>
      <c r="H23" s="145"/>
      <c r="I23" s="146"/>
    </row>
    <row r="24" spans="1:9" ht="15.75" customHeight="1">
      <c r="A24" s="197"/>
      <c r="B24" s="140"/>
      <c r="C24" s="197"/>
      <c r="D24" s="139"/>
      <c r="E24" s="139"/>
      <c r="F24" s="139"/>
      <c r="G24" s="139"/>
      <c r="H24" s="139"/>
      <c r="I24" s="140"/>
    </row>
    <row r="25" spans="1:9" ht="3" customHeight="1">
      <c r="A25" s="144"/>
      <c r="B25" s="146"/>
      <c r="C25" s="144"/>
      <c r="D25" s="145"/>
      <c r="E25" s="145"/>
      <c r="F25" s="145"/>
      <c r="G25" s="145"/>
      <c r="H25" s="145"/>
      <c r="I25" s="146"/>
    </row>
    <row r="26" spans="1:9" ht="15.75" customHeight="1">
      <c r="A26" s="197"/>
      <c r="B26" s="140"/>
      <c r="C26" s="197"/>
      <c r="D26" s="139"/>
      <c r="E26" s="139"/>
      <c r="F26" s="139"/>
      <c r="G26" s="139"/>
      <c r="H26" s="139"/>
      <c r="I26" s="140"/>
    </row>
    <row r="27" spans="1:9" ht="10.5" customHeight="1">
      <c r="A27" s="144"/>
      <c r="B27" s="146"/>
      <c r="C27" s="144"/>
      <c r="D27" s="145"/>
      <c r="E27" s="145"/>
      <c r="F27" s="145"/>
      <c r="G27" s="145"/>
      <c r="H27" s="145"/>
      <c r="I27" s="146"/>
    </row>
    <row r="28" spans="1:9" ht="15.6">
      <c r="A28" s="1"/>
      <c r="B28" s="92"/>
      <c r="C28" s="92"/>
      <c r="D28" s="92"/>
      <c r="E28" s="92"/>
      <c r="F28" s="92"/>
      <c r="G28" s="92"/>
      <c r="H28" s="92"/>
      <c r="I28" s="92"/>
    </row>
    <row r="29" spans="1:9" ht="36.75" customHeight="1">
      <c r="A29" s="191" t="s">
        <v>263</v>
      </c>
      <c r="B29" s="192"/>
      <c r="C29" s="192"/>
      <c r="D29" s="192"/>
      <c r="E29" s="192"/>
      <c r="F29" s="192"/>
      <c r="G29" s="192"/>
      <c r="H29" s="192"/>
      <c r="I29" s="193"/>
    </row>
    <row r="33" spans="2:2">
      <c r="B33" s="92" t="s">
        <v>7</v>
      </c>
    </row>
    <row r="35" spans="2:2">
      <c r="B35" s="92" t="s">
        <v>8</v>
      </c>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sheetPr>
  <dimension ref="A1:O35"/>
  <sheetViews>
    <sheetView view="pageBreakPreview" zoomScale="60" zoomScaleNormal="70" workbookViewId="0">
      <selection activeCell="J27" sqref="J27"/>
    </sheetView>
  </sheetViews>
  <sheetFormatPr defaultColWidth="8.85546875" defaultRowHeight="15"/>
  <cols>
    <col min="1" max="1" width="36.7109375" style="92" customWidth="1"/>
    <col min="2" max="2" width="17.7109375" style="92" customWidth="1"/>
    <col min="3" max="3" width="37.28515625" style="92" customWidth="1"/>
    <col min="4" max="14" width="8.85546875" style="92"/>
    <col min="15" max="15" width="9" style="92" customWidth="1"/>
    <col min="16" max="16384" width="8.85546875" style="92"/>
  </cols>
  <sheetData>
    <row r="1" spans="1:15">
      <c r="A1" s="92" t="str">
        <f>+'Cover Page'!$B$29</f>
        <v>Annual Performance Report 2022</v>
      </c>
      <c r="C1" s="198" t="str">
        <f>+'Cover Page'!$B$33</f>
        <v>SELCHP</v>
      </c>
    </row>
    <row r="2" spans="1:15" ht="10.15" customHeight="1">
      <c r="C2" s="198"/>
    </row>
    <row r="3" spans="1:15" ht="15.6">
      <c r="A3" s="1" t="s">
        <v>264</v>
      </c>
      <c r="E3" s="81" t="s">
        <v>3</v>
      </c>
    </row>
    <row r="4" spans="1:15" ht="9.4" customHeight="1"/>
    <row r="5" spans="1:15">
      <c r="A5" s="199" t="s">
        <v>265</v>
      </c>
      <c r="B5" s="200"/>
      <c r="C5" s="200"/>
    </row>
    <row r="6" spans="1:15" ht="30">
      <c r="A6" s="93" t="s">
        <v>266</v>
      </c>
      <c r="B6" s="97" t="s">
        <v>267</v>
      </c>
      <c r="C6" s="110">
        <v>311074</v>
      </c>
    </row>
    <row r="7" spans="1:15" ht="30">
      <c r="A7" s="93" t="s">
        <v>268</v>
      </c>
      <c r="B7" s="97" t="s">
        <v>267</v>
      </c>
      <c r="C7" s="111">
        <f>C6/'Operational Data'!G21</f>
        <v>0.72645250040932052</v>
      </c>
    </row>
    <row r="8" spans="1:15" ht="45">
      <c r="A8" s="93" t="s">
        <v>269</v>
      </c>
      <c r="B8" s="97" t="s">
        <v>267</v>
      </c>
      <c r="C8" s="111">
        <f>C6/'Operational Data'!G25</f>
        <v>1.3300354021651759</v>
      </c>
    </row>
    <row r="9" spans="1:15" ht="89.45" customHeight="1">
      <c r="A9" s="93" t="s">
        <v>270</v>
      </c>
      <c r="B9" s="201" t="s">
        <v>271</v>
      </c>
      <c r="C9" s="202"/>
      <c r="E9" s="208" t="s">
        <v>272</v>
      </c>
      <c r="F9" s="207"/>
      <c r="G9" s="207"/>
      <c r="H9" s="207"/>
      <c r="I9" s="207"/>
      <c r="J9" s="207"/>
      <c r="K9" s="207"/>
      <c r="L9" s="207"/>
      <c r="M9" s="207"/>
      <c r="N9" s="207"/>
      <c r="O9" s="207"/>
    </row>
    <row r="10" spans="1:15" ht="8.65" customHeight="1">
      <c r="A10" s="94"/>
      <c r="B10" s="95"/>
      <c r="C10" s="95"/>
    </row>
    <row r="11" spans="1:15">
      <c r="A11" s="203" t="s">
        <v>273</v>
      </c>
      <c r="B11" s="200"/>
      <c r="C11" s="200"/>
    </row>
    <row r="12" spans="1:15" ht="33.4" customHeight="1">
      <c r="A12" s="93" t="s">
        <v>274</v>
      </c>
      <c r="B12" s="97" t="s">
        <v>267</v>
      </c>
      <c r="C12" s="109">
        <v>7.4635999999999996</v>
      </c>
    </row>
    <row r="13" spans="1:15" ht="101.45" customHeight="1">
      <c r="A13" s="93" t="s">
        <v>275</v>
      </c>
      <c r="B13" s="204" t="s">
        <v>276</v>
      </c>
      <c r="C13" s="205"/>
      <c r="E13" s="206" t="s">
        <v>277</v>
      </c>
      <c r="F13" s="207"/>
      <c r="G13" s="207"/>
      <c r="H13" s="207"/>
      <c r="I13" s="207"/>
      <c r="J13" s="207"/>
      <c r="K13" s="207"/>
      <c r="L13" s="207"/>
      <c r="M13" s="207"/>
      <c r="N13" s="207"/>
      <c r="O13" s="207"/>
    </row>
    <row r="14" spans="1:15" ht="58.9" customHeight="1">
      <c r="A14" s="93" t="s">
        <v>278</v>
      </c>
      <c r="B14" s="98" t="s">
        <v>279</v>
      </c>
      <c r="C14" s="96"/>
    </row>
    <row r="15" spans="1:15" ht="6.4" customHeight="1">
      <c r="A15" s="94"/>
      <c r="B15" s="95"/>
      <c r="C15" s="95"/>
    </row>
    <row r="16" spans="1:15" ht="39" customHeight="1">
      <c r="A16" s="199" t="s">
        <v>280</v>
      </c>
      <c r="B16" s="200"/>
      <c r="C16" s="200"/>
    </row>
    <row r="17" spans="1:15" ht="49.15" customHeight="1">
      <c r="A17" s="93" t="s">
        <v>281</v>
      </c>
      <c r="B17" s="97" t="s">
        <v>132</v>
      </c>
      <c r="C17" s="96">
        <v>41.6</v>
      </c>
    </row>
    <row r="18" spans="1:15" ht="103.15" customHeight="1">
      <c r="A18" s="93" t="s">
        <v>282</v>
      </c>
      <c r="B18" s="204" t="s">
        <v>283</v>
      </c>
      <c r="C18" s="205"/>
      <c r="E18" s="206" t="s">
        <v>284</v>
      </c>
      <c r="F18" s="207"/>
      <c r="G18" s="207"/>
      <c r="H18" s="207"/>
      <c r="I18" s="207"/>
      <c r="J18" s="207"/>
      <c r="K18" s="207"/>
      <c r="L18" s="207"/>
      <c r="M18" s="207"/>
      <c r="N18" s="207"/>
      <c r="O18" s="207"/>
    </row>
    <row r="19" spans="1:15" ht="34.15" customHeight="1">
      <c r="A19" s="93" t="s">
        <v>285</v>
      </c>
      <c r="B19" s="97" t="s">
        <v>132</v>
      </c>
      <c r="C19" s="96">
        <v>50.45</v>
      </c>
    </row>
    <row r="20" spans="1:15" ht="92.45" customHeight="1">
      <c r="A20" s="93" t="s">
        <v>286</v>
      </c>
      <c r="B20" s="204" t="s">
        <v>283</v>
      </c>
      <c r="C20" s="205"/>
      <c r="E20" s="206" t="s">
        <v>287</v>
      </c>
      <c r="F20" s="207"/>
      <c r="G20" s="207"/>
      <c r="H20" s="207"/>
      <c r="I20" s="207"/>
      <c r="J20" s="207"/>
      <c r="K20" s="207"/>
      <c r="L20" s="207"/>
      <c r="M20" s="207"/>
      <c r="N20" s="207"/>
      <c r="O20" s="207"/>
    </row>
    <row r="21" spans="1:15" ht="10.15" customHeight="1"/>
    <row r="22" spans="1:15">
      <c r="A22" s="92" t="s">
        <v>288</v>
      </c>
    </row>
    <row r="23" spans="1:15">
      <c r="A23" s="162"/>
      <c r="B23" s="162"/>
      <c r="C23" s="162"/>
    </row>
    <row r="24" spans="1:15" ht="64.900000000000006" customHeight="1">
      <c r="A24" s="162"/>
      <c r="B24" s="162"/>
      <c r="C24" s="162"/>
    </row>
    <row r="33" spans="2:2">
      <c r="B33" s="92" t="s">
        <v>7</v>
      </c>
    </row>
    <row r="35" spans="2:2">
      <c r="B35" s="92" t="s">
        <v>8</v>
      </c>
    </row>
  </sheetData>
  <mergeCells count="13">
    <mergeCell ref="E20:O20"/>
    <mergeCell ref="E18:O18"/>
    <mergeCell ref="E13:O13"/>
    <mergeCell ref="E9:O9"/>
    <mergeCell ref="B20:C20"/>
    <mergeCell ref="C1:C2"/>
    <mergeCell ref="A23:C24"/>
    <mergeCell ref="A5:C5"/>
    <mergeCell ref="B9:C9"/>
    <mergeCell ref="A11:C11"/>
    <mergeCell ref="B13:C13"/>
    <mergeCell ref="A16:C16"/>
    <mergeCell ref="B18:C18"/>
  </mergeCells>
  <pageMargins left="0.7" right="0.7" top="0.75" bottom="0.75" header="0.3" footer="0.3"/>
  <pageSetup paperSize="9" orientation="landscape"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K56"/>
  <sheetViews>
    <sheetView view="pageBreakPreview" zoomScale="60" zoomScaleNormal="85" workbookViewId="0">
      <selection activeCell="J27" sqref="J27"/>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2" t="str">
        <f>+'Cover Page'!$B$29</f>
        <v>Annual Performance Report 2022</v>
      </c>
      <c r="B1" s="92"/>
      <c r="C1" s="92"/>
      <c r="D1" s="92"/>
      <c r="E1" s="92" t="str">
        <f>+'Cover Page'!$B$33</f>
        <v>SELCHP</v>
      </c>
      <c r="F1" s="92"/>
      <c r="G1" s="92"/>
    </row>
    <row r="3" spans="1:7" ht="15.6">
      <c r="A3" s="1" t="s">
        <v>289</v>
      </c>
      <c r="B3" s="92"/>
      <c r="C3" s="92"/>
      <c r="D3" s="92"/>
      <c r="E3" s="92"/>
      <c r="F3" s="92"/>
      <c r="G3" s="92"/>
    </row>
    <row r="4" spans="1:7" ht="15.6">
      <c r="A4" s="1"/>
      <c r="B4" s="92"/>
      <c r="C4" s="92"/>
      <c r="D4" s="92"/>
      <c r="E4" s="92"/>
      <c r="F4" s="92"/>
      <c r="G4" s="92"/>
    </row>
    <row r="5" spans="1:7" s="3" customFormat="1" ht="21.75" customHeight="1">
      <c r="A5" s="48" t="s">
        <v>290</v>
      </c>
      <c r="B5" s="49"/>
      <c r="C5" s="49"/>
      <c r="D5" s="49"/>
      <c r="E5" s="49"/>
      <c r="F5" s="49"/>
      <c r="G5" s="50"/>
    </row>
    <row r="6" spans="1:7" s="3" customFormat="1" ht="15.75" customHeight="1">
      <c r="A6" s="130" t="s">
        <v>291</v>
      </c>
      <c r="B6" s="131"/>
      <c r="C6" s="131"/>
      <c r="D6" s="131"/>
      <c r="E6" s="131"/>
      <c r="F6" s="131"/>
      <c r="G6" s="132"/>
    </row>
    <row r="7" spans="1:7" s="3" customFormat="1" ht="15.75" customHeight="1">
      <c r="A7" s="136"/>
      <c r="B7" s="137"/>
      <c r="C7" s="137"/>
      <c r="D7" s="137"/>
      <c r="E7" s="137"/>
      <c r="F7" s="137"/>
      <c r="G7" s="138"/>
    </row>
    <row r="8" spans="1:7" s="3" customFormat="1" ht="15.75" customHeight="1">
      <c r="A8" s="130" t="s">
        <v>292</v>
      </c>
      <c r="B8" s="131"/>
      <c r="C8" s="131"/>
      <c r="D8" s="131"/>
      <c r="E8" s="131"/>
      <c r="F8" s="131"/>
      <c r="G8" s="132"/>
    </row>
    <row r="9" spans="1:7" s="3" customFormat="1" ht="15.75" customHeight="1">
      <c r="A9" s="136"/>
      <c r="B9" s="137"/>
      <c r="C9" s="137"/>
      <c r="D9" s="137"/>
      <c r="E9" s="137"/>
      <c r="F9" s="137"/>
      <c r="G9" s="138"/>
    </row>
    <row r="10" spans="1:7" s="3" customFormat="1" ht="15.75" customHeight="1">
      <c r="A10" s="130"/>
      <c r="B10" s="131"/>
      <c r="C10" s="131"/>
      <c r="D10" s="131"/>
      <c r="E10" s="131"/>
      <c r="F10" s="131"/>
      <c r="G10" s="132"/>
    </row>
    <row r="11" spans="1:7" s="3" customFormat="1" ht="15.75" customHeight="1">
      <c r="A11" s="136"/>
      <c r="B11" s="137"/>
      <c r="C11" s="137"/>
      <c r="D11" s="137"/>
      <c r="E11" s="137"/>
      <c r="F11" s="137"/>
      <c r="G11" s="138"/>
    </row>
    <row r="12" spans="1:7" s="3" customFormat="1" ht="13.9"/>
    <row r="13" spans="1:7" s="47" customFormat="1" ht="33.75" customHeight="1">
      <c r="A13" s="191" t="s">
        <v>293</v>
      </c>
      <c r="B13" s="192"/>
      <c r="C13" s="192"/>
      <c r="D13" s="192"/>
      <c r="E13" s="192"/>
      <c r="F13" s="192"/>
      <c r="G13" s="193"/>
    </row>
    <row r="14" spans="1:7" ht="15.75" customHeight="1">
      <c r="A14" s="194" t="s">
        <v>294</v>
      </c>
      <c r="B14" s="196"/>
      <c r="C14" s="194" t="s">
        <v>256</v>
      </c>
      <c r="D14" s="195"/>
      <c r="E14" s="195"/>
      <c r="F14" s="195"/>
      <c r="G14" s="195"/>
    </row>
    <row r="15" spans="1:7" ht="15.75" customHeight="1">
      <c r="A15" s="130"/>
      <c r="B15" s="132"/>
      <c r="C15" s="197"/>
      <c r="D15" s="139"/>
      <c r="E15" s="139"/>
      <c r="F15" s="139"/>
      <c r="G15" s="140"/>
    </row>
    <row r="16" spans="1:7" ht="15.75" customHeight="1">
      <c r="A16" s="136"/>
      <c r="B16" s="138"/>
      <c r="C16" s="144"/>
      <c r="D16" s="145"/>
      <c r="E16" s="145"/>
      <c r="F16" s="145"/>
      <c r="G16" s="146"/>
    </row>
    <row r="17" spans="1:11" ht="15.75" customHeight="1">
      <c r="A17" s="197"/>
      <c r="B17" s="140"/>
      <c r="C17" s="197"/>
      <c r="D17" s="139"/>
      <c r="E17" s="139"/>
      <c r="F17" s="139"/>
      <c r="G17" s="140"/>
      <c r="H17" s="92"/>
      <c r="I17" s="92"/>
      <c r="J17" s="92"/>
      <c r="K17" s="92"/>
    </row>
    <row r="18" spans="1:11" ht="15.75" customHeight="1">
      <c r="A18" s="144"/>
      <c r="B18" s="146"/>
      <c r="C18" s="144"/>
      <c r="D18" s="145"/>
      <c r="E18" s="145"/>
      <c r="F18" s="145"/>
      <c r="G18" s="146"/>
      <c r="H18" s="92"/>
      <c r="I18" s="92"/>
      <c r="J18" s="92"/>
      <c r="K18" s="92"/>
    </row>
    <row r="19" spans="1:11" ht="15.75" customHeight="1">
      <c r="A19" s="197"/>
      <c r="B19" s="140"/>
      <c r="C19" s="197"/>
      <c r="D19" s="139"/>
      <c r="E19" s="139"/>
      <c r="F19" s="139"/>
      <c r="G19" s="140"/>
      <c r="H19" s="92"/>
      <c r="I19" s="92"/>
      <c r="J19" s="92"/>
      <c r="K19" s="92"/>
    </row>
    <row r="20" spans="1:11" ht="15.75" customHeight="1">
      <c r="A20" s="144"/>
      <c r="B20" s="146"/>
      <c r="C20" s="144"/>
      <c r="D20" s="145"/>
      <c r="E20" s="145"/>
      <c r="F20" s="145"/>
      <c r="G20" s="146"/>
      <c r="H20" s="92"/>
      <c r="I20" s="92"/>
      <c r="J20" s="92"/>
      <c r="K20" s="92"/>
    </row>
    <row r="21" spans="1:11" ht="15.75" customHeight="1">
      <c r="A21" s="197"/>
      <c r="B21" s="140"/>
      <c r="C21" s="197"/>
      <c r="D21" s="139"/>
      <c r="E21" s="139"/>
      <c r="F21" s="139"/>
      <c r="G21" s="140"/>
      <c r="H21" s="92"/>
      <c r="I21" s="92"/>
      <c r="J21" s="92"/>
      <c r="K21" s="92"/>
    </row>
    <row r="22" spans="1:11" ht="15.75" customHeight="1">
      <c r="A22" s="144"/>
      <c r="B22" s="146"/>
      <c r="C22" s="144"/>
      <c r="D22" s="145"/>
      <c r="E22" s="145"/>
      <c r="F22" s="145"/>
      <c r="G22" s="146"/>
      <c r="H22" s="92"/>
      <c r="I22" s="92"/>
      <c r="J22" s="92"/>
      <c r="K22" s="92"/>
    </row>
    <row r="23" spans="1:11" ht="15.75" customHeight="1">
      <c r="A23" s="197"/>
      <c r="B23" s="140"/>
      <c r="C23" s="197"/>
      <c r="D23" s="139"/>
      <c r="E23" s="139"/>
      <c r="F23" s="139"/>
      <c r="G23" s="140"/>
      <c r="H23" s="92"/>
      <c r="I23" s="92"/>
      <c r="J23" s="92"/>
      <c r="K23" s="92"/>
    </row>
    <row r="24" spans="1:11" ht="15.75" customHeight="1">
      <c r="A24" s="144"/>
      <c r="B24" s="146"/>
      <c r="C24" s="144"/>
      <c r="D24" s="145"/>
      <c r="E24" s="145"/>
      <c r="F24" s="145"/>
      <c r="G24" s="146"/>
      <c r="H24" s="92"/>
      <c r="I24" s="92"/>
      <c r="J24" s="92"/>
      <c r="K24" s="92"/>
    </row>
    <row r="26" spans="1:11">
      <c r="A26" s="286"/>
      <c r="B26" s="286"/>
      <c r="C26" s="286"/>
      <c r="D26" s="286"/>
      <c r="E26" s="286"/>
      <c r="F26" s="286"/>
      <c r="G26" s="286"/>
      <c r="H26" s="92"/>
      <c r="I26" s="92"/>
      <c r="J26" s="92"/>
      <c r="K26" s="92"/>
    </row>
    <row r="27" spans="1:11" s="56" customFormat="1" ht="16.5" customHeight="1">
      <c r="A27" s="212" t="s">
        <v>295</v>
      </c>
      <c r="B27" s="212"/>
      <c r="C27" s="212"/>
      <c r="D27" s="212"/>
      <c r="E27" s="212"/>
      <c r="F27" s="212"/>
      <c r="G27" s="212"/>
    </row>
    <row r="28" spans="1:11" s="12" customFormat="1" ht="17.25" customHeight="1">
      <c r="A28" s="210" t="s">
        <v>296</v>
      </c>
      <c r="B28" s="210"/>
      <c r="C28" s="171" t="s">
        <v>297</v>
      </c>
      <c r="D28" s="171" t="s">
        <v>298</v>
      </c>
      <c r="E28" s="171"/>
      <c r="F28" s="171"/>
      <c r="G28" s="171"/>
      <c r="H28" s="286"/>
      <c r="I28" s="286"/>
      <c r="J28" s="286"/>
      <c r="K28" s="286"/>
    </row>
    <row r="29" spans="1:11" s="12" customFormat="1" ht="17.25" customHeight="1">
      <c r="A29" s="210"/>
      <c r="B29" s="210"/>
      <c r="C29" s="171"/>
      <c r="D29" s="171" t="s">
        <v>299</v>
      </c>
      <c r="E29" s="171"/>
      <c r="F29" s="171" t="s">
        <v>164</v>
      </c>
      <c r="G29" s="171"/>
      <c r="H29" s="286"/>
      <c r="I29" s="286"/>
      <c r="J29" s="286"/>
      <c r="K29" s="286"/>
    </row>
    <row r="30" spans="1:11" s="37" customFormat="1" ht="38.1" customHeight="1">
      <c r="A30" s="336" t="s">
        <v>300</v>
      </c>
      <c r="B30" s="336"/>
      <c r="C30" s="375" t="s">
        <v>301</v>
      </c>
      <c r="D30" s="211" t="s">
        <v>302</v>
      </c>
      <c r="E30" s="211"/>
      <c r="F30" s="376"/>
      <c r="G30" s="377"/>
      <c r="H30" s="351"/>
      <c r="I30" s="351"/>
      <c r="J30" s="286"/>
      <c r="K30" s="286"/>
    </row>
    <row r="31" spans="1:11" s="37" customFormat="1" ht="38.1" customHeight="1">
      <c r="A31" s="336" t="s">
        <v>303</v>
      </c>
      <c r="B31" s="336"/>
      <c r="C31" s="368" t="s">
        <v>304</v>
      </c>
      <c r="D31" s="211">
        <v>0.9</v>
      </c>
      <c r="E31" s="211"/>
      <c r="F31" s="376"/>
      <c r="G31" s="377"/>
      <c r="H31" s="351"/>
      <c r="I31" s="351"/>
      <c r="J31" s="286"/>
      <c r="K31" s="286"/>
    </row>
    <row r="32" spans="1:11" s="37" customFormat="1" ht="38.1" customHeight="1">
      <c r="A32" s="336" t="s">
        <v>305</v>
      </c>
      <c r="B32" s="336"/>
      <c r="C32" s="368" t="s">
        <v>306</v>
      </c>
      <c r="D32" s="211">
        <v>24</v>
      </c>
      <c r="E32" s="211"/>
      <c r="F32" s="378">
        <v>4</v>
      </c>
      <c r="G32" s="379"/>
      <c r="H32" s="351"/>
      <c r="I32" s="351"/>
      <c r="J32" s="286"/>
      <c r="K32" s="286"/>
    </row>
    <row r="33" spans="1:7" s="37" customFormat="1" ht="38.1" customHeight="1">
      <c r="A33" s="336" t="s">
        <v>307</v>
      </c>
      <c r="B33" s="336"/>
      <c r="C33" s="368" t="s">
        <v>306</v>
      </c>
      <c r="D33" s="211">
        <v>0</v>
      </c>
      <c r="E33" s="211"/>
      <c r="F33" s="376"/>
      <c r="G33" s="377"/>
    </row>
    <row r="35" spans="1:7">
      <c r="A35" s="149" t="s">
        <v>308</v>
      </c>
      <c r="B35" s="149"/>
      <c r="C35" s="149"/>
      <c r="D35" s="149"/>
      <c r="E35" s="149"/>
      <c r="F35" s="149"/>
      <c r="G35" s="149"/>
    </row>
    <row r="36" spans="1:7">
      <c r="A36" s="209"/>
      <c r="B36" s="209"/>
      <c r="C36" s="209"/>
      <c r="D36" s="209"/>
      <c r="E36" s="209"/>
      <c r="F36" s="209"/>
      <c r="G36" s="209"/>
    </row>
    <row r="37" spans="1:7">
      <c r="A37" s="209"/>
      <c r="B37" s="209"/>
      <c r="C37" s="209"/>
      <c r="D37" s="209"/>
      <c r="E37" s="209"/>
      <c r="F37" s="209"/>
      <c r="G37" s="209"/>
    </row>
    <row r="38" spans="1:7">
      <c r="A38" s="209"/>
      <c r="B38" s="209"/>
      <c r="C38" s="209"/>
      <c r="D38" s="209"/>
      <c r="E38" s="209"/>
      <c r="F38" s="209"/>
      <c r="G38" s="209"/>
    </row>
    <row r="39" spans="1:7">
      <c r="A39" s="209"/>
      <c r="B39" s="209"/>
      <c r="C39" s="209"/>
      <c r="D39" s="209"/>
      <c r="E39" s="209"/>
      <c r="F39" s="209"/>
      <c r="G39" s="209"/>
    </row>
    <row r="40" spans="1:7" ht="12.75" customHeight="1">
      <c r="A40" s="209"/>
      <c r="B40" s="209"/>
      <c r="C40" s="209"/>
      <c r="D40" s="209"/>
      <c r="E40" s="209"/>
      <c r="F40" s="209"/>
      <c r="G40" s="209"/>
    </row>
    <row r="41" spans="1:7" hidden="1">
      <c r="A41" s="209"/>
      <c r="B41" s="209"/>
      <c r="C41" s="209"/>
      <c r="D41" s="209"/>
      <c r="E41" s="209"/>
      <c r="F41" s="209"/>
      <c r="G41" s="209"/>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I66"/>
  <sheetViews>
    <sheetView workbookViewId="0">
      <selection activeCell="J27" sqref="J27"/>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SELCHP</v>
      </c>
      <c r="F1" s="92"/>
      <c r="G1" s="92"/>
      <c r="H1" s="92"/>
      <c r="I1" s="92"/>
    </row>
    <row r="3" spans="1:9" ht="15.6">
      <c r="A3" s="1" t="s">
        <v>42</v>
      </c>
      <c r="B3" s="92"/>
      <c r="C3" s="92"/>
      <c r="D3" s="92"/>
      <c r="E3" s="92"/>
      <c r="F3" s="92"/>
      <c r="G3" s="92"/>
      <c r="H3" s="92"/>
      <c r="I3" s="92"/>
    </row>
    <row r="4" spans="1:9" ht="15.6">
      <c r="A4" s="1"/>
      <c r="B4" s="92"/>
      <c r="C4" s="92"/>
      <c r="D4" s="92"/>
      <c r="E4" s="92"/>
      <c r="F4" s="92"/>
      <c r="G4" s="92"/>
      <c r="H4" s="92"/>
      <c r="I4" s="92"/>
    </row>
    <row r="5" spans="1:9" s="3" customFormat="1" ht="21.75" customHeight="1">
      <c r="A5" s="48" t="s">
        <v>290</v>
      </c>
      <c r="B5" s="49"/>
      <c r="C5" s="49"/>
      <c r="D5" s="49"/>
      <c r="E5" s="49"/>
      <c r="F5" s="49"/>
      <c r="G5" s="49"/>
      <c r="H5" s="49"/>
      <c r="I5" s="50"/>
    </row>
    <row r="6" spans="1:9" s="3" customFormat="1" ht="15.75" customHeight="1">
      <c r="A6" s="130" t="s">
        <v>309</v>
      </c>
      <c r="B6" s="131"/>
      <c r="C6" s="131"/>
      <c r="D6" s="131"/>
      <c r="E6" s="131"/>
      <c r="F6" s="131"/>
      <c r="G6" s="131"/>
      <c r="H6" s="131"/>
      <c r="I6" s="132"/>
    </row>
    <row r="7" spans="1:9" s="3" customFormat="1" ht="26.25" customHeight="1">
      <c r="A7" s="136"/>
      <c r="B7" s="137"/>
      <c r="C7" s="137"/>
      <c r="D7" s="137"/>
      <c r="E7" s="137"/>
      <c r="F7" s="137"/>
      <c r="G7" s="137"/>
      <c r="H7" s="137"/>
      <c r="I7" s="138"/>
    </row>
    <row r="8" spans="1:9" s="3" customFormat="1" ht="15.75" customHeight="1">
      <c r="A8" s="130"/>
      <c r="B8" s="131"/>
      <c r="C8" s="131"/>
      <c r="D8" s="131"/>
      <c r="E8" s="131"/>
      <c r="F8" s="131"/>
      <c r="G8" s="131"/>
      <c r="H8" s="131"/>
      <c r="I8" s="132"/>
    </row>
    <row r="9" spans="1:9" s="3" customFormat="1" ht="15.75" customHeight="1">
      <c r="A9" s="136"/>
      <c r="B9" s="137"/>
      <c r="C9" s="137"/>
      <c r="D9" s="137"/>
      <c r="E9" s="137"/>
      <c r="F9" s="137"/>
      <c r="G9" s="137"/>
      <c r="H9" s="137"/>
      <c r="I9" s="138"/>
    </row>
    <row r="10" spans="1:9" s="3" customFormat="1" ht="15.75" customHeight="1">
      <c r="A10" s="130"/>
      <c r="B10" s="131"/>
      <c r="C10" s="131"/>
      <c r="D10" s="131"/>
      <c r="E10" s="131"/>
      <c r="F10" s="131"/>
      <c r="G10" s="131"/>
      <c r="H10" s="131"/>
      <c r="I10" s="132"/>
    </row>
    <row r="11" spans="1:9" s="3" customFormat="1" ht="6.75" customHeight="1">
      <c r="A11" s="136"/>
      <c r="B11" s="137"/>
      <c r="C11" s="137"/>
      <c r="D11" s="137"/>
      <c r="E11" s="137"/>
      <c r="F11" s="137"/>
      <c r="G11" s="137"/>
      <c r="H11" s="137"/>
      <c r="I11" s="138"/>
    </row>
    <row r="12" spans="1:9" s="3" customFormat="1" ht="13.9"/>
    <row r="13" spans="1:9" s="47" customFormat="1" ht="33.75" customHeight="1">
      <c r="A13" s="191" t="s">
        <v>293</v>
      </c>
      <c r="B13" s="192"/>
      <c r="C13" s="192"/>
      <c r="D13" s="192"/>
      <c r="E13" s="192"/>
      <c r="F13" s="192"/>
      <c r="G13" s="192"/>
      <c r="H13" s="192"/>
      <c r="I13" s="193"/>
    </row>
    <row r="14" spans="1:9" ht="15.75" customHeight="1">
      <c r="A14" s="194" t="s">
        <v>294</v>
      </c>
      <c r="B14" s="196"/>
      <c r="C14" s="194" t="s">
        <v>256</v>
      </c>
      <c r="D14" s="195"/>
      <c r="E14" s="195"/>
      <c r="F14" s="195"/>
      <c r="G14" s="195"/>
      <c r="H14" s="195"/>
      <c r="I14" s="195"/>
    </row>
    <row r="15" spans="1:9" ht="15.75" customHeight="1">
      <c r="A15" s="130"/>
      <c r="B15" s="132"/>
      <c r="C15" s="197"/>
      <c r="D15" s="139"/>
      <c r="E15" s="139"/>
      <c r="F15" s="139"/>
      <c r="G15" s="139"/>
      <c r="H15" s="139"/>
      <c r="I15" s="140"/>
    </row>
    <row r="16" spans="1:9" ht="15.75" customHeight="1">
      <c r="A16" s="136"/>
      <c r="B16" s="138"/>
      <c r="C16" s="144"/>
      <c r="D16" s="145"/>
      <c r="E16" s="145"/>
      <c r="F16" s="145"/>
      <c r="G16" s="145"/>
      <c r="H16" s="145"/>
      <c r="I16" s="146"/>
    </row>
    <row r="17" spans="1:9" ht="15.75" customHeight="1">
      <c r="A17" s="197"/>
      <c r="B17" s="140"/>
      <c r="C17" s="197"/>
      <c r="D17" s="139"/>
      <c r="E17" s="139"/>
      <c r="F17" s="139"/>
      <c r="G17" s="139"/>
      <c r="H17" s="139"/>
      <c r="I17" s="140"/>
    </row>
    <row r="18" spans="1:9" ht="15.75" customHeight="1">
      <c r="A18" s="144"/>
      <c r="B18" s="146"/>
      <c r="C18" s="144"/>
      <c r="D18" s="145"/>
      <c r="E18" s="145"/>
      <c r="F18" s="145"/>
      <c r="G18" s="145"/>
      <c r="H18" s="145"/>
      <c r="I18" s="146"/>
    </row>
    <row r="19" spans="1:9" ht="15.75" customHeight="1">
      <c r="A19" s="197"/>
      <c r="B19" s="140"/>
      <c r="C19" s="197"/>
      <c r="D19" s="139"/>
      <c r="E19" s="139"/>
      <c r="F19" s="139"/>
      <c r="G19" s="139"/>
      <c r="H19" s="139"/>
      <c r="I19" s="140"/>
    </row>
    <row r="20" spans="1:9" ht="15.75" customHeight="1">
      <c r="A20" s="144"/>
      <c r="B20" s="146"/>
      <c r="C20" s="144"/>
      <c r="D20" s="145"/>
      <c r="E20" s="145"/>
      <c r="F20" s="145"/>
      <c r="G20" s="145"/>
      <c r="H20" s="145"/>
      <c r="I20" s="146"/>
    </row>
    <row r="22" spans="1:9" ht="22.5" customHeight="1">
      <c r="A22" s="213" t="s">
        <v>310</v>
      </c>
      <c r="B22" s="214"/>
      <c r="C22" s="214"/>
      <c r="D22" s="214"/>
      <c r="E22" s="214"/>
      <c r="F22" s="214"/>
      <c r="G22" s="214"/>
      <c r="H22" s="214"/>
      <c r="I22" s="214"/>
    </row>
    <row r="23" spans="1:9" ht="19.5" customHeight="1">
      <c r="A23" s="215" t="s">
        <v>185</v>
      </c>
      <c r="B23" s="216"/>
      <c r="C23" s="217"/>
      <c r="D23" s="218" t="s">
        <v>311</v>
      </c>
      <c r="E23" s="219"/>
      <c r="F23" s="54" t="s">
        <v>297</v>
      </c>
      <c r="G23" s="54" t="s">
        <v>312</v>
      </c>
      <c r="H23" s="54" t="s">
        <v>313</v>
      </c>
      <c r="I23" s="54" t="s">
        <v>138</v>
      </c>
    </row>
    <row r="24" spans="1:9">
      <c r="A24" s="380"/>
      <c r="B24" s="381"/>
      <c r="C24" s="382"/>
      <c r="D24" s="383"/>
      <c r="E24" s="384"/>
      <c r="F24" s="114"/>
      <c r="G24" s="114"/>
      <c r="H24" s="114"/>
      <c r="I24" s="114"/>
    </row>
    <row r="25" spans="1:9">
      <c r="A25" s="380"/>
      <c r="B25" s="381"/>
      <c r="C25" s="382"/>
      <c r="D25" s="383"/>
      <c r="E25" s="384"/>
      <c r="F25" s="114"/>
      <c r="G25" s="114"/>
      <c r="H25" s="114"/>
      <c r="I25" s="114"/>
    </row>
    <row r="26" spans="1:9">
      <c r="A26" s="380"/>
      <c r="B26" s="381"/>
      <c r="C26" s="382"/>
      <c r="D26" s="383"/>
      <c r="E26" s="384"/>
      <c r="F26" s="114"/>
      <c r="G26" s="114"/>
      <c r="H26" s="114"/>
      <c r="I26" s="114"/>
    </row>
    <row r="27" spans="1:9">
      <c r="A27" s="380"/>
      <c r="B27" s="381"/>
      <c r="C27" s="382"/>
      <c r="D27" s="383"/>
      <c r="E27" s="384"/>
      <c r="F27" s="114"/>
      <c r="G27" s="114"/>
      <c r="H27" s="114"/>
      <c r="I27" s="114"/>
    </row>
    <row r="28" spans="1:9">
      <c r="A28" s="380"/>
      <c r="B28" s="381"/>
      <c r="C28" s="382"/>
      <c r="D28" s="383"/>
      <c r="E28" s="384"/>
      <c r="F28" s="114"/>
      <c r="G28" s="114"/>
      <c r="H28" s="114"/>
      <c r="I28" s="114"/>
    </row>
    <row r="29" spans="1:9">
      <c r="A29" s="380"/>
      <c r="B29" s="381"/>
      <c r="C29" s="382"/>
      <c r="D29" s="383"/>
      <c r="E29" s="384"/>
      <c r="F29" s="114"/>
      <c r="G29" s="114"/>
      <c r="H29" s="114"/>
      <c r="I29" s="114"/>
    </row>
    <row r="30" spans="1:9">
      <c r="A30" s="385"/>
      <c r="B30" s="385"/>
      <c r="C30" s="385"/>
      <c r="D30" s="383"/>
      <c r="E30" s="384"/>
      <c r="F30" s="114"/>
      <c r="G30" s="114"/>
      <c r="H30" s="114"/>
      <c r="I30" s="114"/>
    </row>
    <row r="31" spans="1:9">
      <c r="A31" s="286"/>
      <c r="B31" s="286"/>
      <c r="C31" s="286"/>
      <c r="D31" s="286"/>
      <c r="E31" s="286"/>
      <c r="F31" s="286"/>
      <c r="G31" s="286"/>
      <c r="H31" s="286"/>
      <c r="I31" s="286"/>
    </row>
    <row r="32" spans="1:9">
      <c r="A32" s="286"/>
      <c r="B32" s="286"/>
      <c r="C32" s="286"/>
      <c r="D32" s="286"/>
      <c r="E32" s="286"/>
      <c r="F32" s="286"/>
      <c r="G32" s="286"/>
      <c r="H32" s="286"/>
      <c r="I32" s="286"/>
    </row>
    <row r="33" spans="1:9">
      <c r="A33" s="286"/>
      <c r="B33" s="286" t="s">
        <v>7</v>
      </c>
      <c r="C33" s="286"/>
      <c r="D33" s="286"/>
      <c r="E33" s="286"/>
      <c r="F33" s="286"/>
      <c r="G33" s="286"/>
      <c r="H33" s="286"/>
      <c r="I33" s="286"/>
    </row>
    <row r="35" spans="1:9">
      <c r="A35" s="92"/>
      <c r="B35" s="92" t="s">
        <v>8</v>
      </c>
      <c r="C35" s="92"/>
      <c r="D35" s="92"/>
      <c r="E35" s="92"/>
      <c r="F35" s="92"/>
      <c r="G35" s="92"/>
      <c r="H35" s="92"/>
      <c r="I35" s="92"/>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P64"/>
  <sheetViews>
    <sheetView workbookViewId="0">
      <selection activeCell="J27" sqref="J27"/>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2" t="str">
        <f>+'Cover Page'!$B$29</f>
        <v>Annual Performance Report 2022</v>
      </c>
      <c r="B1" s="92"/>
      <c r="C1" s="92"/>
      <c r="D1" s="92"/>
      <c r="E1" s="92" t="str">
        <f>+'Cover Page'!$B$33</f>
        <v>SELCHP</v>
      </c>
      <c r="F1" s="92"/>
      <c r="G1" s="92"/>
      <c r="H1" s="92"/>
      <c r="I1" s="92"/>
      <c r="J1" s="92"/>
      <c r="K1" s="92"/>
      <c r="L1" s="92"/>
      <c r="M1" s="92"/>
      <c r="N1" s="92"/>
      <c r="O1" s="92"/>
      <c r="P1" s="92"/>
    </row>
    <row r="2" spans="1:16" ht="7.5" customHeight="1">
      <c r="A2" s="92"/>
      <c r="B2" s="92"/>
      <c r="C2" s="92"/>
      <c r="D2" s="92"/>
      <c r="E2" s="92"/>
      <c r="F2" s="92"/>
      <c r="G2" s="92"/>
      <c r="H2" s="92"/>
      <c r="I2" s="92"/>
      <c r="J2" s="92"/>
      <c r="K2" s="92"/>
      <c r="L2" s="92"/>
      <c r="M2" s="92"/>
      <c r="N2" s="92"/>
      <c r="O2" s="92"/>
      <c r="P2" s="92"/>
    </row>
    <row r="3" spans="1:16" ht="15.6">
      <c r="A3" s="1" t="s">
        <v>43</v>
      </c>
      <c r="B3" s="92"/>
      <c r="C3" s="92"/>
      <c r="D3" s="92"/>
      <c r="E3" s="92"/>
      <c r="F3" s="92"/>
      <c r="G3" s="92"/>
      <c r="H3" s="92"/>
      <c r="I3" s="92"/>
      <c r="J3" s="92"/>
      <c r="K3" s="92"/>
      <c r="L3" s="92"/>
      <c r="M3" s="92"/>
      <c r="N3" s="92"/>
      <c r="O3" s="92"/>
      <c r="P3" s="92"/>
    </row>
    <row r="4" spans="1:16" ht="9.75" customHeight="1">
      <c r="A4" s="1"/>
      <c r="B4" s="92"/>
      <c r="C4" s="92"/>
      <c r="D4" s="92"/>
      <c r="E4" s="92"/>
      <c r="F4" s="92"/>
      <c r="G4" s="92"/>
      <c r="H4" s="92"/>
      <c r="I4" s="92"/>
      <c r="J4" s="92"/>
      <c r="K4" s="92"/>
      <c r="L4" s="92"/>
      <c r="M4" s="92"/>
      <c r="N4" s="92"/>
      <c r="O4" s="92"/>
      <c r="P4" s="92"/>
    </row>
    <row r="5" spans="1:16" s="3" customFormat="1" ht="21.75" customHeight="1">
      <c r="A5" s="48" t="s">
        <v>314</v>
      </c>
      <c r="B5" s="49"/>
      <c r="C5" s="49"/>
      <c r="D5" s="49"/>
      <c r="E5" s="49"/>
      <c r="F5" s="49"/>
      <c r="G5" s="49"/>
      <c r="H5" s="49"/>
      <c r="I5" s="49"/>
      <c r="J5" s="50"/>
      <c r="M5" s="82" t="s">
        <v>3</v>
      </c>
    </row>
    <row r="6" spans="1:16" s="3" customFormat="1" ht="15.75" customHeight="1">
      <c r="A6" s="130" t="s">
        <v>315</v>
      </c>
      <c r="B6" s="131"/>
      <c r="C6" s="131"/>
      <c r="D6" s="131"/>
      <c r="E6" s="131"/>
      <c r="F6" s="131"/>
      <c r="G6" s="131"/>
      <c r="H6" s="131"/>
      <c r="I6" s="131"/>
      <c r="J6" s="132"/>
      <c r="M6" s="233" t="s">
        <v>316</v>
      </c>
      <c r="N6" s="233"/>
      <c r="O6" s="233"/>
      <c r="P6" s="233"/>
    </row>
    <row r="7" spans="1:16" s="3" customFormat="1" ht="22.5" customHeight="1">
      <c r="A7" s="136"/>
      <c r="B7" s="137"/>
      <c r="C7" s="137"/>
      <c r="D7" s="137"/>
      <c r="E7" s="137"/>
      <c r="F7" s="137"/>
      <c r="G7" s="137"/>
      <c r="H7" s="137"/>
      <c r="I7" s="137"/>
      <c r="J7" s="138"/>
      <c r="M7" s="233"/>
      <c r="N7" s="233"/>
      <c r="O7" s="233"/>
      <c r="P7" s="233"/>
    </row>
    <row r="8" spans="1:16" s="3" customFormat="1" ht="5.25" customHeight="1">
      <c r="M8" s="233"/>
      <c r="N8" s="233"/>
      <c r="O8" s="233"/>
      <c r="P8" s="233"/>
    </row>
    <row r="9" spans="1:16" s="56" customFormat="1" ht="16.5" customHeight="1">
      <c r="A9" s="212" t="s">
        <v>317</v>
      </c>
      <c r="B9" s="212"/>
      <c r="C9" s="212"/>
      <c r="D9" s="212"/>
      <c r="E9" s="212"/>
      <c r="F9" s="212"/>
      <c r="G9" s="212"/>
      <c r="H9" s="212"/>
      <c r="I9" s="212"/>
      <c r="J9" s="212"/>
      <c r="M9" s="233"/>
      <c r="N9" s="233"/>
      <c r="O9" s="233"/>
      <c r="P9" s="233"/>
    </row>
    <row r="10" spans="1:16" s="56" customFormat="1" ht="16.5" customHeight="1">
      <c r="A10" s="220" t="s">
        <v>214</v>
      </c>
      <c r="B10" s="221"/>
      <c r="C10" s="231" t="s">
        <v>318</v>
      </c>
      <c r="D10" s="227" t="s">
        <v>319</v>
      </c>
      <c r="E10" s="228"/>
      <c r="F10" s="224" t="s">
        <v>138</v>
      </c>
      <c r="G10" s="225"/>
      <c r="H10" s="225"/>
      <c r="I10" s="225"/>
      <c r="J10" s="226"/>
      <c r="M10" s="233" t="s">
        <v>320</v>
      </c>
      <c r="N10" s="233"/>
      <c r="O10" s="233"/>
      <c r="P10" s="233"/>
    </row>
    <row r="11" spans="1:16" s="12" customFormat="1" ht="17.25" customHeight="1">
      <c r="A11" s="222"/>
      <c r="B11" s="223"/>
      <c r="C11" s="232"/>
      <c r="D11" s="229"/>
      <c r="E11" s="230"/>
      <c r="F11" s="46" t="s">
        <v>187</v>
      </c>
      <c r="G11" s="46" t="s">
        <v>188</v>
      </c>
      <c r="H11" s="46" t="s">
        <v>189</v>
      </c>
      <c r="I11" s="46" t="s">
        <v>190</v>
      </c>
      <c r="J11" s="46" t="s">
        <v>191</v>
      </c>
      <c r="K11" s="286"/>
      <c r="L11" s="286"/>
      <c r="M11" s="233"/>
      <c r="N11" s="233"/>
      <c r="O11" s="233"/>
      <c r="P11" s="233"/>
    </row>
    <row r="12" spans="1:16" s="12" customFormat="1" ht="23.25" customHeight="1">
      <c r="A12" s="336" t="s">
        <v>226</v>
      </c>
      <c r="B12" s="336"/>
      <c r="C12" s="386" t="s">
        <v>321</v>
      </c>
      <c r="D12" s="370" t="s">
        <v>322</v>
      </c>
      <c r="E12" s="370"/>
      <c r="F12" s="114">
        <v>5.6000000000000001E-2</v>
      </c>
      <c r="G12" s="114">
        <v>0.26950000000000002</v>
      </c>
      <c r="H12" s="114"/>
      <c r="I12" s="114"/>
      <c r="J12" s="114"/>
      <c r="K12" s="286"/>
      <c r="L12" s="286"/>
      <c r="M12" s="233"/>
      <c r="N12" s="233"/>
      <c r="O12" s="233"/>
      <c r="P12" s="233"/>
    </row>
    <row r="13" spans="1:16" s="12" customFormat="1" ht="23.25" customHeight="1">
      <c r="A13" s="336" t="s">
        <v>323</v>
      </c>
      <c r="B13" s="336"/>
      <c r="C13" s="386" t="s">
        <v>324</v>
      </c>
      <c r="D13" s="370" t="s">
        <v>325</v>
      </c>
      <c r="E13" s="370"/>
      <c r="F13" s="114">
        <v>1.9499999999999999E-3</v>
      </c>
      <c r="G13" s="114">
        <v>1.5E-3</v>
      </c>
      <c r="H13" s="114"/>
      <c r="I13" s="114"/>
      <c r="J13" s="114"/>
      <c r="K13" s="286"/>
      <c r="L13" s="286"/>
      <c r="M13" s="286"/>
      <c r="N13" s="286"/>
      <c r="O13" s="286"/>
      <c r="P13" s="286"/>
    </row>
    <row r="14" spans="1:16" s="12" customFormat="1" ht="23.25" customHeight="1">
      <c r="A14" s="336" t="s">
        <v>326</v>
      </c>
      <c r="B14" s="336"/>
      <c r="C14" s="386" t="s">
        <v>324</v>
      </c>
      <c r="D14" s="370" t="s">
        <v>325</v>
      </c>
      <c r="E14" s="370"/>
      <c r="F14" s="114">
        <v>8.2850000000000007E-3</v>
      </c>
      <c r="G14" s="114">
        <v>5.3499999999999999E-4</v>
      </c>
      <c r="H14" s="114"/>
      <c r="I14" s="114"/>
      <c r="J14" s="114"/>
      <c r="K14" s="286"/>
      <c r="L14" s="286"/>
      <c r="M14" s="286"/>
      <c r="N14" s="286"/>
      <c r="O14" s="286"/>
      <c r="P14" s="286"/>
    </row>
    <row r="15" spans="1:16" s="12" customFormat="1" ht="23.25" customHeight="1">
      <c r="A15" s="336" t="s">
        <v>327</v>
      </c>
      <c r="B15" s="336"/>
      <c r="C15" s="386" t="s">
        <v>324</v>
      </c>
      <c r="D15" s="370" t="s">
        <v>328</v>
      </c>
      <c r="E15" s="370"/>
      <c r="F15" s="114">
        <v>0.4945</v>
      </c>
      <c r="G15" s="114">
        <v>7.7499999999999999E-2</v>
      </c>
      <c r="H15" s="114"/>
      <c r="I15" s="114"/>
      <c r="J15" s="114"/>
      <c r="K15" s="286"/>
      <c r="L15" s="286"/>
      <c r="M15" s="286"/>
      <c r="N15" s="286"/>
      <c r="O15" s="286"/>
      <c r="P15" s="286"/>
    </row>
    <row r="16" spans="1:16" s="12" customFormat="1" ht="23.25" customHeight="1">
      <c r="A16" s="336" t="s">
        <v>329</v>
      </c>
      <c r="B16" s="336"/>
      <c r="C16" s="386" t="s">
        <v>324</v>
      </c>
      <c r="D16" s="370" t="s">
        <v>330</v>
      </c>
      <c r="E16" s="370"/>
      <c r="F16" s="114">
        <v>5.45E-3</v>
      </c>
      <c r="G16" s="114">
        <v>5.9200000000000003E-2</v>
      </c>
      <c r="H16" s="114"/>
      <c r="I16" s="114"/>
      <c r="J16" s="114"/>
      <c r="K16" s="286"/>
      <c r="L16" s="286"/>
      <c r="M16" s="286"/>
      <c r="N16" s="286"/>
      <c r="O16" s="286"/>
      <c r="P16" s="286"/>
    </row>
    <row r="17" spans="1:10" s="12" customFormat="1" ht="23.25" customHeight="1">
      <c r="A17" s="336" t="s">
        <v>331</v>
      </c>
      <c r="B17" s="336"/>
      <c r="C17" s="386" t="s">
        <v>324</v>
      </c>
      <c r="D17" s="370" t="s">
        <v>332</v>
      </c>
      <c r="E17" s="370"/>
      <c r="F17" s="114">
        <v>1.075E-3</v>
      </c>
      <c r="G17" s="114">
        <v>6.0650000000000003E-2</v>
      </c>
      <c r="H17" s="114"/>
      <c r="I17" s="114"/>
      <c r="J17" s="114"/>
    </row>
    <row r="18" spans="1:10" s="12" customFormat="1" ht="23.25" customHeight="1">
      <c r="A18" s="336" t="s">
        <v>333</v>
      </c>
      <c r="B18" s="336"/>
      <c r="C18" s="386" t="s">
        <v>324</v>
      </c>
      <c r="D18" s="370" t="s">
        <v>332</v>
      </c>
      <c r="E18" s="370"/>
      <c r="F18" s="114">
        <v>5.5999999999999999E-5</v>
      </c>
      <c r="G18" s="114">
        <v>2.92E-4</v>
      </c>
      <c r="H18" s="114"/>
      <c r="I18" s="114"/>
      <c r="J18" s="114"/>
    </row>
    <row r="19" spans="1:10" s="12" customFormat="1" ht="23.25" customHeight="1">
      <c r="A19" s="336" t="s">
        <v>334</v>
      </c>
      <c r="B19" s="336"/>
      <c r="C19" s="386" t="s">
        <v>324</v>
      </c>
      <c r="D19" s="370" t="s">
        <v>332</v>
      </c>
      <c r="E19" s="370"/>
      <c r="F19" s="114">
        <v>3.2000000000000002E-3</v>
      </c>
      <c r="G19" s="114">
        <v>1.095E-2</v>
      </c>
      <c r="H19" s="114"/>
      <c r="I19" s="114"/>
      <c r="J19" s="114"/>
    </row>
    <row r="20" spans="1:10" s="12" customFormat="1" ht="23.25" customHeight="1">
      <c r="A20" s="336" t="s">
        <v>335</v>
      </c>
      <c r="B20" s="336"/>
      <c r="C20" s="386" t="s">
        <v>324</v>
      </c>
      <c r="D20" s="370" t="s">
        <v>332</v>
      </c>
      <c r="E20" s="370"/>
      <c r="F20" s="114">
        <v>7.6499999999999997E-3</v>
      </c>
      <c r="G20" s="114">
        <v>6.3500000000000001E-2</v>
      </c>
      <c r="H20" s="114"/>
      <c r="I20" s="114"/>
      <c r="J20" s="114"/>
    </row>
    <row r="21" spans="1:10" s="12" customFormat="1" ht="23.25" customHeight="1">
      <c r="A21" s="336" t="s">
        <v>336</v>
      </c>
      <c r="B21" s="336"/>
      <c r="C21" s="386" t="s">
        <v>324</v>
      </c>
      <c r="D21" s="370" t="s">
        <v>332</v>
      </c>
      <c r="E21" s="370"/>
      <c r="F21" s="114">
        <v>7.8499999999999993E-3</v>
      </c>
      <c r="G21" s="114">
        <v>6.3500000000000001E-2</v>
      </c>
      <c r="H21" s="114"/>
      <c r="I21" s="114"/>
      <c r="J21" s="114"/>
    </row>
    <row r="22" spans="1:10" s="12" customFormat="1" ht="23.25" customHeight="1">
      <c r="A22" s="336" t="s">
        <v>337</v>
      </c>
      <c r="B22" s="336"/>
      <c r="C22" s="386" t="s">
        <v>324</v>
      </c>
      <c r="D22" s="370" t="s">
        <v>332</v>
      </c>
      <c r="E22" s="370"/>
      <c r="F22" s="114">
        <v>1.2500000000000001E-2</v>
      </c>
      <c r="G22" s="114">
        <v>8.6499999999999994E-2</v>
      </c>
      <c r="H22" s="114"/>
      <c r="I22" s="114"/>
      <c r="J22" s="114"/>
    </row>
    <row r="23" spans="1:10" s="12" customFormat="1" ht="23.25" customHeight="1">
      <c r="A23" s="336" t="s">
        <v>338</v>
      </c>
      <c r="B23" s="336"/>
      <c r="C23" s="386" t="s">
        <v>324</v>
      </c>
      <c r="D23" s="370" t="s">
        <v>339</v>
      </c>
      <c r="E23" s="370"/>
      <c r="F23" s="114">
        <v>2.4E-2</v>
      </c>
      <c r="G23" s="114">
        <v>8.8999999999999995E-4</v>
      </c>
      <c r="H23" s="114"/>
      <c r="I23" s="114"/>
      <c r="J23" s="114"/>
    </row>
    <row r="24" spans="1:10" s="12" customFormat="1" ht="23.25" customHeight="1">
      <c r="A24" s="336" t="s">
        <v>340</v>
      </c>
      <c r="B24" s="336"/>
      <c r="C24" s="386" t="s">
        <v>324</v>
      </c>
      <c r="D24" s="370" t="s">
        <v>339</v>
      </c>
      <c r="E24" s="370"/>
      <c r="F24" s="114">
        <v>4.2499999999999998E-4</v>
      </c>
      <c r="G24" s="114">
        <v>8.8999999999999995E-4</v>
      </c>
      <c r="H24" s="114"/>
      <c r="I24" s="114"/>
      <c r="J24" s="114"/>
    </row>
    <row r="25" spans="1:10" s="12" customFormat="1" ht="23.25" customHeight="1">
      <c r="A25" s="336" t="s">
        <v>341</v>
      </c>
      <c r="B25" s="336"/>
      <c r="C25" s="386" t="s">
        <v>324</v>
      </c>
      <c r="D25" s="370" t="s">
        <v>339</v>
      </c>
      <c r="E25" s="370"/>
      <c r="F25" s="114">
        <v>4.2499999999999998E-4</v>
      </c>
      <c r="G25" s="114">
        <v>2.1999999999999999E-2</v>
      </c>
      <c r="H25" s="114"/>
      <c r="I25" s="114"/>
      <c r="J25" s="114"/>
    </row>
    <row r="26" spans="1:10" s="12" customFormat="1" ht="23.25" customHeight="1">
      <c r="A26" s="336" t="s">
        <v>342</v>
      </c>
      <c r="B26" s="336"/>
      <c r="C26" s="386" t="s">
        <v>324</v>
      </c>
      <c r="D26" s="370" t="s">
        <v>339</v>
      </c>
      <c r="E26" s="370"/>
      <c r="F26" s="114">
        <v>4.2499999999999998E-4</v>
      </c>
      <c r="G26" s="114">
        <v>8.8999999999999995E-4</v>
      </c>
      <c r="H26" s="114"/>
      <c r="I26" s="114"/>
      <c r="J26" s="114"/>
    </row>
    <row r="27" spans="1:10" s="12" customFormat="1" ht="23.25" customHeight="1">
      <c r="A27" s="336" t="s">
        <v>343</v>
      </c>
      <c r="B27" s="336"/>
      <c r="C27" s="386" t="s">
        <v>324</v>
      </c>
      <c r="D27" s="370" t="s">
        <v>339</v>
      </c>
      <c r="E27" s="370"/>
      <c r="F27" s="114">
        <v>4.2499999999999998E-4</v>
      </c>
      <c r="G27" s="114">
        <v>8.8999999999999995E-4</v>
      </c>
      <c r="H27" s="114"/>
      <c r="I27" s="114"/>
      <c r="J27" s="114"/>
    </row>
    <row r="28" spans="1:10" s="12" customFormat="1" ht="23.25" customHeight="1">
      <c r="A28" s="336" t="s">
        <v>344</v>
      </c>
      <c r="B28" s="336"/>
      <c r="C28" s="386" t="s">
        <v>324</v>
      </c>
      <c r="D28" s="370" t="s">
        <v>339</v>
      </c>
      <c r="E28" s="370"/>
      <c r="F28" s="114">
        <v>4.2499999999999998E-4</v>
      </c>
      <c r="G28" s="114">
        <v>8.8999999999999995E-4</v>
      </c>
      <c r="H28" s="114"/>
      <c r="I28" s="114"/>
      <c r="J28" s="114"/>
    </row>
    <row r="29" spans="1:10" s="12" customFormat="1" ht="23.25" customHeight="1">
      <c r="A29" s="336" t="s">
        <v>345</v>
      </c>
      <c r="B29" s="336"/>
      <c r="C29" s="386" t="s">
        <v>324</v>
      </c>
      <c r="D29" s="370" t="s">
        <v>339</v>
      </c>
      <c r="E29" s="370"/>
      <c r="F29" s="114">
        <v>4.2499999999999998E-4</v>
      </c>
      <c r="G29" s="114">
        <v>8.8999999999999995E-4</v>
      </c>
      <c r="H29" s="114"/>
      <c r="I29" s="114"/>
      <c r="J29" s="114"/>
    </row>
    <row r="30" spans="1:10" s="12" customFormat="1" ht="23.25" customHeight="1">
      <c r="A30" s="336" t="s">
        <v>346</v>
      </c>
      <c r="B30" s="336"/>
      <c r="C30" s="386" t="s">
        <v>324</v>
      </c>
      <c r="D30" s="370" t="s">
        <v>339</v>
      </c>
      <c r="E30" s="370"/>
      <c r="F30" s="114">
        <v>4.2499999999999998E-4</v>
      </c>
      <c r="G30" s="114">
        <v>8.8999999999999995E-4</v>
      </c>
      <c r="H30" s="114"/>
      <c r="I30" s="114"/>
      <c r="J30" s="114"/>
    </row>
    <row r="31" spans="1:10" s="12" customFormat="1" ht="23.25" customHeight="1">
      <c r="A31" s="336" t="s">
        <v>347</v>
      </c>
      <c r="B31" s="336"/>
      <c r="C31" s="386" t="s">
        <v>324</v>
      </c>
      <c r="D31" s="370" t="s">
        <v>339</v>
      </c>
      <c r="E31" s="370"/>
      <c r="F31" s="114">
        <v>8.9999999999999998E-4</v>
      </c>
      <c r="G31" s="114">
        <v>8.8999999999999995E-4</v>
      </c>
      <c r="H31" s="114"/>
      <c r="I31" s="114"/>
      <c r="J31" s="114"/>
    </row>
    <row r="32" spans="1:10" s="12" customFormat="1" ht="23.25" customHeight="1">
      <c r="A32" s="336" t="s">
        <v>348</v>
      </c>
      <c r="B32" s="336"/>
      <c r="C32" s="386" t="s">
        <v>324</v>
      </c>
      <c r="D32" s="370" t="s">
        <v>339</v>
      </c>
      <c r="E32" s="370"/>
      <c r="F32" s="114">
        <v>0.23</v>
      </c>
      <c r="G32" s="114">
        <v>8.8999999999999995E-4</v>
      </c>
      <c r="H32" s="114"/>
      <c r="I32" s="114"/>
      <c r="J32" s="114"/>
    </row>
    <row r="33" spans="1:10" s="12" customFormat="1" ht="23.25" customHeight="1">
      <c r="A33" s="336" t="s">
        <v>349</v>
      </c>
      <c r="B33" s="336"/>
      <c r="C33" s="386" t="s">
        <v>324</v>
      </c>
      <c r="D33" s="370" t="s">
        <v>339</v>
      </c>
      <c r="E33" s="370"/>
      <c r="F33" s="114">
        <v>4.2499999999999998E-4</v>
      </c>
      <c r="G33" s="114">
        <v>8.8999999999999995E-4</v>
      </c>
      <c r="H33" s="114"/>
      <c r="I33" s="114"/>
      <c r="J33" s="114"/>
    </row>
    <row r="34" spans="1:10" s="12" customFormat="1" ht="23.25" customHeight="1">
      <c r="A34" s="336" t="s">
        <v>350</v>
      </c>
      <c r="B34" s="336"/>
      <c r="C34" s="386" t="s">
        <v>324</v>
      </c>
      <c r="D34" s="370" t="s">
        <v>339</v>
      </c>
      <c r="E34" s="370"/>
      <c r="F34" s="114">
        <v>4.2499999999999998E-4</v>
      </c>
      <c r="G34" s="114">
        <v>8.8999999999999995E-4</v>
      </c>
      <c r="H34" s="114"/>
      <c r="I34" s="114"/>
      <c r="J34" s="114"/>
    </row>
    <row r="35" spans="1:10" s="12" customFormat="1" ht="23.25" customHeight="1">
      <c r="A35" s="336" t="s">
        <v>351</v>
      </c>
      <c r="B35" s="336"/>
      <c r="C35" s="386" t="s">
        <v>324</v>
      </c>
      <c r="D35" s="370" t="s">
        <v>339</v>
      </c>
      <c r="E35" s="370"/>
      <c r="F35" s="114">
        <v>4.2499999999999998E-4</v>
      </c>
      <c r="G35" s="114">
        <v>8.8999999999999995E-4</v>
      </c>
      <c r="H35" s="114"/>
      <c r="I35" s="114"/>
      <c r="J35" s="114"/>
    </row>
    <row r="36" spans="1:10" s="12" customFormat="1" ht="23.25" customHeight="1">
      <c r="A36" s="336" t="s">
        <v>352</v>
      </c>
      <c r="B36" s="336"/>
      <c r="C36" s="386" t="s">
        <v>324</v>
      </c>
      <c r="D36" s="370" t="s">
        <v>339</v>
      </c>
      <c r="E36" s="370"/>
      <c r="F36" s="114">
        <v>4.2499999999999998E-4</v>
      </c>
      <c r="G36" s="114">
        <v>8.8999999999999995E-4</v>
      </c>
      <c r="H36" s="114"/>
      <c r="I36" s="114"/>
      <c r="J36" s="114"/>
    </row>
    <row r="37" spans="1:10" s="12" customFormat="1" ht="23.25" customHeight="1">
      <c r="A37" s="336" t="s">
        <v>353</v>
      </c>
      <c r="B37" s="336"/>
      <c r="C37" s="386" t="s">
        <v>324</v>
      </c>
      <c r="D37" s="370" t="s">
        <v>339</v>
      </c>
      <c r="E37" s="370"/>
      <c r="F37" s="114">
        <v>4.2499999999999998E-4</v>
      </c>
      <c r="G37" s="114">
        <v>0.43</v>
      </c>
      <c r="H37" s="114"/>
      <c r="I37" s="114"/>
      <c r="J37" s="114"/>
    </row>
    <row r="38" spans="1:10" s="12" customFormat="1" ht="23.25" customHeight="1">
      <c r="A38" s="336" t="s">
        <v>354</v>
      </c>
      <c r="B38" s="336"/>
      <c r="C38" s="386" t="s">
        <v>324</v>
      </c>
      <c r="D38" s="370" t="s">
        <v>339</v>
      </c>
      <c r="E38" s="370"/>
      <c r="F38" s="114">
        <v>4.2499999999999998E-4</v>
      </c>
      <c r="G38" s="114">
        <v>8.8999999999999995E-4</v>
      </c>
      <c r="H38" s="114"/>
      <c r="I38" s="114"/>
      <c r="J38" s="114"/>
    </row>
    <row r="39" spans="1:10">
      <c r="A39" s="149" t="s">
        <v>308</v>
      </c>
      <c r="B39" s="149"/>
      <c r="C39" s="149"/>
      <c r="D39" s="149"/>
      <c r="E39" s="149"/>
      <c r="F39" s="149"/>
      <c r="G39" s="149"/>
      <c r="H39" s="149"/>
      <c r="I39" s="149"/>
      <c r="J39" s="149"/>
    </row>
    <row r="40" spans="1:10" hidden="1">
      <c r="A40" s="209"/>
      <c r="B40" s="209"/>
      <c r="C40" s="209"/>
      <c r="D40" s="209"/>
      <c r="E40" s="209"/>
      <c r="F40" s="209"/>
      <c r="G40" s="209"/>
      <c r="H40" s="209"/>
      <c r="I40" s="209"/>
      <c r="J40" s="209"/>
    </row>
    <row r="41" spans="1:10" hidden="1">
      <c r="A41" s="209"/>
      <c r="B41" s="209"/>
      <c r="C41" s="209"/>
      <c r="D41" s="209"/>
      <c r="E41" s="209"/>
      <c r="F41" s="209"/>
      <c r="G41" s="209"/>
      <c r="H41" s="209"/>
      <c r="I41" s="209"/>
      <c r="J41" s="209"/>
    </row>
    <row r="64" spans="6:6">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N68"/>
  <sheetViews>
    <sheetView view="pageBreakPreview" zoomScale="60" zoomScaleNormal="100" workbookViewId="0">
      <selection activeCell="O17" sqref="O17"/>
    </sheetView>
  </sheetViews>
  <sheetFormatPr defaultColWidth="9.28515625" defaultRowHeight="15"/>
  <cols>
    <col min="1" max="1" width="21.28515625" style="2" customWidth="1"/>
    <col min="2" max="2" width="13.7109375" style="2" customWidth="1"/>
    <col min="3" max="3" width="16.28515625" style="2" customWidth="1"/>
    <col min="4" max="4" width="9.42578125" style="2" bestFit="1" customWidth="1"/>
    <col min="5" max="5" width="13.28515625" style="2" bestFit="1" customWidth="1"/>
    <col min="6" max="6" width="9.42578125" style="2" bestFit="1" customWidth="1"/>
    <col min="7" max="7" width="13.28515625" style="2" bestFit="1" customWidth="1"/>
    <col min="8" max="16384" width="9.28515625" style="2"/>
  </cols>
  <sheetData>
    <row r="1" spans="1:14">
      <c r="A1" s="92" t="str">
        <f>+'Cover Page'!$B$29</f>
        <v>Annual Performance Report 2022</v>
      </c>
      <c r="B1" s="92"/>
      <c r="C1" s="92"/>
      <c r="D1" s="92"/>
      <c r="E1" s="92"/>
      <c r="F1" s="92"/>
      <c r="G1" s="92"/>
      <c r="H1" s="92"/>
      <c r="I1" s="92" t="str">
        <f>+'Cover Page'!$B$33</f>
        <v>SELCHP</v>
      </c>
      <c r="J1" s="92"/>
      <c r="K1" s="92"/>
      <c r="L1" s="92"/>
      <c r="M1" s="92"/>
      <c r="N1" s="92"/>
    </row>
    <row r="3" spans="1:14" ht="15.6">
      <c r="A3" s="1" t="s">
        <v>355</v>
      </c>
      <c r="B3" s="92"/>
      <c r="C3" s="92"/>
      <c r="D3" s="92"/>
      <c r="E3" s="92"/>
      <c r="F3" s="92"/>
      <c r="G3" s="92"/>
      <c r="H3" s="92"/>
      <c r="I3" s="92"/>
      <c r="J3" s="92"/>
      <c r="K3" s="92"/>
      <c r="L3" s="92"/>
      <c r="M3" s="92"/>
      <c r="N3" s="92"/>
    </row>
    <row r="4" spans="1:14" ht="15.6">
      <c r="A4" s="1"/>
      <c r="B4" s="92"/>
      <c r="C4" s="92"/>
      <c r="D4" s="92"/>
      <c r="E4" s="92"/>
      <c r="F4" s="92"/>
      <c r="G4" s="92"/>
      <c r="H4" s="92"/>
      <c r="I4" s="92"/>
      <c r="J4" s="92"/>
      <c r="K4" s="92"/>
      <c r="L4" s="92"/>
      <c r="M4" s="92"/>
      <c r="N4" s="73" t="s">
        <v>3</v>
      </c>
    </row>
    <row r="5" spans="1:14" s="3" customFormat="1" ht="21.75" customHeight="1">
      <c r="A5" s="48" t="s">
        <v>314</v>
      </c>
      <c r="B5" s="49"/>
      <c r="C5" s="49"/>
      <c r="D5" s="49"/>
      <c r="E5" s="49"/>
      <c r="F5" s="49"/>
      <c r="G5" s="49"/>
      <c r="H5" s="49"/>
      <c r="I5" s="49"/>
      <c r="J5" s="49"/>
      <c r="K5" s="49"/>
      <c r="N5" s="74" t="s">
        <v>356</v>
      </c>
    </row>
    <row r="6" spans="1:14" s="3" customFormat="1" ht="15.75" customHeight="1">
      <c r="A6" s="130" t="s">
        <v>357</v>
      </c>
      <c r="B6" s="131"/>
      <c r="C6" s="131"/>
      <c r="D6" s="131"/>
      <c r="E6" s="131"/>
      <c r="F6" s="131"/>
      <c r="G6" s="131"/>
      <c r="H6" s="131"/>
      <c r="I6" s="131"/>
      <c r="J6" s="131"/>
      <c r="K6" s="131"/>
      <c r="N6" s="3" t="s">
        <v>358</v>
      </c>
    </row>
    <row r="7" spans="1:14" s="3" customFormat="1" ht="15.75" customHeight="1">
      <c r="A7" s="136"/>
      <c r="B7" s="137"/>
      <c r="C7" s="137"/>
      <c r="D7" s="137"/>
      <c r="E7" s="137"/>
      <c r="F7" s="137"/>
      <c r="G7" s="137"/>
      <c r="H7" s="137"/>
      <c r="I7" s="137"/>
      <c r="J7" s="137"/>
      <c r="K7" s="137"/>
    </row>
    <row r="8" spans="1:14" s="3" customFormat="1" ht="15.75" hidden="1" customHeight="1">
      <c r="A8" s="130"/>
      <c r="B8" s="131"/>
      <c r="C8" s="131"/>
      <c r="D8" s="131"/>
      <c r="E8" s="131"/>
      <c r="F8" s="131"/>
      <c r="G8" s="131"/>
      <c r="H8" s="131"/>
      <c r="I8" s="131"/>
      <c r="J8" s="131"/>
      <c r="K8" s="131"/>
    </row>
    <row r="9" spans="1:14" s="3" customFormat="1" ht="15.75" hidden="1" customHeight="1">
      <c r="A9" s="136"/>
      <c r="B9" s="137"/>
      <c r="C9" s="137"/>
      <c r="D9" s="137"/>
      <c r="E9" s="137"/>
      <c r="F9" s="137"/>
      <c r="G9" s="137"/>
      <c r="H9" s="137"/>
      <c r="I9" s="137"/>
      <c r="J9" s="137"/>
      <c r="K9" s="137"/>
    </row>
    <row r="10" spans="1:14" s="3" customFormat="1" ht="13.9"/>
    <row r="11" spans="1:14" s="56" customFormat="1" ht="16.5" customHeight="1">
      <c r="A11" s="212" t="s">
        <v>359</v>
      </c>
      <c r="B11" s="212"/>
      <c r="C11" s="212"/>
      <c r="D11" s="212"/>
      <c r="E11" s="212"/>
      <c r="F11" s="212"/>
      <c r="G11" s="212"/>
      <c r="H11" s="212"/>
      <c r="I11" s="212"/>
      <c r="J11" s="212"/>
      <c r="K11" s="212"/>
    </row>
    <row r="12" spans="1:14" s="56" customFormat="1" ht="16.5" customHeight="1">
      <c r="A12" s="237" t="s">
        <v>214</v>
      </c>
      <c r="B12" s="231" t="s">
        <v>360</v>
      </c>
      <c r="C12" s="171" t="s">
        <v>319</v>
      </c>
      <c r="D12" s="172" t="s">
        <v>187</v>
      </c>
      <c r="E12" s="239"/>
      <c r="F12" s="172" t="s">
        <v>188</v>
      </c>
      <c r="G12" s="239"/>
      <c r="H12" s="172" t="s">
        <v>189</v>
      </c>
      <c r="I12" s="239"/>
      <c r="J12" s="172" t="s">
        <v>190</v>
      </c>
      <c r="K12" s="239"/>
    </row>
    <row r="13" spans="1:14" s="12" customFormat="1" ht="17.25" customHeight="1">
      <c r="A13" s="237"/>
      <c r="B13" s="238"/>
      <c r="C13" s="171"/>
      <c r="D13" s="46" t="s">
        <v>313</v>
      </c>
      <c r="E13" s="57" t="s">
        <v>361</v>
      </c>
      <c r="F13" s="46" t="s">
        <v>313</v>
      </c>
      <c r="G13" s="57" t="s">
        <v>361</v>
      </c>
      <c r="H13" s="46" t="s">
        <v>313</v>
      </c>
      <c r="I13" s="57" t="s">
        <v>361</v>
      </c>
      <c r="J13" s="46" t="s">
        <v>313</v>
      </c>
      <c r="K13" s="57" t="s">
        <v>361</v>
      </c>
      <c r="L13" s="286"/>
      <c r="M13" s="286"/>
      <c r="N13" s="286"/>
    </row>
    <row r="14" spans="1:14" s="12" customFormat="1" ht="23.25" customHeight="1">
      <c r="A14" s="336" t="s">
        <v>220</v>
      </c>
      <c r="B14" s="368" t="s">
        <v>362</v>
      </c>
      <c r="C14" s="368" t="s">
        <v>363</v>
      </c>
      <c r="D14" s="114">
        <f>NOx!$O$19</f>
        <v>197.21</v>
      </c>
      <c r="E14" s="114">
        <f>NOx!$N$19</f>
        <v>174.08166666666671</v>
      </c>
      <c r="F14" s="114">
        <f>NOx!$O$34</f>
        <v>196.31</v>
      </c>
      <c r="G14" s="114">
        <f>NOx!$N$34</f>
        <v>178.11249999999998</v>
      </c>
      <c r="H14" s="114"/>
      <c r="I14" s="114"/>
      <c r="J14" s="114"/>
      <c r="K14" s="114"/>
      <c r="L14" s="286"/>
      <c r="M14" s="286"/>
      <c r="N14" s="286"/>
    </row>
    <row r="15" spans="1:14" s="12" customFormat="1" ht="23.25" customHeight="1">
      <c r="A15" s="336"/>
      <c r="B15" s="368" t="s">
        <v>364</v>
      </c>
      <c r="C15" s="368" t="s">
        <v>365</v>
      </c>
      <c r="D15" s="114">
        <f>NOx!$M$19</f>
        <v>331.06</v>
      </c>
      <c r="E15" s="114">
        <f>NOx!$L$19</f>
        <v>174.05499999999998</v>
      </c>
      <c r="F15" s="114">
        <f>NOx!$M$34</f>
        <v>279.72000000000003</v>
      </c>
      <c r="G15" s="114">
        <f>NOx!$L$34</f>
        <v>177.95000000000002</v>
      </c>
      <c r="H15" s="114"/>
      <c r="I15" s="114"/>
      <c r="J15" s="114"/>
      <c r="K15" s="114"/>
      <c r="L15" s="286"/>
      <c r="M15" s="286"/>
      <c r="N15" s="286"/>
    </row>
    <row r="16" spans="1:14" s="12" customFormat="1" ht="23.25" customHeight="1">
      <c r="A16" s="387" t="s">
        <v>219</v>
      </c>
      <c r="B16" s="388" t="s">
        <v>362</v>
      </c>
      <c r="C16" s="368" t="s">
        <v>366</v>
      </c>
      <c r="D16" s="114">
        <f>Particulates!$O$19</f>
        <v>5.86</v>
      </c>
      <c r="E16" s="114">
        <f>Particulates!$N$19</f>
        <v>2.2191666666666663</v>
      </c>
      <c r="F16" s="114">
        <f>Particulates!$O$34</f>
        <v>6.28</v>
      </c>
      <c r="G16" s="114">
        <f>Particulates!$N$34</f>
        <v>1.9758333333333331</v>
      </c>
      <c r="H16" s="114"/>
      <c r="I16" s="114"/>
      <c r="J16" s="114"/>
      <c r="K16" s="114"/>
      <c r="L16" s="286"/>
      <c r="M16" s="286"/>
      <c r="N16" s="286"/>
    </row>
    <row r="17" spans="1:11" s="12" customFormat="1" ht="23.25" customHeight="1">
      <c r="A17" s="387"/>
      <c r="B17" s="368" t="s">
        <v>364</v>
      </c>
      <c r="C17" s="368" t="s">
        <v>367</v>
      </c>
      <c r="D17" s="114">
        <f>Particulates!$M$19</f>
        <v>17.87</v>
      </c>
      <c r="E17" s="114">
        <f>Particulates!$L$19</f>
        <v>2.2091666666666665</v>
      </c>
      <c r="F17" s="114">
        <f>Particulates!$M$34</f>
        <v>18.03</v>
      </c>
      <c r="G17" s="114">
        <f>Particulates!$L$34</f>
        <v>1.9716666666666667</v>
      </c>
      <c r="H17" s="114"/>
      <c r="I17" s="114"/>
      <c r="J17" s="114"/>
      <c r="K17" s="114"/>
    </row>
    <row r="18" spans="1:11" s="12" customFormat="1" ht="23.25" customHeight="1">
      <c r="A18" s="387" t="s">
        <v>368</v>
      </c>
      <c r="B18" s="368" t="s">
        <v>362</v>
      </c>
      <c r="C18" s="368" t="s">
        <v>369</v>
      </c>
      <c r="D18" s="114">
        <f>TOC!$O$19</f>
        <v>1.92</v>
      </c>
      <c r="E18" s="114">
        <f>TOC!$N$19</f>
        <v>0.52083333333333337</v>
      </c>
      <c r="F18" s="114">
        <f>TOC!$O$34</f>
        <v>1.62</v>
      </c>
      <c r="G18" s="114">
        <f>TOC!$N$34</f>
        <v>0.38833333333333336</v>
      </c>
      <c r="H18" s="114"/>
      <c r="I18" s="114"/>
      <c r="J18" s="114"/>
      <c r="K18" s="114"/>
    </row>
    <row r="19" spans="1:11" s="12" customFormat="1" ht="23.25" customHeight="1">
      <c r="A19" s="387"/>
      <c r="B19" s="368" t="s">
        <v>364</v>
      </c>
      <c r="C19" s="368" t="s">
        <v>370</v>
      </c>
      <c r="D19" s="114">
        <f>TOC!$M$19</f>
        <v>9.8000000000000007</v>
      </c>
      <c r="E19" s="114">
        <f>TOC!$L$19</f>
        <v>0.52583333333333326</v>
      </c>
      <c r="F19" s="114">
        <f>TOC!$M$34</f>
        <v>12.62</v>
      </c>
      <c r="G19" s="114">
        <f>TOC!$L$34</f>
        <v>0.40166666666666667</v>
      </c>
      <c r="H19" s="114"/>
      <c r="I19" s="114"/>
      <c r="J19" s="114"/>
      <c r="K19" s="114"/>
    </row>
    <row r="20" spans="1:11" s="12" customFormat="1" ht="23.25" customHeight="1">
      <c r="A20" s="387" t="s">
        <v>371</v>
      </c>
      <c r="B20" s="368" t="s">
        <v>362</v>
      </c>
      <c r="C20" s="368" t="s">
        <v>369</v>
      </c>
      <c r="D20" s="114">
        <f>HCl!$O$19</f>
        <v>7.98</v>
      </c>
      <c r="E20" s="114">
        <f>HCl!$N$19</f>
        <v>6.165</v>
      </c>
      <c r="F20" s="114">
        <f>HCl!$O$34</f>
        <v>8.17</v>
      </c>
      <c r="G20" s="114">
        <f>HCl!$N$34</f>
        <v>6.1283333333333339</v>
      </c>
      <c r="H20" s="114"/>
      <c r="I20" s="114"/>
      <c r="J20" s="114"/>
      <c r="K20" s="114"/>
    </row>
    <row r="21" spans="1:11" s="12" customFormat="1" ht="23.25" customHeight="1">
      <c r="A21" s="387"/>
      <c r="B21" s="368" t="s">
        <v>364</v>
      </c>
      <c r="C21" s="368" t="s">
        <v>372</v>
      </c>
      <c r="D21" s="114">
        <f>HCl!$M$19</f>
        <v>33.36</v>
      </c>
      <c r="E21" s="114">
        <f>HCl!$L$19</f>
        <v>6.145833333333333</v>
      </c>
      <c r="F21" s="114">
        <f>HCl!$M$34</f>
        <v>31.32</v>
      </c>
      <c r="G21" s="114">
        <f>HCl!$L$34</f>
        <v>6.1191666666666658</v>
      </c>
      <c r="H21" s="114"/>
      <c r="I21" s="114"/>
      <c r="J21" s="114"/>
      <c r="K21" s="114"/>
    </row>
    <row r="22" spans="1:11" s="12" customFormat="1" ht="23.25" customHeight="1">
      <c r="A22" s="387" t="s">
        <v>221</v>
      </c>
      <c r="B22" s="368" t="s">
        <v>362</v>
      </c>
      <c r="C22" s="368" t="s">
        <v>373</v>
      </c>
      <c r="D22" s="114">
        <f>'SO2'!$O$19</f>
        <v>32.01</v>
      </c>
      <c r="E22" s="114">
        <f>'SO2'!$N$19</f>
        <v>14.634166666666665</v>
      </c>
      <c r="F22" s="114">
        <f>'SO2'!$O$34</f>
        <v>29.5</v>
      </c>
      <c r="G22" s="114">
        <f>'SO2'!$N$34</f>
        <v>16.564166666666665</v>
      </c>
      <c r="H22" s="114"/>
      <c r="I22" s="114"/>
      <c r="J22" s="114"/>
      <c r="K22" s="114"/>
    </row>
    <row r="23" spans="1:11" s="12" customFormat="1" ht="23.25" customHeight="1">
      <c r="A23" s="387"/>
      <c r="B23" s="368" t="s">
        <v>364</v>
      </c>
      <c r="C23" s="368" t="s">
        <v>363</v>
      </c>
      <c r="D23" s="114">
        <f>'SO2'!$M$19</f>
        <v>106.52</v>
      </c>
      <c r="E23" s="114">
        <f>'SO2'!$L$19</f>
        <v>14.615833333333333</v>
      </c>
      <c r="F23" s="114">
        <f>'SO2'!$M$34</f>
        <v>103.38</v>
      </c>
      <c r="G23" s="114">
        <f>'SO2'!$L$34</f>
        <v>16.675833333333333</v>
      </c>
      <c r="H23" s="114"/>
      <c r="I23" s="114"/>
      <c r="J23" s="114"/>
      <c r="K23" s="114"/>
    </row>
    <row r="24" spans="1:11" s="12" customFormat="1" ht="23.25" customHeight="1">
      <c r="A24" s="387" t="s">
        <v>374</v>
      </c>
      <c r="B24" s="368" t="s">
        <v>362</v>
      </c>
      <c r="C24" s="368" t="s">
        <v>373</v>
      </c>
      <c r="D24" s="114">
        <f>'CO 95% 10 min'!$Q$19</f>
        <v>12.36</v>
      </c>
      <c r="E24" s="114">
        <f>'CO 95% 10 min'!$P$19</f>
        <v>3.8891666666666662</v>
      </c>
      <c r="F24" s="114">
        <f>'CO 95% 10 min'!$Q$19</f>
        <v>12.36</v>
      </c>
      <c r="G24" s="114">
        <f>'CO 95% 10 min'!$P$19</f>
        <v>3.8891666666666662</v>
      </c>
      <c r="H24" s="114"/>
      <c r="I24" s="114"/>
      <c r="J24" s="114"/>
      <c r="K24" s="114"/>
    </row>
    <row r="25" spans="1:11" s="12" customFormat="1" ht="23.25" customHeight="1">
      <c r="A25" s="387"/>
      <c r="B25" s="114" t="s">
        <v>375</v>
      </c>
      <c r="C25" s="114" t="s">
        <v>376</v>
      </c>
      <c r="D25" s="114" t="s">
        <v>238</v>
      </c>
      <c r="E25" s="114" t="s">
        <v>238</v>
      </c>
      <c r="F25" s="114" t="s">
        <v>238</v>
      </c>
      <c r="G25" s="114" t="s">
        <v>238</v>
      </c>
      <c r="H25" s="114"/>
      <c r="I25" s="114"/>
      <c r="J25" s="114"/>
      <c r="K25" s="114"/>
    </row>
    <row r="26" spans="1:11" s="12" customFormat="1" ht="23.25" customHeight="1">
      <c r="A26" s="387"/>
      <c r="B26" s="114" t="s">
        <v>377</v>
      </c>
      <c r="C26" s="114" t="s">
        <v>378</v>
      </c>
      <c r="D26" s="114">
        <f>MAX('CO 95% 10 min'!$M$7:$M$18)</f>
        <v>26.03</v>
      </c>
      <c r="E26" s="114">
        <f>'CO 95% 10 min'!$M$19</f>
        <v>15.92</v>
      </c>
      <c r="F26" s="114">
        <f>MAX('CO 95% 10 min'!$M$22:$M$33)</f>
        <v>15.38</v>
      </c>
      <c r="G26" s="114">
        <f>'CO 95% 10 min'!$M$34</f>
        <v>12.264166666666668</v>
      </c>
      <c r="H26" s="114"/>
      <c r="I26" s="114"/>
      <c r="J26" s="114"/>
      <c r="K26" s="114"/>
    </row>
    <row r="27" spans="1:11" s="12" customFormat="1" ht="23.25" customHeight="1">
      <c r="A27" s="389" t="s">
        <v>379</v>
      </c>
      <c r="B27" s="390" t="s">
        <v>362</v>
      </c>
      <c r="C27" s="390" t="s">
        <v>380</v>
      </c>
      <c r="D27" s="391">
        <f>'NH3'!$O$19</f>
        <v>3.95</v>
      </c>
      <c r="E27" s="391">
        <f>'NH3'!$N$19</f>
        <v>0.79250000000000009</v>
      </c>
      <c r="F27" s="391">
        <f>'NH3'!$O$34</f>
        <v>5.21</v>
      </c>
      <c r="G27" s="391">
        <f>'NH3'!$N$34</f>
        <v>1.6641666666666666</v>
      </c>
      <c r="H27" s="391"/>
      <c r="I27" s="391"/>
      <c r="J27" s="391"/>
      <c r="K27" s="391"/>
    </row>
    <row r="28" spans="1:11">
      <c r="A28" s="234" t="s">
        <v>381</v>
      </c>
      <c r="B28" s="235"/>
      <c r="C28" s="235"/>
      <c r="D28" s="235"/>
      <c r="E28" s="235"/>
      <c r="F28" s="235"/>
      <c r="G28" s="235"/>
      <c r="H28" s="235"/>
      <c r="I28" s="235"/>
      <c r="J28" s="235"/>
      <c r="K28" s="235"/>
    </row>
    <row r="29" spans="1:11">
      <c r="A29" s="83" t="s">
        <v>308</v>
      </c>
      <c r="B29" s="84"/>
      <c r="C29" s="84"/>
      <c r="D29" s="84"/>
      <c r="E29" s="84"/>
      <c r="F29" s="84"/>
      <c r="G29" s="84"/>
      <c r="H29" s="84"/>
      <c r="I29" s="84"/>
      <c r="J29" s="84"/>
      <c r="K29" s="84"/>
    </row>
    <row r="30" spans="1:11">
      <c r="A30" s="236"/>
      <c r="B30" s="236"/>
      <c r="C30" s="236"/>
      <c r="D30" s="236"/>
      <c r="E30" s="236"/>
      <c r="F30" s="236"/>
      <c r="G30" s="236"/>
      <c r="H30" s="236"/>
      <c r="I30" s="236"/>
      <c r="J30" s="236"/>
      <c r="K30" s="236"/>
    </row>
    <row r="31" spans="1:11">
      <c r="A31" s="209"/>
      <c r="B31" s="209"/>
      <c r="C31" s="209"/>
      <c r="D31" s="209"/>
      <c r="E31" s="209"/>
      <c r="F31" s="209"/>
      <c r="G31" s="209"/>
      <c r="H31" s="209"/>
      <c r="I31" s="209"/>
      <c r="J31" s="209"/>
      <c r="K31" s="209"/>
    </row>
    <row r="33" spans="2:2">
      <c r="B33" s="92" t="s">
        <v>7</v>
      </c>
    </row>
    <row r="35" spans="2:2">
      <c r="B35" s="92" t="s">
        <v>8</v>
      </c>
    </row>
    <row r="68" spans="6:6">
      <c r="F68" s="3"/>
    </row>
  </sheetData>
  <mergeCells count="13">
    <mergeCell ref="A28:K28"/>
    <mergeCell ref="A30:K31"/>
    <mergeCell ref="A14:A15"/>
    <mergeCell ref="A6:K7"/>
    <mergeCell ref="A8:K9"/>
    <mergeCell ref="A11:K11"/>
    <mergeCell ref="A12:A13"/>
    <mergeCell ref="C12:C13"/>
    <mergeCell ref="B12:B13"/>
    <mergeCell ref="D12:E12"/>
    <mergeCell ref="F12:G12"/>
    <mergeCell ref="H12:I12"/>
    <mergeCell ref="J12:K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S79"/>
  <sheetViews>
    <sheetView view="pageBreakPreview" zoomScale="60" zoomScaleNormal="100" workbookViewId="0">
      <selection activeCell="J27" sqref="J27"/>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SELCHP</v>
      </c>
      <c r="F1" s="92"/>
      <c r="G1" s="92"/>
    </row>
    <row r="3" spans="1:19" ht="14.45">
      <c r="A3" s="60" t="s">
        <v>382</v>
      </c>
      <c r="D3" s="76" t="s">
        <v>383</v>
      </c>
      <c r="G3" s="80" t="s">
        <v>384</v>
      </c>
      <c r="J3" s="9" t="str">
        <f>+A3</f>
        <v>Monitoring of Hydrogen Chloride emissions</v>
      </c>
      <c r="L3" s="9"/>
      <c r="N3" s="9" t="s">
        <v>385</v>
      </c>
      <c r="Q3" s="79" t="s">
        <v>3</v>
      </c>
      <c r="R3" s="74"/>
      <c r="S3" s="74"/>
    </row>
    <row r="4" spans="1:19" ht="13.9" customHeight="1">
      <c r="Q4" s="233" t="s">
        <v>386</v>
      </c>
      <c r="R4" s="233"/>
      <c r="S4" s="233"/>
    </row>
    <row r="5" spans="1:19" ht="16.149999999999999">
      <c r="A5" s="68" t="s">
        <v>387</v>
      </c>
      <c r="B5" s="243" t="s">
        <v>388</v>
      </c>
      <c r="C5" s="243"/>
      <c r="D5" s="243"/>
      <c r="E5" s="243" t="s">
        <v>389</v>
      </c>
      <c r="F5" s="243"/>
      <c r="G5" s="243"/>
      <c r="J5" s="242"/>
      <c r="K5" s="242"/>
      <c r="L5" s="242"/>
      <c r="M5" s="242"/>
      <c r="N5" s="242"/>
      <c r="O5" s="242"/>
      <c r="Q5" s="233"/>
      <c r="R5" s="233"/>
      <c r="S5" s="233"/>
    </row>
    <row r="6" spans="1:19" s="58" customFormat="1" ht="37.5" customHeight="1">
      <c r="A6" s="65">
        <f>+'Cover Page'!C39</f>
        <v>2022</v>
      </c>
      <c r="B6" s="55" t="s">
        <v>390</v>
      </c>
      <c r="C6" s="55" t="s">
        <v>391</v>
      </c>
      <c r="D6" s="55" t="s">
        <v>392</v>
      </c>
      <c r="E6" s="55" t="s">
        <v>393</v>
      </c>
      <c r="F6" s="55" t="s">
        <v>394</v>
      </c>
      <c r="G6" s="55" t="s">
        <v>395</v>
      </c>
      <c r="H6" s="59"/>
      <c r="J6" s="61">
        <f>+A6</f>
        <v>2022</v>
      </c>
      <c r="K6" s="61" t="s">
        <v>396</v>
      </c>
      <c r="L6" s="67" t="s">
        <v>391</v>
      </c>
      <c r="M6" s="67" t="s">
        <v>397</v>
      </c>
      <c r="N6" s="67" t="s">
        <v>394</v>
      </c>
      <c r="O6" s="67" t="s">
        <v>398</v>
      </c>
      <c r="Q6" s="233"/>
      <c r="R6" s="233"/>
      <c r="S6" s="233"/>
    </row>
    <row r="7" spans="1:19" ht="13.9" customHeight="1">
      <c r="A7" s="66" t="s">
        <v>399</v>
      </c>
      <c r="B7" s="63">
        <v>60</v>
      </c>
      <c r="C7" s="64">
        <v>6.77</v>
      </c>
      <c r="D7" s="64">
        <v>25.96</v>
      </c>
      <c r="E7" s="63">
        <v>10</v>
      </c>
      <c r="F7" s="64">
        <v>6.79</v>
      </c>
      <c r="G7" s="64">
        <v>8.09</v>
      </c>
      <c r="J7" s="241" t="s">
        <v>187</v>
      </c>
      <c r="K7" s="66" t="s">
        <v>399</v>
      </c>
      <c r="L7" s="106">
        <v>6.12</v>
      </c>
      <c r="M7" s="106">
        <v>19.46</v>
      </c>
      <c r="N7" s="106">
        <v>6.12</v>
      </c>
      <c r="O7" s="106">
        <v>7.71</v>
      </c>
      <c r="Q7" s="233"/>
      <c r="R7" s="233"/>
      <c r="S7" s="233"/>
    </row>
    <row r="8" spans="1:19">
      <c r="A8" s="66" t="s">
        <v>400</v>
      </c>
      <c r="B8" s="63">
        <v>60</v>
      </c>
      <c r="C8" s="64">
        <v>6.62</v>
      </c>
      <c r="D8" s="64">
        <v>20.23</v>
      </c>
      <c r="E8" s="63">
        <v>10</v>
      </c>
      <c r="F8" s="64">
        <v>6.61</v>
      </c>
      <c r="G8" s="64">
        <v>7.6</v>
      </c>
      <c r="J8" s="241"/>
      <c r="K8" s="66" t="s">
        <v>400</v>
      </c>
      <c r="L8" s="64">
        <v>5.93</v>
      </c>
      <c r="M8" s="106">
        <v>27.09</v>
      </c>
      <c r="N8" s="106">
        <v>5.94</v>
      </c>
      <c r="O8" s="106">
        <v>7.78</v>
      </c>
      <c r="Q8" s="233"/>
      <c r="R8" s="233"/>
      <c r="S8" s="233"/>
    </row>
    <row r="9" spans="1:19">
      <c r="A9" s="66" t="s">
        <v>401</v>
      </c>
      <c r="B9" s="63">
        <v>60</v>
      </c>
      <c r="C9" s="64">
        <v>6.85</v>
      </c>
      <c r="D9" s="64">
        <v>31.32</v>
      </c>
      <c r="E9" s="63">
        <v>10</v>
      </c>
      <c r="F9" s="64">
        <v>6.85</v>
      </c>
      <c r="G9" s="64">
        <v>8.0399999999999991</v>
      </c>
      <c r="J9" s="241"/>
      <c r="K9" s="66" t="s">
        <v>401</v>
      </c>
      <c r="L9" s="106">
        <v>5.8</v>
      </c>
      <c r="M9" s="106">
        <v>23.41</v>
      </c>
      <c r="N9" s="106">
        <v>5.92</v>
      </c>
      <c r="O9" s="106">
        <v>7.61</v>
      </c>
      <c r="Q9" s="78" t="s">
        <v>402</v>
      </c>
    </row>
    <row r="10" spans="1:19" ht="13.9" customHeight="1">
      <c r="A10" s="66" t="s">
        <v>403</v>
      </c>
      <c r="B10" s="63">
        <v>60</v>
      </c>
      <c r="C10" s="64">
        <v>6.53</v>
      </c>
      <c r="D10" s="64">
        <v>16.670000000000002</v>
      </c>
      <c r="E10" s="63">
        <v>10</v>
      </c>
      <c r="F10" s="64">
        <v>6.54</v>
      </c>
      <c r="G10" s="64">
        <v>8.1300000000000008</v>
      </c>
      <c r="J10" s="241"/>
      <c r="K10" s="66" t="s">
        <v>403</v>
      </c>
      <c r="L10" s="106">
        <v>5.88</v>
      </c>
      <c r="M10" s="106">
        <v>33.36</v>
      </c>
      <c r="N10" s="106">
        <v>5.87</v>
      </c>
      <c r="O10" s="106">
        <v>7.56</v>
      </c>
      <c r="Q10" s="240" t="s">
        <v>404</v>
      </c>
      <c r="R10" s="240"/>
      <c r="S10" s="240"/>
    </row>
    <row r="11" spans="1:19">
      <c r="A11" s="66" t="s">
        <v>405</v>
      </c>
      <c r="B11" s="63">
        <v>60</v>
      </c>
      <c r="C11" s="64">
        <v>6.77</v>
      </c>
      <c r="D11" s="64">
        <v>30.35</v>
      </c>
      <c r="E11" s="63">
        <v>10</v>
      </c>
      <c r="F11" s="64">
        <v>6.76</v>
      </c>
      <c r="G11" s="64">
        <v>8.3000000000000007</v>
      </c>
      <c r="J11" s="241"/>
      <c r="K11" s="66" t="s">
        <v>405</v>
      </c>
      <c r="L11" s="106">
        <v>6.13</v>
      </c>
      <c r="M11" s="106">
        <v>27.29</v>
      </c>
      <c r="N11" s="106">
        <v>6.17</v>
      </c>
      <c r="O11" s="106">
        <v>7.45</v>
      </c>
      <c r="Q11" s="240"/>
      <c r="R11" s="240"/>
      <c r="S11" s="240"/>
    </row>
    <row r="12" spans="1:19">
      <c r="A12" s="66" t="s">
        <v>406</v>
      </c>
      <c r="B12" s="63">
        <v>60</v>
      </c>
      <c r="C12" s="64">
        <v>6.62</v>
      </c>
      <c r="D12" s="64">
        <v>21.95</v>
      </c>
      <c r="E12" s="63">
        <v>10</v>
      </c>
      <c r="F12" s="64">
        <v>6.6</v>
      </c>
      <c r="G12" s="64">
        <v>8.59</v>
      </c>
      <c r="J12" s="241"/>
      <c r="K12" s="66" t="s">
        <v>406</v>
      </c>
      <c r="L12" s="106">
        <v>6.36</v>
      </c>
      <c r="M12" s="106">
        <v>22.47</v>
      </c>
      <c r="N12" s="106">
        <v>6.38</v>
      </c>
      <c r="O12" s="106">
        <v>7.91</v>
      </c>
      <c r="Q12" s="240"/>
      <c r="R12" s="240"/>
      <c r="S12" s="240"/>
    </row>
    <row r="13" spans="1:19" ht="13.9" customHeight="1">
      <c r="A13" s="66" t="s">
        <v>407</v>
      </c>
      <c r="B13" s="63">
        <v>60</v>
      </c>
      <c r="C13" s="64">
        <v>4.13</v>
      </c>
      <c r="D13" s="64">
        <v>28.27</v>
      </c>
      <c r="E13" s="63">
        <v>10</v>
      </c>
      <c r="F13" s="64">
        <v>4.1500000000000004</v>
      </c>
      <c r="G13" s="64">
        <v>7.63</v>
      </c>
      <c r="J13" s="241"/>
      <c r="K13" s="66" t="s">
        <v>407</v>
      </c>
      <c r="L13" s="106">
        <v>5.95</v>
      </c>
      <c r="M13" s="106">
        <v>25.88</v>
      </c>
      <c r="N13" s="106">
        <v>5.91</v>
      </c>
      <c r="O13" s="106">
        <v>6.66</v>
      </c>
      <c r="Q13" s="240" t="s">
        <v>408</v>
      </c>
      <c r="R13" s="240"/>
      <c r="S13" s="240"/>
    </row>
    <row r="14" spans="1:19">
      <c r="A14" s="66" t="s">
        <v>409</v>
      </c>
      <c r="B14" s="63">
        <v>60</v>
      </c>
      <c r="C14" s="64">
        <v>4.97</v>
      </c>
      <c r="D14" s="64">
        <v>18.88</v>
      </c>
      <c r="E14" s="63">
        <v>10</v>
      </c>
      <c r="F14" s="64">
        <v>4.9400000000000004</v>
      </c>
      <c r="G14" s="64">
        <v>7.99</v>
      </c>
      <c r="J14" s="241"/>
      <c r="K14" s="66" t="s">
        <v>409</v>
      </c>
      <c r="L14" s="106">
        <v>6.33</v>
      </c>
      <c r="M14" s="106">
        <v>22.04</v>
      </c>
      <c r="N14" s="106">
        <v>6.32</v>
      </c>
      <c r="O14" s="106">
        <v>7.15</v>
      </c>
      <c r="Q14" s="240"/>
      <c r="R14" s="240"/>
      <c r="S14" s="240"/>
    </row>
    <row r="15" spans="1:19">
      <c r="A15" s="66" t="s">
        <v>410</v>
      </c>
      <c r="B15" s="63">
        <v>60</v>
      </c>
      <c r="C15" s="64">
        <v>4.58</v>
      </c>
      <c r="D15" s="64">
        <v>12.15</v>
      </c>
      <c r="E15" s="63">
        <v>10</v>
      </c>
      <c r="F15" s="64">
        <v>4.7</v>
      </c>
      <c r="G15" s="64">
        <v>7.32</v>
      </c>
      <c r="J15" s="241"/>
      <c r="K15" s="66" t="s">
        <v>410</v>
      </c>
      <c r="L15" s="106">
        <v>6.36</v>
      </c>
      <c r="M15" s="106">
        <v>31.78</v>
      </c>
      <c r="N15" s="106">
        <v>6.36</v>
      </c>
      <c r="O15" s="106">
        <v>7.43</v>
      </c>
      <c r="Q15" s="240"/>
      <c r="R15" s="240"/>
      <c r="S15" s="240"/>
    </row>
    <row r="16" spans="1:19">
      <c r="A16" s="66" t="s">
        <v>411</v>
      </c>
      <c r="B16" s="63">
        <v>60</v>
      </c>
      <c r="C16" s="64">
        <v>5.91</v>
      </c>
      <c r="D16" s="64">
        <v>23.65</v>
      </c>
      <c r="E16" s="63">
        <v>10</v>
      </c>
      <c r="F16" s="64">
        <v>5.94</v>
      </c>
      <c r="G16" s="64">
        <v>7.97</v>
      </c>
      <c r="J16" s="241"/>
      <c r="K16" s="66" t="s">
        <v>411</v>
      </c>
      <c r="L16" s="106">
        <v>6.09</v>
      </c>
      <c r="M16" s="106">
        <v>13.85</v>
      </c>
      <c r="N16" s="106">
        <v>6.13</v>
      </c>
      <c r="O16" s="106">
        <v>7.98</v>
      </c>
      <c r="Q16" s="240"/>
      <c r="R16" s="240"/>
      <c r="S16" s="240"/>
    </row>
    <row r="17" spans="1:15">
      <c r="A17" s="66" t="s">
        <v>412</v>
      </c>
      <c r="B17" s="63">
        <v>60</v>
      </c>
      <c r="C17" s="64">
        <v>6.3</v>
      </c>
      <c r="D17" s="64">
        <v>20.059999999999999</v>
      </c>
      <c r="E17" s="63">
        <v>10</v>
      </c>
      <c r="F17" s="64">
        <v>6.32</v>
      </c>
      <c r="G17" s="64">
        <v>8.0299999999999994</v>
      </c>
      <c r="J17" s="241"/>
      <c r="K17" s="66" t="s">
        <v>412</v>
      </c>
      <c r="L17" s="106">
        <v>6.64</v>
      </c>
      <c r="M17" s="106">
        <v>22.39</v>
      </c>
      <c r="N17" s="106">
        <v>6.65</v>
      </c>
      <c r="O17" s="106">
        <v>7.8</v>
      </c>
    </row>
    <row r="18" spans="1:15">
      <c r="A18" s="66" t="s">
        <v>413</v>
      </c>
      <c r="B18" s="63">
        <v>60</v>
      </c>
      <c r="C18" s="64">
        <v>6.39</v>
      </c>
      <c r="D18" s="64">
        <v>29.89</v>
      </c>
      <c r="E18" s="63">
        <v>10</v>
      </c>
      <c r="F18" s="64">
        <v>6.39</v>
      </c>
      <c r="G18" s="64">
        <v>7.8</v>
      </c>
      <c r="J18" s="241"/>
      <c r="K18" s="66" t="s">
        <v>413</v>
      </c>
      <c r="L18" s="106">
        <v>6.16</v>
      </c>
      <c r="M18" s="106">
        <v>30.41</v>
      </c>
      <c r="N18" s="106">
        <v>6.21</v>
      </c>
      <c r="O18" s="106">
        <v>7.07</v>
      </c>
    </row>
    <row r="19" spans="1:15">
      <c r="J19" s="241"/>
      <c r="K19" s="62" t="s">
        <v>414</v>
      </c>
      <c r="L19" s="107">
        <f>AVERAGE(L7:L18)</f>
        <v>6.145833333333333</v>
      </c>
      <c r="M19" s="62">
        <f>MAX(M7:M18)</f>
        <v>33.36</v>
      </c>
      <c r="N19" s="107">
        <f>AVERAGE(N7:N18)</f>
        <v>6.165</v>
      </c>
      <c r="O19" s="62">
        <f>MAX(O7:O18)</f>
        <v>7.98</v>
      </c>
    </row>
    <row r="21" spans="1:15" ht="41.45">
      <c r="J21" s="61">
        <f>+A6</f>
        <v>2022</v>
      </c>
      <c r="K21" s="61" t="s">
        <v>396</v>
      </c>
      <c r="L21" s="67" t="s">
        <v>391</v>
      </c>
      <c r="M21" s="67" t="s">
        <v>397</v>
      </c>
      <c r="N21" s="67" t="s">
        <v>394</v>
      </c>
      <c r="O21" s="67" t="s">
        <v>398</v>
      </c>
    </row>
    <row r="22" spans="1:15">
      <c r="J22" s="241" t="s">
        <v>188</v>
      </c>
      <c r="K22" s="66" t="s">
        <v>399</v>
      </c>
      <c r="L22" s="64">
        <v>6.88</v>
      </c>
      <c r="M22" s="64">
        <v>20.69</v>
      </c>
      <c r="N22" s="64">
        <v>6.93</v>
      </c>
      <c r="O22" s="64">
        <v>8.09</v>
      </c>
    </row>
    <row r="23" spans="1:15">
      <c r="J23" s="241"/>
      <c r="K23" s="66" t="s">
        <v>400</v>
      </c>
      <c r="L23" s="64">
        <v>6.77</v>
      </c>
      <c r="M23" s="64">
        <v>20.23</v>
      </c>
      <c r="N23" s="64">
        <v>6.78</v>
      </c>
      <c r="O23" s="64">
        <v>7.51</v>
      </c>
    </row>
    <row r="24" spans="1:15">
      <c r="J24" s="241"/>
      <c r="K24" s="66" t="s">
        <v>401</v>
      </c>
      <c r="L24" s="64">
        <v>6.95</v>
      </c>
      <c r="M24" s="64">
        <v>31.32</v>
      </c>
      <c r="N24" s="64">
        <v>6.95</v>
      </c>
      <c r="O24" s="64">
        <v>8.0399999999999991</v>
      </c>
    </row>
    <row r="25" spans="1:15">
      <c r="J25" s="241"/>
      <c r="K25" s="66" t="s">
        <v>403</v>
      </c>
      <c r="L25" s="64">
        <v>6.87</v>
      </c>
      <c r="M25" s="64">
        <v>16.670000000000002</v>
      </c>
      <c r="N25" s="64">
        <v>6.87</v>
      </c>
      <c r="O25" s="64">
        <v>8.1300000000000008</v>
      </c>
    </row>
    <row r="26" spans="1:15">
      <c r="J26" s="241"/>
      <c r="K26" s="66" t="s">
        <v>405</v>
      </c>
      <c r="L26" s="64">
        <v>6.75</v>
      </c>
      <c r="M26" s="64">
        <v>30.35</v>
      </c>
      <c r="N26" s="64">
        <v>6.72</v>
      </c>
      <c r="O26" s="64">
        <v>8.17</v>
      </c>
    </row>
    <row r="27" spans="1:15">
      <c r="J27" s="241"/>
      <c r="K27" s="66" t="s">
        <v>406</v>
      </c>
      <c r="L27" s="64">
        <v>6.7</v>
      </c>
      <c r="M27" s="64">
        <v>21.95</v>
      </c>
      <c r="N27" s="64">
        <v>6.7</v>
      </c>
      <c r="O27" s="64">
        <v>7.92</v>
      </c>
    </row>
    <row r="28" spans="1:15">
      <c r="J28" s="241"/>
      <c r="K28" s="66" t="s">
        <v>407</v>
      </c>
      <c r="L28" s="64">
        <v>4.01</v>
      </c>
      <c r="M28" s="64">
        <v>28.27</v>
      </c>
      <c r="N28" s="64">
        <v>4.01</v>
      </c>
      <c r="O28" s="64">
        <v>7.63</v>
      </c>
    </row>
    <row r="29" spans="1:15">
      <c r="J29" s="241"/>
      <c r="K29" s="66" t="s">
        <v>409</v>
      </c>
      <c r="L29" s="64">
        <v>4.72</v>
      </c>
      <c r="M29" s="64">
        <v>18.88</v>
      </c>
      <c r="N29" s="64">
        <v>4.6500000000000004</v>
      </c>
      <c r="O29" s="64">
        <v>7.25</v>
      </c>
    </row>
    <row r="30" spans="1:15">
      <c r="J30" s="241"/>
      <c r="K30" s="66" t="s">
        <v>410</v>
      </c>
      <c r="L30" s="64">
        <v>4.33</v>
      </c>
      <c r="M30" s="64">
        <v>12.15</v>
      </c>
      <c r="N30" s="64">
        <v>4.4800000000000004</v>
      </c>
      <c r="O30" s="64">
        <v>5.22</v>
      </c>
    </row>
    <row r="31" spans="1:15">
      <c r="J31" s="241"/>
      <c r="K31" s="66" t="s">
        <v>411</v>
      </c>
      <c r="L31" s="64">
        <v>6.14</v>
      </c>
      <c r="M31" s="64">
        <v>20.87</v>
      </c>
      <c r="N31" s="64">
        <v>6.14</v>
      </c>
      <c r="O31" s="64">
        <v>7.97</v>
      </c>
    </row>
    <row r="32" spans="1:15">
      <c r="J32" s="241"/>
      <c r="K32" s="66" t="s">
        <v>412</v>
      </c>
      <c r="L32" s="64">
        <v>6.54</v>
      </c>
      <c r="M32" s="64">
        <v>20.059999999999999</v>
      </c>
      <c r="N32" s="64">
        <v>6.54</v>
      </c>
      <c r="O32" s="64">
        <v>8.0299999999999994</v>
      </c>
    </row>
    <row r="33" spans="1:15">
      <c r="B33" s="35" t="s">
        <v>7</v>
      </c>
      <c r="J33" s="241"/>
      <c r="K33" s="66" t="s">
        <v>413</v>
      </c>
      <c r="L33" s="64">
        <v>6.77</v>
      </c>
      <c r="M33" s="64">
        <v>21.73</v>
      </c>
      <c r="N33" s="64">
        <v>6.77</v>
      </c>
      <c r="O33" s="64">
        <v>7.8</v>
      </c>
    </row>
    <row r="34" spans="1:15">
      <c r="J34" s="241"/>
      <c r="K34" s="62" t="s">
        <v>414</v>
      </c>
      <c r="L34" s="107">
        <f>AVERAGE(L22:L33)</f>
        <v>6.1191666666666658</v>
      </c>
      <c r="M34" s="62">
        <f>MAX(M22:M33)</f>
        <v>31.32</v>
      </c>
      <c r="N34" s="107">
        <f>AVERAGE(N22:N33)</f>
        <v>6.1283333333333339</v>
      </c>
      <c r="O34" s="62">
        <f>MAX(O22:O33)</f>
        <v>8.17</v>
      </c>
    </row>
    <row r="35" spans="1:15">
      <c r="B35" s="35" t="s">
        <v>8</v>
      </c>
    </row>
    <row r="36" spans="1:15" ht="41.45">
      <c r="J36" s="61">
        <f>+A6</f>
        <v>2022</v>
      </c>
      <c r="K36" s="61" t="s">
        <v>396</v>
      </c>
      <c r="L36" s="67" t="s">
        <v>391</v>
      </c>
      <c r="M36" s="67" t="s">
        <v>397</v>
      </c>
      <c r="N36" s="67" t="s">
        <v>394</v>
      </c>
      <c r="O36" s="67" t="s">
        <v>398</v>
      </c>
    </row>
    <row r="37" spans="1:15">
      <c r="J37" s="241" t="s">
        <v>189</v>
      </c>
      <c r="K37" s="66" t="s">
        <v>399</v>
      </c>
      <c r="L37" s="64"/>
      <c r="M37" s="64"/>
      <c r="N37" s="64"/>
      <c r="O37" s="64"/>
    </row>
    <row r="38" spans="1:15">
      <c r="J38" s="241"/>
      <c r="K38" s="66" t="s">
        <v>400</v>
      </c>
      <c r="L38" s="64"/>
      <c r="M38" s="64"/>
      <c r="N38" s="64"/>
      <c r="O38" s="64"/>
    </row>
    <row r="39" spans="1:15">
      <c r="J39" s="241"/>
      <c r="K39" s="66" t="s">
        <v>401</v>
      </c>
      <c r="L39" s="64"/>
      <c r="M39" s="64"/>
      <c r="N39" s="64"/>
      <c r="O39" s="64"/>
    </row>
    <row r="40" spans="1:15">
      <c r="J40" s="241"/>
      <c r="K40" s="66" t="s">
        <v>403</v>
      </c>
      <c r="L40" s="64"/>
      <c r="M40" s="64"/>
      <c r="N40" s="64"/>
      <c r="O40" s="64"/>
    </row>
    <row r="41" spans="1:15">
      <c r="J41" s="241"/>
      <c r="K41" s="66" t="s">
        <v>405</v>
      </c>
      <c r="L41" s="64"/>
      <c r="M41" s="64"/>
      <c r="N41" s="64"/>
      <c r="O41" s="64"/>
    </row>
    <row r="42" spans="1:15">
      <c r="J42" s="241"/>
      <c r="K42" s="66" t="s">
        <v>406</v>
      </c>
      <c r="L42" s="64"/>
      <c r="M42" s="64"/>
      <c r="N42" s="64"/>
      <c r="O42" s="64"/>
    </row>
    <row r="43" spans="1:15">
      <c r="J43" s="241"/>
      <c r="K43" s="66" t="s">
        <v>407</v>
      </c>
      <c r="L43" s="64"/>
      <c r="M43" s="64"/>
      <c r="N43" s="64"/>
      <c r="O43" s="64"/>
    </row>
    <row r="44" spans="1:15">
      <c r="J44" s="241"/>
      <c r="K44" s="66" t="s">
        <v>409</v>
      </c>
      <c r="L44" s="64"/>
      <c r="M44" s="64"/>
      <c r="N44" s="64"/>
      <c r="O44" s="64"/>
    </row>
    <row r="45" spans="1:15">
      <c r="J45" s="241"/>
      <c r="K45" s="66" t="s">
        <v>410</v>
      </c>
      <c r="L45" s="64"/>
      <c r="M45" s="64"/>
      <c r="N45" s="64"/>
      <c r="O45" s="64"/>
    </row>
    <row r="46" spans="1:15">
      <c r="J46" s="241"/>
      <c r="K46" s="66" t="s">
        <v>411</v>
      </c>
      <c r="L46" s="64"/>
      <c r="M46" s="64"/>
      <c r="N46" s="64"/>
      <c r="O46" s="64"/>
    </row>
    <row r="47" spans="1:15">
      <c r="J47" s="241"/>
      <c r="K47" s="66" t="s">
        <v>412</v>
      </c>
      <c r="L47" s="64"/>
      <c r="M47" s="64"/>
      <c r="N47" s="64"/>
      <c r="O47" s="64"/>
    </row>
    <row r="48" spans="1:15">
      <c r="A48" s="253" t="s">
        <v>308</v>
      </c>
      <c r="B48" s="254"/>
      <c r="C48" s="254"/>
      <c r="D48" s="254"/>
      <c r="E48" s="254"/>
      <c r="F48" s="254"/>
      <c r="G48" s="255"/>
      <c r="J48" s="241"/>
      <c r="K48" s="66" t="s">
        <v>413</v>
      </c>
      <c r="L48" s="64"/>
      <c r="M48" s="64"/>
      <c r="N48" s="64"/>
      <c r="O48" s="64"/>
    </row>
    <row r="49" spans="1:15">
      <c r="A49" s="244"/>
      <c r="B49" s="245"/>
      <c r="C49" s="245"/>
      <c r="D49" s="245"/>
      <c r="E49" s="245"/>
      <c r="F49" s="245"/>
      <c r="G49" s="246"/>
      <c r="J49" s="241"/>
      <c r="K49" s="62" t="s">
        <v>414</v>
      </c>
      <c r="L49" s="62" t="e">
        <f>AVERAGE(L37:L48)</f>
        <v>#DIV/0!</v>
      </c>
      <c r="M49" s="62">
        <f>MAX(M37:M48)</f>
        <v>0</v>
      </c>
      <c r="N49" s="62" t="e">
        <f>AVERAGE(N37:N48)</f>
        <v>#DIV/0!</v>
      </c>
      <c r="O49" s="62">
        <f>MAX(O37:O48)</f>
        <v>0</v>
      </c>
    </row>
    <row r="50" spans="1:15">
      <c r="A50" s="247"/>
      <c r="B50" s="248"/>
      <c r="C50" s="248"/>
      <c r="D50" s="248"/>
      <c r="E50" s="248"/>
      <c r="F50" s="248"/>
      <c r="G50" s="249"/>
    </row>
    <row r="51" spans="1:15" ht="41.45">
      <c r="A51" s="247"/>
      <c r="B51" s="248"/>
      <c r="C51" s="248"/>
      <c r="D51" s="248"/>
      <c r="E51" s="248"/>
      <c r="F51" s="248"/>
      <c r="G51" s="249"/>
      <c r="J51" s="61">
        <f>+A6</f>
        <v>2022</v>
      </c>
      <c r="K51" s="61" t="s">
        <v>396</v>
      </c>
      <c r="L51" s="67" t="s">
        <v>391</v>
      </c>
      <c r="M51" s="67" t="s">
        <v>397</v>
      </c>
      <c r="N51" s="67" t="s">
        <v>394</v>
      </c>
      <c r="O51" s="67" t="s">
        <v>398</v>
      </c>
    </row>
    <row r="52" spans="1:15">
      <c r="A52" s="250"/>
      <c r="B52" s="251"/>
      <c r="C52" s="251"/>
      <c r="D52" s="251"/>
      <c r="E52" s="251"/>
      <c r="F52" s="251"/>
      <c r="G52" s="252"/>
      <c r="J52" s="241" t="s">
        <v>190</v>
      </c>
      <c r="K52" s="66" t="s">
        <v>399</v>
      </c>
      <c r="L52" s="64"/>
      <c r="M52" s="64"/>
      <c r="N52" s="64"/>
      <c r="O52" s="64"/>
    </row>
    <row r="53" spans="1:15">
      <c r="J53" s="241"/>
      <c r="K53" s="66" t="s">
        <v>400</v>
      </c>
      <c r="L53" s="64"/>
      <c r="M53" s="64"/>
      <c r="N53" s="64"/>
      <c r="O53" s="64"/>
    </row>
    <row r="54" spans="1:15">
      <c r="J54" s="241"/>
      <c r="K54" s="66" t="s">
        <v>401</v>
      </c>
      <c r="L54" s="64"/>
      <c r="M54" s="64"/>
      <c r="N54" s="64"/>
      <c r="O54" s="64"/>
    </row>
    <row r="55" spans="1:15">
      <c r="J55" s="241"/>
      <c r="K55" s="66" t="s">
        <v>403</v>
      </c>
      <c r="L55" s="64"/>
      <c r="M55" s="64"/>
      <c r="N55" s="64"/>
      <c r="O55" s="64"/>
    </row>
    <row r="56" spans="1:15">
      <c r="J56" s="241"/>
      <c r="K56" s="66" t="s">
        <v>405</v>
      </c>
      <c r="L56" s="64"/>
      <c r="M56" s="64"/>
      <c r="N56" s="64"/>
      <c r="O56" s="64"/>
    </row>
    <row r="57" spans="1:15">
      <c r="J57" s="241"/>
      <c r="K57" s="66" t="s">
        <v>406</v>
      </c>
      <c r="L57" s="64"/>
      <c r="M57" s="64"/>
      <c r="N57" s="64"/>
      <c r="O57" s="64"/>
    </row>
    <row r="58" spans="1:15">
      <c r="J58" s="241"/>
      <c r="K58" s="66" t="s">
        <v>407</v>
      </c>
      <c r="L58" s="64"/>
      <c r="M58" s="64"/>
      <c r="N58" s="64"/>
      <c r="O58" s="64"/>
    </row>
    <row r="59" spans="1:15">
      <c r="J59" s="241"/>
      <c r="K59" s="66" t="s">
        <v>409</v>
      </c>
      <c r="L59" s="64"/>
      <c r="M59" s="64"/>
      <c r="N59" s="64"/>
      <c r="O59" s="64"/>
    </row>
    <row r="60" spans="1:15">
      <c r="J60" s="241"/>
      <c r="K60" s="66" t="s">
        <v>410</v>
      </c>
      <c r="L60" s="64"/>
      <c r="M60" s="64"/>
      <c r="N60" s="64"/>
      <c r="O60" s="64"/>
    </row>
    <row r="61" spans="1:15">
      <c r="J61" s="241"/>
      <c r="K61" s="66" t="s">
        <v>411</v>
      </c>
      <c r="L61" s="64"/>
      <c r="M61" s="64"/>
      <c r="N61" s="64"/>
      <c r="O61" s="64"/>
    </row>
    <row r="62" spans="1:15">
      <c r="J62" s="241"/>
      <c r="K62" s="66" t="s">
        <v>412</v>
      </c>
      <c r="L62" s="64"/>
      <c r="M62" s="64"/>
      <c r="N62" s="64"/>
      <c r="O62" s="64"/>
    </row>
    <row r="63" spans="1:15">
      <c r="J63" s="241"/>
      <c r="K63" s="66" t="s">
        <v>413</v>
      </c>
      <c r="L63" s="64"/>
      <c r="M63" s="64"/>
      <c r="N63" s="64"/>
      <c r="O63" s="64"/>
    </row>
    <row r="64" spans="1:15">
      <c r="J64" s="241"/>
      <c r="K64" s="62" t="s">
        <v>414</v>
      </c>
      <c r="L64" s="62" t="e">
        <f>AVERAGE(L52:L63)</f>
        <v>#DIV/0!</v>
      </c>
      <c r="M64" s="62">
        <f>MAX(M52:M63)</f>
        <v>0</v>
      </c>
      <c r="N64" s="62" t="e">
        <f>AVERAGE(N52:N63)</f>
        <v>#DIV/0!</v>
      </c>
      <c r="O64" s="62">
        <f>MAX(O52:O63)</f>
        <v>0</v>
      </c>
    </row>
    <row r="66" spans="10:15" ht="41.45">
      <c r="J66" s="61">
        <f>+A6</f>
        <v>2022</v>
      </c>
      <c r="K66" s="61" t="s">
        <v>396</v>
      </c>
      <c r="L66" s="67" t="s">
        <v>391</v>
      </c>
      <c r="M66" s="67" t="s">
        <v>397</v>
      </c>
      <c r="N66" s="67" t="s">
        <v>394</v>
      </c>
      <c r="O66" s="67" t="s">
        <v>398</v>
      </c>
    </row>
    <row r="67" spans="10:15">
      <c r="J67" s="241" t="s">
        <v>191</v>
      </c>
      <c r="K67" s="66" t="s">
        <v>399</v>
      </c>
      <c r="L67" s="64"/>
      <c r="M67" s="64"/>
      <c r="N67" s="64"/>
      <c r="O67" s="64"/>
    </row>
    <row r="68" spans="10:15">
      <c r="J68" s="241"/>
      <c r="K68" s="66" t="s">
        <v>400</v>
      </c>
      <c r="L68" s="64"/>
      <c r="M68" s="64"/>
      <c r="N68" s="64"/>
      <c r="O68" s="64"/>
    </row>
    <row r="69" spans="10:15">
      <c r="J69" s="241"/>
      <c r="K69" s="66" t="s">
        <v>401</v>
      </c>
      <c r="L69" s="64"/>
      <c r="M69" s="64"/>
      <c r="N69" s="64"/>
      <c r="O69" s="64"/>
    </row>
    <row r="70" spans="10:15">
      <c r="J70" s="241"/>
      <c r="K70" s="66" t="s">
        <v>403</v>
      </c>
      <c r="L70" s="64"/>
      <c r="M70" s="64"/>
      <c r="N70" s="64"/>
      <c r="O70" s="64"/>
    </row>
    <row r="71" spans="10:15">
      <c r="J71" s="241"/>
      <c r="K71" s="66" t="s">
        <v>405</v>
      </c>
      <c r="L71" s="64"/>
      <c r="M71" s="64"/>
      <c r="N71" s="64"/>
      <c r="O71" s="64"/>
    </row>
    <row r="72" spans="10:15">
      <c r="J72" s="241"/>
      <c r="K72" s="66" t="s">
        <v>406</v>
      </c>
      <c r="L72" s="64"/>
      <c r="M72" s="64"/>
      <c r="N72" s="64"/>
      <c r="O72" s="64"/>
    </row>
    <row r="73" spans="10:15">
      <c r="J73" s="241"/>
      <c r="K73" s="66" t="s">
        <v>407</v>
      </c>
      <c r="L73" s="64"/>
      <c r="M73" s="64"/>
      <c r="N73" s="64"/>
      <c r="O73" s="64"/>
    </row>
    <row r="74" spans="10:15">
      <c r="J74" s="241"/>
      <c r="K74" s="66" t="s">
        <v>409</v>
      </c>
      <c r="L74" s="64"/>
      <c r="M74" s="64"/>
      <c r="N74" s="64"/>
      <c r="O74" s="64"/>
    </row>
    <row r="75" spans="10:15">
      <c r="J75" s="241"/>
      <c r="K75" s="66" t="s">
        <v>410</v>
      </c>
      <c r="L75" s="64"/>
      <c r="M75" s="64"/>
      <c r="N75" s="64"/>
      <c r="O75" s="64"/>
    </row>
    <row r="76" spans="10:15">
      <c r="J76" s="241"/>
      <c r="K76" s="66" t="s">
        <v>411</v>
      </c>
      <c r="L76" s="64"/>
      <c r="M76" s="64"/>
      <c r="N76" s="64"/>
      <c r="O76" s="64"/>
    </row>
    <row r="77" spans="10:15">
      <c r="J77" s="241"/>
      <c r="K77" s="66" t="s">
        <v>412</v>
      </c>
      <c r="L77" s="64"/>
      <c r="M77" s="64"/>
      <c r="N77" s="64"/>
      <c r="O77" s="64"/>
    </row>
    <row r="78" spans="10:15">
      <c r="J78" s="241"/>
      <c r="K78" s="66" t="s">
        <v>413</v>
      </c>
      <c r="L78" s="64"/>
      <c r="M78" s="64"/>
      <c r="N78" s="64"/>
      <c r="O78" s="64"/>
    </row>
    <row r="79" spans="10:15">
      <c r="J79" s="241"/>
      <c r="K79" s="62" t="s">
        <v>414</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S79"/>
  <sheetViews>
    <sheetView topLeftCell="A10" workbookViewId="0">
      <selection activeCell="J27" sqref="J2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SELCHP</v>
      </c>
      <c r="F1" s="92"/>
      <c r="G1" s="92"/>
    </row>
    <row r="3" spans="1:19" ht="14.45">
      <c r="A3" s="60" t="s">
        <v>415</v>
      </c>
      <c r="D3" s="76" t="s">
        <v>383</v>
      </c>
      <c r="G3" s="80" t="s">
        <v>384</v>
      </c>
      <c r="J3" s="9" t="str">
        <f>+A3</f>
        <v>Monitoring of Sulphur dioxide emissions</v>
      </c>
      <c r="L3" s="9"/>
      <c r="N3" s="9" t="s">
        <v>385</v>
      </c>
      <c r="Q3" s="79" t="s">
        <v>3</v>
      </c>
      <c r="R3" s="74"/>
      <c r="S3" s="74"/>
    </row>
    <row r="4" spans="1:19" ht="13.9" customHeight="1">
      <c r="Q4" s="233" t="s">
        <v>386</v>
      </c>
      <c r="R4" s="233"/>
      <c r="S4" s="233"/>
    </row>
    <row r="5" spans="1:19" ht="16.149999999999999">
      <c r="A5" s="68" t="s">
        <v>387</v>
      </c>
      <c r="B5" s="243" t="s">
        <v>388</v>
      </c>
      <c r="C5" s="243"/>
      <c r="D5" s="243"/>
      <c r="E5" s="243" t="s">
        <v>389</v>
      </c>
      <c r="F5" s="243"/>
      <c r="G5" s="243"/>
      <c r="J5" s="242"/>
      <c r="K5" s="242"/>
      <c r="L5" s="242"/>
      <c r="M5" s="242"/>
      <c r="N5" s="242"/>
      <c r="O5" s="242"/>
      <c r="Q5" s="233"/>
      <c r="R5" s="233"/>
      <c r="S5" s="233"/>
    </row>
    <row r="6" spans="1:19" s="58" customFormat="1" ht="37.5" customHeight="1">
      <c r="A6" s="65">
        <f>+'Cover Page'!C39</f>
        <v>2022</v>
      </c>
      <c r="B6" s="55" t="s">
        <v>416</v>
      </c>
      <c r="C6" s="55" t="s">
        <v>391</v>
      </c>
      <c r="D6" s="55" t="s">
        <v>392</v>
      </c>
      <c r="E6" s="55" t="s">
        <v>417</v>
      </c>
      <c r="F6" s="55" t="s">
        <v>394</v>
      </c>
      <c r="G6" s="55" t="s">
        <v>395</v>
      </c>
      <c r="H6" s="59"/>
      <c r="J6" s="61">
        <f>+A6</f>
        <v>2022</v>
      </c>
      <c r="K6" s="61" t="s">
        <v>396</v>
      </c>
      <c r="L6" s="67" t="s">
        <v>391</v>
      </c>
      <c r="M6" s="67" t="s">
        <v>397</v>
      </c>
      <c r="N6" s="67" t="s">
        <v>394</v>
      </c>
      <c r="O6" s="67" t="s">
        <v>398</v>
      </c>
      <c r="Q6" s="233"/>
      <c r="R6" s="233"/>
      <c r="S6" s="233"/>
    </row>
    <row r="7" spans="1:19">
      <c r="A7" s="66" t="s">
        <v>399</v>
      </c>
      <c r="B7" s="63">
        <v>200</v>
      </c>
      <c r="C7" s="64">
        <v>12.05</v>
      </c>
      <c r="D7" s="64">
        <v>48.93</v>
      </c>
      <c r="E7" s="63">
        <v>50</v>
      </c>
      <c r="F7" s="64">
        <v>12</v>
      </c>
      <c r="G7" s="64">
        <v>18.64</v>
      </c>
      <c r="J7" s="241" t="s">
        <v>187</v>
      </c>
      <c r="K7" s="66" t="s">
        <v>399</v>
      </c>
      <c r="L7" s="64">
        <v>11.29</v>
      </c>
      <c r="M7" s="64">
        <v>48.93</v>
      </c>
      <c r="N7" s="64">
        <v>11.25</v>
      </c>
      <c r="O7" s="64">
        <v>16.86</v>
      </c>
      <c r="Q7" s="233"/>
      <c r="R7" s="233"/>
      <c r="S7" s="233"/>
    </row>
    <row r="8" spans="1:19">
      <c r="A8" s="66" t="s">
        <v>400</v>
      </c>
      <c r="B8" s="63">
        <v>200</v>
      </c>
      <c r="C8" s="64">
        <v>14.67</v>
      </c>
      <c r="D8" s="64">
        <v>68.849999999999994</v>
      </c>
      <c r="E8" s="63">
        <v>50</v>
      </c>
      <c r="F8" s="64">
        <v>14.46</v>
      </c>
      <c r="G8" s="64">
        <v>21.77</v>
      </c>
      <c r="J8" s="241"/>
      <c r="K8" s="66" t="s">
        <v>400</v>
      </c>
      <c r="L8" s="64">
        <v>16.16</v>
      </c>
      <c r="M8" s="64">
        <v>68.849999999999994</v>
      </c>
      <c r="N8" s="64">
        <v>15.73</v>
      </c>
      <c r="O8" s="64">
        <v>20.13</v>
      </c>
      <c r="Q8" s="233"/>
      <c r="R8" s="233"/>
      <c r="S8" s="233"/>
    </row>
    <row r="9" spans="1:19">
      <c r="A9" s="66" t="s">
        <v>401</v>
      </c>
      <c r="B9" s="63">
        <v>200</v>
      </c>
      <c r="C9" s="64">
        <v>15.46</v>
      </c>
      <c r="D9" s="64">
        <v>56.08</v>
      </c>
      <c r="E9" s="63">
        <v>50</v>
      </c>
      <c r="F9" s="64">
        <v>15.46</v>
      </c>
      <c r="G9" s="64">
        <v>19.41</v>
      </c>
      <c r="J9" s="241"/>
      <c r="K9" s="66" t="s">
        <v>401</v>
      </c>
      <c r="L9" s="64">
        <v>16.649999999999999</v>
      </c>
      <c r="M9" s="64">
        <v>48.2</v>
      </c>
      <c r="N9" s="64">
        <v>16.64</v>
      </c>
      <c r="O9" s="64">
        <v>19.41</v>
      </c>
      <c r="Q9" s="78" t="s">
        <v>402</v>
      </c>
    </row>
    <row r="10" spans="1:19" ht="14.25" customHeight="1">
      <c r="A10" s="66" t="s">
        <v>403</v>
      </c>
      <c r="B10" s="63">
        <v>200</v>
      </c>
      <c r="C10" s="64">
        <v>14.18</v>
      </c>
      <c r="D10" s="64">
        <v>98.38</v>
      </c>
      <c r="E10" s="63">
        <v>50</v>
      </c>
      <c r="F10" s="64">
        <v>14.19</v>
      </c>
      <c r="G10" s="64">
        <v>19.47</v>
      </c>
      <c r="J10" s="241"/>
      <c r="K10" s="66" t="s">
        <v>403</v>
      </c>
      <c r="L10" s="64">
        <v>13.29</v>
      </c>
      <c r="M10" s="64">
        <v>89.32</v>
      </c>
      <c r="N10" s="64">
        <v>13.29</v>
      </c>
      <c r="O10" s="64">
        <v>16.850000000000001</v>
      </c>
      <c r="Q10" s="240" t="s">
        <v>404</v>
      </c>
      <c r="R10" s="240"/>
      <c r="S10" s="240"/>
    </row>
    <row r="11" spans="1:19">
      <c r="A11" s="66" t="s">
        <v>405</v>
      </c>
      <c r="B11" s="63">
        <v>200</v>
      </c>
      <c r="C11" s="64">
        <v>15.39</v>
      </c>
      <c r="D11" s="64">
        <v>55.94</v>
      </c>
      <c r="E11" s="63">
        <v>50</v>
      </c>
      <c r="F11" s="64">
        <v>15.3</v>
      </c>
      <c r="G11" s="64">
        <v>21.25</v>
      </c>
      <c r="J11" s="241"/>
      <c r="K11" s="66" t="s">
        <v>405</v>
      </c>
      <c r="L11" s="64">
        <v>12.77</v>
      </c>
      <c r="M11" s="64">
        <v>55.94</v>
      </c>
      <c r="N11" s="64">
        <v>12.77</v>
      </c>
      <c r="O11" s="64">
        <v>18</v>
      </c>
      <c r="Q11" s="240"/>
      <c r="R11" s="240"/>
      <c r="S11" s="240"/>
    </row>
    <row r="12" spans="1:19">
      <c r="A12" s="66" t="s">
        <v>406</v>
      </c>
      <c r="B12" s="63">
        <v>200</v>
      </c>
      <c r="C12" s="64">
        <v>16.489999999999998</v>
      </c>
      <c r="D12" s="64">
        <v>47.79</v>
      </c>
      <c r="E12" s="63">
        <v>50</v>
      </c>
      <c r="F12" s="64">
        <v>16.48</v>
      </c>
      <c r="G12" s="64">
        <v>21.81</v>
      </c>
      <c r="J12" s="241"/>
      <c r="K12" s="66" t="s">
        <v>406</v>
      </c>
      <c r="L12" s="64">
        <v>15.06</v>
      </c>
      <c r="M12" s="64">
        <v>47.79</v>
      </c>
      <c r="N12" s="64">
        <v>15.01</v>
      </c>
      <c r="O12" s="64">
        <v>19.399999999999999</v>
      </c>
      <c r="Q12" s="240"/>
      <c r="R12" s="240"/>
      <c r="S12" s="240"/>
    </row>
    <row r="13" spans="1:19" ht="14.25" customHeight="1">
      <c r="A13" s="66" t="s">
        <v>407</v>
      </c>
      <c r="B13" s="63">
        <v>200</v>
      </c>
      <c r="C13" s="64">
        <v>12</v>
      </c>
      <c r="D13" s="64">
        <v>61.11</v>
      </c>
      <c r="E13" s="63">
        <v>50</v>
      </c>
      <c r="F13" s="64">
        <v>12.05</v>
      </c>
      <c r="G13" s="64">
        <v>19.82</v>
      </c>
      <c r="J13" s="241"/>
      <c r="K13" s="66" t="s">
        <v>407</v>
      </c>
      <c r="L13" s="64">
        <v>10.68</v>
      </c>
      <c r="M13" s="64">
        <v>61.11</v>
      </c>
      <c r="N13" s="64">
        <v>10.74</v>
      </c>
      <c r="O13" s="64">
        <v>17.170000000000002</v>
      </c>
      <c r="Q13" s="240" t="s">
        <v>408</v>
      </c>
      <c r="R13" s="240"/>
      <c r="S13" s="240"/>
    </row>
    <row r="14" spans="1:19">
      <c r="A14" s="66" t="s">
        <v>409</v>
      </c>
      <c r="B14" s="63">
        <v>200</v>
      </c>
      <c r="C14" s="64">
        <v>14.37</v>
      </c>
      <c r="D14" s="64">
        <v>75.66</v>
      </c>
      <c r="E14" s="63">
        <v>50</v>
      </c>
      <c r="F14" s="64">
        <v>14.2</v>
      </c>
      <c r="G14" s="64">
        <v>22.93</v>
      </c>
      <c r="J14" s="241"/>
      <c r="K14" s="66" t="s">
        <v>409</v>
      </c>
      <c r="L14" s="64">
        <v>12.72</v>
      </c>
      <c r="M14" s="64">
        <v>36.01</v>
      </c>
      <c r="N14" s="64">
        <v>12.72</v>
      </c>
      <c r="O14" s="64">
        <v>19.46</v>
      </c>
      <c r="Q14" s="240"/>
      <c r="R14" s="240"/>
      <c r="S14" s="240"/>
    </row>
    <row r="15" spans="1:19">
      <c r="A15" s="66" t="s">
        <v>410</v>
      </c>
      <c r="B15" s="63">
        <v>200</v>
      </c>
      <c r="C15" s="64">
        <v>18.07</v>
      </c>
      <c r="D15" s="64">
        <v>101.97</v>
      </c>
      <c r="E15" s="63">
        <v>50</v>
      </c>
      <c r="F15" s="64">
        <v>17.829999999999998</v>
      </c>
      <c r="G15" s="64">
        <v>32.01</v>
      </c>
      <c r="J15" s="241"/>
      <c r="K15" s="66" t="s">
        <v>410</v>
      </c>
      <c r="L15" s="64">
        <v>18.12</v>
      </c>
      <c r="M15" s="64">
        <v>101.97</v>
      </c>
      <c r="N15" s="64">
        <v>18.62</v>
      </c>
      <c r="O15" s="64">
        <v>32.01</v>
      </c>
      <c r="Q15" s="240"/>
      <c r="R15" s="240"/>
      <c r="S15" s="240"/>
    </row>
    <row r="16" spans="1:19">
      <c r="A16" s="66" t="s">
        <v>411</v>
      </c>
      <c r="B16" s="63">
        <v>200</v>
      </c>
      <c r="C16" s="64">
        <v>19.27</v>
      </c>
      <c r="D16" s="64">
        <v>65.650000000000006</v>
      </c>
      <c r="E16" s="63">
        <v>50</v>
      </c>
      <c r="F16" s="64">
        <v>19.350000000000001</v>
      </c>
      <c r="G16" s="64">
        <v>29.5</v>
      </c>
      <c r="J16" s="241"/>
      <c r="K16" s="66" t="s">
        <v>411</v>
      </c>
      <c r="L16" s="64">
        <v>16.98</v>
      </c>
      <c r="M16" s="64">
        <v>63.23</v>
      </c>
      <c r="N16" s="64">
        <v>16.98</v>
      </c>
      <c r="O16" s="64">
        <v>24.92</v>
      </c>
      <c r="Q16" s="240"/>
      <c r="R16" s="240"/>
      <c r="S16" s="240"/>
    </row>
    <row r="17" spans="1:15">
      <c r="A17" s="66" t="s">
        <v>412</v>
      </c>
      <c r="B17" s="63">
        <v>200</v>
      </c>
      <c r="C17" s="64">
        <v>17.760000000000002</v>
      </c>
      <c r="D17" s="64">
        <v>48.73</v>
      </c>
      <c r="E17" s="63">
        <v>50</v>
      </c>
      <c r="F17" s="64">
        <v>17.899999999999999</v>
      </c>
      <c r="G17" s="64">
        <v>24.9</v>
      </c>
      <c r="J17" s="241"/>
      <c r="K17" s="66" t="s">
        <v>412</v>
      </c>
      <c r="L17" s="64">
        <v>15.07</v>
      </c>
      <c r="M17" s="64">
        <v>48.73</v>
      </c>
      <c r="N17" s="64">
        <v>15.26</v>
      </c>
      <c r="O17" s="64">
        <v>22.25</v>
      </c>
    </row>
    <row r="18" spans="1:15">
      <c r="A18" s="66" t="s">
        <v>413</v>
      </c>
      <c r="B18" s="63">
        <v>200</v>
      </c>
      <c r="C18" s="64">
        <v>18.079999999999998</v>
      </c>
      <c r="D18" s="64">
        <v>106.52</v>
      </c>
      <c r="E18" s="63">
        <v>50</v>
      </c>
      <c r="F18" s="64">
        <v>18.079999999999998</v>
      </c>
      <c r="G18" s="64">
        <v>27.68</v>
      </c>
      <c r="J18" s="241"/>
      <c r="K18" s="66" t="s">
        <v>413</v>
      </c>
      <c r="L18" s="64">
        <v>16.600000000000001</v>
      </c>
      <c r="M18" s="64">
        <v>106.52</v>
      </c>
      <c r="N18" s="64">
        <v>16.600000000000001</v>
      </c>
      <c r="O18" s="64">
        <v>26.27</v>
      </c>
    </row>
    <row r="19" spans="1:15">
      <c r="J19" s="241"/>
      <c r="K19" s="62" t="s">
        <v>414</v>
      </c>
      <c r="L19" s="107">
        <f>AVERAGE(L7:L18)</f>
        <v>14.615833333333333</v>
      </c>
      <c r="M19" s="62">
        <f>MAX(M7:M18)</f>
        <v>106.52</v>
      </c>
      <c r="N19" s="107">
        <f>AVERAGE(N7:N18)</f>
        <v>14.634166666666665</v>
      </c>
      <c r="O19" s="62">
        <f>MAX(O7:O18)</f>
        <v>32.01</v>
      </c>
    </row>
    <row r="21" spans="1:15" ht="41.45">
      <c r="J21" s="61">
        <f>+A6</f>
        <v>2022</v>
      </c>
      <c r="K21" s="61" t="s">
        <v>396</v>
      </c>
      <c r="L21" s="67" t="s">
        <v>391</v>
      </c>
      <c r="M21" s="67" t="s">
        <v>397</v>
      </c>
      <c r="N21" s="67" t="s">
        <v>394</v>
      </c>
      <c r="O21" s="67" t="s">
        <v>398</v>
      </c>
    </row>
    <row r="22" spans="1:15">
      <c r="J22" s="241" t="s">
        <v>188</v>
      </c>
      <c r="K22" s="66" t="s">
        <v>399</v>
      </c>
      <c r="L22" s="64">
        <v>12.75</v>
      </c>
      <c r="M22" s="64">
        <v>46.65</v>
      </c>
      <c r="N22" s="64">
        <v>12.7</v>
      </c>
      <c r="O22" s="64">
        <v>18.64</v>
      </c>
    </row>
    <row r="23" spans="1:15">
      <c r="J23" s="241"/>
      <c r="K23" s="66" t="s">
        <v>400</v>
      </c>
      <c r="L23" s="64">
        <v>13.32</v>
      </c>
      <c r="M23" s="64">
        <v>43.1</v>
      </c>
      <c r="N23" s="64">
        <v>13.29</v>
      </c>
      <c r="O23" s="64">
        <v>21.77</v>
      </c>
    </row>
    <row r="24" spans="1:15">
      <c r="J24" s="241"/>
      <c r="K24" s="66" t="s">
        <v>401</v>
      </c>
      <c r="L24" s="64">
        <v>14.28</v>
      </c>
      <c r="M24" s="64">
        <v>56.08</v>
      </c>
      <c r="N24" s="64">
        <v>14.28</v>
      </c>
      <c r="O24" s="64">
        <v>18.079999999999998</v>
      </c>
    </row>
    <row r="25" spans="1:15">
      <c r="J25" s="241"/>
      <c r="K25" s="66" t="s">
        <v>403</v>
      </c>
      <c r="L25" s="64">
        <v>15.08</v>
      </c>
      <c r="M25" s="64">
        <v>98.38</v>
      </c>
      <c r="N25" s="64">
        <v>15.09</v>
      </c>
      <c r="O25" s="64">
        <v>19.47</v>
      </c>
    </row>
    <row r="26" spans="1:15">
      <c r="J26" s="241"/>
      <c r="K26" s="66" t="s">
        <v>405</v>
      </c>
      <c r="L26" s="64">
        <v>18.03</v>
      </c>
      <c r="M26" s="64">
        <v>49.56</v>
      </c>
      <c r="N26" s="64">
        <v>17.91</v>
      </c>
      <c r="O26" s="64">
        <v>21.25</v>
      </c>
    </row>
    <row r="27" spans="1:15">
      <c r="J27" s="241"/>
      <c r="K27" s="66" t="s">
        <v>406</v>
      </c>
      <c r="L27" s="64">
        <v>17.899999999999999</v>
      </c>
      <c r="M27" s="64">
        <v>47.02</v>
      </c>
      <c r="N27" s="64">
        <v>17.899999999999999</v>
      </c>
      <c r="O27" s="64">
        <v>21.81</v>
      </c>
    </row>
    <row r="28" spans="1:15">
      <c r="J28" s="241"/>
      <c r="K28" s="66" t="s">
        <v>407</v>
      </c>
      <c r="L28" s="64">
        <v>13.31</v>
      </c>
      <c r="M28" s="64">
        <v>43.57</v>
      </c>
      <c r="N28" s="64">
        <v>13.31</v>
      </c>
      <c r="O28" s="64">
        <v>19.82</v>
      </c>
    </row>
    <row r="29" spans="1:15">
      <c r="J29" s="241"/>
      <c r="K29" s="66" t="s">
        <v>409</v>
      </c>
      <c r="L29" s="64">
        <v>16.149999999999999</v>
      </c>
      <c r="M29" s="64">
        <v>75.66</v>
      </c>
      <c r="N29" s="64">
        <v>15.91</v>
      </c>
      <c r="O29" s="64">
        <v>22.93</v>
      </c>
    </row>
    <row r="30" spans="1:15">
      <c r="J30" s="241"/>
      <c r="K30" s="66" t="s">
        <v>410</v>
      </c>
      <c r="L30" s="64">
        <v>18.03</v>
      </c>
      <c r="M30" s="64">
        <v>59.13</v>
      </c>
      <c r="N30" s="64">
        <v>17.13</v>
      </c>
      <c r="O30" s="64">
        <v>19.57</v>
      </c>
    </row>
    <row r="31" spans="1:15">
      <c r="J31" s="241"/>
      <c r="K31" s="66" t="s">
        <v>411</v>
      </c>
      <c r="L31" s="64">
        <v>21.41</v>
      </c>
      <c r="M31" s="64">
        <v>65.650000000000006</v>
      </c>
      <c r="N31" s="64">
        <v>21.41</v>
      </c>
      <c r="O31" s="64">
        <v>29.5</v>
      </c>
    </row>
    <row r="32" spans="1:15">
      <c r="J32" s="241"/>
      <c r="K32" s="66" t="s">
        <v>412</v>
      </c>
      <c r="L32" s="64">
        <v>20.28</v>
      </c>
      <c r="M32" s="64">
        <v>39.119999999999997</v>
      </c>
      <c r="N32" s="64">
        <v>20.28</v>
      </c>
      <c r="O32" s="64">
        <v>24.9</v>
      </c>
    </row>
    <row r="33" spans="1:15">
      <c r="B33" s="35" t="s">
        <v>7</v>
      </c>
      <c r="J33" s="241"/>
      <c r="K33" s="66" t="s">
        <v>413</v>
      </c>
      <c r="L33" s="64">
        <v>19.57</v>
      </c>
      <c r="M33" s="64">
        <v>103.38</v>
      </c>
      <c r="N33" s="64">
        <v>19.559999999999999</v>
      </c>
      <c r="O33" s="64">
        <v>27.68</v>
      </c>
    </row>
    <row r="34" spans="1:15">
      <c r="J34" s="241"/>
      <c r="K34" s="62" t="s">
        <v>414</v>
      </c>
      <c r="L34" s="107">
        <f>AVERAGE(L22:L33)</f>
        <v>16.675833333333333</v>
      </c>
      <c r="M34" s="62">
        <f>MAX(M22:M33)</f>
        <v>103.38</v>
      </c>
      <c r="N34" s="107">
        <f>AVERAGE(N22:N33)</f>
        <v>16.564166666666665</v>
      </c>
      <c r="O34" s="62">
        <f>MAX(O22:O33)</f>
        <v>29.5</v>
      </c>
    </row>
    <row r="35" spans="1:15">
      <c r="B35" s="35" t="s">
        <v>8</v>
      </c>
    </row>
    <row r="36" spans="1:15" ht="41.45">
      <c r="J36" s="61">
        <f>+A6</f>
        <v>2022</v>
      </c>
      <c r="K36" s="61" t="s">
        <v>396</v>
      </c>
      <c r="L36" s="67" t="s">
        <v>391</v>
      </c>
      <c r="M36" s="67" t="s">
        <v>397</v>
      </c>
      <c r="N36" s="67" t="s">
        <v>394</v>
      </c>
      <c r="O36" s="67" t="s">
        <v>398</v>
      </c>
    </row>
    <row r="37" spans="1:15">
      <c r="J37" s="241" t="s">
        <v>189</v>
      </c>
      <c r="K37" s="66" t="s">
        <v>399</v>
      </c>
      <c r="L37" s="64"/>
      <c r="M37" s="64"/>
      <c r="N37" s="64"/>
      <c r="O37" s="64"/>
    </row>
    <row r="38" spans="1:15">
      <c r="J38" s="241"/>
      <c r="K38" s="66" t="s">
        <v>400</v>
      </c>
      <c r="L38" s="64"/>
      <c r="M38" s="64"/>
      <c r="N38" s="64"/>
      <c r="O38" s="64"/>
    </row>
    <row r="39" spans="1:15">
      <c r="J39" s="241"/>
      <c r="K39" s="66" t="s">
        <v>401</v>
      </c>
      <c r="L39" s="64"/>
      <c r="M39" s="64"/>
      <c r="N39" s="64"/>
      <c r="O39" s="64"/>
    </row>
    <row r="40" spans="1:15">
      <c r="J40" s="241"/>
      <c r="K40" s="66" t="s">
        <v>403</v>
      </c>
      <c r="L40" s="64"/>
      <c r="M40" s="64"/>
      <c r="N40" s="64"/>
      <c r="O40" s="64"/>
    </row>
    <row r="41" spans="1:15">
      <c r="J41" s="241"/>
      <c r="K41" s="66" t="s">
        <v>405</v>
      </c>
      <c r="L41" s="64"/>
      <c r="M41" s="64"/>
      <c r="N41" s="64"/>
      <c r="O41" s="64"/>
    </row>
    <row r="42" spans="1:15">
      <c r="J42" s="241"/>
      <c r="K42" s="66" t="s">
        <v>406</v>
      </c>
      <c r="L42" s="64"/>
      <c r="M42" s="64"/>
      <c r="N42" s="64"/>
      <c r="O42" s="64"/>
    </row>
    <row r="43" spans="1:15">
      <c r="J43" s="241"/>
      <c r="K43" s="66" t="s">
        <v>407</v>
      </c>
      <c r="L43" s="64"/>
      <c r="M43" s="64"/>
      <c r="N43" s="64"/>
      <c r="O43" s="64"/>
    </row>
    <row r="44" spans="1:15">
      <c r="J44" s="241"/>
      <c r="K44" s="66" t="s">
        <v>409</v>
      </c>
      <c r="L44" s="64"/>
      <c r="M44" s="64"/>
      <c r="N44" s="64"/>
      <c r="O44" s="64"/>
    </row>
    <row r="45" spans="1:15">
      <c r="J45" s="241"/>
      <c r="K45" s="66" t="s">
        <v>410</v>
      </c>
      <c r="L45" s="64"/>
      <c r="M45" s="64"/>
      <c r="N45" s="64"/>
      <c r="O45" s="64"/>
    </row>
    <row r="46" spans="1:15">
      <c r="J46" s="241"/>
      <c r="K46" s="66" t="s">
        <v>411</v>
      </c>
      <c r="L46" s="64"/>
      <c r="M46" s="64"/>
      <c r="N46" s="64"/>
      <c r="O46" s="64"/>
    </row>
    <row r="47" spans="1:15">
      <c r="J47" s="241"/>
      <c r="K47" s="66" t="s">
        <v>412</v>
      </c>
      <c r="L47" s="64"/>
      <c r="M47" s="64"/>
      <c r="N47" s="64"/>
      <c r="O47" s="64"/>
    </row>
    <row r="48" spans="1:15">
      <c r="A48" s="253" t="s">
        <v>308</v>
      </c>
      <c r="B48" s="254"/>
      <c r="C48" s="254"/>
      <c r="D48" s="254"/>
      <c r="E48" s="254"/>
      <c r="F48" s="254"/>
      <c r="G48" s="255"/>
      <c r="J48" s="241"/>
      <c r="K48" s="66" t="s">
        <v>413</v>
      </c>
      <c r="L48" s="64"/>
      <c r="M48" s="64"/>
      <c r="N48" s="64"/>
      <c r="O48" s="64"/>
    </row>
    <row r="49" spans="1:15">
      <c r="A49" s="244"/>
      <c r="B49" s="245"/>
      <c r="C49" s="245"/>
      <c r="D49" s="245"/>
      <c r="E49" s="245"/>
      <c r="F49" s="245"/>
      <c r="G49" s="246"/>
      <c r="J49" s="241"/>
      <c r="K49" s="62" t="s">
        <v>414</v>
      </c>
      <c r="L49" s="62" t="e">
        <f>AVERAGE(L37:L48)</f>
        <v>#DIV/0!</v>
      </c>
      <c r="M49" s="62">
        <f>MAX(M37:M48)</f>
        <v>0</v>
      </c>
      <c r="N49" s="62" t="e">
        <f>AVERAGE(N37:N48)</f>
        <v>#DIV/0!</v>
      </c>
      <c r="O49" s="62">
        <f>MAX(O37:O48)</f>
        <v>0</v>
      </c>
    </row>
    <row r="50" spans="1:15">
      <c r="A50" s="247"/>
      <c r="B50" s="248"/>
      <c r="C50" s="248"/>
      <c r="D50" s="248"/>
      <c r="E50" s="248"/>
      <c r="F50" s="248"/>
      <c r="G50" s="249"/>
    </row>
    <row r="51" spans="1:15" ht="41.45">
      <c r="A51" s="247"/>
      <c r="B51" s="248"/>
      <c r="C51" s="248"/>
      <c r="D51" s="248"/>
      <c r="E51" s="248"/>
      <c r="F51" s="248"/>
      <c r="G51" s="249"/>
      <c r="J51" s="61">
        <f>+A6</f>
        <v>2022</v>
      </c>
      <c r="K51" s="61" t="s">
        <v>396</v>
      </c>
      <c r="L51" s="67" t="s">
        <v>391</v>
      </c>
      <c r="M51" s="67" t="s">
        <v>397</v>
      </c>
      <c r="N51" s="67" t="s">
        <v>394</v>
      </c>
      <c r="O51" s="67" t="s">
        <v>398</v>
      </c>
    </row>
    <row r="52" spans="1:15">
      <c r="A52" s="250"/>
      <c r="B52" s="251"/>
      <c r="C52" s="251"/>
      <c r="D52" s="251"/>
      <c r="E52" s="251"/>
      <c r="F52" s="251"/>
      <c r="G52" s="252"/>
      <c r="J52" s="241" t="s">
        <v>190</v>
      </c>
      <c r="K52" s="66" t="s">
        <v>399</v>
      </c>
      <c r="L52" s="64"/>
      <c r="M52" s="64"/>
      <c r="N52" s="64"/>
      <c r="O52" s="64"/>
    </row>
    <row r="53" spans="1:15">
      <c r="J53" s="241"/>
      <c r="K53" s="66" t="s">
        <v>400</v>
      </c>
      <c r="L53" s="64"/>
      <c r="M53" s="64"/>
      <c r="N53" s="64"/>
      <c r="O53" s="64"/>
    </row>
    <row r="54" spans="1:15">
      <c r="J54" s="241"/>
      <c r="K54" s="66" t="s">
        <v>401</v>
      </c>
      <c r="L54" s="64"/>
      <c r="M54" s="64"/>
      <c r="N54" s="64"/>
      <c r="O54" s="64"/>
    </row>
    <row r="55" spans="1:15">
      <c r="J55" s="241"/>
      <c r="K55" s="66" t="s">
        <v>403</v>
      </c>
      <c r="L55" s="64"/>
      <c r="M55" s="64"/>
      <c r="N55" s="64"/>
      <c r="O55" s="64"/>
    </row>
    <row r="56" spans="1:15">
      <c r="J56" s="241"/>
      <c r="K56" s="66" t="s">
        <v>405</v>
      </c>
      <c r="L56" s="64"/>
      <c r="M56" s="64"/>
      <c r="N56" s="64"/>
      <c r="O56" s="64"/>
    </row>
    <row r="57" spans="1:15">
      <c r="J57" s="241"/>
      <c r="K57" s="66" t="s">
        <v>406</v>
      </c>
      <c r="L57" s="64"/>
      <c r="M57" s="64"/>
      <c r="N57" s="64"/>
      <c r="O57" s="64"/>
    </row>
    <row r="58" spans="1:15">
      <c r="J58" s="241"/>
      <c r="K58" s="66" t="s">
        <v>407</v>
      </c>
      <c r="L58" s="64"/>
      <c r="M58" s="64"/>
      <c r="N58" s="64"/>
      <c r="O58" s="64"/>
    </row>
    <row r="59" spans="1:15">
      <c r="J59" s="241"/>
      <c r="K59" s="66" t="s">
        <v>409</v>
      </c>
      <c r="L59" s="64"/>
      <c r="M59" s="64"/>
      <c r="N59" s="64"/>
      <c r="O59" s="64"/>
    </row>
    <row r="60" spans="1:15">
      <c r="J60" s="241"/>
      <c r="K60" s="66" t="s">
        <v>410</v>
      </c>
      <c r="L60" s="64"/>
      <c r="M60" s="64"/>
      <c r="N60" s="64"/>
      <c r="O60" s="64"/>
    </row>
    <row r="61" spans="1:15">
      <c r="J61" s="241"/>
      <c r="K61" s="66" t="s">
        <v>411</v>
      </c>
      <c r="L61" s="64"/>
      <c r="M61" s="64"/>
      <c r="N61" s="64"/>
      <c r="O61" s="64"/>
    </row>
    <row r="62" spans="1:15">
      <c r="J62" s="241"/>
      <c r="K62" s="66" t="s">
        <v>412</v>
      </c>
      <c r="L62" s="64"/>
      <c r="M62" s="64"/>
      <c r="N62" s="64"/>
      <c r="O62" s="64"/>
    </row>
    <row r="63" spans="1:15">
      <c r="J63" s="241"/>
      <c r="K63" s="66" t="s">
        <v>413</v>
      </c>
      <c r="L63" s="64"/>
      <c r="M63" s="64"/>
      <c r="N63" s="64"/>
      <c r="O63" s="64"/>
    </row>
    <row r="64" spans="1:15">
      <c r="J64" s="241"/>
      <c r="K64" s="62" t="s">
        <v>414</v>
      </c>
      <c r="L64" s="62" t="e">
        <f>AVERAGE(L52:L63)</f>
        <v>#DIV/0!</v>
      </c>
      <c r="M64" s="62">
        <f>MAX(M52:M63)</f>
        <v>0</v>
      </c>
      <c r="N64" s="62" t="e">
        <f>AVERAGE(N52:N63)</f>
        <v>#DIV/0!</v>
      </c>
      <c r="O64" s="62">
        <f>MAX(O52:O63)</f>
        <v>0</v>
      </c>
    </row>
    <row r="66" spans="10:15" ht="41.45">
      <c r="J66" s="61">
        <f>+A6</f>
        <v>2022</v>
      </c>
      <c r="K66" s="61" t="s">
        <v>396</v>
      </c>
      <c r="L66" s="67" t="s">
        <v>391</v>
      </c>
      <c r="M66" s="67" t="s">
        <v>397</v>
      </c>
      <c r="N66" s="67" t="s">
        <v>394</v>
      </c>
      <c r="O66" s="67" t="s">
        <v>398</v>
      </c>
    </row>
    <row r="67" spans="10:15">
      <c r="J67" s="241" t="s">
        <v>191</v>
      </c>
      <c r="K67" s="66" t="s">
        <v>399</v>
      </c>
      <c r="L67" s="64"/>
      <c r="M67" s="64"/>
      <c r="N67" s="64"/>
      <c r="O67" s="64"/>
    </row>
    <row r="68" spans="10:15">
      <c r="J68" s="241"/>
      <c r="K68" s="66" t="s">
        <v>400</v>
      </c>
      <c r="L68" s="64"/>
      <c r="M68" s="64"/>
      <c r="N68" s="64"/>
      <c r="O68" s="64"/>
    </row>
    <row r="69" spans="10:15">
      <c r="J69" s="241"/>
      <c r="K69" s="66" t="s">
        <v>401</v>
      </c>
      <c r="L69" s="64"/>
      <c r="M69" s="64"/>
      <c r="N69" s="64"/>
      <c r="O69" s="64"/>
    </row>
    <row r="70" spans="10:15">
      <c r="J70" s="241"/>
      <c r="K70" s="66" t="s">
        <v>403</v>
      </c>
      <c r="L70" s="64"/>
      <c r="M70" s="64"/>
      <c r="N70" s="64"/>
      <c r="O70" s="64"/>
    </row>
    <row r="71" spans="10:15">
      <c r="J71" s="241"/>
      <c r="K71" s="66" t="s">
        <v>405</v>
      </c>
      <c r="L71" s="64"/>
      <c r="M71" s="64"/>
      <c r="N71" s="64"/>
      <c r="O71" s="64"/>
    </row>
    <row r="72" spans="10:15">
      <c r="J72" s="241"/>
      <c r="K72" s="66" t="s">
        <v>406</v>
      </c>
      <c r="L72" s="64"/>
      <c r="M72" s="64"/>
      <c r="N72" s="64"/>
      <c r="O72" s="64"/>
    </row>
    <row r="73" spans="10:15">
      <c r="J73" s="241"/>
      <c r="K73" s="66" t="s">
        <v>407</v>
      </c>
      <c r="L73" s="64"/>
      <c r="M73" s="64"/>
      <c r="N73" s="64"/>
      <c r="O73" s="64"/>
    </row>
    <row r="74" spans="10:15">
      <c r="J74" s="241"/>
      <c r="K74" s="66" t="s">
        <v>409</v>
      </c>
      <c r="L74" s="64"/>
      <c r="M74" s="64"/>
      <c r="N74" s="64"/>
      <c r="O74" s="64"/>
    </row>
    <row r="75" spans="10:15">
      <c r="J75" s="241"/>
      <c r="K75" s="66" t="s">
        <v>410</v>
      </c>
      <c r="L75" s="64"/>
      <c r="M75" s="64"/>
      <c r="N75" s="64"/>
      <c r="O75" s="64"/>
    </row>
    <row r="76" spans="10:15">
      <c r="J76" s="241"/>
      <c r="K76" s="66" t="s">
        <v>411</v>
      </c>
      <c r="L76" s="64"/>
      <c r="M76" s="64"/>
      <c r="N76" s="64"/>
      <c r="O76" s="64"/>
    </row>
    <row r="77" spans="10:15">
      <c r="J77" s="241"/>
      <c r="K77" s="66" t="s">
        <v>412</v>
      </c>
      <c r="L77" s="64"/>
      <c r="M77" s="64"/>
      <c r="N77" s="64"/>
      <c r="O77" s="64"/>
    </row>
    <row r="78" spans="10:15">
      <c r="J78" s="241"/>
      <c r="K78" s="66" t="s">
        <v>413</v>
      </c>
      <c r="L78" s="64"/>
      <c r="M78" s="64"/>
      <c r="N78" s="64"/>
      <c r="O78" s="64"/>
    </row>
    <row r="79" spans="10:15">
      <c r="J79" s="241"/>
      <c r="K79" s="62" t="s">
        <v>414</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S79"/>
  <sheetViews>
    <sheetView topLeftCell="A4" workbookViewId="0">
      <selection activeCell="J27" sqref="J2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SELCHP</v>
      </c>
      <c r="F1" s="92"/>
    </row>
    <row r="3" spans="1:19" ht="14.45">
      <c r="A3" s="60" t="s">
        <v>418</v>
      </c>
      <c r="D3" s="76" t="s">
        <v>383</v>
      </c>
      <c r="G3" s="80" t="s">
        <v>384</v>
      </c>
      <c r="J3" s="9" t="str">
        <f>+A3</f>
        <v>Monitoring of Oxides of Nitrogen emissions</v>
      </c>
      <c r="L3" s="9"/>
      <c r="N3" s="9" t="s">
        <v>385</v>
      </c>
      <c r="Q3" s="79" t="s">
        <v>3</v>
      </c>
      <c r="R3" s="74"/>
      <c r="S3" s="74"/>
    </row>
    <row r="4" spans="1:19" ht="13.9" customHeight="1">
      <c r="Q4" s="233" t="s">
        <v>386</v>
      </c>
      <c r="R4" s="233"/>
      <c r="S4" s="233"/>
    </row>
    <row r="5" spans="1:19" ht="16.149999999999999">
      <c r="A5" s="68" t="s">
        <v>387</v>
      </c>
      <c r="B5" s="243" t="s">
        <v>388</v>
      </c>
      <c r="C5" s="243"/>
      <c r="D5" s="243"/>
      <c r="E5" s="243" t="s">
        <v>389</v>
      </c>
      <c r="F5" s="243"/>
      <c r="G5" s="243"/>
      <c r="J5" s="242"/>
      <c r="K5" s="242"/>
      <c r="L5" s="242"/>
      <c r="M5" s="242"/>
      <c r="N5" s="242"/>
      <c r="O5" s="242"/>
      <c r="Q5" s="233"/>
      <c r="R5" s="233"/>
      <c r="S5" s="233"/>
    </row>
    <row r="6" spans="1:19" s="58" customFormat="1" ht="37.5" customHeight="1">
      <c r="A6" s="65">
        <f>+'Cover Page'!C39</f>
        <v>2022</v>
      </c>
      <c r="B6" s="55" t="s">
        <v>419</v>
      </c>
      <c r="C6" s="55" t="s">
        <v>391</v>
      </c>
      <c r="D6" s="55" t="s">
        <v>392</v>
      </c>
      <c r="E6" s="55" t="s">
        <v>420</v>
      </c>
      <c r="F6" s="55" t="s">
        <v>394</v>
      </c>
      <c r="G6" s="55" t="s">
        <v>395</v>
      </c>
      <c r="H6" s="59"/>
      <c r="J6" s="61">
        <f>+A6</f>
        <v>2022</v>
      </c>
      <c r="K6" s="61" t="s">
        <v>396</v>
      </c>
      <c r="L6" s="67" t="s">
        <v>391</v>
      </c>
      <c r="M6" s="67" t="s">
        <v>397</v>
      </c>
      <c r="N6" s="67" t="s">
        <v>394</v>
      </c>
      <c r="O6" s="67" t="s">
        <v>398</v>
      </c>
      <c r="Q6" s="233"/>
      <c r="R6" s="233"/>
      <c r="S6" s="233"/>
    </row>
    <row r="7" spans="1:19">
      <c r="A7" s="66" t="s">
        <v>399</v>
      </c>
      <c r="B7" s="63">
        <v>400</v>
      </c>
      <c r="C7" s="64">
        <v>178.54</v>
      </c>
      <c r="D7" s="64">
        <v>331.06</v>
      </c>
      <c r="E7" s="63">
        <v>200</v>
      </c>
      <c r="F7" s="64">
        <v>178.68</v>
      </c>
      <c r="G7" s="64">
        <v>197.1</v>
      </c>
      <c r="J7" s="241" t="s">
        <v>187</v>
      </c>
      <c r="K7" s="66" t="s">
        <v>399</v>
      </c>
      <c r="L7" s="64">
        <v>179.46</v>
      </c>
      <c r="M7" s="64">
        <v>331.06</v>
      </c>
      <c r="N7" s="64">
        <v>179.55</v>
      </c>
      <c r="O7" s="64">
        <v>197.1</v>
      </c>
      <c r="Q7" s="233"/>
      <c r="R7" s="233"/>
      <c r="S7" s="233"/>
    </row>
    <row r="8" spans="1:19">
      <c r="A8" s="66" t="s">
        <v>400</v>
      </c>
      <c r="B8" s="63">
        <v>400</v>
      </c>
      <c r="C8" s="64">
        <v>183.65</v>
      </c>
      <c r="D8" s="64">
        <v>270.81</v>
      </c>
      <c r="E8" s="63">
        <v>200</v>
      </c>
      <c r="F8" s="64">
        <v>183.78</v>
      </c>
      <c r="G8" s="64">
        <v>197.21</v>
      </c>
      <c r="J8" s="241"/>
      <c r="K8" s="66" t="s">
        <v>400</v>
      </c>
      <c r="L8" s="64">
        <v>185.76</v>
      </c>
      <c r="M8" s="64">
        <v>270.81</v>
      </c>
      <c r="N8" s="64">
        <v>186.05</v>
      </c>
      <c r="O8" s="64">
        <v>197.21</v>
      </c>
      <c r="Q8" s="233"/>
      <c r="R8" s="233"/>
      <c r="S8" s="233"/>
    </row>
    <row r="9" spans="1:19">
      <c r="A9" s="66" t="s">
        <v>401</v>
      </c>
      <c r="B9" s="63">
        <v>400</v>
      </c>
      <c r="C9" s="64">
        <v>179.12</v>
      </c>
      <c r="D9" s="64">
        <v>234.46</v>
      </c>
      <c r="E9" s="63">
        <v>200</v>
      </c>
      <c r="F9" s="64">
        <v>179.1</v>
      </c>
      <c r="G9" s="64">
        <v>193.77</v>
      </c>
      <c r="J9" s="241"/>
      <c r="K9" s="66" t="s">
        <v>401</v>
      </c>
      <c r="L9" s="64">
        <v>182.23</v>
      </c>
      <c r="M9" s="64">
        <v>234.46</v>
      </c>
      <c r="N9" s="64">
        <v>182.21</v>
      </c>
      <c r="O9" s="64">
        <v>193.77</v>
      </c>
      <c r="Q9" s="78" t="s">
        <v>402</v>
      </c>
    </row>
    <row r="10" spans="1:19" ht="14.25" customHeight="1">
      <c r="A10" s="66" t="s">
        <v>403</v>
      </c>
      <c r="B10" s="63">
        <v>400</v>
      </c>
      <c r="C10" s="64">
        <v>179.23</v>
      </c>
      <c r="D10" s="64">
        <v>279.72000000000003</v>
      </c>
      <c r="E10" s="63">
        <v>200</v>
      </c>
      <c r="F10" s="64">
        <v>179.22</v>
      </c>
      <c r="G10" s="64">
        <v>195.64</v>
      </c>
      <c r="J10" s="241"/>
      <c r="K10" s="66" t="s">
        <v>403</v>
      </c>
      <c r="L10" s="64">
        <v>178.98</v>
      </c>
      <c r="M10" s="64">
        <v>221.3</v>
      </c>
      <c r="N10" s="64">
        <v>178.98</v>
      </c>
      <c r="O10" s="64">
        <v>195.64</v>
      </c>
      <c r="Q10" s="240" t="s">
        <v>404</v>
      </c>
      <c r="R10" s="240"/>
      <c r="S10" s="240"/>
    </row>
    <row r="11" spans="1:19">
      <c r="A11" s="66" t="s">
        <v>405</v>
      </c>
      <c r="B11" s="63">
        <v>400</v>
      </c>
      <c r="C11" s="64">
        <v>178.21</v>
      </c>
      <c r="D11" s="64">
        <v>242.14</v>
      </c>
      <c r="E11" s="63">
        <v>200</v>
      </c>
      <c r="F11" s="64">
        <v>178.13</v>
      </c>
      <c r="G11" s="64">
        <v>193.83</v>
      </c>
      <c r="J11" s="241"/>
      <c r="K11" s="66" t="s">
        <v>405</v>
      </c>
      <c r="L11" s="64">
        <v>176.3</v>
      </c>
      <c r="M11" s="64">
        <v>242.14</v>
      </c>
      <c r="N11" s="64">
        <v>176.3</v>
      </c>
      <c r="O11" s="64">
        <v>190.08</v>
      </c>
      <c r="Q11" s="240"/>
      <c r="R11" s="240"/>
      <c r="S11" s="240"/>
    </row>
    <row r="12" spans="1:19">
      <c r="A12" s="66" t="s">
        <v>406</v>
      </c>
      <c r="B12" s="63">
        <v>400</v>
      </c>
      <c r="C12" s="64">
        <v>174.06</v>
      </c>
      <c r="D12" s="64">
        <v>270.13</v>
      </c>
      <c r="E12" s="63">
        <v>200</v>
      </c>
      <c r="F12" s="64">
        <v>174.23</v>
      </c>
      <c r="G12" s="64">
        <v>188.37</v>
      </c>
      <c r="J12" s="241"/>
      <c r="K12" s="66" t="s">
        <v>406</v>
      </c>
      <c r="L12" s="64">
        <v>171.42</v>
      </c>
      <c r="M12" s="64">
        <v>263.63</v>
      </c>
      <c r="N12" s="64">
        <v>171.69</v>
      </c>
      <c r="O12" s="64">
        <v>186.8</v>
      </c>
      <c r="Q12" s="240"/>
      <c r="R12" s="240"/>
      <c r="S12" s="240"/>
    </row>
    <row r="13" spans="1:19" ht="14.25" customHeight="1">
      <c r="A13" s="66" t="s">
        <v>407</v>
      </c>
      <c r="B13" s="63">
        <v>400</v>
      </c>
      <c r="C13" s="64">
        <v>175.82</v>
      </c>
      <c r="D13" s="64">
        <v>264.99</v>
      </c>
      <c r="E13" s="63">
        <v>200</v>
      </c>
      <c r="F13" s="64">
        <v>175.86</v>
      </c>
      <c r="G13" s="64">
        <v>185.74</v>
      </c>
      <c r="J13" s="241"/>
      <c r="K13" s="66" t="s">
        <v>407</v>
      </c>
      <c r="L13" s="64">
        <v>173.14</v>
      </c>
      <c r="M13" s="64">
        <v>264.99</v>
      </c>
      <c r="N13" s="64">
        <v>173.15</v>
      </c>
      <c r="O13" s="64">
        <v>185.69</v>
      </c>
      <c r="Q13" s="240" t="s">
        <v>408</v>
      </c>
      <c r="R13" s="240"/>
      <c r="S13" s="240"/>
    </row>
    <row r="14" spans="1:19">
      <c r="A14" s="66" t="s">
        <v>409</v>
      </c>
      <c r="B14" s="63">
        <v>400</v>
      </c>
      <c r="C14" s="64">
        <v>174.89</v>
      </c>
      <c r="D14" s="64">
        <v>251.36</v>
      </c>
      <c r="E14" s="63">
        <v>200</v>
      </c>
      <c r="F14" s="64">
        <v>174.84</v>
      </c>
      <c r="G14" s="64">
        <v>190.98</v>
      </c>
      <c r="J14" s="241"/>
      <c r="K14" s="66" t="s">
        <v>409</v>
      </c>
      <c r="L14" s="64">
        <v>174.12</v>
      </c>
      <c r="M14" s="64">
        <v>251.36</v>
      </c>
      <c r="N14" s="64">
        <v>174.12</v>
      </c>
      <c r="O14" s="64">
        <v>190.98</v>
      </c>
      <c r="Q14" s="240"/>
      <c r="R14" s="240"/>
      <c r="S14" s="240"/>
    </row>
    <row r="15" spans="1:19">
      <c r="A15" s="66" t="s">
        <v>410</v>
      </c>
      <c r="B15" s="63">
        <v>400</v>
      </c>
      <c r="C15" s="64">
        <v>164.44</v>
      </c>
      <c r="D15" s="64">
        <v>249.99</v>
      </c>
      <c r="E15" s="63">
        <v>200</v>
      </c>
      <c r="F15" s="64">
        <v>164.91</v>
      </c>
      <c r="G15" s="64">
        <v>181.09</v>
      </c>
      <c r="J15" s="241"/>
      <c r="K15" s="66" t="s">
        <v>410</v>
      </c>
      <c r="L15" s="64">
        <v>153.72999999999999</v>
      </c>
      <c r="M15" s="64">
        <v>249.99</v>
      </c>
      <c r="N15" s="64">
        <v>153.09</v>
      </c>
      <c r="O15" s="64">
        <v>181.09</v>
      </c>
      <c r="Q15" s="240"/>
      <c r="R15" s="240"/>
      <c r="S15" s="240"/>
    </row>
    <row r="16" spans="1:19">
      <c r="A16" s="66" t="s">
        <v>411</v>
      </c>
      <c r="B16" s="63">
        <v>400</v>
      </c>
      <c r="C16" s="64">
        <v>172.94</v>
      </c>
      <c r="D16" s="64">
        <v>251.85</v>
      </c>
      <c r="E16" s="63">
        <v>200</v>
      </c>
      <c r="F16" s="64">
        <v>173.11</v>
      </c>
      <c r="G16" s="64">
        <v>186.34</v>
      </c>
      <c r="J16" s="241"/>
      <c r="K16" s="66" t="s">
        <v>411</v>
      </c>
      <c r="L16" s="64">
        <v>170.95</v>
      </c>
      <c r="M16" s="64">
        <v>251.85</v>
      </c>
      <c r="N16" s="64">
        <v>171.17</v>
      </c>
      <c r="O16" s="64">
        <v>186.34</v>
      </c>
      <c r="Q16" s="240"/>
      <c r="R16" s="240"/>
      <c r="S16" s="240"/>
    </row>
    <row r="17" spans="1:15">
      <c r="A17" s="66" t="s">
        <v>412</v>
      </c>
      <c r="B17" s="63">
        <v>400</v>
      </c>
      <c r="C17" s="64">
        <v>171.32</v>
      </c>
      <c r="D17" s="64">
        <v>255.44</v>
      </c>
      <c r="E17" s="63">
        <v>200</v>
      </c>
      <c r="F17" s="64">
        <v>171.49</v>
      </c>
      <c r="G17" s="64">
        <v>191.1</v>
      </c>
      <c r="J17" s="241"/>
      <c r="K17" s="66" t="s">
        <v>412</v>
      </c>
      <c r="L17" s="64">
        <v>165.58</v>
      </c>
      <c r="M17" s="64">
        <v>250.96</v>
      </c>
      <c r="N17" s="64">
        <v>165.68</v>
      </c>
      <c r="O17" s="64">
        <v>190.55</v>
      </c>
    </row>
    <row r="18" spans="1:15">
      <c r="A18" s="66" t="s">
        <v>413</v>
      </c>
      <c r="B18" s="63">
        <v>400</v>
      </c>
      <c r="C18" s="64">
        <v>180.82</v>
      </c>
      <c r="D18" s="64">
        <v>243.57</v>
      </c>
      <c r="E18" s="63">
        <v>200</v>
      </c>
      <c r="F18" s="64">
        <v>180.82</v>
      </c>
      <c r="G18" s="64">
        <v>196.31</v>
      </c>
      <c r="J18" s="241"/>
      <c r="K18" s="66" t="s">
        <v>413</v>
      </c>
      <c r="L18" s="64">
        <v>176.99</v>
      </c>
      <c r="M18" s="64">
        <v>237.1</v>
      </c>
      <c r="N18" s="64">
        <v>176.99</v>
      </c>
      <c r="O18" s="64">
        <v>190.27</v>
      </c>
    </row>
    <row r="19" spans="1:15">
      <c r="J19" s="241"/>
      <c r="K19" s="62" t="s">
        <v>414</v>
      </c>
      <c r="L19" s="107">
        <f>AVERAGE(L7:L18)</f>
        <v>174.05499999999998</v>
      </c>
      <c r="M19" s="62">
        <f>MAX(M7:M18)</f>
        <v>331.06</v>
      </c>
      <c r="N19" s="107">
        <f>AVERAGE(N7:N18)</f>
        <v>174.08166666666671</v>
      </c>
      <c r="O19" s="62">
        <f>MAX(O7:O18)</f>
        <v>197.21</v>
      </c>
    </row>
    <row r="21" spans="1:15" ht="41.45">
      <c r="J21" s="61">
        <f>+A6</f>
        <v>2022</v>
      </c>
      <c r="K21" s="61" t="s">
        <v>396</v>
      </c>
      <c r="L21" s="67" t="s">
        <v>391</v>
      </c>
      <c r="M21" s="67" t="s">
        <v>397</v>
      </c>
      <c r="N21" s="67" t="s">
        <v>394</v>
      </c>
      <c r="O21" s="67" t="s">
        <v>398</v>
      </c>
    </row>
    <row r="22" spans="1:15">
      <c r="J22" s="241" t="s">
        <v>188</v>
      </c>
      <c r="K22" s="66" t="s">
        <v>399</v>
      </c>
      <c r="L22" s="64">
        <v>177.68</v>
      </c>
      <c r="M22" s="64">
        <v>219.59</v>
      </c>
      <c r="N22" s="64">
        <v>177.87</v>
      </c>
      <c r="O22" s="64">
        <v>191.94</v>
      </c>
    </row>
    <row r="23" spans="1:15">
      <c r="J23" s="241"/>
      <c r="K23" s="66" t="s">
        <v>400</v>
      </c>
      <c r="L23" s="64">
        <v>181.75</v>
      </c>
      <c r="M23" s="64">
        <v>256.83</v>
      </c>
      <c r="N23" s="64">
        <v>181.76</v>
      </c>
      <c r="O23" s="64">
        <v>196.02</v>
      </c>
    </row>
    <row r="24" spans="1:15">
      <c r="J24" s="241"/>
      <c r="K24" s="66" t="s">
        <v>401</v>
      </c>
      <c r="L24" s="64">
        <v>176.01</v>
      </c>
      <c r="M24" s="64">
        <v>226.77</v>
      </c>
      <c r="N24" s="64">
        <v>176</v>
      </c>
      <c r="O24" s="64">
        <v>189.85</v>
      </c>
    </row>
    <row r="25" spans="1:15">
      <c r="J25" s="241"/>
      <c r="K25" s="66" t="s">
        <v>403</v>
      </c>
      <c r="L25" s="64">
        <v>179.48</v>
      </c>
      <c r="M25" s="64">
        <v>279.72000000000003</v>
      </c>
      <c r="N25" s="64">
        <v>179.47</v>
      </c>
      <c r="O25" s="64">
        <v>194.62</v>
      </c>
    </row>
    <row r="26" spans="1:15">
      <c r="J26" s="241"/>
      <c r="K26" s="66" t="s">
        <v>405</v>
      </c>
      <c r="L26" s="64">
        <v>180.14</v>
      </c>
      <c r="M26" s="64">
        <v>225.75</v>
      </c>
      <c r="N26" s="64">
        <v>180.02</v>
      </c>
      <c r="O26" s="64">
        <v>193.83</v>
      </c>
    </row>
    <row r="27" spans="1:15">
      <c r="J27" s="241"/>
      <c r="K27" s="66" t="s">
        <v>406</v>
      </c>
      <c r="L27" s="64">
        <v>176.68</v>
      </c>
      <c r="M27" s="64">
        <v>270.13</v>
      </c>
      <c r="N27" s="64">
        <v>176.68</v>
      </c>
      <c r="O27" s="64">
        <v>188.37</v>
      </c>
    </row>
    <row r="28" spans="1:15">
      <c r="J28" s="241"/>
      <c r="K28" s="66" t="s">
        <v>407</v>
      </c>
      <c r="L28" s="64">
        <v>178.48</v>
      </c>
      <c r="M28" s="64">
        <v>259.68</v>
      </c>
      <c r="N28" s="64">
        <v>178.48</v>
      </c>
      <c r="O28" s="64">
        <v>185.74</v>
      </c>
    </row>
    <row r="29" spans="1:15">
      <c r="J29" s="241"/>
      <c r="K29" s="66" t="s">
        <v>409</v>
      </c>
      <c r="L29" s="64">
        <v>175.72</v>
      </c>
      <c r="M29" s="64">
        <v>228.21</v>
      </c>
      <c r="N29" s="64">
        <v>175.65</v>
      </c>
      <c r="O29" s="64">
        <v>184.25</v>
      </c>
    </row>
    <row r="30" spans="1:15">
      <c r="J30" s="241"/>
      <c r="K30" s="66" t="s">
        <v>410</v>
      </c>
      <c r="L30" s="64">
        <v>173.27</v>
      </c>
      <c r="M30" s="64">
        <v>221.41</v>
      </c>
      <c r="N30" s="64">
        <v>175.25</v>
      </c>
      <c r="O30" s="64">
        <v>179.33</v>
      </c>
    </row>
    <row r="31" spans="1:15">
      <c r="J31" s="241"/>
      <c r="K31" s="66" t="s">
        <v>411</v>
      </c>
      <c r="L31" s="64">
        <v>174.81</v>
      </c>
      <c r="M31" s="64">
        <v>228.3</v>
      </c>
      <c r="N31" s="64">
        <v>174.81</v>
      </c>
      <c r="O31" s="64">
        <v>184.94</v>
      </c>
    </row>
    <row r="32" spans="1:15">
      <c r="J32" s="241"/>
      <c r="K32" s="66" t="s">
        <v>412</v>
      </c>
      <c r="L32" s="64">
        <v>176.71</v>
      </c>
      <c r="M32" s="64">
        <v>255.44</v>
      </c>
      <c r="N32" s="64">
        <v>176.71</v>
      </c>
      <c r="O32" s="64">
        <v>191.1</v>
      </c>
    </row>
    <row r="33" spans="1:15">
      <c r="B33" s="35" t="s">
        <v>7</v>
      </c>
      <c r="J33" s="241"/>
      <c r="K33" s="66" t="s">
        <v>413</v>
      </c>
      <c r="L33" s="64">
        <v>184.67</v>
      </c>
      <c r="M33" s="64">
        <v>243.57</v>
      </c>
      <c r="N33" s="64">
        <v>184.65</v>
      </c>
      <c r="O33" s="64">
        <v>196.31</v>
      </c>
    </row>
    <row r="34" spans="1:15">
      <c r="J34" s="241"/>
      <c r="K34" s="62" t="s">
        <v>414</v>
      </c>
      <c r="L34" s="107">
        <f>AVERAGE(L22:L33)</f>
        <v>177.95000000000002</v>
      </c>
      <c r="M34" s="62">
        <f>MAX(M22:M33)</f>
        <v>279.72000000000003</v>
      </c>
      <c r="N34" s="107">
        <f>AVERAGE(N22:N33)</f>
        <v>178.11249999999998</v>
      </c>
      <c r="O34" s="62">
        <f>MAX(O22:O33)</f>
        <v>196.31</v>
      </c>
    </row>
    <row r="35" spans="1:15">
      <c r="B35" s="35" t="s">
        <v>8</v>
      </c>
    </row>
    <row r="36" spans="1:15" ht="41.45">
      <c r="J36" s="61">
        <f>+A6</f>
        <v>2022</v>
      </c>
      <c r="K36" s="61" t="s">
        <v>396</v>
      </c>
      <c r="L36" s="67" t="s">
        <v>391</v>
      </c>
      <c r="M36" s="67" t="s">
        <v>397</v>
      </c>
      <c r="N36" s="67" t="s">
        <v>394</v>
      </c>
      <c r="O36" s="67" t="s">
        <v>398</v>
      </c>
    </row>
    <row r="37" spans="1:15">
      <c r="J37" s="241" t="s">
        <v>189</v>
      </c>
      <c r="K37" s="66" t="s">
        <v>399</v>
      </c>
      <c r="L37" s="64"/>
      <c r="M37" s="64"/>
      <c r="N37" s="64"/>
      <c r="O37" s="64"/>
    </row>
    <row r="38" spans="1:15">
      <c r="J38" s="241"/>
      <c r="K38" s="66" t="s">
        <v>400</v>
      </c>
      <c r="L38" s="64"/>
      <c r="M38" s="64"/>
      <c r="N38" s="64"/>
      <c r="O38" s="64"/>
    </row>
    <row r="39" spans="1:15">
      <c r="J39" s="241"/>
      <c r="K39" s="66" t="s">
        <v>401</v>
      </c>
      <c r="L39" s="64"/>
      <c r="M39" s="64"/>
      <c r="N39" s="64"/>
      <c r="O39" s="64"/>
    </row>
    <row r="40" spans="1:15">
      <c r="J40" s="241"/>
      <c r="K40" s="66" t="s">
        <v>403</v>
      </c>
      <c r="L40" s="64"/>
      <c r="M40" s="64"/>
      <c r="N40" s="64"/>
      <c r="O40" s="64"/>
    </row>
    <row r="41" spans="1:15">
      <c r="J41" s="241"/>
      <c r="K41" s="66" t="s">
        <v>405</v>
      </c>
      <c r="L41" s="64"/>
      <c r="M41" s="64"/>
      <c r="N41" s="64"/>
      <c r="O41" s="64"/>
    </row>
    <row r="42" spans="1:15">
      <c r="J42" s="241"/>
      <c r="K42" s="66" t="s">
        <v>406</v>
      </c>
      <c r="L42" s="64"/>
      <c r="M42" s="64"/>
      <c r="N42" s="64"/>
      <c r="O42" s="64"/>
    </row>
    <row r="43" spans="1:15">
      <c r="J43" s="241"/>
      <c r="K43" s="66" t="s">
        <v>407</v>
      </c>
      <c r="L43" s="64"/>
      <c r="M43" s="64"/>
      <c r="N43" s="64"/>
      <c r="O43" s="64"/>
    </row>
    <row r="44" spans="1:15">
      <c r="J44" s="241"/>
      <c r="K44" s="66" t="s">
        <v>409</v>
      </c>
      <c r="L44" s="64"/>
      <c r="M44" s="64"/>
      <c r="N44" s="64"/>
      <c r="O44" s="64"/>
    </row>
    <row r="45" spans="1:15">
      <c r="J45" s="241"/>
      <c r="K45" s="66" t="s">
        <v>410</v>
      </c>
      <c r="L45" s="64"/>
      <c r="M45" s="64"/>
      <c r="N45" s="64"/>
      <c r="O45" s="64"/>
    </row>
    <row r="46" spans="1:15">
      <c r="J46" s="241"/>
      <c r="K46" s="66" t="s">
        <v>411</v>
      </c>
      <c r="L46" s="64"/>
      <c r="M46" s="64"/>
      <c r="N46" s="64"/>
      <c r="O46" s="64"/>
    </row>
    <row r="47" spans="1:15">
      <c r="J47" s="241"/>
      <c r="K47" s="66" t="s">
        <v>412</v>
      </c>
      <c r="L47" s="64"/>
      <c r="M47" s="64"/>
      <c r="N47" s="64"/>
      <c r="O47" s="64"/>
    </row>
    <row r="48" spans="1:15">
      <c r="A48" s="253" t="s">
        <v>308</v>
      </c>
      <c r="B48" s="254"/>
      <c r="C48" s="254"/>
      <c r="D48" s="254"/>
      <c r="E48" s="254"/>
      <c r="F48" s="254"/>
      <c r="G48" s="255"/>
      <c r="J48" s="241"/>
      <c r="K48" s="66" t="s">
        <v>413</v>
      </c>
      <c r="L48" s="64"/>
      <c r="M48" s="64"/>
      <c r="N48" s="64"/>
      <c r="O48" s="64"/>
    </row>
    <row r="49" spans="1:15">
      <c r="A49" s="244"/>
      <c r="B49" s="245"/>
      <c r="C49" s="245"/>
      <c r="D49" s="245"/>
      <c r="E49" s="245"/>
      <c r="F49" s="245"/>
      <c r="G49" s="246"/>
      <c r="J49" s="241"/>
      <c r="K49" s="62" t="s">
        <v>414</v>
      </c>
      <c r="L49" s="62" t="e">
        <f>AVERAGE(L37:L48)</f>
        <v>#DIV/0!</v>
      </c>
      <c r="M49" s="62">
        <f>MAX(M37:M48)</f>
        <v>0</v>
      </c>
      <c r="N49" s="62" t="e">
        <f>AVERAGE(N37:N48)</f>
        <v>#DIV/0!</v>
      </c>
      <c r="O49" s="62">
        <f>MAX(O37:O48)</f>
        <v>0</v>
      </c>
    </row>
    <row r="50" spans="1:15">
      <c r="A50" s="247"/>
      <c r="B50" s="248"/>
      <c r="C50" s="248"/>
      <c r="D50" s="248"/>
      <c r="E50" s="248"/>
      <c r="F50" s="248"/>
      <c r="G50" s="249"/>
    </row>
    <row r="51" spans="1:15" ht="41.45">
      <c r="A51" s="247"/>
      <c r="B51" s="248"/>
      <c r="C51" s="248"/>
      <c r="D51" s="248"/>
      <c r="E51" s="248"/>
      <c r="F51" s="248"/>
      <c r="G51" s="249"/>
      <c r="J51" s="61">
        <f>+A6</f>
        <v>2022</v>
      </c>
      <c r="K51" s="61" t="s">
        <v>396</v>
      </c>
      <c r="L51" s="67" t="s">
        <v>391</v>
      </c>
      <c r="M51" s="67" t="s">
        <v>397</v>
      </c>
      <c r="N51" s="67" t="s">
        <v>394</v>
      </c>
      <c r="O51" s="67" t="s">
        <v>398</v>
      </c>
    </row>
    <row r="52" spans="1:15">
      <c r="A52" s="250"/>
      <c r="B52" s="251"/>
      <c r="C52" s="251"/>
      <c r="D52" s="251"/>
      <c r="E52" s="251"/>
      <c r="F52" s="251"/>
      <c r="G52" s="252"/>
      <c r="J52" s="241" t="s">
        <v>190</v>
      </c>
      <c r="K52" s="66" t="s">
        <v>399</v>
      </c>
      <c r="L52" s="64"/>
      <c r="M52" s="64"/>
      <c r="N52" s="64"/>
      <c r="O52" s="64"/>
    </row>
    <row r="53" spans="1:15">
      <c r="J53" s="241"/>
      <c r="K53" s="66" t="s">
        <v>400</v>
      </c>
      <c r="L53" s="64"/>
      <c r="M53" s="64"/>
      <c r="N53" s="64"/>
      <c r="O53" s="64"/>
    </row>
    <row r="54" spans="1:15">
      <c r="J54" s="241"/>
      <c r="K54" s="66" t="s">
        <v>401</v>
      </c>
      <c r="L54" s="64"/>
      <c r="M54" s="64"/>
      <c r="N54" s="64"/>
      <c r="O54" s="64"/>
    </row>
    <row r="55" spans="1:15">
      <c r="J55" s="241"/>
      <c r="K55" s="66" t="s">
        <v>403</v>
      </c>
      <c r="L55" s="64"/>
      <c r="M55" s="64"/>
      <c r="N55" s="64"/>
      <c r="O55" s="64"/>
    </row>
    <row r="56" spans="1:15">
      <c r="J56" s="241"/>
      <c r="K56" s="66" t="s">
        <v>405</v>
      </c>
      <c r="L56" s="64"/>
      <c r="M56" s="64"/>
      <c r="N56" s="64"/>
      <c r="O56" s="64"/>
    </row>
    <row r="57" spans="1:15">
      <c r="J57" s="241"/>
      <c r="K57" s="66" t="s">
        <v>406</v>
      </c>
      <c r="L57" s="64"/>
      <c r="M57" s="64"/>
      <c r="N57" s="64"/>
      <c r="O57" s="64"/>
    </row>
    <row r="58" spans="1:15">
      <c r="J58" s="241"/>
      <c r="K58" s="66" t="s">
        <v>407</v>
      </c>
      <c r="L58" s="64"/>
      <c r="M58" s="64"/>
      <c r="N58" s="64"/>
      <c r="O58" s="64"/>
    </row>
    <row r="59" spans="1:15">
      <c r="J59" s="241"/>
      <c r="K59" s="66" t="s">
        <v>409</v>
      </c>
      <c r="L59" s="64"/>
      <c r="M59" s="64"/>
      <c r="N59" s="64"/>
      <c r="O59" s="64"/>
    </row>
    <row r="60" spans="1:15">
      <c r="J60" s="241"/>
      <c r="K60" s="66" t="s">
        <v>410</v>
      </c>
      <c r="L60" s="64"/>
      <c r="M60" s="64"/>
      <c r="N60" s="64"/>
      <c r="O60" s="64"/>
    </row>
    <row r="61" spans="1:15">
      <c r="J61" s="241"/>
      <c r="K61" s="66" t="s">
        <v>411</v>
      </c>
      <c r="L61" s="64"/>
      <c r="M61" s="64"/>
      <c r="N61" s="64"/>
      <c r="O61" s="64"/>
    </row>
    <row r="62" spans="1:15">
      <c r="J62" s="241"/>
      <c r="K62" s="66" t="s">
        <v>412</v>
      </c>
      <c r="L62" s="64"/>
      <c r="M62" s="64"/>
      <c r="N62" s="64"/>
      <c r="O62" s="64"/>
    </row>
    <row r="63" spans="1:15">
      <c r="J63" s="241"/>
      <c r="K63" s="66" t="s">
        <v>413</v>
      </c>
      <c r="L63" s="64"/>
      <c r="M63" s="64"/>
      <c r="N63" s="64"/>
      <c r="O63" s="64"/>
    </row>
    <row r="64" spans="1:15">
      <c r="J64" s="241"/>
      <c r="K64" s="62" t="s">
        <v>414</v>
      </c>
      <c r="L64" s="62" t="e">
        <f>AVERAGE(L52:L63)</f>
        <v>#DIV/0!</v>
      </c>
      <c r="M64" s="62">
        <f>MAX(M52:M63)</f>
        <v>0</v>
      </c>
      <c r="N64" s="62" t="e">
        <f>AVERAGE(N52:N63)</f>
        <v>#DIV/0!</v>
      </c>
      <c r="O64" s="62">
        <f>MAX(O52:O63)</f>
        <v>0</v>
      </c>
    </row>
    <row r="66" spans="10:15" ht="41.45">
      <c r="J66" s="61">
        <f>+A6</f>
        <v>2022</v>
      </c>
      <c r="K66" s="61" t="s">
        <v>396</v>
      </c>
      <c r="L66" s="67" t="s">
        <v>391</v>
      </c>
      <c r="M66" s="67" t="s">
        <v>397</v>
      </c>
      <c r="N66" s="67" t="s">
        <v>394</v>
      </c>
      <c r="O66" s="67" t="s">
        <v>398</v>
      </c>
    </row>
    <row r="67" spans="10:15">
      <c r="J67" s="241" t="s">
        <v>191</v>
      </c>
      <c r="K67" s="66" t="s">
        <v>399</v>
      </c>
      <c r="L67" s="64"/>
      <c r="M67" s="64"/>
      <c r="N67" s="64"/>
      <c r="O67" s="64"/>
    </row>
    <row r="68" spans="10:15">
      <c r="J68" s="241"/>
      <c r="K68" s="66" t="s">
        <v>400</v>
      </c>
      <c r="L68" s="64"/>
      <c r="M68" s="64"/>
      <c r="N68" s="64"/>
      <c r="O68" s="64"/>
    </row>
    <row r="69" spans="10:15">
      <c r="J69" s="241"/>
      <c r="K69" s="66" t="s">
        <v>401</v>
      </c>
      <c r="L69" s="64"/>
      <c r="M69" s="64"/>
      <c r="N69" s="64"/>
      <c r="O69" s="64"/>
    </row>
    <row r="70" spans="10:15">
      <c r="J70" s="241"/>
      <c r="K70" s="66" t="s">
        <v>403</v>
      </c>
      <c r="L70" s="64"/>
      <c r="M70" s="64"/>
      <c r="N70" s="64"/>
      <c r="O70" s="64"/>
    </row>
    <row r="71" spans="10:15">
      <c r="J71" s="241"/>
      <c r="K71" s="66" t="s">
        <v>405</v>
      </c>
      <c r="L71" s="64"/>
      <c r="M71" s="64"/>
      <c r="N71" s="64"/>
      <c r="O71" s="64"/>
    </row>
    <row r="72" spans="10:15">
      <c r="J72" s="241"/>
      <c r="K72" s="66" t="s">
        <v>406</v>
      </c>
      <c r="L72" s="64"/>
      <c r="M72" s="64"/>
      <c r="N72" s="64"/>
      <c r="O72" s="64"/>
    </row>
    <row r="73" spans="10:15">
      <c r="J73" s="241"/>
      <c r="K73" s="66" t="s">
        <v>407</v>
      </c>
      <c r="L73" s="64"/>
      <c r="M73" s="64"/>
      <c r="N73" s="64"/>
      <c r="O73" s="64"/>
    </row>
    <row r="74" spans="10:15">
      <c r="J74" s="241"/>
      <c r="K74" s="66" t="s">
        <v>409</v>
      </c>
      <c r="L74" s="64"/>
      <c r="M74" s="64"/>
      <c r="N74" s="64"/>
      <c r="O74" s="64"/>
    </row>
    <row r="75" spans="10:15">
      <c r="J75" s="241"/>
      <c r="K75" s="66" t="s">
        <v>410</v>
      </c>
      <c r="L75" s="64"/>
      <c r="M75" s="64"/>
      <c r="N75" s="64"/>
      <c r="O75" s="64"/>
    </row>
    <row r="76" spans="10:15">
      <c r="J76" s="241"/>
      <c r="K76" s="66" t="s">
        <v>411</v>
      </c>
      <c r="L76" s="64"/>
      <c r="M76" s="64"/>
      <c r="N76" s="64"/>
      <c r="O76" s="64"/>
    </row>
    <row r="77" spans="10:15">
      <c r="J77" s="241"/>
      <c r="K77" s="66" t="s">
        <v>412</v>
      </c>
      <c r="L77" s="64"/>
      <c r="M77" s="64"/>
      <c r="N77" s="64"/>
      <c r="O77" s="64"/>
    </row>
    <row r="78" spans="10:15">
      <c r="J78" s="241"/>
      <c r="K78" s="66" t="s">
        <v>413</v>
      </c>
      <c r="L78" s="64"/>
      <c r="M78" s="64"/>
      <c r="N78" s="64"/>
      <c r="O78" s="64"/>
    </row>
    <row r="79" spans="10:15">
      <c r="J79" s="241"/>
      <c r="K79" s="62" t="s">
        <v>414</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S79"/>
  <sheetViews>
    <sheetView topLeftCell="A4" workbookViewId="0">
      <selection activeCell="J27" sqref="J2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SELCHP</v>
      </c>
    </row>
    <row r="3" spans="1:19" ht="14.45">
      <c r="A3" s="60" t="s">
        <v>421</v>
      </c>
      <c r="D3" s="76" t="s">
        <v>383</v>
      </c>
      <c r="G3" s="80" t="s">
        <v>384</v>
      </c>
      <c r="J3" s="9" t="str">
        <f>+A3</f>
        <v>Monitoring of Total organic carbon emissions</v>
      </c>
      <c r="L3" s="9"/>
      <c r="N3" s="9" t="s">
        <v>385</v>
      </c>
      <c r="Q3" s="79" t="s">
        <v>3</v>
      </c>
      <c r="R3" s="74"/>
      <c r="S3" s="74"/>
    </row>
    <row r="4" spans="1:19" ht="13.9" customHeight="1">
      <c r="Q4" s="233" t="s">
        <v>386</v>
      </c>
      <c r="R4" s="233"/>
      <c r="S4" s="233"/>
    </row>
    <row r="5" spans="1:19" ht="16.149999999999999">
      <c r="A5" s="68" t="s">
        <v>387</v>
      </c>
      <c r="B5" s="243" t="s">
        <v>388</v>
      </c>
      <c r="C5" s="243"/>
      <c r="D5" s="243"/>
      <c r="E5" s="243" t="s">
        <v>389</v>
      </c>
      <c r="F5" s="243"/>
      <c r="G5" s="243"/>
      <c r="J5" s="242"/>
      <c r="K5" s="242"/>
      <c r="L5" s="242"/>
      <c r="M5" s="242"/>
      <c r="N5" s="242"/>
      <c r="O5" s="242"/>
      <c r="Q5" s="233"/>
      <c r="R5" s="233"/>
      <c r="S5" s="233"/>
    </row>
    <row r="6" spans="1:19" s="58" customFormat="1" ht="37.5" customHeight="1">
      <c r="A6" s="65">
        <f>+'Cover Page'!C39</f>
        <v>2022</v>
      </c>
      <c r="B6" s="55" t="s">
        <v>422</v>
      </c>
      <c r="C6" s="55" t="s">
        <v>391</v>
      </c>
      <c r="D6" s="55" t="s">
        <v>392</v>
      </c>
      <c r="E6" s="55" t="s">
        <v>423</v>
      </c>
      <c r="F6" s="55" t="s">
        <v>394</v>
      </c>
      <c r="G6" s="55" t="s">
        <v>395</v>
      </c>
      <c r="H6" s="59"/>
      <c r="J6" s="61">
        <f>+A6</f>
        <v>2022</v>
      </c>
      <c r="K6" s="61" t="s">
        <v>396</v>
      </c>
      <c r="L6" s="67" t="s">
        <v>391</v>
      </c>
      <c r="M6" s="67" t="s">
        <v>397</v>
      </c>
      <c r="N6" s="67" t="s">
        <v>394</v>
      </c>
      <c r="O6" s="67" t="s">
        <v>398</v>
      </c>
      <c r="Q6" s="233"/>
      <c r="R6" s="233"/>
      <c r="S6" s="233"/>
    </row>
    <row r="7" spans="1:19">
      <c r="A7" s="66" t="s">
        <v>399</v>
      </c>
      <c r="B7" s="63">
        <v>20</v>
      </c>
      <c r="C7" s="64">
        <v>0.14000000000000001</v>
      </c>
      <c r="D7" s="64">
        <v>3.67</v>
      </c>
      <c r="E7" s="63">
        <v>10</v>
      </c>
      <c r="F7" s="64">
        <v>0.13</v>
      </c>
      <c r="G7" s="64">
        <v>0.52</v>
      </c>
      <c r="J7" s="241" t="s">
        <v>187</v>
      </c>
      <c r="K7" s="66" t="s">
        <v>399</v>
      </c>
      <c r="L7" s="64">
        <v>0.26</v>
      </c>
      <c r="M7" s="64">
        <v>3.67</v>
      </c>
      <c r="N7" s="64">
        <v>0.26</v>
      </c>
      <c r="O7" s="64">
        <v>0.51</v>
      </c>
      <c r="Q7" s="233"/>
      <c r="R7" s="233"/>
      <c r="S7" s="233"/>
    </row>
    <row r="8" spans="1:19">
      <c r="A8" s="66" t="s">
        <v>400</v>
      </c>
      <c r="B8" s="63">
        <v>20</v>
      </c>
      <c r="C8" s="64">
        <v>-0.02</v>
      </c>
      <c r="D8" s="64">
        <v>2.4300000000000002</v>
      </c>
      <c r="E8" s="63">
        <v>10</v>
      </c>
      <c r="F8" s="64">
        <v>-0.03</v>
      </c>
      <c r="G8" s="64">
        <v>0.41</v>
      </c>
      <c r="J8" s="241"/>
      <c r="K8" s="66" t="s">
        <v>400</v>
      </c>
      <c r="L8" s="64">
        <v>0.1</v>
      </c>
      <c r="M8" s="64">
        <v>1.77</v>
      </c>
      <c r="N8" s="64">
        <v>0.09</v>
      </c>
      <c r="O8" s="64">
        <v>0.18</v>
      </c>
      <c r="Q8" s="233"/>
      <c r="R8" s="233"/>
      <c r="S8" s="233"/>
    </row>
    <row r="9" spans="1:19">
      <c r="A9" s="66" t="s">
        <v>401</v>
      </c>
      <c r="B9" s="63">
        <v>20</v>
      </c>
      <c r="C9" s="64">
        <v>-0.01</v>
      </c>
      <c r="D9" s="64">
        <v>2.97</v>
      </c>
      <c r="E9" s="63">
        <v>10</v>
      </c>
      <c r="F9" s="64">
        <v>-0.01</v>
      </c>
      <c r="G9" s="64">
        <v>0.43</v>
      </c>
      <c r="J9" s="241"/>
      <c r="K9" s="66" t="s">
        <v>401</v>
      </c>
      <c r="L9" s="64">
        <v>0.19</v>
      </c>
      <c r="M9" s="64">
        <v>2.94</v>
      </c>
      <c r="N9" s="64">
        <v>0.19</v>
      </c>
      <c r="O9" s="64">
        <v>0.43</v>
      </c>
      <c r="Q9" s="78" t="s">
        <v>402</v>
      </c>
    </row>
    <row r="10" spans="1:19" ht="14.25" customHeight="1">
      <c r="A10" s="66" t="s">
        <v>403</v>
      </c>
      <c r="B10" s="63">
        <v>20</v>
      </c>
      <c r="C10" s="64">
        <v>0.43</v>
      </c>
      <c r="D10" s="64">
        <v>7.98</v>
      </c>
      <c r="E10" s="63">
        <v>10</v>
      </c>
      <c r="F10" s="64">
        <v>0.43</v>
      </c>
      <c r="G10" s="64">
        <v>0.75</v>
      </c>
      <c r="J10" s="241"/>
      <c r="K10" s="66" t="s">
        <v>403</v>
      </c>
      <c r="L10" s="64">
        <v>0.46</v>
      </c>
      <c r="M10" s="64">
        <v>3.72</v>
      </c>
      <c r="N10" s="64">
        <v>0.46</v>
      </c>
      <c r="O10" s="64">
        <v>0.67</v>
      </c>
      <c r="Q10" s="240" t="s">
        <v>404</v>
      </c>
      <c r="R10" s="240"/>
      <c r="S10" s="240"/>
    </row>
    <row r="11" spans="1:19">
      <c r="A11" s="66" t="s">
        <v>405</v>
      </c>
      <c r="B11" s="63">
        <v>20</v>
      </c>
      <c r="C11" s="64">
        <v>0.63</v>
      </c>
      <c r="D11" s="64">
        <v>6.74</v>
      </c>
      <c r="E11" s="63">
        <v>10</v>
      </c>
      <c r="F11" s="64">
        <v>0.63</v>
      </c>
      <c r="G11" s="64">
        <v>0.9</v>
      </c>
      <c r="J11" s="241"/>
      <c r="K11" s="66" t="s">
        <v>405</v>
      </c>
      <c r="L11" s="64">
        <v>0.7</v>
      </c>
      <c r="M11" s="64">
        <v>6.74</v>
      </c>
      <c r="N11" s="64">
        <v>0.7</v>
      </c>
      <c r="O11" s="64">
        <v>0.9</v>
      </c>
      <c r="Q11" s="240"/>
      <c r="R11" s="240"/>
      <c r="S11" s="240"/>
    </row>
    <row r="12" spans="1:19">
      <c r="A12" s="66" t="s">
        <v>406</v>
      </c>
      <c r="B12" s="63">
        <v>20</v>
      </c>
      <c r="C12" s="64">
        <v>0.68</v>
      </c>
      <c r="D12" s="64">
        <v>6.94</v>
      </c>
      <c r="E12" s="63">
        <v>10</v>
      </c>
      <c r="F12" s="64">
        <v>0.68</v>
      </c>
      <c r="G12" s="64">
        <v>1.1100000000000001</v>
      </c>
      <c r="J12" s="241"/>
      <c r="K12" s="66" t="s">
        <v>406</v>
      </c>
      <c r="L12" s="64">
        <v>0.8</v>
      </c>
      <c r="M12" s="64">
        <v>6.94</v>
      </c>
      <c r="N12" s="64">
        <v>0.8</v>
      </c>
      <c r="O12" s="64">
        <v>1.1100000000000001</v>
      </c>
      <c r="Q12" s="240"/>
      <c r="R12" s="240"/>
      <c r="S12" s="240"/>
    </row>
    <row r="13" spans="1:19" ht="14.25" customHeight="1">
      <c r="A13" s="66" t="s">
        <v>407</v>
      </c>
      <c r="B13" s="63">
        <v>20</v>
      </c>
      <c r="C13" s="64">
        <v>0.76</v>
      </c>
      <c r="D13" s="64">
        <v>6.09</v>
      </c>
      <c r="E13" s="63">
        <v>10</v>
      </c>
      <c r="F13" s="64">
        <v>0.76</v>
      </c>
      <c r="G13" s="64">
        <v>1.66</v>
      </c>
      <c r="J13" s="241"/>
      <c r="K13" s="66" t="s">
        <v>407</v>
      </c>
      <c r="L13" s="64">
        <v>1.01</v>
      </c>
      <c r="M13" s="64">
        <v>6.09</v>
      </c>
      <c r="N13" s="64">
        <v>1.02</v>
      </c>
      <c r="O13" s="64">
        <v>1.66</v>
      </c>
      <c r="Q13" s="240" t="s">
        <v>408</v>
      </c>
      <c r="R13" s="240"/>
      <c r="S13" s="240"/>
    </row>
    <row r="14" spans="1:19">
      <c r="A14" s="66" t="s">
        <v>409</v>
      </c>
      <c r="B14" s="63">
        <v>20</v>
      </c>
      <c r="C14" s="64">
        <v>0.73</v>
      </c>
      <c r="D14" s="64">
        <v>6.93</v>
      </c>
      <c r="E14" s="63">
        <v>10</v>
      </c>
      <c r="F14" s="64">
        <v>0.73</v>
      </c>
      <c r="G14" s="64">
        <v>1.59</v>
      </c>
      <c r="J14" s="241"/>
      <c r="K14" s="66" t="s">
        <v>409</v>
      </c>
      <c r="L14" s="64">
        <v>0.84</v>
      </c>
      <c r="M14" s="64">
        <v>6.75</v>
      </c>
      <c r="N14" s="64">
        <v>0.84</v>
      </c>
      <c r="O14" s="64">
        <v>1.59</v>
      </c>
      <c r="Q14" s="240"/>
      <c r="R14" s="240"/>
      <c r="S14" s="240"/>
    </row>
    <row r="15" spans="1:19">
      <c r="A15" s="66" t="s">
        <v>410</v>
      </c>
      <c r="B15" s="63">
        <v>20</v>
      </c>
      <c r="C15" s="64">
        <v>0.81</v>
      </c>
      <c r="D15" s="64">
        <v>9.8000000000000007</v>
      </c>
      <c r="E15" s="63">
        <v>10</v>
      </c>
      <c r="F15" s="64">
        <v>0.72</v>
      </c>
      <c r="G15" s="64">
        <v>1.92</v>
      </c>
      <c r="J15" s="241"/>
      <c r="K15" s="66" t="s">
        <v>410</v>
      </c>
      <c r="L15" s="64">
        <v>0.7</v>
      </c>
      <c r="M15" s="64">
        <v>9.8000000000000007</v>
      </c>
      <c r="N15" s="64">
        <v>0.66</v>
      </c>
      <c r="O15" s="64">
        <v>1.92</v>
      </c>
      <c r="Q15" s="240"/>
      <c r="R15" s="240"/>
      <c r="S15" s="240"/>
    </row>
    <row r="16" spans="1:19">
      <c r="A16" s="66" t="s">
        <v>411</v>
      </c>
      <c r="B16" s="63">
        <v>20</v>
      </c>
      <c r="C16" s="64">
        <v>0.41</v>
      </c>
      <c r="D16" s="64">
        <v>6.77</v>
      </c>
      <c r="E16" s="63">
        <v>10</v>
      </c>
      <c r="F16" s="64">
        <v>0.41</v>
      </c>
      <c r="G16" s="64">
        <v>1.62</v>
      </c>
      <c r="J16" s="241"/>
      <c r="K16" s="66" t="s">
        <v>411</v>
      </c>
      <c r="L16" s="64">
        <v>0.18</v>
      </c>
      <c r="M16" s="64">
        <v>6.77</v>
      </c>
      <c r="N16" s="64">
        <v>0.17</v>
      </c>
      <c r="O16" s="64">
        <v>1.0900000000000001</v>
      </c>
      <c r="Q16" s="240"/>
      <c r="R16" s="240"/>
      <c r="S16" s="240"/>
    </row>
    <row r="17" spans="1:15">
      <c r="A17" s="66" t="s">
        <v>412</v>
      </c>
      <c r="B17" s="63">
        <v>20</v>
      </c>
      <c r="C17" s="64">
        <v>0.6</v>
      </c>
      <c r="D17" s="64">
        <v>7.91</v>
      </c>
      <c r="E17" s="63">
        <v>10</v>
      </c>
      <c r="F17" s="64">
        <v>0.59</v>
      </c>
      <c r="G17" s="64">
        <v>1.1000000000000001</v>
      </c>
      <c r="J17" s="241"/>
      <c r="K17" s="66" t="s">
        <v>412</v>
      </c>
      <c r="L17" s="64">
        <v>0.73</v>
      </c>
      <c r="M17" s="64">
        <v>7.91</v>
      </c>
      <c r="N17" s="64">
        <v>0.72</v>
      </c>
      <c r="O17" s="64">
        <v>1.1000000000000001</v>
      </c>
    </row>
    <row r="18" spans="1:15">
      <c r="A18" s="66" t="s">
        <v>413</v>
      </c>
      <c r="B18" s="63">
        <v>20</v>
      </c>
      <c r="C18" s="64">
        <v>0.42</v>
      </c>
      <c r="D18" s="64">
        <v>12.62</v>
      </c>
      <c r="E18" s="63">
        <v>10</v>
      </c>
      <c r="F18" s="64">
        <v>0.42</v>
      </c>
      <c r="G18" s="64">
        <v>0.86</v>
      </c>
      <c r="J18" s="241"/>
      <c r="K18" s="66" t="s">
        <v>413</v>
      </c>
      <c r="L18" s="64">
        <v>0.34</v>
      </c>
      <c r="M18" s="64">
        <v>5.61</v>
      </c>
      <c r="N18" s="64">
        <v>0.34</v>
      </c>
      <c r="O18" s="64">
        <v>0.82</v>
      </c>
    </row>
    <row r="19" spans="1:15">
      <c r="J19" s="241"/>
      <c r="K19" s="62" t="s">
        <v>414</v>
      </c>
      <c r="L19" s="107">
        <f>AVERAGE(L7:L18)</f>
        <v>0.52583333333333326</v>
      </c>
      <c r="M19" s="62">
        <f>MAX(M7:M18)</f>
        <v>9.8000000000000007</v>
      </c>
      <c r="N19" s="107">
        <f>AVERAGE(N7:N18)</f>
        <v>0.52083333333333337</v>
      </c>
      <c r="O19" s="62">
        <f>MAX(O7:O18)</f>
        <v>1.92</v>
      </c>
    </row>
    <row r="21" spans="1:15" ht="41.45">
      <c r="J21" s="61">
        <f>+A6</f>
        <v>2022</v>
      </c>
      <c r="K21" s="61" t="s">
        <v>396</v>
      </c>
      <c r="L21" s="67" t="s">
        <v>391</v>
      </c>
      <c r="M21" s="67" t="s">
        <v>397</v>
      </c>
      <c r="N21" s="67" t="s">
        <v>394</v>
      </c>
      <c r="O21" s="67" t="s">
        <v>398</v>
      </c>
    </row>
    <row r="22" spans="1:15">
      <c r="J22" s="241" t="s">
        <v>188</v>
      </c>
      <c r="K22" s="66" t="s">
        <v>399</v>
      </c>
      <c r="L22" s="64">
        <v>0.02</v>
      </c>
      <c r="M22" s="64">
        <v>2.4700000000000002</v>
      </c>
      <c r="N22" s="64">
        <v>0.01</v>
      </c>
      <c r="O22" s="64">
        <v>0.52</v>
      </c>
    </row>
    <row r="23" spans="1:15">
      <c r="J23" s="241"/>
      <c r="K23" s="66" t="s">
        <v>400</v>
      </c>
      <c r="L23" s="64">
        <v>-0.13</v>
      </c>
      <c r="M23" s="64">
        <v>2.4300000000000002</v>
      </c>
      <c r="N23" s="64">
        <v>-0.14000000000000001</v>
      </c>
      <c r="O23" s="64">
        <v>0.41</v>
      </c>
    </row>
    <row r="24" spans="1:15">
      <c r="J24" s="241"/>
      <c r="K24" s="66" t="s">
        <v>401</v>
      </c>
      <c r="L24" s="64">
        <v>-0.2</v>
      </c>
      <c r="M24" s="64">
        <v>2.97</v>
      </c>
      <c r="N24" s="64">
        <v>-0.2</v>
      </c>
      <c r="O24" s="64">
        <v>0.43</v>
      </c>
    </row>
    <row r="25" spans="1:15">
      <c r="J25" s="241"/>
      <c r="K25" s="66" t="s">
        <v>403</v>
      </c>
      <c r="L25" s="64">
        <v>0.4</v>
      </c>
      <c r="M25" s="64">
        <v>7.98</v>
      </c>
      <c r="N25" s="64">
        <v>0.4</v>
      </c>
      <c r="O25" s="64">
        <v>0.75</v>
      </c>
    </row>
    <row r="26" spans="1:15">
      <c r="J26" s="241"/>
      <c r="K26" s="66" t="s">
        <v>405</v>
      </c>
      <c r="L26" s="64">
        <v>0.56000000000000005</v>
      </c>
      <c r="M26" s="64">
        <v>4.5</v>
      </c>
      <c r="N26" s="64">
        <v>0.55000000000000004</v>
      </c>
      <c r="O26" s="64">
        <v>0.65</v>
      </c>
    </row>
    <row r="27" spans="1:15">
      <c r="J27" s="241"/>
      <c r="K27" s="66" t="s">
        <v>406</v>
      </c>
      <c r="L27" s="64">
        <v>0.56000000000000005</v>
      </c>
      <c r="M27" s="64">
        <v>4.04</v>
      </c>
      <c r="N27" s="64">
        <v>0.56000000000000005</v>
      </c>
      <c r="O27" s="64">
        <v>0.72</v>
      </c>
    </row>
    <row r="28" spans="1:15">
      <c r="J28" s="241"/>
      <c r="K28" s="66" t="s">
        <v>407</v>
      </c>
      <c r="L28" s="64">
        <v>0.51</v>
      </c>
      <c r="M28" s="64">
        <v>5.63</v>
      </c>
      <c r="N28" s="64">
        <v>0.51</v>
      </c>
      <c r="O28" s="64">
        <v>0.73</v>
      </c>
    </row>
    <row r="29" spans="1:15">
      <c r="J29" s="241"/>
      <c r="K29" s="66" t="s">
        <v>409</v>
      </c>
      <c r="L29" s="64">
        <v>0.61</v>
      </c>
      <c r="M29" s="64">
        <v>6.93</v>
      </c>
      <c r="N29" s="64">
        <v>0.6</v>
      </c>
      <c r="O29" s="64">
        <v>1.3</v>
      </c>
    </row>
    <row r="30" spans="1:15">
      <c r="J30" s="241"/>
      <c r="K30" s="66" t="s">
        <v>410</v>
      </c>
      <c r="L30" s="64">
        <v>0.9</v>
      </c>
      <c r="M30" s="64">
        <v>7.07</v>
      </c>
      <c r="N30" s="64">
        <v>0.78</v>
      </c>
      <c r="O30" s="64">
        <v>0.87</v>
      </c>
    </row>
    <row r="31" spans="1:15">
      <c r="J31" s="241"/>
      <c r="K31" s="66" t="s">
        <v>411</v>
      </c>
      <c r="L31" s="64">
        <v>0.62</v>
      </c>
      <c r="M31" s="64">
        <v>6.16</v>
      </c>
      <c r="N31" s="64">
        <v>0.62</v>
      </c>
      <c r="O31" s="64">
        <v>1.62</v>
      </c>
    </row>
    <row r="32" spans="1:15">
      <c r="J32" s="241"/>
      <c r="K32" s="66" t="s">
        <v>412</v>
      </c>
      <c r="L32" s="64">
        <v>0.47</v>
      </c>
      <c r="M32" s="64">
        <v>7.14</v>
      </c>
      <c r="N32" s="64">
        <v>0.47</v>
      </c>
      <c r="O32" s="64">
        <v>0.74</v>
      </c>
    </row>
    <row r="33" spans="1:15">
      <c r="B33" s="35" t="s">
        <v>7</v>
      </c>
      <c r="J33" s="241"/>
      <c r="K33" s="66" t="s">
        <v>413</v>
      </c>
      <c r="L33" s="64">
        <v>0.5</v>
      </c>
      <c r="M33" s="64">
        <v>12.62</v>
      </c>
      <c r="N33" s="64">
        <v>0.5</v>
      </c>
      <c r="O33" s="64">
        <v>0.86</v>
      </c>
    </row>
    <row r="34" spans="1:15">
      <c r="J34" s="241"/>
      <c r="K34" s="62" t="s">
        <v>414</v>
      </c>
      <c r="L34" s="107">
        <f>AVERAGE(L22:L33)</f>
        <v>0.40166666666666667</v>
      </c>
      <c r="M34" s="62">
        <f>MAX(M22:M33)</f>
        <v>12.62</v>
      </c>
      <c r="N34" s="107">
        <f>AVERAGE(N22:N33)</f>
        <v>0.38833333333333336</v>
      </c>
      <c r="O34" s="62">
        <f>MAX(O22:O33)</f>
        <v>1.62</v>
      </c>
    </row>
    <row r="35" spans="1:15">
      <c r="B35" s="35" t="s">
        <v>8</v>
      </c>
    </row>
    <row r="36" spans="1:15" ht="41.45">
      <c r="J36" s="61">
        <f>+A6</f>
        <v>2022</v>
      </c>
      <c r="K36" s="61" t="s">
        <v>396</v>
      </c>
      <c r="L36" s="67" t="s">
        <v>391</v>
      </c>
      <c r="M36" s="67" t="s">
        <v>397</v>
      </c>
      <c r="N36" s="67" t="s">
        <v>394</v>
      </c>
      <c r="O36" s="67" t="s">
        <v>398</v>
      </c>
    </row>
    <row r="37" spans="1:15">
      <c r="J37" s="241" t="s">
        <v>189</v>
      </c>
      <c r="K37" s="66" t="s">
        <v>399</v>
      </c>
      <c r="L37" s="64"/>
      <c r="M37" s="64"/>
      <c r="N37" s="64"/>
      <c r="O37" s="64"/>
    </row>
    <row r="38" spans="1:15">
      <c r="J38" s="241"/>
      <c r="K38" s="66" t="s">
        <v>400</v>
      </c>
      <c r="L38" s="64"/>
      <c r="M38" s="64"/>
      <c r="N38" s="64"/>
      <c r="O38" s="64"/>
    </row>
    <row r="39" spans="1:15">
      <c r="J39" s="241"/>
      <c r="K39" s="66" t="s">
        <v>401</v>
      </c>
      <c r="L39" s="64"/>
      <c r="M39" s="64"/>
      <c r="N39" s="64"/>
      <c r="O39" s="64"/>
    </row>
    <row r="40" spans="1:15">
      <c r="J40" s="241"/>
      <c r="K40" s="66" t="s">
        <v>403</v>
      </c>
      <c r="L40" s="64"/>
      <c r="M40" s="64"/>
      <c r="N40" s="64"/>
      <c r="O40" s="64"/>
    </row>
    <row r="41" spans="1:15">
      <c r="J41" s="241"/>
      <c r="K41" s="66" t="s">
        <v>405</v>
      </c>
      <c r="L41" s="64"/>
      <c r="M41" s="64"/>
      <c r="N41" s="64"/>
      <c r="O41" s="64"/>
    </row>
    <row r="42" spans="1:15">
      <c r="J42" s="241"/>
      <c r="K42" s="66" t="s">
        <v>406</v>
      </c>
      <c r="L42" s="64"/>
      <c r="M42" s="64"/>
      <c r="N42" s="64"/>
      <c r="O42" s="64"/>
    </row>
    <row r="43" spans="1:15">
      <c r="J43" s="241"/>
      <c r="K43" s="66" t="s">
        <v>407</v>
      </c>
      <c r="L43" s="64"/>
      <c r="M43" s="64"/>
      <c r="N43" s="64"/>
      <c r="O43" s="64"/>
    </row>
    <row r="44" spans="1:15">
      <c r="J44" s="241"/>
      <c r="K44" s="66" t="s">
        <v>409</v>
      </c>
      <c r="L44" s="64"/>
      <c r="M44" s="64"/>
      <c r="N44" s="64"/>
      <c r="O44" s="64"/>
    </row>
    <row r="45" spans="1:15">
      <c r="J45" s="241"/>
      <c r="K45" s="66" t="s">
        <v>410</v>
      </c>
      <c r="L45" s="64"/>
      <c r="M45" s="64"/>
      <c r="N45" s="64"/>
      <c r="O45" s="64"/>
    </row>
    <row r="46" spans="1:15">
      <c r="J46" s="241"/>
      <c r="K46" s="66" t="s">
        <v>411</v>
      </c>
      <c r="L46" s="64"/>
      <c r="M46" s="64"/>
      <c r="N46" s="64"/>
      <c r="O46" s="64"/>
    </row>
    <row r="47" spans="1:15">
      <c r="J47" s="241"/>
      <c r="K47" s="66" t="s">
        <v>412</v>
      </c>
      <c r="L47" s="64"/>
      <c r="M47" s="64"/>
      <c r="N47" s="64"/>
      <c r="O47" s="64"/>
    </row>
    <row r="48" spans="1:15">
      <c r="A48" s="253" t="s">
        <v>308</v>
      </c>
      <c r="B48" s="254"/>
      <c r="C48" s="254"/>
      <c r="D48" s="254"/>
      <c r="E48" s="254"/>
      <c r="F48" s="254"/>
      <c r="G48" s="255"/>
      <c r="J48" s="241"/>
      <c r="K48" s="66" t="s">
        <v>413</v>
      </c>
      <c r="L48" s="64"/>
      <c r="M48" s="64"/>
      <c r="N48" s="64"/>
      <c r="O48" s="64"/>
    </row>
    <row r="49" spans="1:15">
      <c r="A49" s="244"/>
      <c r="B49" s="245"/>
      <c r="C49" s="245"/>
      <c r="D49" s="245"/>
      <c r="E49" s="245"/>
      <c r="F49" s="245"/>
      <c r="G49" s="246"/>
      <c r="J49" s="241"/>
      <c r="K49" s="62" t="s">
        <v>414</v>
      </c>
      <c r="L49" s="62" t="e">
        <f>AVERAGE(L37:L48)</f>
        <v>#DIV/0!</v>
      </c>
      <c r="M49" s="62">
        <f>MAX(M37:M48)</f>
        <v>0</v>
      </c>
      <c r="N49" s="62" t="e">
        <f>AVERAGE(N37:N48)</f>
        <v>#DIV/0!</v>
      </c>
      <c r="O49" s="62">
        <f>MAX(O37:O48)</f>
        <v>0</v>
      </c>
    </row>
    <row r="50" spans="1:15">
      <c r="A50" s="247"/>
      <c r="B50" s="248"/>
      <c r="C50" s="248"/>
      <c r="D50" s="248"/>
      <c r="E50" s="248"/>
      <c r="F50" s="248"/>
      <c r="G50" s="249"/>
    </row>
    <row r="51" spans="1:15" ht="41.45">
      <c r="A51" s="247"/>
      <c r="B51" s="248"/>
      <c r="C51" s="248"/>
      <c r="D51" s="248"/>
      <c r="E51" s="248"/>
      <c r="F51" s="248"/>
      <c r="G51" s="249"/>
      <c r="J51" s="61">
        <f>+A6</f>
        <v>2022</v>
      </c>
      <c r="K51" s="61" t="s">
        <v>396</v>
      </c>
      <c r="L51" s="67" t="s">
        <v>391</v>
      </c>
      <c r="M51" s="67" t="s">
        <v>397</v>
      </c>
      <c r="N51" s="67" t="s">
        <v>394</v>
      </c>
      <c r="O51" s="67" t="s">
        <v>398</v>
      </c>
    </row>
    <row r="52" spans="1:15">
      <c r="A52" s="250"/>
      <c r="B52" s="251"/>
      <c r="C52" s="251"/>
      <c r="D52" s="251"/>
      <c r="E52" s="251"/>
      <c r="F52" s="251"/>
      <c r="G52" s="252"/>
      <c r="J52" s="241" t="s">
        <v>190</v>
      </c>
      <c r="K52" s="66" t="s">
        <v>399</v>
      </c>
      <c r="L52" s="64"/>
      <c r="M52" s="64"/>
      <c r="N52" s="64"/>
      <c r="O52" s="64"/>
    </row>
    <row r="53" spans="1:15">
      <c r="J53" s="241"/>
      <c r="K53" s="66" t="s">
        <v>400</v>
      </c>
      <c r="L53" s="64"/>
      <c r="M53" s="64"/>
      <c r="N53" s="64"/>
      <c r="O53" s="64"/>
    </row>
    <row r="54" spans="1:15">
      <c r="J54" s="241"/>
      <c r="K54" s="66" t="s">
        <v>401</v>
      </c>
      <c r="L54" s="64"/>
      <c r="M54" s="64"/>
      <c r="N54" s="64"/>
      <c r="O54" s="64"/>
    </row>
    <row r="55" spans="1:15">
      <c r="J55" s="241"/>
      <c r="K55" s="66" t="s">
        <v>403</v>
      </c>
      <c r="L55" s="64"/>
      <c r="M55" s="64"/>
      <c r="N55" s="64"/>
      <c r="O55" s="64"/>
    </row>
    <row r="56" spans="1:15">
      <c r="J56" s="241"/>
      <c r="K56" s="66" t="s">
        <v>405</v>
      </c>
      <c r="L56" s="64"/>
      <c r="M56" s="64"/>
      <c r="N56" s="64"/>
      <c r="O56" s="64"/>
    </row>
    <row r="57" spans="1:15">
      <c r="J57" s="241"/>
      <c r="K57" s="66" t="s">
        <v>406</v>
      </c>
      <c r="L57" s="64"/>
      <c r="M57" s="64"/>
      <c r="N57" s="64"/>
      <c r="O57" s="64"/>
    </row>
    <row r="58" spans="1:15">
      <c r="J58" s="241"/>
      <c r="K58" s="66" t="s">
        <v>407</v>
      </c>
      <c r="L58" s="64"/>
      <c r="M58" s="64"/>
      <c r="N58" s="64"/>
      <c r="O58" s="64"/>
    </row>
    <row r="59" spans="1:15">
      <c r="J59" s="241"/>
      <c r="K59" s="66" t="s">
        <v>409</v>
      </c>
      <c r="L59" s="64"/>
      <c r="M59" s="64"/>
      <c r="N59" s="64"/>
      <c r="O59" s="64"/>
    </row>
    <row r="60" spans="1:15">
      <c r="J60" s="241"/>
      <c r="K60" s="66" t="s">
        <v>410</v>
      </c>
      <c r="L60" s="64"/>
      <c r="M60" s="64"/>
      <c r="N60" s="64"/>
      <c r="O60" s="64"/>
    </row>
    <row r="61" spans="1:15">
      <c r="J61" s="241"/>
      <c r="K61" s="66" t="s">
        <v>411</v>
      </c>
      <c r="L61" s="64"/>
      <c r="M61" s="64"/>
      <c r="N61" s="64"/>
      <c r="O61" s="64"/>
    </row>
    <row r="62" spans="1:15">
      <c r="J62" s="241"/>
      <c r="K62" s="66" t="s">
        <v>412</v>
      </c>
      <c r="L62" s="64"/>
      <c r="M62" s="64"/>
      <c r="N62" s="64"/>
      <c r="O62" s="64"/>
    </row>
    <row r="63" spans="1:15">
      <c r="J63" s="241"/>
      <c r="K63" s="66" t="s">
        <v>413</v>
      </c>
      <c r="L63" s="64"/>
      <c r="M63" s="64"/>
      <c r="N63" s="64"/>
      <c r="O63" s="64"/>
    </row>
    <row r="64" spans="1:15">
      <c r="J64" s="241"/>
      <c r="K64" s="62" t="s">
        <v>414</v>
      </c>
      <c r="L64" s="62" t="e">
        <f>AVERAGE(L52:L63)</f>
        <v>#DIV/0!</v>
      </c>
      <c r="M64" s="62">
        <f>MAX(M52:M63)</f>
        <v>0</v>
      </c>
      <c r="N64" s="62" t="e">
        <f>AVERAGE(N52:N63)</f>
        <v>#DIV/0!</v>
      </c>
      <c r="O64" s="62">
        <f>MAX(O52:O63)</f>
        <v>0</v>
      </c>
    </row>
    <row r="66" spans="10:15" ht="41.45">
      <c r="J66" s="61">
        <f>+A6</f>
        <v>2022</v>
      </c>
      <c r="K66" s="61" t="s">
        <v>396</v>
      </c>
      <c r="L66" s="67" t="s">
        <v>391</v>
      </c>
      <c r="M66" s="67" t="s">
        <v>397</v>
      </c>
      <c r="N66" s="67" t="s">
        <v>394</v>
      </c>
      <c r="O66" s="67" t="s">
        <v>398</v>
      </c>
    </row>
    <row r="67" spans="10:15">
      <c r="J67" s="241" t="s">
        <v>191</v>
      </c>
      <c r="K67" s="66" t="s">
        <v>399</v>
      </c>
      <c r="L67" s="64"/>
      <c r="M67" s="64"/>
      <c r="N67" s="64"/>
      <c r="O67" s="64"/>
    </row>
    <row r="68" spans="10:15">
      <c r="J68" s="241"/>
      <c r="K68" s="66" t="s">
        <v>400</v>
      </c>
      <c r="L68" s="64"/>
      <c r="M68" s="64"/>
      <c r="N68" s="64"/>
      <c r="O68" s="64"/>
    </row>
    <row r="69" spans="10:15">
      <c r="J69" s="241"/>
      <c r="K69" s="66" t="s">
        <v>401</v>
      </c>
      <c r="L69" s="64"/>
      <c r="M69" s="64"/>
      <c r="N69" s="64"/>
      <c r="O69" s="64"/>
    </row>
    <row r="70" spans="10:15">
      <c r="J70" s="241"/>
      <c r="K70" s="66" t="s">
        <v>403</v>
      </c>
      <c r="L70" s="64"/>
      <c r="M70" s="64"/>
      <c r="N70" s="64"/>
      <c r="O70" s="64"/>
    </row>
    <row r="71" spans="10:15">
      <c r="J71" s="241"/>
      <c r="K71" s="66" t="s">
        <v>405</v>
      </c>
      <c r="L71" s="64"/>
      <c r="M71" s="64"/>
      <c r="N71" s="64"/>
      <c r="O71" s="64"/>
    </row>
    <row r="72" spans="10:15">
      <c r="J72" s="241"/>
      <c r="K72" s="66" t="s">
        <v>406</v>
      </c>
      <c r="L72" s="64"/>
      <c r="M72" s="64"/>
      <c r="N72" s="64"/>
      <c r="O72" s="64"/>
    </row>
    <row r="73" spans="10:15">
      <c r="J73" s="241"/>
      <c r="K73" s="66" t="s">
        <v>407</v>
      </c>
      <c r="L73" s="64"/>
      <c r="M73" s="64"/>
      <c r="N73" s="64"/>
      <c r="O73" s="64"/>
    </row>
    <row r="74" spans="10:15">
      <c r="J74" s="241"/>
      <c r="K74" s="66" t="s">
        <v>409</v>
      </c>
      <c r="L74" s="64"/>
      <c r="M74" s="64"/>
      <c r="N74" s="64"/>
      <c r="O74" s="64"/>
    </row>
    <row r="75" spans="10:15">
      <c r="J75" s="241"/>
      <c r="K75" s="66" t="s">
        <v>410</v>
      </c>
      <c r="L75" s="64"/>
      <c r="M75" s="64"/>
      <c r="N75" s="64"/>
      <c r="O75" s="64"/>
    </row>
    <row r="76" spans="10:15">
      <c r="J76" s="241"/>
      <c r="K76" s="66" t="s">
        <v>411</v>
      </c>
      <c r="L76" s="64"/>
      <c r="M76" s="64"/>
      <c r="N76" s="64"/>
      <c r="O76" s="64"/>
    </row>
    <row r="77" spans="10:15">
      <c r="J77" s="241"/>
      <c r="K77" s="66" t="s">
        <v>412</v>
      </c>
      <c r="L77" s="64"/>
      <c r="M77" s="64"/>
      <c r="N77" s="64"/>
      <c r="O77" s="64"/>
    </row>
    <row r="78" spans="10:15">
      <c r="J78" s="241"/>
      <c r="K78" s="66" t="s">
        <v>413</v>
      </c>
      <c r="L78" s="64"/>
      <c r="M78" s="64"/>
      <c r="N78" s="64"/>
      <c r="O78" s="64"/>
    </row>
    <row r="79" spans="10:15">
      <c r="J79" s="241"/>
      <c r="K79" s="62" t="s">
        <v>414</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92D050"/>
    <pageSetUpPr fitToPage="1"/>
  </sheetPr>
  <dimension ref="A1:S79"/>
  <sheetViews>
    <sheetView view="pageBreakPreview" topLeftCell="A22" zoomScale="60" zoomScaleNormal="100" workbookViewId="0">
      <selection activeCell="J27" sqref="J2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SELCHP</v>
      </c>
    </row>
    <row r="3" spans="1:19" ht="14.45">
      <c r="A3" s="60" t="s">
        <v>424</v>
      </c>
      <c r="D3" s="76" t="s">
        <v>383</v>
      </c>
      <c r="G3" s="80" t="s">
        <v>384</v>
      </c>
      <c r="J3" s="9" t="str">
        <f>+A3</f>
        <v>Monitoring of Particulate matter emissions</v>
      </c>
      <c r="L3" s="9"/>
      <c r="N3" s="9" t="s">
        <v>385</v>
      </c>
      <c r="Q3" s="79" t="s">
        <v>3</v>
      </c>
      <c r="R3" s="74"/>
      <c r="S3" s="74"/>
    </row>
    <row r="4" spans="1:19" ht="13.9" customHeight="1">
      <c r="Q4" s="233" t="s">
        <v>386</v>
      </c>
      <c r="R4" s="233"/>
      <c r="S4" s="233"/>
    </row>
    <row r="5" spans="1:19" ht="16.149999999999999">
      <c r="A5" s="68" t="s">
        <v>387</v>
      </c>
      <c r="B5" s="243" t="s">
        <v>388</v>
      </c>
      <c r="C5" s="243"/>
      <c r="D5" s="243"/>
      <c r="E5" s="243" t="s">
        <v>389</v>
      </c>
      <c r="F5" s="243"/>
      <c r="G5" s="243"/>
      <c r="J5" s="242"/>
      <c r="K5" s="242"/>
      <c r="L5" s="242"/>
      <c r="M5" s="242"/>
      <c r="N5" s="242"/>
      <c r="O5" s="242"/>
      <c r="Q5" s="233"/>
      <c r="R5" s="233"/>
      <c r="S5" s="233"/>
    </row>
    <row r="6" spans="1:19" s="58" customFormat="1" ht="37.5" customHeight="1">
      <c r="A6" s="65">
        <f>+'Cover Page'!C39</f>
        <v>2022</v>
      </c>
      <c r="B6" s="55" t="s">
        <v>425</v>
      </c>
      <c r="C6" s="55" t="s">
        <v>391</v>
      </c>
      <c r="D6" s="55" t="s">
        <v>392</v>
      </c>
      <c r="E6" s="55" t="s">
        <v>426</v>
      </c>
      <c r="F6" s="55" t="s">
        <v>394</v>
      </c>
      <c r="G6" s="55" t="s">
        <v>395</v>
      </c>
      <c r="H6" s="59"/>
      <c r="J6" s="61">
        <f>+A6</f>
        <v>2022</v>
      </c>
      <c r="K6" s="61" t="s">
        <v>396</v>
      </c>
      <c r="L6" s="67" t="s">
        <v>391</v>
      </c>
      <c r="M6" s="67" t="s">
        <v>397</v>
      </c>
      <c r="N6" s="67" t="s">
        <v>394</v>
      </c>
      <c r="O6" s="67" t="s">
        <v>398</v>
      </c>
      <c r="Q6" s="233"/>
      <c r="R6" s="233"/>
      <c r="S6" s="233"/>
    </row>
    <row r="7" spans="1:19">
      <c r="A7" s="66" t="s">
        <v>399</v>
      </c>
      <c r="B7" s="63">
        <v>30</v>
      </c>
      <c r="C7" s="64">
        <v>1.6</v>
      </c>
      <c r="D7" s="64">
        <v>5.21</v>
      </c>
      <c r="E7" s="63">
        <v>10</v>
      </c>
      <c r="F7" s="64">
        <v>1.6</v>
      </c>
      <c r="G7" s="64">
        <v>2.87</v>
      </c>
      <c r="J7" s="241" t="s">
        <v>187</v>
      </c>
      <c r="K7" s="66" t="s">
        <v>399</v>
      </c>
      <c r="L7" s="64">
        <v>2.09</v>
      </c>
      <c r="M7" s="64">
        <v>4.04</v>
      </c>
      <c r="N7" s="64">
        <v>2.08</v>
      </c>
      <c r="O7" s="64">
        <v>2.87</v>
      </c>
      <c r="Q7" s="233"/>
      <c r="R7" s="233"/>
      <c r="S7" s="233"/>
    </row>
    <row r="8" spans="1:19">
      <c r="A8" s="66" t="s">
        <v>400</v>
      </c>
      <c r="B8" s="63">
        <v>30</v>
      </c>
      <c r="C8" s="64">
        <v>1.58</v>
      </c>
      <c r="D8" s="64">
        <v>7.36</v>
      </c>
      <c r="E8" s="63">
        <v>10</v>
      </c>
      <c r="F8" s="64">
        <v>1.58</v>
      </c>
      <c r="G8" s="64">
        <v>3</v>
      </c>
      <c r="J8" s="241"/>
      <c r="K8" s="66" t="s">
        <v>400</v>
      </c>
      <c r="L8" s="64">
        <v>2.04</v>
      </c>
      <c r="M8" s="64">
        <v>7.36</v>
      </c>
      <c r="N8" s="64">
        <v>2.04</v>
      </c>
      <c r="O8" s="64">
        <v>3</v>
      </c>
      <c r="Q8" s="233"/>
      <c r="R8" s="233"/>
      <c r="S8" s="233"/>
    </row>
    <row r="9" spans="1:19">
      <c r="A9" s="66" t="s">
        <v>401</v>
      </c>
      <c r="B9" s="63">
        <v>30</v>
      </c>
      <c r="C9" s="64">
        <v>2.04</v>
      </c>
      <c r="D9" s="64">
        <v>11.22</v>
      </c>
      <c r="E9" s="63">
        <v>10</v>
      </c>
      <c r="F9" s="64">
        <v>2.04</v>
      </c>
      <c r="G9" s="64">
        <v>4.09</v>
      </c>
      <c r="J9" s="241"/>
      <c r="K9" s="66" t="s">
        <v>401</v>
      </c>
      <c r="L9" s="64">
        <v>2.83</v>
      </c>
      <c r="M9" s="64">
        <v>11.22</v>
      </c>
      <c r="N9" s="64">
        <v>2.83</v>
      </c>
      <c r="O9" s="64">
        <v>4.09</v>
      </c>
      <c r="Q9" s="78" t="s">
        <v>402</v>
      </c>
    </row>
    <row r="10" spans="1:19" ht="14.25" customHeight="1">
      <c r="A10" s="66" t="s">
        <v>403</v>
      </c>
      <c r="B10" s="63">
        <v>30</v>
      </c>
      <c r="C10" s="64">
        <v>2</v>
      </c>
      <c r="D10" s="64">
        <v>5.96</v>
      </c>
      <c r="E10" s="63">
        <v>10</v>
      </c>
      <c r="F10" s="64">
        <v>1.99</v>
      </c>
      <c r="G10" s="64">
        <v>3.55</v>
      </c>
      <c r="J10" s="241"/>
      <c r="K10" s="66" t="s">
        <v>403</v>
      </c>
      <c r="L10" s="64">
        <v>2.66</v>
      </c>
      <c r="M10" s="64">
        <v>5.96</v>
      </c>
      <c r="N10" s="64">
        <v>2.66</v>
      </c>
      <c r="O10" s="64">
        <v>3.55</v>
      </c>
      <c r="Q10" s="240" t="s">
        <v>404</v>
      </c>
      <c r="R10" s="240"/>
      <c r="S10" s="240"/>
    </row>
    <row r="11" spans="1:19">
      <c r="A11" s="66" t="s">
        <v>405</v>
      </c>
      <c r="B11" s="63">
        <v>30</v>
      </c>
      <c r="C11" s="64">
        <v>1.67</v>
      </c>
      <c r="D11" s="64">
        <v>6.64</v>
      </c>
      <c r="E11" s="63">
        <v>10</v>
      </c>
      <c r="F11" s="64">
        <v>1.67</v>
      </c>
      <c r="G11" s="64">
        <v>2.79</v>
      </c>
      <c r="J11" s="241"/>
      <c r="K11" s="66" t="s">
        <v>405</v>
      </c>
      <c r="L11" s="64">
        <v>1.99</v>
      </c>
      <c r="M11" s="64">
        <v>6.64</v>
      </c>
      <c r="N11" s="64">
        <v>1.99</v>
      </c>
      <c r="O11" s="64">
        <v>2.79</v>
      </c>
      <c r="Q11" s="240"/>
      <c r="R11" s="240"/>
      <c r="S11" s="240"/>
    </row>
    <row r="12" spans="1:19">
      <c r="A12" s="66" t="s">
        <v>406</v>
      </c>
      <c r="B12" s="63">
        <v>30</v>
      </c>
      <c r="C12" s="64">
        <v>2.13</v>
      </c>
      <c r="D12" s="64">
        <v>5.72</v>
      </c>
      <c r="E12" s="63">
        <v>10</v>
      </c>
      <c r="F12" s="64">
        <v>2.13</v>
      </c>
      <c r="G12" s="64">
        <v>2.73</v>
      </c>
      <c r="J12" s="241"/>
      <c r="K12" s="66" t="s">
        <v>406</v>
      </c>
      <c r="L12" s="64">
        <v>2.16</v>
      </c>
      <c r="M12" s="64">
        <v>5.72</v>
      </c>
      <c r="N12" s="64">
        <v>2.17</v>
      </c>
      <c r="O12" s="64">
        <v>2.73</v>
      </c>
      <c r="Q12" s="240"/>
      <c r="R12" s="240"/>
      <c r="S12" s="240"/>
    </row>
    <row r="13" spans="1:19" ht="14.25" customHeight="1">
      <c r="A13" s="66" t="s">
        <v>407</v>
      </c>
      <c r="B13" s="63">
        <v>30</v>
      </c>
      <c r="C13" s="64">
        <v>2.5</v>
      </c>
      <c r="D13" s="64">
        <v>6.04</v>
      </c>
      <c r="E13" s="63">
        <v>10</v>
      </c>
      <c r="F13" s="64">
        <v>2.5</v>
      </c>
      <c r="G13" s="64">
        <v>3.62</v>
      </c>
      <c r="J13" s="241"/>
      <c r="K13" s="66" t="s">
        <v>407</v>
      </c>
      <c r="L13" s="64">
        <v>2.41</v>
      </c>
      <c r="M13" s="64">
        <v>6.04</v>
      </c>
      <c r="N13" s="64">
        <v>2.41</v>
      </c>
      <c r="O13" s="64">
        <v>3.51</v>
      </c>
      <c r="Q13" s="240" t="s">
        <v>408</v>
      </c>
      <c r="R13" s="240"/>
      <c r="S13" s="240"/>
    </row>
    <row r="14" spans="1:19">
      <c r="A14" s="66" t="s">
        <v>409</v>
      </c>
      <c r="B14" s="63">
        <v>30</v>
      </c>
      <c r="C14" s="64">
        <v>2.16</v>
      </c>
      <c r="D14" s="64">
        <v>17.87</v>
      </c>
      <c r="E14" s="63">
        <v>10</v>
      </c>
      <c r="F14" s="64">
        <v>2.17</v>
      </c>
      <c r="G14" s="64">
        <v>3.99</v>
      </c>
      <c r="J14" s="241"/>
      <c r="K14" s="66" t="s">
        <v>409</v>
      </c>
      <c r="L14" s="64">
        <v>2.66</v>
      </c>
      <c r="M14" s="64">
        <v>17.87</v>
      </c>
      <c r="N14" s="64">
        <v>2.66</v>
      </c>
      <c r="O14" s="64">
        <v>3.99</v>
      </c>
      <c r="Q14" s="240"/>
      <c r="R14" s="240"/>
      <c r="S14" s="240"/>
    </row>
    <row r="15" spans="1:19">
      <c r="A15" s="66" t="s">
        <v>410</v>
      </c>
      <c r="B15" s="63">
        <v>30</v>
      </c>
      <c r="C15" s="64">
        <v>3.38</v>
      </c>
      <c r="D15" s="64">
        <v>16.309999999999999</v>
      </c>
      <c r="E15" s="63">
        <v>10</v>
      </c>
      <c r="F15" s="64">
        <v>3.5</v>
      </c>
      <c r="G15" s="64">
        <v>5.86</v>
      </c>
      <c r="J15" s="241"/>
      <c r="K15" s="66" t="s">
        <v>410</v>
      </c>
      <c r="L15" s="64">
        <v>3.93</v>
      </c>
      <c r="M15" s="64">
        <v>16.309999999999999</v>
      </c>
      <c r="N15" s="64">
        <v>4.0999999999999996</v>
      </c>
      <c r="O15" s="64">
        <v>5.86</v>
      </c>
      <c r="Q15" s="240"/>
      <c r="R15" s="240"/>
      <c r="S15" s="240"/>
    </row>
    <row r="16" spans="1:19">
      <c r="A16" s="66" t="s">
        <v>411</v>
      </c>
      <c r="B16" s="63">
        <v>30</v>
      </c>
      <c r="C16" s="64">
        <v>2.38</v>
      </c>
      <c r="D16" s="64">
        <v>18.03</v>
      </c>
      <c r="E16" s="63">
        <v>10</v>
      </c>
      <c r="F16" s="64">
        <v>2.39</v>
      </c>
      <c r="G16" s="64">
        <v>6.28</v>
      </c>
      <c r="J16" s="241"/>
      <c r="K16" s="66" t="s">
        <v>411</v>
      </c>
      <c r="L16" s="64">
        <v>1.36</v>
      </c>
      <c r="M16" s="64">
        <v>6.89</v>
      </c>
      <c r="N16" s="64">
        <v>1.31</v>
      </c>
      <c r="O16" s="64">
        <v>2.99</v>
      </c>
      <c r="Q16" s="240"/>
      <c r="R16" s="240"/>
      <c r="S16" s="240"/>
    </row>
    <row r="17" spans="1:15">
      <c r="A17" s="66" t="s">
        <v>412</v>
      </c>
      <c r="B17" s="63">
        <v>30</v>
      </c>
      <c r="C17" s="64">
        <v>2.1800000000000002</v>
      </c>
      <c r="D17" s="64">
        <v>11.85</v>
      </c>
      <c r="E17" s="63">
        <v>10</v>
      </c>
      <c r="F17" s="64">
        <v>2.2000000000000002</v>
      </c>
      <c r="G17" s="64">
        <v>4.91</v>
      </c>
      <c r="J17" s="241"/>
      <c r="K17" s="66" t="s">
        <v>412</v>
      </c>
      <c r="L17" s="64">
        <v>1.1599999999999999</v>
      </c>
      <c r="M17" s="64">
        <v>5.45</v>
      </c>
      <c r="N17" s="64">
        <v>1.1599999999999999</v>
      </c>
      <c r="O17" s="64">
        <v>1.62</v>
      </c>
    </row>
    <row r="18" spans="1:15">
      <c r="A18" s="66" t="s">
        <v>413</v>
      </c>
      <c r="B18" s="63">
        <v>30</v>
      </c>
      <c r="C18" s="64">
        <v>1.48</v>
      </c>
      <c r="D18" s="64">
        <v>9.1300000000000008</v>
      </c>
      <c r="E18" s="63">
        <v>10</v>
      </c>
      <c r="F18" s="64">
        <v>1.48</v>
      </c>
      <c r="G18" s="64">
        <v>2.48</v>
      </c>
      <c r="J18" s="241"/>
      <c r="K18" s="66" t="s">
        <v>413</v>
      </c>
      <c r="L18" s="64">
        <v>1.22</v>
      </c>
      <c r="M18" s="64">
        <v>4.18</v>
      </c>
      <c r="N18" s="64">
        <v>1.22</v>
      </c>
      <c r="O18" s="64">
        <v>1.59</v>
      </c>
    </row>
    <row r="19" spans="1:15">
      <c r="J19" s="241"/>
      <c r="K19" s="62" t="s">
        <v>414</v>
      </c>
      <c r="L19" s="107">
        <f>AVERAGE(L7:L18)</f>
        <v>2.2091666666666665</v>
      </c>
      <c r="M19" s="62">
        <f>MAX(M7:M18)</f>
        <v>17.87</v>
      </c>
      <c r="N19" s="107">
        <f>AVERAGE(N7:N18)</f>
        <v>2.2191666666666663</v>
      </c>
      <c r="O19" s="62">
        <f>MAX(O7:O18)</f>
        <v>5.86</v>
      </c>
    </row>
    <row r="21" spans="1:15" ht="41.45">
      <c r="J21" s="61">
        <f>+A6</f>
        <v>2022</v>
      </c>
      <c r="K21" s="61" t="s">
        <v>396</v>
      </c>
      <c r="L21" s="67" t="s">
        <v>391</v>
      </c>
      <c r="M21" s="67" t="s">
        <v>397</v>
      </c>
      <c r="N21" s="67" t="s">
        <v>394</v>
      </c>
      <c r="O21" s="67" t="s">
        <v>398</v>
      </c>
    </row>
    <row r="22" spans="1:15">
      <c r="J22" s="241" t="s">
        <v>188</v>
      </c>
      <c r="K22" s="66" t="s">
        <v>399</v>
      </c>
      <c r="L22" s="64">
        <v>1.1499999999999999</v>
      </c>
      <c r="M22" s="64">
        <v>5.21</v>
      </c>
      <c r="N22" s="64">
        <v>1.1499999999999999</v>
      </c>
      <c r="O22" s="64">
        <v>1.27</v>
      </c>
    </row>
    <row r="23" spans="1:15">
      <c r="J23" s="241"/>
      <c r="K23" s="66" t="s">
        <v>400</v>
      </c>
      <c r="L23" s="64">
        <v>1.1599999999999999</v>
      </c>
      <c r="M23" s="64">
        <v>5.0199999999999996</v>
      </c>
      <c r="N23" s="64">
        <v>1.1599999999999999</v>
      </c>
      <c r="O23" s="64">
        <v>1.28</v>
      </c>
    </row>
    <row r="24" spans="1:15">
      <c r="J24" s="241"/>
      <c r="K24" s="66" t="s">
        <v>401</v>
      </c>
      <c r="L24" s="64">
        <v>1.25</v>
      </c>
      <c r="M24" s="64">
        <v>3.75</v>
      </c>
      <c r="N24" s="64">
        <v>1.25</v>
      </c>
      <c r="O24" s="64">
        <v>1.45</v>
      </c>
    </row>
    <row r="25" spans="1:15">
      <c r="J25" s="241"/>
      <c r="K25" s="66" t="s">
        <v>403</v>
      </c>
      <c r="L25" s="64">
        <v>1.33</v>
      </c>
      <c r="M25" s="64">
        <v>5.16</v>
      </c>
      <c r="N25" s="64">
        <v>1.33</v>
      </c>
      <c r="O25" s="64">
        <v>1.54</v>
      </c>
    </row>
    <row r="26" spans="1:15">
      <c r="J26" s="241"/>
      <c r="K26" s="66" t="s">
        <v>405</v>
      </c>
      <c r="L26" s="64">
        <v>1.35</v>
      </c>
      <c r="M26" s="64">
        <v>3.68</v>
      </c>
      <c r="N26" s="64">
        <v>1.34</v>
      </c>
      <c r="O26" s="64">
        <v>2.0099999999999998</v>
      </c>
    </row>
    <row r="27" spans="1:15">
      <c r="J27" s="241"/>
      <c r="K27" s="66" t="s">
        <v>406</v>
      </c>
      <c r="L27" s="64">
        <v>2.09</v>
      </c>
      <c r="M27" s="64">
        <v>4.1900000000000004</v>
      </c>
      <c r="N27" s="64">
        <v>2.09</v>
      </c>
      <c r="O27" s="64">
        <v>2.38</v>
      </c>
    </row>
    <row r="28" spans="1:15">
      <c r="J28" s="241"/>
      <c r="K28" s="66" t="s">
        <v>407</v>
      </c>
      <c r="L28" s="64">
        <v>2.59</v>
      </c>
      <c r="M28" s="64">
        <v>6.03</v>
      </c>
      <c r="N28" s="64">
        <v>2.59</v>
      </c>
      <c r="O28" s="64">
        <v>3.62</v>
      </c>
    </row>
    <row r="29" spans="1:15">
      <c r="J29" s="241"/>
      <c r="K29" s="66" t="s">
        <v>409</v>
      </c>
      <c r="L29" s="64">
        <v>1.61</v>
      </c>
      <c r="M29" s="64">
        <v>11.72</v>
      </c>
      <c r="N29" s="64">
        <v>1.61</v>
      </c>
      <c r="O29" s="64">
        <v>2.4900000000000002</v>
      </c>
    </row>
    <row r="30" spans="1:15">
      <c r="J30" s="241"/>
      <c r="K30" s="66" t="s">
        <v>410</v>
      </c>
      <c r="L30" s="64">
        <v>2.92</v>
      </c>
      <c r="M30" s="64">
        <v>6.91</v>
      </c>
      <c r="N30" s="64">
        <v>2.98</v>
      </c>
      <c r="O30" s="64">
        <v>4.67</v>
      </c>
    </row>
    <row r="31" spans="1:15">
      <c r="J31" s="241"/>
      <c r="K31" s="66" t="s">
        <v>411</v>
      </c>
      <c r="L31" s="64">
        <v>3.33</v>
      </c>
      <c r="M31" s="64">
        <v>18.03</v>
      </c>
      <c r="N31" s="64">
        <v>3.33</v>
      </c>
      <c r="O31" s="64">
        <v>6.28</v>
      </c>
    </row>
    <row r="32" spans="1:15">
      <c r="J32" s="241"/>
      <c r="K32" s="66" t="s">
        <v>412</v>
      </c>
      <c r="L32" s="64">
        <v>3.14</v>
      </c>
      <c r="M32" s="64">
        <v>11.85</v>
      </c>
      <c r="N32" s="64">
        <v>3.14</v>
      </c>
      <c r="O32" s="64">
        <v>4.91</v>
      </c>
    </row>
    <row r="33" spans="1:15">
      <c r="B33" s="35" t="s">
        <v>7</v>
      </c>
      <c r="J33" s="241"/>
      <c r="K33" s="66" t="s">
        <v>413</v>
      </c>
      <c r="L33" s="64">
        <v>1.74</v>
      </c>
      <c r="M33" s="64">
        <v>9.1300000000000008</v>
      </c>
      <c r="N33" s="64">
        <v>1.74</v>
      </c>
      <c r="O33" s="64">
        <v>2.48</v>
      </c>
    </row>
    <row r="34" spans="1:15">
      <c r="J34" s="241"/>
      <c r="K34" s="62" t="s">
        <v>414</v>
      </c>
      <c r="L34" s="107">
        <f>AVERAGE(L22:L33)</f>
        <v>1.9716666666666667</v>
      </c>
      <c r="M34" s="62">
        <f>MAX(M22:M33)</f>
        <v>18.03</v>
      </c>
      <c r="N34" s="107">
        <f>AVERAGE(N22:N33)</f>
        <v>1.9758333333333331</v>
      </c>
      <c r="O34" s="62">
        <f>MAX(O22:O33)</f>
        <v>6.28</v>
      </c>
    </row>
    <row r="35" spans="1:15">
      <c r="B35" s="35" t="s">
        <v>8</v>
      </c>
    </row>
    <row r="36" spans="1:15" ht="41.45">
      <c r="J36" s="61">
        <f>+A6</f>
        <v>2022</v>
      </c>
      <c r="K36" s="61" t="s">
        <v>396</v>
      </c>
      <c r="L36" s="67" t="s">
        <v>391</v>
      </c>
      <c r="M36" s="67" t="s">
        <v>397</v>
      </c>
      <c r="N36" s="67" t="s">
        <v>394</v>
      </c>
      <c r="O36" s="67" t="s">
        <v>398</v>
      </c>
    </row>
    <row r="37" spans="1:15">
      <c r="J37" s="241" t="s">
        <v>189</v>
      </c>
      <c r="K37" s="66" t="s">
        <v>399</v>
      </c>
      <c r="L37" s="64"/>
      <c r="M37" s="64"/>
      <c r="N37" s="64"/>
      <c r="O37" s="64"/>
    </row>
    <row r="38" spans="1:15">
      <c r="J38" s="241"/>
      <c r="K38" s="66" t="s">
        <v>400</v>
      </c>
      <c r="L38" s="64"/>
      <c r="M38" s="64"/>
      <c r="N38" s="64"/>
      <c r="O38" s="64"/>
    </row>
    <row r="39" spans="1:15">
      <c r="J39" s="241"/>
      <c r="K39" s="66" t="s">
        <v>401</v>
      </c>
      <c r="L39" s="64"/>
      <c r="M39" s="64"/>
      <c r="N39" s="64"/>
      <c r="O39" s="64"/>
    </row>
    <row r="40" spans="1:15">
      <c r="J40" s="241"/>
      <c r="K40" s="66" t="s">
        <v>403</v>
      </c>
      <c r="L40" s="64"/>
      <c r="M40" s="64"/>
      <c r="N40" s="64"/>
      <c r="O40" s="64"/>
    </row>
    <row r="41" spans="1:15">
      <c r="J41" s="241"/>
      <c r="K41" s="66" t="s">
        <v>405</v>
      </c>
      <c r="L41" s="64"/>
      <c r="M41" s="64"/>
      <c r="N41" s="64"/>
      <c r="O41" s="64"/>
    </row>
    <row r="42" spans="1:15">
      <c r="J42" s="241"/>
      <c r="K42" s="66" t="s">
        <v>406</v>
      </c>
      <c r="L42" s="64"/>
      <c r="M42" s="64"/>
      <c r="N42" s="64"/>
      <c r="O42" s="64"/>
    </row>
    <row r="43" spans="1:15">
      <c r="J43" s="241"/>
      <c r="K43" s="66" t="s">
        <v>407</v>
      </c>
      <c r="L43" s="64"/>
      <c r="M43" s="64"/>
      <c r="N43" s="64"/>
      <c r="O43" s="64"/>
    </row>
    <row r="44" spans="1:15">
      <c r="J44" s="241"/>
      <c r="K44" s="66" t="s">
        <v>409</v>
      </c>
      <c r="L44" s="64"/>
      <c r="M44" s="64"/>
      <c r="N44" s="64"/>
      <c r="O44" s="64"/>
    </row>
    <row r="45" spans="1:15">
      <c r="J45" s="241"/>
      <c r="K45" s="66" t="s">
        <v>410</v>
      </c>
      <c r="L45" s="64"/>
      <c r="M45" s="64"/>
      <c r="N45" s="64"/>
      <c r="O45" s="64"/>
    </row>
    <row r="46" spans="1:15">
      <c r="J46" s="241"/>
      <c r="K46" s="66" t="s">
        <v>411</v>
      </c>
      <c r="L46" s="64"/>
      <c r="M46" s="64"/>
      <c r="N46" s="64"/>
      <c r="O46" s="64"/>
    </row>
    <row r="47" spans="1:15">
      <c r="J47" s="241"/>
      <c r="K47" s="66" t="s">
        <v>412</v>
      </c>
      <c r="L47" s="64"/>
      <c r="M47" s="64"/>
      <c r="N47" s="64"/>
      <c r="O47" s="64"/>
    </row>
    <row r="48" spans="1:15">
      <c r="A48" s="253" t="s">
        <v>308</v>
      </c>
      <c r="B48" s="254"/>
      <c r="C48" s="254"/>
      <c r="D48" s="254"/>
      <c r="E48" s="254"/>
      <c r="F48" s="254"/>
      <c r="G48" s="255"/>
      <c r="J48" s="241"/>
      <c r="K48" s="66" t="s">
        <v>413</v>
      </c>
      <c r="L48" s="64"/>
      <c r="M48" s="64"/>
      <c r="N48" s="64"/>
      <c r="O48" s="64"/>
    </row>
    <row r="49" spans="1:15">
      <c r="A49" s="244"/>
      <c r="B49" s="245"/>
      <c r="C49" s="245"/>
      <c r="D49" s="245"/>
      <c r="E49" s="245"/>
      <c r="F49" s="245"/>
      <c r="G49" s="246"/>
      <c r="J49" s="241"/>
      <c r="K49" s="62" t="s">
        <v>414</v>
      </c>
      <c r="L49" s="62" t="e">
        <f>AVERAGE(L37:L48)</f>
        <v>#DIV/0!</v>
      </c>
      <c r="M49" s="62">
        <f>MAX(M37:M48)</f>
        <v>0</v>
      </c>
      <c r="N49" s="62" t="e">
        <f>AVERAGE(N37:N48)</f>
        <v>#DIV/0!</v>
      </c>
      <c r="O49" s="62">
        <f>MAX(O37:O48)</f>
        <v>0</v>
      </c>
    </row>
    <row r="50" spans="1:15">
      <c r="A50" s="247"/>
      <c r="B50" s="248"/>
      <c r="C50" s="248"/>
      <c r="D50" s="248"/>
      <c r="E50" s="248"/>
      <c r="F50" s="248"/>
      <c r="G50" s="249"/>
    </row>
    <row r="51" spans="1:15" ht="41.45">
      <c r="A51" s="247"/>
      <c r="B51" s="248"/>
      <c r="C51" s="248"/>
      <c r="D51" s="248"/>
      <c r="E51" s="248"/>
      <c r="F51" s="248"/>
      <c r="G51" s="249"/>
      <c r="J51" s="61">
        <f>+A6</f>
        <v>2022</v>
      </c>
      <c r="K51" s="61" t="s">
        <v>396</v>
      </c>
      <c r="L51" s="67" t="s">
        <v>391</v>
      </c>
      <c r="M51" s="67" t="s">
        <v>397</v>
      </c>
      <c r="N51" s="67" t="s">
        <v>394</v>
      </c>
      <c r="O51" s="67" t="s">
        <v>398</v>
      </c>
    </row>
    <row r="52" spans="1:15">
      <c r="A52" s="250"/>
      <c r="B52" s="251"/>
      <c r="C52" s="251"/>
      <c r="D52" s="251"/>
      <c r="E52" s="251"/>
      <c r="F52" s="251"/>
      <c r="G52" s="252"/>
      <c r="J52" s="241" t="s">
        <v>190</v>
      </c>
      <c r="K52" s="66" t="s">
        <v>399</v>
      </c>
      <c r="L52" s="64"/>
      <c r="M52" s="64"/>
      <c r="N52" s="64"/>
      <c r="O52" s="64"/>
    </row>
    <row r="53" spans="1:15">
      <c r="J53" s="241"/>
      <c r="K53" s="66" t="s">
        <v>400</v>
      </c>
      <c r="L53" s="64"/>
      <c r="M53" s="64"/>
      <c r="N53" s="64"/>
      <c r="O53" s="64"/>
    </row>
    <row r="54" spans="1:15">
      <c r="J54" s="241"/>
      <c r="K54" s="66" t="s">
        <v>401</v>
      </c>
      <c r="L54" s="64"/>
      <c r="M54" s="64"/>
      <c r="N54" s="64"/>
      <c r="O54" s="64"/>
    </row>
    <row r="55" spans="1:15">
      <c r="J55" s="241"/>
      <c r="K55" s="66" t="s">
        <v>403</v>
      </c>
      <c r="L55" s="64"/>
      <c r="M55" s="64"/>
      <c r="N55" s="64"/>
      <c r="O55" s="64"/>
    </row>
    <row r="56" spans="1:15">
      <c r="J56" s="241"/>
      <c r="K56" s="66" t="s">
        <v>405</v>
      </c>
      <c r="L56" s="64"/>
      <c r="M56" s="64"/>
      <c r="N56" s="64"/>
      <c r="O56" s="64"/>
    </row>
    <row r="57" spans="1:15">
      <c r="J57" s="241"/>
      <c r="K57" s="66" t="s">
        <v>406</v>
      </c>
      <c r="L57" s="64"/>
      <c r="M57" s="64"/>
      <c r="N57" s="64"/>
      <c r="O57" s="64"/>
    </row>
    <row r="58" spans="1:15">
      <c r="J58" s="241"/>
      <c r="K58" s="66" t="s">
        <v>407</v>
      </c>
      <c r="L58" s="64"/>
      <c r="M58" s="64"/>
      <c r="N58" s="64"/>
      <c r="O58" s="64"/>
    </row>
    <row r="59" spans="1:15">
      <c r="J59" s="241"/>
      <c r="K59" s="66" t="s">
        <v>409</v>
      </c>
      <c r="L59" s="64"/>
      <c r="M59" s="64"/>
      <c r="N59" s="64"/>
      <c r="O59" s="64"/>
    </row>
    <row r="60" spans="1:15">
      <c r="J60" s="241"/>
      <c r="K60" s="66" t="s">
        <v>410</v>
      </c>
      <c r="L60" s="64"/>
      <c r="M60" s="64"/>
      <c r="N60" s="64"/>
      <c r="O60" s="64"/>
    </row>
    <row r="61" spans="1:15">
      <c r="J61" s="241"/>
      <c r="K61" s="66" t="s">
        <v>411</v>
      </c>
      <c r="L61" s="64"/>
      <c r="M61" s="64"/>
      <c r="N61" s="64"/>
      <c r="O61" s="64"/>
    </row>
    <row r="62" spans="1:15">
      <c r="J62" s="241"/>
      <c r="K62" s="66" t="s">
        <v>412</v>
      </c>
      <c r="L62" s="64"/>
      <c r="M62" s="64"/>
      <c r="N62" s="64"/>
      <c r="O62" s="64"/>
    </row>
    <row r="63" spans="1:15">
      <c r="J63" s="241"/>
      <c r="K63" s="66" t="s">
        <v>413</v>
      </c>
      <c r="L63" s="64"/>
      <c r="M63" s="64"/>
      <c r="N63" s="64"/>
      <c r="O63" s="64"/>
    </row>
    <row r="64" spans="1:15">
      <c r="J64" s="241"/>
      <c r="K64" s="62" t="s">
        <v>414</v>
      </c>
      <c r="L64" s="62" t="e">
        <f>AVERAGE(L52:L63)</f>
        <v>#DIV/0!</v>
      </c>
      <c r="M64" s="62">
        <f>MAX(M52:M63)</f>
        <v>0</v>
      </c>
      <c r="N64" s="62" t="e">
        <f>AVERAGE(N52:N63)</f>
        <v>#DIV/0!</v>
      </c>
      <c r="O64" s="62">
        <f>MAX(O52:O63)</f>
        <v>0</v>
      </c>
    </row>
    <row r="66" spans="10:15" ht="41.45">
      <c r="J66" s="61">
        <f>+A6</f>
        <v>2022</v>
      </c>
      <c r="K66" s="61" t="s">
        <v>396</v>
      </c>
      <c r="L66" s="67" t="s">
        <v>391</v>
      </c>
      <c r="M66" s="67" t="s">
        <v>397</v>
      </c>
      <c r="N66" s="67" t="s">
        <v>394</v>
      </c>
      <c r="O66" s="67" t="s">
        <v>398</v>
      </c>
    </row>
    <row r="67" spans="10:15">
      <c r="J67" s="241" t="s">
        <v>191</v>
      </c>
      <c r="K67" s="66" t="s">
        <v>399</v>
      </c>
      <c r="L67" s="64"/>
      <c r="M67" s="64"/>
      <c r="N67" s="64"/>
      <c r="O67" s="64"/>
    </row>
    <row r="68" spans="10:15">
      <c r="J68" s="241"/>
      <c r="K68" s="66" t="s">
        <v>400</v>
      </c>
      <c r="L68" s="64"/>
      <c r="M68" s="64"/>
      <c r="N68" s="64"/>
      <c r="O68" s="64"/>
    </row>
    <row r="69" spans="10:15">
      <c r="J69" s="241"/>
      <c r="K69" s="66" t="s">
        <v>401</v>
      </c>
      <c r="L69" s="64"/>
      <c r="M69" s="64"/>
      <c r="N69" s="64"/>
      <c r="O69" s="64"/>
    </row>
    <row r="70" spans="10:15">
      <c r="J70" s="241"/>
      <c r="K70" s="66" t="s">
        <v>403</v>
      </c>
      <c r="L70" s="64"/>
      <c r="M70" s="64"/>
      <c r="N70" s="64"/>
      <c r="O70" s="64"/>
    </row>
    <row r="71" spans="10:15">
      <c r="J71" s="241"/>
      <c r="K71" s="66" t="s">
        <v>405</v>
      </c>
      <c r="L71" s="64"/>
      <c r="M71" s="64"/>
      <c r="N71" s="64"/>
      <c r="O71" s="64"/>
    </row>
    <row r="72" spans="10:15">
      <c r="J72" s="241"/>
      <c r="K72" s="66" t="s">
        <v>406</v>
      </c>
      <c r="L72" s="64"/>
      <c r="M72" s="64"/>
      <c r="N72" s="64"/>
      <c r="O72" s="64"/>
    </row>
    <row r="73" spans="10:15">
      <c r="J73" s="241"/>
      <c r="K73" s="66" t="s">
        <v>407</v>
      </c>
      <c r="L73" s="64"/>
      <c r="M73" s="64"/>
      <c r="N73" s="64"/>
      <c r="O73" s="64"/>
    </row>
    <row r="74" spans="10:15">
      <c r="J74" s="241"/>
      <c r="K74" s="66" t="s">
        <v>409</v>
      </c>
      <c r="L74" s="64"/>
      <c r="M74" s="64"/>
      <c r="N74" s="64"/>
      <c r="O74" s="64"/>
    </row>
    <row r="75" spans="10:15">
      <c r="J75" s="241"/>
      <c r="K75" s="66" t="s">
        <v>410</v>
      </c>
      <c r="L75" s="64"/>
      <c r="M75" s="64"/>
      <c r="N75" s="64"/>
      <c r="O75" s="64"/>
    </row>
    <row r="76" spans="10:15">
      <c r="J76" s="241"/>
      <c r="K76" s="66" t="s">
        <v>411</v>
      </c>
      <c r="L76" s="64"/>
      <c r="M76" s="64"/>
      <c r="N76" s="64"/>
      <c r="O76" s="64"/>
    </row>
    <row r="77" spans="10:15">
      <c r="J77" s="241"/>
      <c r="K77" s="66" t="s">
        <v>412</v>
      </c>
      <c r="L77" s="64"/>
      <c r="M77" s="64"/>
      <c r="N77" s="64"/>
      <c r="O77" s="64"/>
    </row>
    <row r="78" spans="10:15">
      <c r="J78" s="241"/>
      <c r="K78" s="66" t="s">
        <v>413</v>
      </c>
      <c r="L78" s="64"/>
      <c r="M78" s="64"/>
      <c r="N78" s="64"/>
      <c r="O78" s="64"/>
    </row>
    <row r="79" spans="10:15">
      <c r="J79" s="241"/>
      <c r="K79" s="62" t="s">
        <v>414</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topLeftCell="A10" workbookViewId="0">
      <selection activeCell="J27" sqref="J27"/>
    </sheetView>
  </sheetViews>
  <sheetFormatPr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2" t="str">
        <f>+'Cover Page'!$B$29</f>
        <v>Annual Performance Report 2022</v>
      </c>
      <c r="B1" s="92"/>
      <c r="C1" s="92"/>
      <c r="D1" s="92"/>
      <c r="E1" s="92" t="str">
        <f>+'Cover Page'!$B$33</f>
        <v>SELCHP</v>
      </c>
    </row>
    <row r="3" spans="1:21" ht="14.45">
      <c r="A3" s="60" t="s">
        <v>427</v>
      </c>
      <c r="E3" s="76" t="s">
        <v>383</v>
      </c>
      <c r="H3" s="80" t="s">
        <v>428</v>
      </c>
      <c r="J3" s="9" t="str">
        <f>+A3</f>
        <v>Monitoring of Carbon Monoxide (10-minute avg)</v>
      </c>
      <c r="L3" s="9"/>
      <c r="O3" s="9" t="s">
        <v>385</v>
      </c>
      <c r="Q3" s="77" t="s">
        <v>3</v>
      </c>
      <c r="S3" s="79" t="s">
        <v>3</v>
      </c>
      <c r="T3" s="74"/>
      <c r="U3" s="74"/>
    </row>
    <row r="4" spans="1:21" ht="13.9" customHeight="1">
      <c r="S4" s="233" t="s">
        <v>429</v>
      </c>
      <c r="T4" s="233"/>
      <c r="U4" s="233"/>
    </row>
    <row r="5" spans="1:21" ht="16.149999999999999">
      <c r="A5" s="68" t="s">
        <v>387</v>
      </c>
      <c r="B5" s="243" t="s">
        <v>430</v>
      </c>
      <c r="C5" s="243"/>
      <c r="D5" s="243"/>
      <c r="E5" s="243"/>
      <c r="F5" s="243" t="s">
        <v>389</v>
      </c>
      <c r="G5" s="243"/>
      <c r="H5" s="243"/>
      <c r="K5" s="242"/>
      <c r="L5" s="242"/>
      <c r="M5" s="242"/>
      <c r="N5" s="242"/>
      <c r="O5" s="242"/>
      <c r="P5" s="242"/>
      <c r="Q5" s="242"/>
      <c r="S5" s="233"/>
      <c r="T5" s="233"/>
      <c r="U5" s="233"/>
    </row>
    <row r="6" spans="1:21" s="58" customFormat="1" ht="37.5" customHeight="1">
      <c r="A6" s="65">
        <f>+'Cover Page'!C39</f>
        <v>2022</v>
      </c>
      <c r="B6" s="55" t="s">
        <v>431</v>
      </c>
      <c r="C6" s="55" t="s">
        <v>432</v>
      </c>
      <c r="D6" s="55" t="s">
        <v>433</v>
      </c>
      <c r="E6" s="55" t="s">
        <v>434</v>
      </c>
      <c r="F6" s="55" t="s">
        <v>435</v>
      </c>
      <c r="G6" s="55" t="s">
        <v>394</v>
      </c>
      <c r="H6" s="55" t="s">
        <v>395</v>
      </c>
      <c r="I6" s="59"/>
      <c r="K6" s="61">
        <f>+A6</f>
        <v>2022</v>
      </c>
      <c r="L6" s="61" t="s">
        <v>396</v>
      </c>
      <c r="M6" s="55" t="s">
        <v>432</v>
      </c>
      <c r="N6" s="55" t="s">
        <v>433</v>
      </c>
      <c r="O6" s="55" t="s">
        <v>434</v>
      </c>
      <c r="P6" s="67" t="s">
        <v>394</v>
      </c>
      <c r="Q6" s="67" t="s">
        <v>398</v>
      </c>
      <c r="S6" s="233"/>
      <c r="T6" s="233"/>
      <c r="U6" s="233"/>
    </row>
    <row r="7" spans="1:21">
      <c r="A7" s="66" t="s">
        <v>399</v>
      </c>
      <c r="B7" s="69">
        <v>150</v>
      </c>
      <c r="C7" s="64">
        <v>7.25</v>
      </c>
      <c r="D7" s="64">
        <v>1.74</v>
      </c>
      <c r="E7" s="64">
        <v>478.35</v>
      </c>
      <c r="F7" s="69">
        <v>50</v>
      </c>
      <c r="G7" s="64">
        <v>1.62</v>
      </c>
      <c r="H7" s="64">
        <v>5.52</v>
      </c>
      <c r="K7" s="241" t="s">
        <v>187</v>
      </c>
      <c r="L7" s="66" t="s">
        <v>399</v>
      </c>
      <c r="M7" s="64">
        <v>7.25</v>
      </c>
      <c r="N7" s="64">
        <v>2.68</v>
      </c>
      <c r="O7" s="64">
        <v>463.44</v>
      </c>
      <c r="P7" s="64">
        <v>2.6</v>
      </c>
      <c r="Q7" s="64">
        <v>5.52</v>
      </c>
      <c r="S7" s="233"/>
      <c r="T7" s="233"/>
      <c r="U7" s="233"/>
    </row>
    <row r="8" spans="1:21">
      <c r="A8" s="66" t="s">
        <v>400</v>
      </c>
      <c r="B8" s="63">
        <f>+B7</f>
        <v>150</v>
      </c>
      <c r="C8" s="64">
        <v>12.94</v>
      </c>
      <c r="D8" s="64">
        <v>2.0299999999999998</v>
      </c>
      <c r="E8" s="64">
        <v>456.27</v>
      </c>
      <c r="F8" s="63">
        <v>50</v>
      </c>
      <c r="G8" s="64">
        <v>1.97</v>
      </c>
      <c r="H8" s="64">
        <v>9.1300000000000008</v>
      </c>
      <c r="K8" s="241"/>
      <c r="L8" s="66" t="s">
        <v>400</v>
      </c>
      <c r="M8" s="64">
        <v>9.7200000000000006</v>
      </c>
      <c r="N8" s="64">
        <v>2.31</v>
      </c>
      <c r="O8" s="64">
        <v>430.55</v>
      </c>
      <c r="P8" s="64">
        <v>2.3199999999999998</v>
      </c>
      <c r="Q8" s="64">
        <v>8.51</v>
      </c>
      <c r="S8" s="233"/>
      <c r="T8" s="233"/>
      <c r="U8" s="233"/>
    </row>
    <row r="9" spans="1:21">
      <c r="A9" s="66" t="s">
        <v>401</v>
      </c>
      <c r="B9" s="63">
        <f t="shared" ref="B9:B18" si="0">+B8</f>
        <v>150</v>
      </c>
      <c r="C9" s="64">
        <v>26.03</v>
      </c>
      <c r="D9" s="64">
        <v>3.55</v>
      </c>
      <c r="E9" s="64">
        <v>319.66000000000003</v>
      </c>
      <c r="F9" s="63">
        <v>50</v>
      </c>
      <c r="G9" s="64">
        <v>3.55</v>
      </c>
      <c r="H9" s="64">
        <v>13.72</v>
      </c>
      <c r="K9" s="241"/>
      <c r="L9" s="66" t="s">
        <v>401</v>
      </c>
      <c r="M9" s="64">
        <v>26.03</v>
      </c>
      <c r="N9" s="64">
        <v>4.72</v>
      </c>
      <c r="O9" s="64">
        <v>319.66000000000003</v>
      </c>
      <c r="P9" s="64">
        <v>4.7300000000000004</v>
      </c>
      <c r="Q9" s="64">
        <v>11.58</v>
      </c>
      <c r="S9" s="78" t="s">
        <v>436</v>
      </c>
    </row>
    <row r="10" spans="1:21">
      <c r="A10" s="66" t="s">
        <v>403</v>
      </c>
      <c r="B10" s="63">
        <f t="shared" si="0"/>
        <v>150</v>
      </c>
      <c r="C10" s="64">
        <v>14.51</v>
      </c>
      <c r="D10" s="64">
        <v>3.99</v>
      </c>
      <c r="E10" s="64">
        <v>317.5</v>
      </c>
      <c r="F10" s="63">
        <v>50</v>
      </c>
      <c r="G10" s="64">
        <v>3.98</v>
      </c>
      <c r="H10" s="64">
        <v>12.36</v>
      </c>
      <c r="K10" s="241"/>
      <c r="L10" s="66" t="s">
        <v>403</v>
      </c>
      <c r="M10" s="64">
        <v>14.51</v>
      </c>
      <c r="N10" s="64">
        <v>5.16</v>
      </c>
      <c r="O10" s="64">
        <v>259.77999999999997</v>
      </c>
      <c r="P10" s="64">
        <v>5.16</v>
      </c>
      <c r="Q10" s="64">
        <v>12.36</v>
      </c>
      <c r="S10" s="240" t="s">
        <v>437</v>
      </c>
      <c r="T10" s="240"/>
      <c r="U10" s="240"/>
    </row>
    <row r="11" spans="1:21">
      <c r="A11" s="66" t="s">
        <v>405</v>
      </c>
      <c r="B11" s="63">
        <f t="shared" si="0"/>
        <v>150</v>
      </c>
      <c r="C11" s="64">
        <v>14.33</v>
      </c>
      <c r="D11" s="64">
        <v>6.52</v>
      </c>
      <c r="E11" s="64">
        <v>440.94</v>
      </c>
      <c r="F11" s="63">
        <v>50</v>
      </c>
      <c r="G11" s="64">
        <v>6.5</v>
      </c>
      <c r="H11" s="64">
        <v>9.0399999999999991</v>
      </c>
      <c r="K11" s="241"/>
      <c r="L11" s="66" t="s">
        <v>405</v>
      </c>
      <c r="M11" s="64">
        <v>11.9</v>
      </c>
      <c r="N11" s="64">
        <v>5.03</v>
      </c>
      <c r="O11" s="64">
        <v>440.94</v>
      </c>
      <c r="P11" s="64">
        <v>5.03</v>
      </c>
      <c r="Q11" s="64">
        <v>8.4</v>
      </c>
      <c r="S11" s="240"/>
      <c r="T11" s="240"/>
      <c r="U11" s="240"/>
    </row>
    <row r="12" spans="1:21">
      <c r="A12" s="66" t="s">
        <v>406</v>
      </c>
      <c r="B12" s="63">
        <f t="shared" si="0"/>
        <v>150</v>
      </c>
      <c r="C12" s="64">
        <v>14.33</v>
      </c>
      <c r="D12" s="64">
        <v>6.28</v>
      </c>
      <c r="E12" s="64">
        <v>269.39999999999998</v>
      </c>
      <c r="F12" s="63">
        <v>50</v>
      </c>
      <c r="G12" s="64">
        <v>6.29</v>
      </c>
      <c r="H12" s="64">
        <v>9.85</v>
      </c>
      <c r="K12" s="241"/>
      <c r="L12" s="66" t="s">
        <v>406</v>
      </c>
      <c r="M12" s="64">
        <v>14.33</v>
      </c>
      <c r="N12" s="64">
        <v>4.53</v>
      </c>
      <c r="O12" s="64">
        <v>269.39999999999998</v>
      </c>
      <c r="P12" s="64">
        <v>4.53</v>
      </c>
      <c r="Q12" s="64">
        <v>6.77</v>
      </c>
      <c r="S12" s="240"/>
      <c r="T12" s="240"/>
      <c r="U12" s="240"/>
    </row>
    <row r="13" spans="1:21">
      <c r="A13" s="66" t="s">
        <v>407</v>
      </c>
      <c r="B13" s="63">
        <f t="shared" si="0"/>
        <v>150</v>
      </c>
      <c r="C13" s="64">
        <v>14.03</v>
      </c>
      <c r="D13" s="64">
        <v>5.47</v>
      </c>
      <c r="E13" s="64">
        <v>255.47</v>
      </c>
      <c r="F13" s="63">
        <v>50</v>
      </c>
      <c r="G13" s="64">
        <v>5.52</v>
      </c>
      <c r="H13" s="64">
        <v>8.83</v>
      </c>
      <c r="K13" s="241"/>
      <c r="L13" s="66" t="s">
        <v>407</v>
      </c>
      <c r="M13" s="64">
        <v>12.48</v>
      </c>
      <c r="N13" s="64">
        <v>3.39</v>
      </c>
      <c r="O13" s="64">
        <v>255.47</v>
      </c>
      <c r="P13" s="64">
        <v>3.38</v>
      </c>
      <c r="Q13" s="64">
        <v>6.72</v>
      </c>
      <c r="S13" s="240" t="s">
        <v>438</v>
      </c>
      <c r="T13" s="240"/>
      <c r="U13" s="240"/>
    </row>
    <row r="14" spans="1:21">
      <c r="A14" s="66" t="s">
        <v>409</v>
      </c>
      <c r="B14" s="63">
        <f t="shared" si="0"/>
        <v>150</v>
      </c>
      <c r="C14" s="64">
        <v>17.37</v>
      </c>
      <c r="D14" s="64">
        <v>5.63</v>
      </c>
      <c r="E14" s="64">
        <v>270.3</v>
      </c>
      <c r="F14" s="63">
        <v>50</v>
      </c>
      <c r="G14" s="64">
        <v>5.59</v>
      </c>
      <c r="H14" s="64">
        <v>9.8000000000000007</v>
      </c>
      <c r="K14" s="241"/>
      <c r="L14" s="66" t="s">
        <v>409</v>
      </c>
      <c r="M14" s="64">
        <v>17.37</v>
      </c>
      <c r="N14" s="64">
        <v>3.98</v>
      </c>
      <c r="O14" s="64">
        <v>270.3</v>
      </c>
      <c r="P14" s="64">
        <v>3.98</v>
      </c>
      <c r="Q14" s="64">
        <v>8.0500000000000007</v>
      </c>
      <c r="S14" s="240"/>
      <c r="T14" s="240"/>
      <c r="U14" s="240"/>
    </row>
    <row r="15" spans="1:21">
      <c r="A15" s="66" t="s">
        <v>410</v>
      </c>
      <c r="B15" s="63">
        <f t="shared" si="0"/>
        <v>150</v>
      </c>
      <c r="C15" s="64">
        <v>20.51</v>
      </c>
      <c r="D15" s="64">
        <v>6.34</v>
      </c>
      <c r="E15" s="64">
        <v>264.08</v>
      </c>
      <c r="F15" s="63">
        <v>50</v>
      </c>
      <c r="G15" s="64">
        <v>6.26</v>
      </c>
      <c r="H15" s="64">
        <v>8.67</v>
      </c>
      <c r="K15" s="241"/>
      <c r="L15" s="66" t="s">
        <v>410</v>
      </c>
      <c r="M15" s="64">
        <v>20.51</v>
      </c>
      <c r="N15" s="64">
        <v>4.75</v>
      </c>
      <c r="O15" s="64">
        <v>264.08</v>
      </c>
      <c r="P15" s="64">
        <v>4.78</v>
      </c>
      <c r="Q15" s="64">
        <v>8.67</v>
      </c>
      <c r="S15" s="240"/>
      <c r="T15" s="240"/>
      <c r="U15" s="240"/>
    </row>
    <row r="16" spans="1:21">
      <c r="A16" s="66" t="s">
        <v>411</v>
      </c>
      <c r="B16" s="63">
        <f t="shared" si="0"/>
        <v>150</v>
      </c>
      <c r="C16" s="64">
        <v>18.41</v>
      </c>
      <c r="D16" s="64">
        <v>5.1100000000000003</v>
      </c>
      <c r="E16" s="64">
        <v>270.48</v>
      </c>
      <c r="F16" s="63">
        <v>50</v>
      </c>
      <c r="G16" s="64">
        <v>5.21</v>
      </c>
      <c r="H16" s="64">
        <v>8.82</v>
      </c>
      <c r="K16" s="241"/>
      <c r="L16" s="66" t="s">
        <v>411</v>
      </c>
      <c r="M16" s="64">
        <v>18.41</v>
      </c>
      <c r="N16" s="64">
        <v>2.73</v>
      </c>
      <c r="O16" s="64">
        <v>259.76</v>
      </c>
      <c r="P16" s="64">
        <v>2.8</v>
      </c>
      <c r="Q16" s="64">
        <v>6.52</v>
      </c>
      <c r="S16" s="240"/>
      <c r="T16" s="240"/>
      <c r="U16" s="240"/>
    </row>
    <row r="17" spans="1:17">
      <c r="A17" s="66" t="s">
        <v>412</v>
      </c>
      <c r="B17" s="63">
        <f t="shared" si="0"/>
        <v>150</v>
      </c>
      <c r="C17" s="64">
        <v>15.38</v>
      </c>
      <c r="D17" s="64">
        <v>5.42</v>
      </c>
      <c r="E17" s="64">
        <v>337</v>
      </c>
      <c r="F17" s="63">
        <v>50</v>
      </c>
      <c r="G17" s="64">
        <v>5.46</v>
      </c>
      <c r="H17" s="64">
        <v>9.59</v>
      </c>
      <c r="K17" s="241"/>
      <c r="L17" s="66" t="s">
        <v>412</v>
      </c>
      <c r="M17" s="64">
        <v>13.87</v>
      </c>
      <c r="N17" s="64">
        <v>3.29</v>
      </c>
      <c r="O17" s="64">
        <v>195.56</v>
      </c>
      <c r="P17" s="64">
        <v>3.31</v>
      </c>
      <c r="Q17" s="64">
        <v>5.72</v>
      </c>
    </row>
    <row r="18" spans="1:17">
      <c r="A18" s="66" t="s">
        <v>413</v>
      </c>
      <c r="B18" s="63">
        <f t="shared" si="0"/>
        <v>150</v>
      </c>
      <c r="C18" s="64">
        <v>24.66</v>
      </c>
      <c r="D18" s="64">
        <v>5.61</v>
      </c>
      <c r="E18" s="64">
        <v>541.29</v>
      </c>
      <c r="F18" s="63">
        <v>50</v>
      </c>
      <c r="G18" s="64">
        <v>5.62</v>
      </c>
      <c r="H18" s="64">
        <v>9.9499999999999993</v>
      </c>
      <c r="K18" s="241"/>
      <c r="L18" s="66" t="s">
        <v>413</v>
      </c>
      <c r="M18" s="64">
        <v>24.66</v>
      </c>
      <c r="N18" s="64">
        <v>4.04</v>
      </c>
      <c r="O18" s="64">
        <v>541.29</v>
      </c>
      <c r="P18" s="64">
        <v>4.05</v>
      </c>
      <c r="Q18" s="64">
        <v>9.9499999999999993</v>
      </c>
    </row>
    <row r="19" spans="1:17">
      <c r="K19" s="241"/>
      <c r="L19" s="62" t="s">
        <v>414</v>
      </c>
      <c r="M19" s="62">
        <f>AVERAGE(M7:M18)</f>
        <v>15.92</v>
      </c>
      <c r="N19" s="62"/>
      <c r="O19" s="62">
        <f>MAX(O7:O18)</f>
        <v>541.29</v>
      </c>
      <c r="P19" s="62">
        <f>AVERAGE(P7:P18)</f>
        <v>3.8891666666666662</v>
      </c>
      <c r="Q19" s="62">
        <f>MAX(Q7:Q18)</f>
        <v>12.36</v>
      </c>
    </row>
    <row r="21" spans="1:17" ht="27.6">
      <c r="K21" s="61">
        <f>+A6</f>
        <v>2022</v>
      </c>
      <c r="L21" s="61" t="s">
        <v>396</v>
      </c>
      <c r="M21" s="55" t="s">
        <v>432</v>
      </c>
      <c r="N21" s="55" t="s">
        <v>433</v>
      </c>
      <c r="O21" s="55" t="s">
        <v>434</v>
      </c>
      <c r="P21" s="67" t="s">
        <v>394</v>
      </c>
      <c r="Q21" s="67" t="s">
        <v>398</v>
      </c>
    </row>
    <row r="22" spans="1:17">
      <c r="K22" s="241" t="s">
        <v>188</v>
      </c>
      <c r="L22" s="66" t="s">
        <v>399</v>
      </c>
      <c r="M22" s="64">
        <v>4.8600000000000003</v>
      </c>
      <c r="N22" s="64">
        <v>0.87</v>
      </c>
      <c r="O22" s="64">
        <v>478.35</v>
      </c>
      <c r="P22" s="64">
        <v>0.71</v>
      </c>
      <c r="Q22" s="64">
        <v>3.53</v>
      </c>
    </row>
    <row r="23" spans="1:17">
      <c r="K23" s="241"/>
      <c r="L23" s="66" t="s">
        <v>400</v>
      </c>
      <c r="M23" s="64">
        <v>12.94</v>
      </c>
      <c r="N23" s="64">
        <v>1.78</v>
      </c>
      <c r="O23" s="64">
        <v>456.27</v>
      </c>
      <c r="P23" s="64">
        <v>1.66</v>
      </c>
      <c r="Q23" s="64">
        <v>9.1300000000000008</v>
      </c>
    </row>
    <row r="24" spans="1:17">
      <c r="K24" s="241"/>
      <c r="L24" s="66" t="s">
        <v>401</v>
      </c>
      <c r="M24" s="64">
        <v>15.3</v>
      </c>
      <c r="N24" s="64">
        <v>2.37</v>
      </c>
      <c r="O24" s="64">
        <v>224.85</v>
      </c>
      <c r="P24" s="64">
        <v>2.37</v>
      </c>
      <c r="Q24" s="64">
        <v>13.72</v>
      </c>
    </row>
    <row r="25" spans="1:17">
      <c r="K25" s="241"/>
      <c r="L25" s="66" t="s">
        <v>403</v>
      </c>
      <c r="M25" s="64">
        <v>11.82</v>
      </c>
      <c r="N25" s="64">
        <v>2.8</v>
      </c>
      <c r="O25" s="64">
        <v>317.5</v>
      </c>
      <c r="P25" s="64">
        <v>2.79</v>
      </c>
      <c r="Q25" s="64">
        <v>10.28</v>
      </c>
    </row>
    <row r="26" spans="1:17">
      <c r="K26" s="241"/>
      <c r="L26" s="66" t="s">
        <v>405</v>
      </c>
      <c r="M26" s="64">
        <v>14.33</v>
      </c>
      <c r="N26" s="64">
        <v>8.01</v>
      </c>
      <c r="O26" s="64">
        <v>258.52</v>
      </c>
      <c r="P26" s="64">
        <v>8.01</v>
      </c>
      <c r="Q26" s="64">
        <v>9.0399999999999991</v>
      </c>
    </row>
    <row r="27" spans="1:17">
      <c r="K27" s="241"/>
      <c r="L27" s="66" t="s">
        <v>406</v>
      </c>
      <c r="M27" s="64">
        <v>12.45</v>
      </c>
      <c r="N27" s="64">
        <v>8</v>
      </c>
      <c r="O27" s="64">
        <v>192.16</v>
      </c>
      <c r="P27" s="64">
        <v>8</v>
      </c>
      <c r="Q27" s="64">
        <v>9.85</v>
      </c>
    </row>
    <row r="28" spans="1:17">
      <c r="K28" s="241"/>
      <c r="L28" s="66" t="s">
        <v>407</v>
      </c>
      <c r="M28" s="64">
        <v>14.03</v>
      </c>
      <c r="N28" s="64">
        <v>7.52</v>
      </c>
      <c r="O28" s="64">
        <v>136.15</v>
      </c>
      <c r="P28" s="64">
        <v>7.52</v>
      </c>
      <c r="Q28" s="64">
        <v>8.83</v>
      </c>
    </row>
    <row r="29" spans="1:17">
      <c r="K29" s="241"/>
      <c r="L29" s="66" t="s">
        <v>409</v>
      </c>
      <c r="M29" s="64">
        <v>10.54</v>
      </c>
      <c r="N29" s="64">
        <v>7.42</v>
      </c>
      <c r="O29" s="64">
        <v>216.48</v>
      </c>
      <c r="P29" s="64">
        <v>7.44</v>
      </c>
      <c r="Q29" s="64">
        <v>9.8000000000000007</v>
      </c>
    </row>
    <row r="30" spans="1:17">
      <c r="K30" s="241"/>
      <c r="L30" s="66" t="s">
        <v>410</v>
      </c>
      <c r="M30" s="64">
        <v>11.75</v>
      </c>
      <c r="N30" s="64">
        <v>7.64</v>
      </c>
      <c r="O30" s="64">
        <v>210.65</v>
      </c>
      <c r="P30" s="64">
        <v>7.55</v>
      </c>
      <c r="Q30" s="64">
        <v>8.2200000000000006</v>
      </c>
    </row>
    <row r="31" spans="1:17">
      <c r="K31" s="241"/>
      <c r="L31" s="66" t="s">
        <v>411</v>
      </c>
      <c r="M31" s="64">
        <v>11.58</v>
      </c>
      <c r="N31" s="64">
        <v>7.31</v>
      </c>
      <c r="O31" s="64">
        <v>270.48</v>
      </c>
      <c r="P31" s="64">
        <v>7.31</v>
      </c>
      <c r="Q31" s="64">
        <v>8.82</v>
      </c>
    </row>
    <row r="32" spans="1:17">
      <c r="K32" s="241"/>
      <c r="L32" s="66" t="s">
        <v>412</v>
      </c>
      <c r="M32" s="64">
        <v>15.38</v>
      </c>
      <c r="N32" s="64">
        <v>7.4</v>
      </c>
      <c r="O32" s="64">
        <v>337</v>
      </c>
      <c r="P32" s="64">
        <v>7.4</v>
      </c>
      <c r="Q32" s="64">
        <v>9.59</v>
      </c>
    </row>
    <row r="33" spans="1:17">
      <c r="B33" s="35" t="s">
        <v>7</v>
      </c>
      <c r="K33" s="241"/>
      <c r="L33" s="66" t="s">
        <v>413</v>
      </c>
      <c r="M33" s="64">
        <v>12.19</v>
      </c>
      <c r="N33" s="64">
        <v>7.18</v>
      </c>
      <c r="O33" s="64">
        <v>262.24</v>
      </c>
      <c r="P33" s="64">
        <v>7.19</v>
      </c>
      <c r="Q33" s="64">
        <v>9.11</v>
      </c>
    </row>
    <row r="34" spans="1:17">
      <c r="K34" s="241"/>
      <c r="L34" s="62" t="s">
        <v>414</v>
      </c>
      <c r="M34" s="62">
        <f>AVERAGE(M22:M33)</f>
        <v>12.264166666666668</v>
      </c>
      <c r="N34" s="62"/>
      <c r="O34" s="62">
        <f>MAX(O22:O33)</f>
        <v>478.35</v>
      </c>
      <c r="P34" s="62">
        <f>AVERAGE(P22:P33)</f>
        <v>5.6625000000000005</v>
      </c>
      <c r="Q34" s="62">
        <f>MAX(Q22:Q33)</f>
        <v>13.72</v>
      </c>
    </row>
    <row r="35" spans="1:17">
      <c r="B35" s="35" t="s">
        <v>8</v>
      </c>
    </row>
    <row r="36" spans="1:17" ht="27.6">
      <c r="K36" s="61">
        <f>+A6</f>
        <v>2022</v>
      </c>
      <c r="L36" s="61" t="s">
        <v>396</v>
      </c>
      <c r="M36" s="55" t="s">
        <v>432</v>
      </c>
      <c r="N36" s="55" t="s">
        <v>433</v>
      </c>
      <c r="O36" s="55" t="s">
        <v>434</v>
      </c>
      <c r="P36" s="67" t="s">
        <v>394</v>
      </c>
      <c r="Q36" s="67" t="s">
        <v>398</v>
      </c>
    </row>
    <row r="37" spans="1:17">
      <c r="K37" s="241" t="s">
        <v>189</v>
      </c>
      <c r="L37" s="66" t="s">
        <v>399</v>
      </c>
      <c r="M37" s="64"/>
      <c r="N37" s="64"/>
      <c r="O37" s="64"/>
      <c r="P37" s="64"/>
      <c r="Q37" s="64"/>
    </row>
    <row r="38" spans="1:17">
      <c r="K38" s="241"/>
      <c r="L38" s="66" t="s">
        <v>400</v>
      </c>
      <c r="M38" s="64"/>
      <c r="N38" s="64"/>
      <c r="O38" s="64"/>
      <c r="P38" s="64"/>
      <c r="Q38" s="64"/>
    </row>
    <row r="39" spans="1:17">
      <c r="K39" s="241"/>
      <c r="L39" s="66" t="s">
        <v>401</v>
      </c>
      <c r="M39" s="64"/>
      <c r="N39" s="64"/>
      <c r="O39" s="64"/>
      <c r="P39" s="64"/>
      <c r="Q39" s="64"/>
    </row>
    <row r="40" spans="1:17">
      <c r="K40" s="241"/>
      <c r="L40" s="66" t="s">
        <v>403</v>
      </c>
      <c r="M40" s="64"/>
      <c r="N40" s="64"/>
      <c r="O40" s="64"/>
      <c r="P40" s="64"/>
      <c r="Q40" s="64"/>
    </row>
    <row r="41" spans="1:17">
      <c r="K41" s="241"/>
      <c r="L41" s="66" t="s">
        <v>405</v>
      </c>
      <c r="M41" s="64"/>
      <c r="N41" s="64"/>
      <c r="O41" s="64"/>
      <c r="P41" s="64"/>
      <c r="Q41" s="64"/>
    </row>
    <row r="42" spans="1:17">
      <c r="K42" s="241"/>
      <c r="L42" s="66" t="s">
        <v>406</v>
      </c>
      <c r="M42" s="64"/>
      <c r="N42" s="64"/>
      <c r="O42" s="64"/>
      <c r="P42" s="64"/>
      <c r="Q42" s="64"/>
    </row>
    <row r="43" spans="1:17">
      <c r="K43" s="241"/>
      <c r="L43" s="66" t="s">
        <v>407</v>
      </c>
      <c r="M43" s="64"/>
      <c r="N43" s="64"/>
      <c r="O43" s="64"/>
      <c r="P43" s="64"/>
      <c r="Q43" s="64"/>
    </row>
    <row r="44" spans="1:17">
      <c r="K44" s="241"/>
      <c r="L44" s="66" t="s">
        <v>409</v>
      </c>
      <c r="M44" s="64"/>
      <c r="N44" s="64"/>
      <c r="O44" s="64"/>
      <c r="P44" s="64"/>
      <c r="Q44" s="64"/>
    </row>
    <row r="45" spans="1:17">
      <c r="K45" s="241"/>
      <c r="L45" s="66" t="s">
        <v>410</v>
      </c>
      <c r="M45" s="64"/>
      <c r="N45" s="64"/>
      <c r="O45" s="64"/>
      <c r="P45" s="64"/>
      <c r="Q45" s="64"/>
    </row>
    <row r="46" spans="1:17">
      <c r="K46" s="241"/>
      <c r="L46" s="66" t="s">
        <v>411</v>
      </c>
      <c r="M46" s="64"/>
      <c r="N46" s="64"/>
      <c r="O46" s="64"/>
      <c r="P46" s="64"/>
      <c r="Q46" s="64"/>
    </row>
    <row r="47" spans="1:17">
      <c r="K47" s="241"/>
      <c r="L47" s="66" t="s">
        <v>412</v>
      </c>
      <c r="M47" s="64"/>
      <c r="N47" s="64"/>
      <c r="O47" s="64"/>
      <c r="P47" s="64"/>
      <c r="Q47" s="64"/>
    </row>
    <row r="48" spans="1:17">
      <c r="A48" s="253" t="s">
        <v>308</v>
      </c>
      <c r="B48" s="254"/>
      <c r="C48" s="254"/>
      <c r="D48" s="254"/>
      <c r="E48" s="254"/>
      <c r="F48" s="254"/>
      <c r="G48" s="254"/>
      <c r="H48" s="255"/>
      <c r="K48" s="241"/>
      <c r="L48" s="66" t="s">
        <v>413</v>
      </c>
      <c r="M48" s="64"/>
      <c r="N48" s="64"/>
      <c r="O48" s="64"/>
      <c r="P48" s="64"/>
      <c r="Q48" s="64"/>
    </row>
    <row r="49" spans="1:17">
      <c r="A49" s="256" t="s">
        <v>439</v>
      </c>
      <c r="B49" s="257"/>
      <c r="C49" s="257"/>
      <c r="D49" s="257"/>
      <c r="E49" s="257"/>
      <c r="F49" s="257"/>
      <c r="G49" s="257"/>
      <c r="H49" s="258"/>
      <c r="K49" s="241"/>
      <c r="L49" s="62" t="s">
        <v>414</v>
      </c>
      <c r="M49" s="62" t="e">
        <f>AVERAGE(M37:M48)</f>
        <v>#DIV/0!</v>
      </c>
      <c r="N49" s="62"/>
      <c r="O49" s="62">
        <f>MAX(O37:O48)</f>
        <v>0</v>
      </c>
      <c r="P49" s="62" t="e">
        <f>AVERAGE(P37:P48)</f>
        <v>#DIV/0!</v>
      </c>
      <c r="Q49" s="62">
        <f>MAX(Q37:Q48)</f>
        <v>0</v>
      </c>
    </row>
    <row r="50" spans="1:17">
      <c r="A50" s="259"/>
      <c r="B50" s="260"/>
      <c r="C50" s="260"/>
      <c r="D50" s="260"/>
      <c r="E50" s="260"/>
      <c r="F50" s="260"/>
      <c r="G50" s="260"/>
      <c r="H50" s="261"/>
    </row>
    <row r="51" spans="1:17" ht="27.6">
      <c r="A51" s="259"/>
      <c r="B51" s="260"/>
      <c r="C51" s="260"/>
      <c r="D51" s="260"/>
      <c r="E51" s="260"/>
      <c r="F51" s="260"/>
      <c r="G51" s="260"/>
      <c r="H51" s="261"/>
      <c r="K51" s="61">
        <f>+A6</f>
        <v>2022</v>
      </c>
      <c r="L51" s="61" t="s">
        <v>396</v>
      </c>
      <c r="M51" s="55" t="s">
        <v>432</v>
      </c>
      <c r="N51" s="55" t="s">
        <v>433</v>
      </c>
      <c r="O51" s="55" t="s">
        <v>434</v>
      </c>
      <c r="P51" s="67" t="s">
        <v>394</v>
      </c>
      <c r="Q51" s="67" t="s">
        <v>398</v>
      </c>
    </row>
    <row r="52" spans="1:17">
      <c r="A52" s="262"/>
      <c r="B52" s="263"/>
      <c r="C52" s="263"/>
      <c r="D52" s="263"/>
      <c r="E52" s="263"/>
      <c r="F52" s="263"/>
      <c r="G52" s="263"/>
      <c r="H52" s="264"/>
      <c r="K52" s="241" t="s">
        <v>190</v>
      </c>
      <c r="L52" s="66" t="s">
        <v>399</v>
      </c>
      <c r="M52" s="64"/>
      <c r="N52" s="64"/>
      <c r="O52" s="64"/>
      <c r="P52" s="64"/>
      <c r="Q52" s="64"/>
    </row>
    <row r="53" spans="1:17">
      <c r="K53" s="241"/>
      <c r="L53" s="66" t="s">
        <v>400</v>
      </c>
      <c r="M53" s="64"/>
      <c r="N53" s="64"/>
      <c r="O53" s="64"/>
      <c r="P53" s="64"/>
      <c r="Q53" s="64"/>
    </row>
    <row r="54" spans="1:17">
      <c r="K54" s="241"/>
      <c r="L54" s="66" t="s">
        <v>401</v>
      </c>
      <c r="M54" s="64"/>
      <c r="N54" s="64"/>
      <c r="O54" s="64"/>
      <c r="P54" s="64"/>
      <c r="Q54" s="64"/>
    </row>
    <row r="55" spans="1:17">
      <c r="K55" s="241"/>
      <c r="L55" s="66" t="s">
        <v>403</v>
      </c>
      <c r="M55" s="64"/>
      <c r="N55" s="64"/>
      <c r="O55" s="64"/>
      <c r="P55" s="64"/>
      <c r="Q55" s="64"/>
    </row>
    <row r="56" spans="1:17">
      <c r="K56" s="241"/>
      <c r="L56" s="66" t="s">
        <v>405</v>
      </c>
      <c r="M56" s="64"/>
      <c r="N56" s="64"/>
      <c r="O56" s="64"/>
      <c r="P56" s="64"/>
      <c r="Q56" s="64"/>
    </row>
    <row r="57" spans="1:17">
      <c r="K57" s="241"/>
      <c r="L57" s="66" t="s">
        <v>406</v>
      </c>
      <c r="M57" s="64"/>
      <c r="N57" s="64"/>
      <c r="O57" s="64"/>
      <c r="P57" s="64"/>
      <c r="Q57" s="64"/>
    </row>
    <row r="58" spans="1:17">
      <c r="K58" s="241"/>
      <c r="L58" s="66" t="s">
        <v>407</v>
      </c>
      <c r="M58" s="64"/>
      <c r="N58" s="64"/>
      <c r="O58" s="64"/>
      <c r="P58" s="64"/>
      <c r="Q58" s="64"/>
    </row>
    <row r="59" spans="1:17">
      <c r="K59" s="241"/>
      <c r="L59" s="66" t="s">
        <v>409</v>
      </c>
      <c r="M59" s="64"/>
      <c r="N59" s="64"/>
      <c r="O59" s="64"/>
      <c r="P59" s="64"/>
      <c r="Q59" s="64"/>
    </row>
    <row r="60" spans="1:17">
      <c r="K60" s="241"/>
      <c r="L60" s="66" t="s">
        <v>410</v>
      </c>
      <c r="M60" s="64"/>
      <c r="N60" s="64"/>
      <c r="O60" s="64"/>
      <c r="P60" s="64"/>
      <c r="Q60" s="64"/>
    </row>
    <row r="61" spans="1:17">
      <c r="K61" s="241"/>
      <c r="L61" s="66" t="s">
        <v>411</v>
      </c>
      <c r="M61" s="64"/>
      <c r="N61" s="64"/>
      <c r="O61" s="64"/>
      <c r="P61" s="64"/>
      <c r="Q61" s="64"/>
    </row>
    <row r="62" spans="1:17">
      <c r="K62" s="241"/>
      <c r="L62" s="66" t="s">
        <v>412</v>
      </c>
      <c r="M62" s="64"/>
      <c r="N62" s="64"/>
      <c r="O62" s="64"/>
      <c r="P62" s="64"/>
      <c r="Q62" s="64"/>
    </row>
    <row r="63" spans="1:17">
      <c r="K63" s="241"/>
      <c r="L63" s="66" t="s">
        <v>413</v>
      </c>
      <c r="M63" s="64"/>
      <c r="N63" s="64"/>
      <c r="O63" s="64"/>
      <c r="P63" s="64"/>
      <c r="Q63" s="64"/>
    </row>
    <row r="64" spans="1:17">
      <c r="K64" s="241"/>
      <c r="L64" s="62" t="s">
        <v>414</v>
      </c>
      <c r="M64" s="62" t="e">
        <f>AVERAGE(M52:M63)</f>
        <v>#DIV/0!</v>
      </c>
      <c r="N64" s="62"/>
      <c r="O64" s="62">
        <f>MAX(O52:O63)</f>
        <v>0</v>
      </c>
      <c r="P64" s="62" t="e">
        <f>AVERAGE(P52:P63)</f>
        <v>#DIV/0!</v>
      </c>
      <c r="Q64" s="62">
        <f>MAX(Q52:Q63)</f>
        <v>0</v>
      </c>
    </row>
    <row r="66" spans="11:17" ht="27.6">
      <c r="K66" s="61">
        <f>+A6</f>
        <v>2022</v>
      </c>
      <c r="L66" s="61" t="s">
        <v>396</v>
      </c>
      <c r="M66" s="55" t="s">
        <v>432</v>
      </c>
      <c r="N66" s="55" t="s">
        <v>433</v>
      </c>
      <c r="O66" s="55" t="s">
        <v>434</v>
      </c>
      <c r="P66" s="67" t="s">
        <v>394</v>
      </c>
      <c r="Q66" s="67" t="s">
        <v>398</v>
      </c>
    </row>
    <row r="67" spans="11:17">
      <c r="K67" s="241" t="s">
        <v>191</v>
      </c>
      <c r="L67" s="66" t="s">
        <v>399</v>
      </c>
      <c r="M67" s="64"/>
      <c r="N67" s="64"/>
      <c r="O67" s="64"/>
      <c r="P67" s="64"/>
      <c r="Q67" s="64"/>
    </row>
    <row r="68" spans="11:17">
      <c r="K68" s="241"/>
      <c r="L68" s="66" t="s">
        <v>400</v>
      </c>
      <c r="M68" s="64"/>
      <c r="N68" s="64"/>
      <c r="O68" s="64"/>
      <c r="P68" s="64"/>
      <c r="Q68" s="64"/>
    </row>
    <row r="69" spans="11:17">
      <c r="K69" s="241"/>
      <c r="L69" s="66" t="s">
        <v>401</v>
      </c>
      <c r="M69" s="64"/>
      <c r="N69" s="64"/>
      <c r="O69" s="64"/>
      <c r="P69" s="64"/>
      <c r="Q69" s="64"/>
    </row>
    <row r="70" spans="11:17">
      <c r="K70" s="241"/>
      <c r="L70" s="66" t="s">
        <v>403</v>
      </c>
      <c r="M70" s="64"/>
      <c r="N70" s="64"/>
      <c r="O70" s="64"/>
      <c r="P70" s="64"/>
      <c r="Q70" s="64"/>
    </row>
    <row r="71" spans="11:17">
      <c r="K71" s="241"/>
      <c r="L71" s="66" t="s">
        <v>405</v>
      </c>
      <c r="M71" s="64"/>
      <c r="N71" s="64"/>
      <c r="O71" s="64"/>
      <c r="P71" s="64"/>
      <c r="Q71" s="64"/>
    </row>
    <row r="72" spans="11:17">
      <c r="K72" s="241"/>
      <c r="L72" s="66" t="s">
        <v>406</v>
      </c>
      <c r="M72" s="64"/>
      <c r="N72" s="64"/>
      <c r="O72" s="64"/>
      <c r="P72" s="64"/>
      <c r="Q72" s="64"/>
    </row>
    <row r="73" spans="11:17">
      <c r="K73" s="241"/>
      <c r="L73" s="66" t="s">
        <v>407</v>
      </c>
      <c r="M73" s="64"/>
      <c r="N73" s="64"/>
      <c r="O73" s="64"/>
      <c r="P73" s="64"/>
      <c r="Q73" s="64"/>
    </row>
    <row r="74" spans="11:17">
      <c r="K74" s="241"/>
      <c r="L74" s="66" t="s">
        <v>409</v>
      </c>
      <c r="M74" s="64"/>
      <c r="N74" s="64"/>
      <c r="O74" s="64"/>
      <c r="P74" s="64"/>
      <c r="Q74" s="64"/>
    </row>
    <row r="75" spans="11:17">
      <c r="K75" s="241"/>
      <c r="L75" s="66" t="s">
        <v>410</v>
      </c>
      <c r="M75" s="64"/>
      <c r="N75" s="64"/>
      <c r="O75" s="64"/>
      <c r="P75" s="64"/>
      <c r="Q75" s="64"/>
    </row>
    <row r="76" spans="11:17">
      <c r="K76" s="241"/>
      <c r="L76" s="66" t="s">
        <v>411</v>
      </c>
      <c r="M76" s="64"/>
      <c r="N76" s="64"/>
      <c r="O76" s="64"/>
      <c r="P76" s="64"/>
      <c r="Q76" s="64"/>
    </row>
    <row r="77" spans="11:17">
      <c r="K77" s="241"/>
      <c r="L77" s="66" t="s">
        <v>412</v>
      </c>
      <c r="M77" s="64"/>
      <c r="N77" s="64"/>
      <c r="O77" s="64"/>
      <c r="P77" s="64"/>
      <c r="Q77" s="64"/>
    </row>
    <row r="78" spans="11:17">
      <c r="K78" s="241"/>
      <c r="L78" s="66" t="s">
        <v>413</v>
      </c>
      <c r="M78" s="64"/>
      <c r="N78" s="64"/>
      <c r="O78" s="64"/>
      <c r="P78" s="64"/>
      <c r="Q78" s="64"/>
    </row>
    <row r="79" spans="11:17">
      <c r="K79" s="241"/>
      <c r="L79" s="62" t="s">
        <v>414</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topLeftCell="A7" workbookViewId="0">
      <selection activeCell="J27" sqref="J2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SELCHP</v>
      </c>
    </row>
    <row r="3" spans="1:19" ht="14.45">
      <c r="A3" s="60" t="s">
        <v>440</v>
      </c>
      <c r="D3" s="76" t="s">
        <v>383</v>
      </c>
      <c r="G3" s="80" t="s">
        <v>384</v>
      </c>
      <c r="J3" s="9" t="str">
        <f>+A3</f>
        <v xml:space="preserve">Monitoring of Ammnonia emissions </v>
      </c>
      <c r="L3" s="9"/>
      <c r="N3" s="9" t="s">
        <v>385</v>
      </c>
      <c r="Q3" s="79" t="s">
        <v>3</v>
      </c>
      <c r="R3" s="74"/>
      <c r="S3" s="74"/>
    </row>
    <row r="4" spans="1:19" ht="13.9" customHeight="1">
      <c r="Q4" s="233" t="s">
        <v>386</v>
      </c>
      <c r="R4" s="233"/>
      <c r="S4" s="233"/>
    </row>
    <row r="5" spans="1:19" ht="16.149999999999999">
      <c r="A5" s="68" t="s">
        <v>387</v>
      </c>
      <c r="B5" s="243" t="s">
        <v>388</v>
      </c>
      <c r="C5" s="243"/>
      <c r="D5" s="243"/>
      <c r="E5" s="243" t="s">
        <v>389</v>
      </c>
      <c r="F5" s="243"/>
      <c r="G5" s="243"/>
      <c r="J5" s="242"/>
      <c r="K5" s="242"/>
      <c r="L5" s="242"/>
      <c r="M5" s="242"/>
      <c r="N5" s="242"/>
      <c r="O5" s="242"/>
      <c r="Q5" s="233"/>
      <c r="R5" s="233"/>
      <c r="S5" s="233"/>
    </row>
    <row r="6" spans="1:19" s="58" customFormat="1" ht="37.5" customHeight="1">
      <c r="A6" s="65">
        <f>+'Cover Page'!C39</f>
        <v>2022</v>
      </c>
      <c r="B6" s="55" t="s">
        <v>441</v>
      </c>
      <c r="C6" s="55" t="s">
        <v>391</v>
      </c>
      <c r="D6" s="55" t="s">
        <v>392</v>
      </c>
      <c r="E6" s="55" t="s">
        <v>442</v>
      </c>
      <c r="F6" s="55" t="s">
        <v>394</v>
      </c>
      <c r="G6" s="55" t="s">
        <v>395</v>
      </c>
      <c r="H6" s="59"/>
      <c r="J6" s="61">
        <f>+A6</f>
        <v>2022</v>
      </c>
      <c r="K6" s="61" t="s">
        <v>396</v>
      </c>
      <c r="L6" s="67" t="s">
        <v>391</v>
      </c>
      <c r="M6" s="67" t="s">
        <v>397</v>
      </c>
      <c r="N6" s="67" t="s">
        <v>394</v>
      </c>
      <c r="O6" s="67" t="s">
        <v>398</v>
      </c>
      <c r="Q6" s="233"/>
      <c r="R6" s="233"/>
      <c r="S6" s="233"/>
    </row>
    <row r="7" spans="1:19">
      <c r="A7" s="66" t="s">
        <v>399</v>
      </c>
      <c r="B7" s="69">
        <v>0</v>
      </c>
      <c r="C7" s="64">
        <v>0.98</v>
      </c>
      <c r="D7" s="64">
        <v>15.81</v>
      </c>
      <c r="E7" s="69">
        <v>10</v>
      </c>
      <c r="F7" s="64">
        <v>0.94</v>
      </c>
      <c r="G7" s="64">
        <v>3.1</v>
      </c>
      <c r="J7" s="241" t="s">
        <v>187</v>
      </c>
      <c r="K7" s="66" t="s">
        <v>399</v>
      </c>
      <c r="L7" s="64">
        <v>0.81</v>
      </c>
      <c r="M7" s="64">
        <v>15.81</v>
      </c>
      <c r="N7" s="64">
        <v>0.72</v>
      </c>
      <c r="O7" s="64">
        <v>2.5299999999999998</v>
      </c>
      <c r="Q7" s="233"/>
      <c r="R7" s="233"/>
      <c r="S7" s="233"/>
    </row>
    <row r="8" spans="1:19">
      <c r="A8" s="66" t="s">
        <v>400</v>
      </c>
      <c r="B8" s="63">
        <f>+B7</f>
        <v>0</v>
      </c>
      <c r="C8" s="64">
        <v>1.01</v>
      </c>
      <c r="D8" s="64">
        <v>13.44</v>
      </c>
      <c r="E8" s="63">
        <v>10</v>
      </c>
      <c r="F8" s="64">
        <v>0.99</v>
      </c>
      <c r="G8" s="64">
        <v>2.5499999999999998</v>
      </c>
      <c r="J8" s="241"/>
      <c r="K8" s="66" t="s">
        <v>400</v>
      </c>
      <c r="L8" s="64">
        <v>1.39</v>
      </c>
      <c r="M8" s="64">
        <v>13.44</v>
      </c>
      <c r="N8" s="64">
        <v>1.36</v>
      </c>
      <c r="O8" s="64">
        <v>2.5499999999999998</v>
      </c>
      <c r="Q8" s="233"/>
      <c r="R8" s="233"/>
      <c r="S8" s="233"/>
    </row>
    <row r="9" spans="1:19">
      <c r="A9" s="66" t="s">
        <v>401</v>
      </c>
      <c r="B9" s="63">
        <f t="shared" ref="B9:B18" si="0">+B8</f>
        <v>0</v>
      </c>
      <c r="C9" s="64">
        <v>0.98</v>
      </c>
      <c r="D9" s="64">
        <v>13.52</v>
      </c>
      <c r="E9" s="63">
        <v>10</v>
      </c>
      <c r="F9" s="64">
        <v>0.98</v>
      </c>
      <c r="G9" s="64">
        <v>3.37</v>
      </c>
      <c r="J9" s="241"/>
      <c r="K9" s="66" t="s">
        <v>401</v>
      </c>
      <c r="L9" s="64">
        <v>1.41</v>
      </c>
      <c r="M9" s="64">
        <v>13.52</v>
      </c>
      <c r="N9" s="64">
        <v>1.41</v>
      </c>
      <c r="O9" s="64">
        <v>3.37</v>
      </c>
      <c r="Q9" s="78" t="s">
        <v>402</v>
      </c>
    </row>
    <row r="10" spans="1:19" ht="14.25" customHeight="1">
      <c r="A10" s="66" t="s">
        <v>403</v>
      </c>
      <c r="B10" s="63">
        <f t="shared" si="0"/>
        <v>0</v>
      </c>
      <c r="C10" s="64">
        <v>0.8</v>
      </c>
      <c r="D10" s="64">
        <v>17.02</v>
      </c>
      <c r="E10" s="63">
        <v>10</v>
      </c>
      <c r="F10" s="64">
        <v>0.8</v>
      </c>
      <c r="G10" s="64">
        <v>3.52</v>
      </c>
      <c r="J10" s="241"/>
      <c r="K10" s="66" t="s">
        <v>403</v>
      </c>
      <c r="L10" s="64">
        <v>0.98</v>
      </c>
      <c r="M10" s="64">
        <v>17.02</v>
      </c>
      <c r="N10" s="64">
        <v>0.98</v>
      </c>
      <c r="O10" s="64">
        <v>3.52</v>
      </c>
      <c r="Q10" s="240" t="s">
        <v>404</v>
      </c>
      <c r="R10" s="240"/>
      <c r="S10" s="240"/>
    </row>
    <row r="11" spans="1:19">
      <c r="A11" s="66" t="s">
        <v>405</v>
      </c>
      <c r="B11" s="63">
        <f t="shared" si="0"/>
        <v>0</v>
      </c>
      <c r="C11" s="64">
        <v>1.04</v>
      </c>
      <c r="D11" s="64">
        <v>13.32</v>
      </c>
      <c r="E11" s="63">
        <v>10</v>
      </c>
      <c r="F11" s="64">
        <v>1.04</v>
      </c>
      <c r="G11" s="64">
        <v>2.93</v>
      </c>
      <c r="J11" s="241"/>
      <c r="K11" s="66" t="s">
        <v>405</v>
      </c>
      <c r="L11" s="64">
        <v>0.31</v>
      </c>
      <c r="M11" s="64">
        <v>6.26</v>
      </c>
      <c r="N11" s="64">
        <v>0.31</v>
      </c>
      <c r="O11" s="64">
        <v>0.64</v>
      </c>
      <c r="Q11" s="240"/>
      <c r="R11" s="240"/>
      <c r="S11" s="240"/>
    </row>
    <row r="12" spans="1:19">
      <c r="A12" s="66" t="s">
        <v>406</v>
      </c>
      <c r="B12" s="63">
        <f t="shared" si="0"/>
        <v>0</v>
      </c>
      <c r="C12" s="64">
        <v>1.25</v>
      </c>
      <c r="D12" s="64">
        <v>18.57</v>
      </c>
      <c r="E12" s="63">
        <v>10</v>
      </c>
      <c r="F12" s="64">
        <v>1.26</v>
      </c>
      <c r="G12" s="64">
        <v>3.16</v>
      </c>
      <c r="J12" s="241"/>
      <c r="K12" s="66" t="s">
        <v>406</v>
      </c>
      <c r="L12" s="64">
        <v>0.4</v>
      </c>
      <c r="M12" s="64">
        <v>4.08</v>
      </c>
      <c r="N12" s="64">
        <v>0.39</v>
      </c>
      <c r="O12" s="64">
        <v>0.91</v>
      </c>
      <c r="Q12" s="240"/>
      <c r="R12" s="240"/>
      <c r="S12" s="240"/>
    </row>
    <row r="13" spans="1:19" ht="14.25" customHeight="1">
      <c r="A13" s="66" t="s">
        <v>407</v>
      </c>
      <c r="B13" s="63">
        <f t="shared" si="0"/>
        <v>0</v>
      </c>
      <c r="C13" s="64">
        <v>1.1299999999999999</v>
      </c>
      <c r="D13" s="64">
        <v>10.32</v>
      </c>
      <c r="E13" s="63">
        <v>10</v>
      </c>
      <c r="F13" s="64">
        <v>1.1399999999999999</v>
      </c>
      <c r="G13" s="64">
        <v>2.85</v>
      </c>
      <c r="J13" s="241"/>
      <c r="K13" s="66" t="s">
        <v>407</v>
      </c>
      <c r="L13" s="64">
        <v>0.41</v>
      </c>
      <c r="M13" s="64">
        <v>5.75</v>
      </c>
      <c r="N13" s="64">
        <v>0.41</v>
      </c>
      <c r="O13" s="64">
        <v>1.07</v>
      </c>
      <c r="Q13" s="240" t="s">
        <v>408</v>
      </c>
      <c r="R13" s="240"/>
      <c r="S13" s="240"/>
    </row>
    <row r="14" spans="1:19">
      <c r="A14" s="66" t="s">
        <v>409</v>
      </c>
      <c r="B14" s="63">
        <f t="shared" si="0"/>
        <v>0</v>
      </c>
      <c r="C14" s="64">
        <v>1.1599999999999999</v>
      </c>
      <c r="D14" s="64">
        <v>9.19</v>
      </c>
      <c r="E14" s="63">
        <v>10</v>
      </c>
      <c r="F14" s="64">
        <v>1.1399999999999999</v>
      </c>
      <c r="G14" s="64">
        <v>2.2799999999999998</v>
      </c>
      <c r="J14" s="241"/>
      <c r="K14" s="66" t="s">
        <v>409</v>
      </c>
      <c r="L14" s="64">
        <v>0.59</v>
      </c>
      <c r="M14" s="64">
        <v>9.19</v>
      </c>
      <c r="N14" s="64">
        <v>0.59</v>
      </c>
      <c r="O14" s="64">
        <v>2.2200000000000002</v>
      </c>
      <c r="Q14" s="240"/>
      <c r="R14" s="240"/>
      <c r="S14" s="240"/>
    </row>
    <row r="15" spans="1:19">
      <c r="A15" s="66" t="s">
        <v>410</v>
      </c>
      <c r="B15" s="63">
        <f t="shared" si="0"/>
        <v>0</v>
      </c>
      <c r="C15" s="64">
        <v>1.9</v>
      </c>
      <c r="D15" s="64">
        <v>11.3</v>
      </c>
      <c r="E15" s="63">
        <v>10</v>
      </c>
      <c r="F15" s="64">
        <v>1.82</v>
      </c>
      <c r="G15" s="64">
        <v>3.95</v>
      </c>
      <c r="J15" s="241"/>
      <c r="K15" s="66" t="s">
        <v>410</v>
      </c>
      <c r="L15" s="64">
        <v>1.92</v>
      </c>
      <c r="M15" s="64">
        <v>10.130000000000001</v>
      </c>
      <c r="N15" s="64">
        <v>1.99</v>
      </c>
      <c r="O15" s="64">
        <v>3.95</v>
      </c>
      <c r="Q15" s="240"/>
      <c r="R15" s="240"/>
      <c r="S15" s="240"/>
    </row>
    <row r="16" spans="1:19">
      <c r="A16" s="66" t="s">
        <v>411</v>
      </c>
      <c r="B16" s="63">
        <f t="shared" si="0"/>
        <v>0</v>
      </c>
      <c r="C16" s="64">
        <v>1.49</v>
      </c>
      <c r="D16" s="64">
        <v>10.77</v>
      </c>
      <c r="E16" s="63">
        <v>10</v>
      </c>
      <c r="F16" s="64">
        <v>1.51</v>
      </c>
      <c r="G16" s="64">
        <v>3.69</v>
      </c>
      <c r="J16" s="241"/>
      <c r="K16" s="66" t="s">
        <v>411</v>
      </c>
      <c r="L16" s="64">
        <v>0.51</v>
      </c>
      <c r="M16" s="64">
        <v>10.130000000000001</v>
      </c>
      <c r="N16" s="64">
        <v>0.46</v>
      </c>
      <c r="O16" s="64">
        <v>1.06</v>
      </c>
      <c r="Q16" s="240"/>
      <c r="R16" s="240"/>
      <c r="S16" s="240"/>
    </row>
    <row r="17" spans="1:15">
      <c r="A17" s="66" t="s">
        <v>412</v>
      </c>
      <c r="B17" s="63">
        <f t="shared" si="0"/>
        <v>0</v>
      </c>
      <c r="C17" s="64">
        <v>1.75</v>
      </c>
      <c r="D17" s="64">
        <v>15.31</v>
      </c>
      <c r="E17" s="63">
        <v>10</v>
      </c>
      <c r="F17" s="64">
        <v>1.77</v>
      </c>
      <c r="G17" s="64">
        <v>5.21</v>
      </c>
      <c r="J17" s="241"/>
      <c r="K17" s="66" t="s">
        <v>412</v>
      </c>
      <c r="L17" s="64">
        <v>0.67</v>
      </c>
      <c r="M17" s="64">
        <v>8.36</v>
      </c>
      <c r="N17" s="64">
        <v>0.67</v>
      </c>
      <c r="O17" s="64">
        <v>2.16</v>
      </c>
    </row>
    <row r="18" spans="1:15">
      <c r="A18" s="66" t="s">
        <v>413</v>
      </c>
      <c r="B18" s="63">
        <f t="shared" si="0"/>
        <v>0</v>
      </c>
      <c r="C18" s="64">
        <v>1.42</v>
      </c>
      <c r="D18" s="64">
        <v>16.559999999999999</v>
      </c>
      <c r="E18" s="63">
        <v>10</v>
      </c>
      <c r="F18" s="64">
        <v>1.42</v>
      </c>
      <c r="G18" s="64">
        <v>3.4</v>
      </c>
      <c r="J18" s="241"/>
      <c r="K18" s="66" t="s">
        <v>413</v>
      </c>
      <c r="L18" s="64">
        <v>0.22</v>
      </c>
      <c r="M18" s="64">
        <v>3.79</v>
      </c>
      <c r="N18" s="64">
        <v>0.22</v>
      </c>
      <c r="O18" s="64">
        <v>0.78</v>
      </c>
    </row>
    <row r="19" spans="1:15">
      <c r="J19" s="241"/>
      <c r="K19" s="62" t="s">
        <v>414</v>
      </c>
      <c r="L19" s="107">
        <f>AVERAGE(L7:L18)</f>
        <v>0.80166666666666664</v>
      </c>
      <c r="M19" s="62">
        <f>MAX(M7:M18)</f>
        <v>17.02</v>
      </c>
      <c r="N19" s="107">
        <f>AVERAGE(N7:N18)</f>
        <v>0.79250000000000009</v>
      </c>
      <c r="O19" s="62">
        <f>MAX(O7:O18)</f>
        <v>3.95</v>
      </c>
    </row>
    <row r="21" spans="1:15" ht="41.45">
      <c r="J21" s="61">
        <f>+A6</f>
        <v>2022</v>
      </c>
      <c r="K21" s="61" t="s">
        <v>396</v>
      </c>
      <c r="L21" s="67" t="s">
        <v>391</v>
      </c>
      <c r="M21" s="67" t="s">
        <v>397</v>
      </c>
      <c r="N21" s="67" t="s">
        <v>394</v>
      </c>
      <c r="O21" s="67" t="s">
        <v>398</v>
      </c>
    </row>
    <row r="22" spans="1:15">
      <c r="J22" s="241" t="s">
        <v>188</v>
      </c>
      <c r="K22" s="66" t="s">
        <v>399</v>
      </c>
      <c r="L22" s="64">
        <v>1.1499999999999999</v>
      </c>
      <c r="M22" s="64">
        <v>8.1300000000000008</v>
      </c>
      <c r="N22" s="64">
        <v>1.1399999999999999</v>
      </c>
      <c r="O22" s="64">
        <v>3.1</v>
      </c>
    </row>
    <row r="23" spans="1:15">
      <c r="J23" s="241"/>
      <c r="K23" s="66" t="s">
        <v>400</v>
      </c>
      <c r="L23" s="64">
        <v>0.66</v>
      </c>
      <c r="M23" s="64">
        <v>5.74</v>
      </c>
      <c r="N23" s="64">
        <v>0.65</v>
      </c>
      <c r="O23" s="64">
        <v>1.49</v>
      </c>
    </row>
    <row r="24" spans="1:15">
      <c r="J24" s="241"/>
      <c r="K24" s="66" t="s">
        <v>401</v>
      </c>
      <c r="L24" s="64">
        <v>0.55000000000000004</v>
      </c>
      <c r="M24" s="64">
        <v>4.41</v>
      </c>
      <c r="N24" s="64">
        <v>0.55000000000000004</v>
      </c>
      <c r="O24" s="64">
        <v>1.04</v>
      </c>
    </row>
    <row r="25" spans="1:15">
      <c r="J25" s="241"/>
      <c r="K25" s="66" t="s">
        <v>403</v>
      </c>
      <c r="L25" s="64">
        <v>0.62</v>
      </c>
      <c r="M25" s="64">
        <v>5.82</v>
      </c>
      <c r="N25" s="64">
        <v>0.62</v>
      </c>
      <c r="O25" s="64">
        <v>1.26</v>
      </c>
    </row>
    <row r="26" spans="1:15">
      <c r="J26" s="241"/>
      <c r="K26" s="66" t="s">
        <v>405</v>
      </c>
      <c r="L26" s="64">
        <v>1.78</v>
      </c>
      <c r="M26" s="64">
        <v>13.32</v>
      </c>
      <c r="N26" s="64">
        <v>1.78</v>
      </c>
      <c r="O26" s="64">
        <v>2.93</v>
      </c>
    </row>
    <row r="27" spans="1:15">
      <c r="J27" s="241"/>
      <c r="K27" s="66" t="s">
        <v>406</v>
      </c>
      <c r="L27" s="64">
        <v>2.1</v>
      </c>
      <c r="M27" s="64">
        <v>18.57</v>
      </c>
      <c r="N27" s="64">
        <v>2.1</v>
      </c>
      <c r="O27" s="64">
        <v>3.16</v>
      </c>
    </row>
    <row r="28" spans="1:15">
      <c r="J28" s="241"/>
      <c r="K28" s="66" t="s">
        <v>407</v>
      </c>
      <c r="L28" s="64">
        <v>1.85</v>
      </c>
      <c r="M28" s="64">
        <v>10.32</v>
      </c>
      <c r="N28" s="64">
        <v>1.85</v>
      </c>
      <c r="O28" s="64">
        <v>2.85</v>
      </c>
    </row>
    <row r="29" spans="1:15">
      <c r="J29" s="241"/>
      <c r="K29" s="66" t="s">
        <v>409</v>
      </c>
      <c r="L29" s="64">
        <v>1.79</v>
      </c>
      <c r="M29" s="64">
        <v>8.01</v>
      </c>
      <c r="N29" s="64">
        <v>1.78</v>
      </c>
      <c r="O29" s="64">
        <v>2.2799999999999998</v>
      </c>
    </row>
    <row r="30" spans="1:15">
      <c r="J30" s="241"/>
      <c r="K30" s="66" t="s">
        <v>410</v>
      </c>
      <c r="L30" s="64">
        <v>1.89</v>
      </c>
      <c r="M30" s="64">
        <v>11.3</v>
      </c>
      <c r="N30" s="64">
        <v>1.68</v>
      </c>
      <c r="O30" s="64">
        <v>2.19</v>
      </c>
    </row>
    <row r="31" spans="1:15">
      <c r="J31" s="241"/>
      <c r="K31" s="66" t="s">
        <v>411</v>
      </c>
      <c r="L31" s="64">
        <v>2.42</v>
      </c>
      <c r="M31" s="64">
        <v>10.77</v>
      </c>
      <c r="N31" s="64">
        <v>2.42</v>
      </c>
      <c r="O31" s="64">
        <v>3.69</v>
      </c>
    </row>
    <row r="32" spans="1:15">
      <c r="J32" s="241"/>
      <c r="K32" s="66" t="s">
        <v>412</v>
      </c>
      <c r="L32" s="64">
        <v>2.77</v>
      </c>
      <c r="M32" s="64">
        <v>15.31</v>
      </c>
      <c r="N32" s="64">
        <v>2.77</v>
      </c>
      <c r="O32" s="64">
        <v>5.21</v>
      </c>
    </row>
    <row r="33" spans="1:15">
      <c r="B33" s="35" t="s">
        <v>7</v>
      </c>
      <c r="J33" s="241"/>
      <c r="K33" s="66" t="s">
        <v>413</v>
      </c>
      <c r="L33" s="64">
        <v>2.63</v>
      </c>
      <c r="M33" s="64">
        <v>16.559999999999999</v>
      </c>
      <c r="N33" s="64">
        <v>2.63</v>
      </c>
      <c r="O33" s="64">
        <v>3.4</v>
      </c>
    </row>
    <row r="34" spans="1:15">
      <c r="J34" s="241"/>
      <c r="K34" s="62" t="s">
        <v>414</v>
      </c>
      <c r="L34" s="107">
        <f>AVERAGE(L22:L33)</f>
        <v>1.6841666666666668</v>
      </c>
      <c r="M34" s="62">
        <f>MAX(M22:M33)</f>
        <v>18.57</v>
      </c>
      <c r="N34" s="107">
        <f>AVERAGE(N22:N33)</f>
        <v>1.6641666666666666</v>
      </c>
      <c r="O34" s="62">
        <f>MAX(O22:O33)</f>
        <v>5.21</v>
      </c>
    </row>
    <row r="35" spans="1:15">
      <c r="B35" s="35" t="s">
        <v>8</v>
      </c>
      <c r="L35" s="108"/>
    </row>
    <row r="36" spans="1:15" ht="41.45">
      <c r="J36" s="61">
        <f>+A6</f>
        <v>2022</v>
      </c>
      <c r="K36" s="61" t="s">
        <v>396</v>
      </c>
      <c r="L36" s="67" t="s">
        <v>391</v>
      </c>
      <c r="M36" s="67" t="s">
        <v>397</v>
      </c>
      <c r="N36" s="67" t="s">
        <v>394</v>
      </c>
      <c r="O36" s="67" t="s">
        <v>398</v>
      </c>
    </row>
    <row r="37" spans="1:15">
      <c r="J37" s="241" t="s">
        <v>189</v>
      </c>
      <c r="K37" s="66" t="s">
        <v>399</v>
      </c>
      <c r="L37" s="64"/>
      <c r="M37" s="64"/>
      <c r="N37" s="64"/>
      <c r="O37" s="64"/>
    </row>
    <row r="38" spans="1:15">
      <c r="J38" s="241"/>
      <c r="K38" s="66" t="s">
        <v>400</v>
      </c>
      <c r="L38" s="64"/>
      <c r="M38" s="64"/>
      <c r="N38" s="64"/>
      <c r="O38" s="64"/>
    </row>
    <row r="39" spans="1:15">
      <c r="J39" s="241"/>
      <c r="K39" s="66" t="s">
        <v>401</v>
      </c>
      <c r="L39" s="64"/>
      <c r="M39" s="64"/>
      <c r="N39" s="64"/>
      <c r="O39" s="64"/>
    </row>
    <row r="40" spans="1:15">
      <c r="J40" s="241"/>
      <c r="K40" s="66" t="s">
        <v>403</v>
      </c>
      <c r="L40" s="64"/>
      <c r="M40" s="64"/>
      <c r="N40" s="64"/>
      <c r="O40" s="64"/>
    </row>
    <row r="41" spans="1:15">
      <c r="J41" s="241"/>
      <c r="K41" s="66" t="s">
        <v>405</v>
      </c>
      <c r="L41" s="64"/>
      <c r="M41" s="64"/>
      <c r="N41" s="64"/>
      <c r="O41" s="64"/>
    </row>
    <row r="42" spans="1:15">
      <c r="J42" s="241"/>
      <c r="K42" s="66" t="s">
        <v>406</v>
      </c>
      <c r="L42" s="64"/>
      <c r="M42" s="64"/>
      <c r="N42" s="64"/>
      <c r="O42" s="64"/>
    </row>
    <row r="43" spans="1:15">
      <c r="J43" s="241"/>
      <c r="K43" s="66" t="s">
        <v>407</v>
      </c>
      <c r="L43" s="64"/>
      <c r="M43" s="64"/>
      <c r="N43" s="64"/>
      <c r="O43" s="64"/>
    </row>
    <row r="44" spans="1:15">
      <c r="J44" s="241"/>
      <c r="K44" s="66" t="s">
        <v>409</v>
      </c>
      <c r="L44" s="64"/>
      <c r="M44" s="64"/>
      <c r="N44" s="64"/>
      <c r="O44" s="64"/>
    </row>
    <row r="45" spans="1:15">
      <c r="J45" s="241"/>
      <c r="K45" s="66" t="s">
        <v>410</v>
      </c>
      <c r="L45" s="64"/>
      <c r="M45" s="64"/>
      <c r="N45" s="64"/>
      <c r="O45" s="64"/>
    </row>
    <row r="46" spans="1:15">
      <c r="J46" s="241"/>
      <c r="K46" s="66" t="s">
        <v>411</v>
      </c>
      <c r="L46" s="64"/>
      <c r="M46" s="64"/>
      <c r="N46" s="64"/>
      <c r="O46" s="64"/>
    </row>
    <row r="47" spans="1:15">
      <c r="J47" s="241"/>
      <c r="K47" s="66" t="s">
        <v>412</v>
      </c>
      <c r="L47" s="64"/>
      <c r="M47" s="64"/>
      <c r="N47" s="64"/>
      <c r="O47" s="64"/>
    </row>
    <row r="48" spans="1:15">
      <c r="A48" s="253" t="s">
        <v>308</v>
      </c>
      <c r="B48" s="254"/>
      <c r="C48" s="254"/>
      <c r="D48" s="254"/>
      <c r="E48" s="254"/>
      <c r="F48" s="254"/>
      <c r="G48" s="255"/>
      <c r="J48" s="241"/>
      <c r="K48" s="66" t="s">
        <v>413</v>
      </c>
      <c r="L48" s="64"/>
      <c r="M48" s="64"/>
      <c r="N48" s="64"/>
      <c r="O48" s="64"/>
    </row>
    <row r="49" spans="1:15">
      <c r="A49" s="244" t="s">
        <v>443</v>
      </c>
      <c r="B49" s="245"/>
      <c r="C49" s="245"/>
      <c r="D49" s="245"/>
      <c r="E49" s="245"/>
      <c r="F49" s="245"/>
      <c r="G49" s="246"/>
      <c r="J49" s="241"/>
      <c r="K49" s="62" t="s">
        <v>414</v>
      </c>
      <c r="L49" s="62" t="e">
        <f>AVERAGE(L37:L48)</f>
        <v>#DIV/0!</v>
      </c>
      <c r="M49" s="62">
        <f>MAX(M37:M48)</f>
        <v>0</v>
      </c>
      <c r="N49" s="62" t="e">
        <f>AVERAGE(N37:N48)</f>
        <v>#DIV/0!</v>
      </c>
      <c r="O49" s="62">
        <f>MAX(O37:O48)</f>
        <v>0</v>
      </c>
    </row>
    <row r="50" spans="1:15">
      <c r="A50" s="247"/>
      <c r="B50" s="248"/>
      <c r="C50" s="248"/>
      <c r="D50" s="248"/>
      <c r="E50" s="248"/>
      <c r="F50" s="248"/>
      <c r="G50" s="249"/>
    </row>
    <row r="51" spans="1:15" ht="41.45">
      <c r="A51" s="247"/>
      <c r="B51" s="248"/>
      <c r="C51" s="248"/>
      <c r="D51" s="248"/>
      <c r="E51" s="248"/>
      <c r="F51" s="248"/>
      <c r="G51" s="249"/>
      <c r="J51" s="61">
        <f>+A6</f>
        <v>2022</v>
      </c>
      <c r="K51" s="61" t="s">
        <v>396</v>
      </c>
      <c r="L51" s="67" t="s">
        <v>391</v>
      </c>
      <c r="M51" s="67" t="s">
        <v>397</v>
      </c>
      <c r="N51" s="67" t="s">
        <v>394</v>
      </c>
      <c r="O51" s="67" t="s">
        <v>398</v>
      </c>
    </row>
    <row r="52" spans="1:15">
      <c r="A52" s="250"/>
      <c r="B52" s="251"/>
      <c r="C52" s="251"/>
      <c r="D52" s="251"/>
      <c r="E52" s="251"/>
      <c r="F52" s="251"/>
      <c r="G52" s="252"/>
      <c r="J52" s="241" t="s">
        <v>190</v>
      </c>
      <c r="K52" s="66" t="s">
        <v>399</v>
      </c>
      <c r="L52" s="64"/>
      <c r="M52" s="64"/>
      <c r="N52" s="64"/>
      <c r="O52" s="64"/>
    </row>
    <row r="53" spans="1:15">
      <c r="J53" s="241"/>
      <c r="K53" s="66" t="s">
        <v>400</v>
      </c>
      <c r="L53" s="64"/>
      <c r="M53" s="64"/>
      <c r="N53" s="64"/>
      <c r="O53" s="64"/>
    </row>
    <row r="54" spans="1:15">
      <c r="J54" s="241"/>
      <c r="K54" s="66" t="s">
        <v>401</v>
      </c>
      <c r="L54" s="64"/>
      <c r="M54" s="64"/>
      <c r="N54" s="64"/>
      <c r="O54" s="64"/>
    </row>
    <row r="55" spans="1:15">
      <c r="J55" s="241"/>
      <c r="K55" s="66" t="s">
        <v>403</v>
      </c>
      <c r="L55" s="64"/>
      <c r="M55" s="64"/>
      <c r="N55" s="64"/>
      <c r="O55" s="64"/>
    </row>
    <row r="56" spans="1:15">
      <c r="J56" s="241"/>
      <c r="K56" s="66" t="s">
        <v>405</v>
      </c>
      <c r="L56" s="64"/>
      <c r="M56" s="64"/>
      <c r="N56" s="64"/>
      <c r="O56" s="64"/>
    </row>
    <row r="57" spans="1:15">
      <c r="J57" s="241"/>
      <c r="K57" s="66" t="s">
        <v>406</v>
      </c>
      <c r="L57" s="64"/>
      <c r="M57" s="64"/>
      <c r="N57" s="64"/>
      <c r="O57" s="64"/>
    </row>
    <row r="58" spans="1:15">
      <c r="J58" s="241"/>
      <c r="K58" s="66" t="s">
        <v>407</v>
      </c>
      <c r="L58" s="64"/>
      <c r="M58" s="64"/>
      <c r="N58" s="64"/>
      <c r="O58" s="64"/>
    </row>
    <row r="59" spans="1:15">
      <c r="J59" s="241"/>
      <c r="K59" s="66" t="s">
        <v>409</v>
      </c>
      <c r="L59" s="64"/>
      <c r="M59" s="64"/>
      <c r="N59" s="64"/>
      <c r="O59" s="64"/>
    </row>
    <row r="60" spans="1:15">
      <c r="J60" s="241"/>
      <c r="K60" s="66" t="s">
        <v>410</v>
      </c>
      <c r="L60" s="64"/>
      <c r="M60" s="64"/>
      <c r="N60" s="64"/>
      <c r="O60" s="64"/>
    </row>
    <row r="61" spans="1:15">
      <c r="J61" s="241"/>
      <c r="K61" s="66" t="s">
        <v>411</v>
      </c>
      <c r="L61" s="64"/>
      <c r="M61" s="64"/>
      <c r="N61" s="64"/>
      <c r="O61" s="64"/>
    </row>
    <row r="62" spans="1:15">
      <c r="J62" s="241"/>
      <c r="K62" s="66" t="s">
        <v>412</v>
      </c>
      <c r="L62" s="64"/>
      <c r="M62" s="64"/>
      <c r="N62" s="64"/>
      <c r="O62" s="64"/>
    </row>
    <row r="63" spans="1:15">
      <c r="J63" s="241"/>
      <c r="K63" s="66" t="s">
        <v>413</v>
      </c>
      <c r="L63" s="64"/>
      <c r="M63" s="64"/>
      <c r="N63" s="64"/>
      <c r="O63" s="64"/>
    </row>
    <row r="64" spans="1:15">
      <c r="J64" s="241"/>
      <c r="K64" s="62" t="s">
        <v>414</v>
      </c>
      <c r="L64" s="62" t="e">
        <f>AVERAGE(L52:L63)</f>
        <v>#DIV/0!</v>
      </c>
      <c r="M64" s="62">
        <f>MAX(M52:M63)</f>
        <v>0</v>
      </c>
      <c r="N64" s="62" t="e">
        <f>AVERAGE(N52:N63)</f>
        <v>#DIV/0!</v>
      </c>
      <c r="O64" s="62">
        <f>MAX(O52:O63)</f>
        <v>0</v>
      </c>
    </row>
    <row r="66" spans="10:15" ht="41.45">
      <c r="J66" s="61">
        <f>+A6</f>
        <v>2022</v>
      </c>
      <c r="K66" s="61" t="s">
        <v>396</v>
      </c>
      <c r="L66" s="67" t="s">
        <v>391</v>
      </c>
      <c r="M66" s="67" t="s">
        <v>397</v>
      </c>
      <c r="N66" s="67" t="s">
        <v>394</v>
      </c>
      <c r="O66" s="67" t="s">
        <v>398</v>
      </c>
    </row>
    <row r="67" spans="10:15">
      <c r="J67" s="241" t="s">
        <v>191</v>
      </c>
      <c r="K67" s="66" t="s">
        <v>399</v>
      </c>
      <c r="L67" s="64"/>
      <c r="M67" s="64"/>
      <c r="N67" s="64"/>
      <c r="O67" s="64"/>
    </row>
    <row r="68" spans="10:15">
      <c r="J68" s="241"/>
      <c r="K68" s="66" t="s">
        <v>400</v>
      </c>
      <c r="L68" s="64"/>
      <c r="M68" s="64"/>
      <c r="N68" s="64"/>
      <c r="O68" s="64"/>
    </row>
    <row r="69" spans="10:15">
      <c r="J69" s="241"/>
      <c r="K69" s="66" t="s">
        <v>401</v>
      </c>
      <c r="L69" s="64"/>
      <c r="M69" s="64"/>
      <c r="N69" s="64"/>
      <c r="O69" s="64"/>
    </row>
    <row r="70" spans="10:15">
      <c r="J70" s="241"/>
      <c r="K70" s="66" t="s">
        <v>403</v>
      </c>
      <c r="L70" s="64"/>
      <c r="M70" s="64"/>
      <c r="N70" s="64"/>
      <c r="O70" s="64"/>
    </row>
    <row r="71" spans="10:15">
      <c r="J71" s="241"/>
      <c r="K71" s="66" t="s">
        <v>405</v>
      </c>
      <c r="L71" s="64"/>
      <c r="M71" s="64"/>
      <c r="N71" s="64"/>
      <c r="O71" s="64"/>
    </row>
    <row r="72" spans="10:15">
      <c r="J72" s="241"/>
      <c r="K72" s="66" t="s">
        <v>406</v>
      </c>
      <c r="L72" s="64"/>
      <c r="M72" s="64"/>
      <c r="N72" s="64"/>
      <c r="O72" s="64"/>
    </row>
    <row r="73" spans="10:15">
      <c r="J73" s="241"/>
      <c r="K73" s="66" t="s">
        <v>407</v>
      </c>
      <c r="L73" s="64"/>
      <c r="M73" s="64"/>
      <c r="N73" s="64"/>
      <c r="O73" s="64"/>
    </row>
    <row r="74" spans="10:15">
      <c r="J74" s="241"/>
      <c r="K74" s="66" t="s">
        <v>409</v>
      </c>
      <c r="L74" s="64"/>
      <c r="M74" s="64"/>
      <c r="N74" s="64"/>
      <c r="O74" s="64"/>
    </row>
    <row r="75" spans="10:15">
      <c r="J75" s="241"/>
      <c r="K75" s="66" t="s">
        <v>410</v>
      </c>
      <c r="L75" s="64"/>
      <c r="M75" s="64"/>
      <c r="N75" s="64"/>
      <c r="O75" s="64"/>
    </row>
    <row r="76" spans="10:15">
      <c r="J76" s="241"/>
      <c r="K76" s="66" t="s">
        <v>411</v>
      </c>
      <c r="L76" s="64"/>
      <c r="M76" s="64"/>
      <c r="N76" s="64"/>
      <c r="O76" s="64"/>
    </row>
    <row r="77" spans="10:15">
      <c r="J77" s="241"/>
      <c r="K77" s="66" t="s">
        <v>412</v>
      </c>
      <c r="L77" s="64"/>
      <c r="M77" s="64"/>
      <c r="N77" s="64"/>
      <c r="O77" s="64"/>
    </row>
    <row r="78" spans="10:15">
      <c r="J78" s="241"/>
      <c r="K78" s="66" t="s">
        <v>413</v>
      </c>
      <c r="L78" s="64"/>
      <c r="M78" s="64"/>
      <c r="N78" s="64"/>
      <c r="O78" s="64"/>
    </row>
    <row r="79" spans="10:15">
      <c r="J79" s="241"/>
      <c r="K79" s="62" t="s">
        <v>414</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E4399B-AA93-4C42-AF01-48F0EC302E87}"/>
</file>

<file path=customXml/itemProps2.xml><?xml version="1.0" encoding="utf-8"?>
<ds:datastoreItem xmlns:ds="http://schemas.openxmlformats.org/officeDocument/2006/customXml" ds:itemID="{024EB018-5AF9-4971-A3CF-19A398E3F2F0}"/>
</file>

<file path=customXml/itemProps3.xml><?xml version="1.0" encoding="utf-8"?>
<ds:datastoreItem xmlns:ds="http://schemas.openxmlformats.org/officeDocument/2006/customXml" ds:itemID="{03A65312-EDD8-4ED5-85CD-21EC9D2BFEF5}"/>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Rice, Matt</cp:lastModifiedBy>
  <cp:revision/>
  <dcterms:created xsi:type="dcterms:W3CDTF">2019-04-02T06:44:55Z</dcterms:created>
  <dcterms:modified xsi:type="dcterms:W3CDTF">2023-04-25T15:33:59Z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