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xml"/>
  <Override PartName="/xl/charts/chart6.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Thames/"/>
    </mc:Choice>
  </mc:AlternateContent>
  <xr:revisionPtr revIDLastSave="1001" documentId="8_{16E65643-896E-40AF-9E64-52B5967D13DB}" xr6:coauthVersionLast="47" xr6:coauthVersionMax="47" xr10:uidLastSave="{75446700-1265-43AF-9878-AD5CC224960D}"/>
  <bookViews>
    <workbookView xWindow="-108" yWindow="-108" windowWidth="23256" windowHeight="12576" tabRatio="953"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sheetId="3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s>
  <definedNames>
    <definedName name="_xlnm.Print_Area" localSheetId="14">'Air (CEMS)'!$A$1:$K$29</definedName>
    <definedName name="_xlnm.Print_Area" localSheetId="13">'Air (periodic)'!$A$1:$J$39</definedName>
    <definedName name="_xlnm.Print_Area" localSheetId="20">'CO 95% 10 min'!$A$1:$H$52</definedName>
    <definedName name="_xlnm.Print_Area" localSheetId="1">Contents!$A$1:$J$46</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Improvements!$A$1:$J$48</definedName>
    <definedName name="_xlnm.Print_Area" localSheetId="17">NOx!$A$1:$G$52</definedName>
    <definedName name="_xlnm.Print_Area" localSheetId="3">'Operational Data'!$A$1:$H$59</definedName>
    <definedName name="_xlnm.Print_Area" localSheetId="4">'Operational Summary'!$A$1:$I$52</definedName>
    <definedName name="_xlnm.Print_Area" localSheetId="19">Particulates!$A$1:$G$52</definedName>
    <definedName name="_xlnm.Print_Area" localSheetId="5">'Perf. Form 1'!$A$1:$J$54</definedName>
    <definedName name="_xlnm.Print_Area" localSheetId="7">'Permit Compliance'!$A$1:$J$30</definedName>
    <definedName name="_xlnm.Print_Area" localSheetId="9">'Public Liasion'!$A$1:$J$25</definedName>
    <definedName name="_xlnm.Print_Area" localSheetId="11">'Residue Quality'!$A$1:$O$40</definedName>
    <definedName name="_xlnm.Print_Area" localSheetId="16">'SO2'!$A$1:$G$52</definedName>
    <definedName name="_xlnm.Print_Area" localSheetId="18">TOC!$A$1:$G$52</definedName>
    <definedName name="_xlnm.Print_Area" localSheetId="12">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4" i="6" l="1"/>
  <c r="G54" i="6"/>
  <c r="J51" i="6"/>
  <c r="D54" i="6"/>
  <c r="D53" i="6"/>
  <c r="E54" i="6"/>
  <c r="F54" i="6"/>
  <c r="F53" i="6"/>
  <c r="C53" i="6" l="1"/>
  <c r="G39" i="6" l="1"/>
  <c r="H39" i="6" s="1"/>
  <c r="C18" i="6"/>
  <c r="G38" i="6" l="1"/>
  <c r="C14" i="32"/>
  <c r="C1" i="32" l="1"/>
  <c r="A1" i="32"/>
  <c r="D20" i="24" l="1"/>
  <c r="D14" i="24"/>
  <c r="F28" i="6"/>
  <c r="G7" i="8"/>
  <c r="E53" i="6" l="1"/>
  <c r="F30" i="6"/>
  <c r="E18" i="6" l="1"/>
  <c r="F18" i="6"/>
  <c r="J15" i="24" l="1"/>
  <c r="J14" i="24"/>
  <c r="H15" i="24"/>
  <c r="H14" i="24"/>
  <c r="F15" i="24"/>
  <c r="F14" i="24"/>
  <c r="D15" i="24"/>
  <c r="D30" i="6" l="1"/>
  <c r="D18" i="6"/>
  <c r="J20" i="24" l="1"/>
  <c r="H20" i="24"/>
  <c r="F20" i="24"/>
  <c r="G8" i="6" l="1"/>
  <c r="G9" i="6"/>
  <c r="G21" i="6"/>
  <c r="D25" i="24"/>
  <c r="C7" i="32" l="1"/>
  <c r="H38" i="6"/>
  <c r="E7" i="30"/>
  <c r="E8" i="30"/>
  <c r="E9" i="30"/>
  <c r="J25" i="24"/>
  <c r="J24" i="24"/>
  <c r="H25" i="24"/>
  <c r="H24" i="24"/>
  <c r="F25" i="24"/>
  <c r="F24" i="24"/>
  <c r="D24" i="24"/>
  <c r="I12" i="7"/>
  <c r="I13" i="7"/>
  <c r="I14" i="7"/>
  <c r="J23" i="24" l="1"/>
  <c r="J22" i="24"/>
  <c r="H23" i="24"/>
  <c r="H22" i="24"/>
  <c r="F23" i="24"/>
  <c r="F22" i="24"/>
  <c r="D23" i="24"/>
  <c r="D22" i="24"/>
  <c r="J21" i="24"/>
  <c r="H21" i="24"/>
  <c r="F21" i="24"/>
  <c r="D21" i="24"/>
  <c r="J19" i="24"/>
  <c r="J18" i="24"/>
  <c r="H19" i="24"/>
  <c r="H18" i="24"/>
  <c r="F19" i="24"/>
  <c r="F18" i="24"/>
  <c r="D19" i="24"/>
  <c r="D18" i="24"/>
  <c r="J17" i="24"/>
  <c r="J16" i="24"/>
  <c r="H17" i="24"/>
  <c r="H16" i="24"/>
  <c r="F17" i="24"/>
  <c r="F16" i="24"/>
  <c r="D17" i="24"/>
  <c r="D16" i="24"/>
  <c r="H16" i="30" l="1"/>
  <c r="H17" i="30"/>
  <c r="H18" i="30"/>
  <c r="G16" i="30"/>
  <c r="G17" i="30"/>
  <c r="G18" i="30"/>
  <c r="E16" i="30"/>
  <c r="E17" i="30"/>
  <c r="E18" i="30"/>
  <c r="D16" i="30"/>
  <c r="D17" i="30"/>
  <c r="D18" i="30"/>
  <c r="G16" i="28"/>
  <c r="G17" i="28"/>
  <c r="G18" i="28"/>
  <c r="F16" i="28"/>
  <c r="F17" i="28"/>
  <c r="F18" i="28"/>
  <c r="D16" i="28"/>
  <c r="D17" i="28"/>
  <c r="D18" i="28"/>
  <c r="C16" i="28"/>
  <c r="C17" i="28"/>
  <c r="C18" i="28"/>
  <c r="G16" i="27"/>
  <c r="G17" i="27"/>
  <c r="G18" i="27"/>
  <c r="F16" i="27"/>
  <c r="F17" i="27"/>
  <c r="F18" i="27"/>
  <c r="D16" i="27"/>
  <c r="D17" i="27"/>
  <c r="D18" i="27"/>
  <c r="C16" i="27"/>
  <c r="C17" i="27"/>
  <c r="C18" i="27"/>
  <c r="G16" i="26"/>
  <c r="G17" i="26"/>
  <c r="G18" i="26"/>
  <c r="F16" i="26"/>
  <c r="F17" i="26"/>
  <c r="F18" i="26"/>
  <c r="D16" i="26"/>
  <c r="D17" i="26"/>
  <c r="D18" i="26"/>
  <c r="C16" i="26"/>
  <c r="C17" i="26"/>
  <c r="C18" i="26"/>
  <c r="G16" i="25"/>
  <c r="G17" i="25"/>
  <c r="G18" i="25"/>
  <c r="F16" i="25"/>
  <c r="F17" i="25"/>
  <c r="F18" i="25"/>
  <c r="D16" i="25"/>
  <c r="D17" i="25"/>
  <c r="D18" i="25"/>
  <c r="C16" i="25"/>
  <c r="C17" i="25"/>
  <c r="C18" i="25"/>
  <c r="G16" i="13"/>
  <c r="G17" i="13"/>
  <c r="G18" i="13"/>
  <c r="F16" i="13"/>
  <c r="F17" i="13"/>
  <c r="F18" i="13"/>
  <c r="D16" i="13"/>
  <c r="D17" i="13"/>
  <c r="D18" i="13"/>
  <c r="C16" i="13"/>
  <c r="C17" i="13"/>
  <c r="C18" i="13"/>
  <c r="F13" i="13"/>
  <c r="G13" i="13"/>
  <c r="F14" i="13"/>
  <c r="G14" i="13"/>
  <c r="F15" i="13"/>
  <c r="G15" i="13"/>
  <c r="C13" i="13"/>
  <c r="D13" i="13"/>
  <c r="C14" i="13"/>
  <c r="D14" i="13"/>
  <c r="C15" i="13"/>
  <c r="D15" i="13"/>
  <c r="F13" i="25"/>
  <c r="G13" i="25"/>
  <c r="F14" i="25"/>
  <c r="G14" i="25"/>
  <c r="F15" i="25"/>
  <c r="G15" i="25"/>
  <c r="C13" i="25"/>
  <c r="D13" i="25"/>
  <c r="C14" i="25"/>
  <c r="D14" i="25"/>
  <c r="C15" i="25"/>
  <c r="D15" i="25"/>
  <c r="F13" i="26"/>
  <c r="G13" i="26"/>
  <c r="F14" i="26"/>
  <c r="G14" i="26"/>
  <c r="F15" i="26"/>
  <c r="G15" i="26"/>
  <c r="C13" i="26"/>
  <c r="D13" i="26"/>
  <c r="C14" i="26"/>
  <c r="D14" i="26"/>
  <c r="C15" i="26"/>
  <c r="D15" i="26"/>
  <c r="F13" i="27"/>
  <c r="G13" i="27"/>
  <c r="F14" i="27"/>
  <c r="G14" i="27"/>
  <c r="F15" i="27"/>
  <c r="G15" i="27"/>
  <c r="C13" i="27"/>
  <c r="D13" i="27"/>
  <c r="C14" i="27"/>
  <c r="D14" i="27"/>
  <c r="C15" i="27"/>
  <c r="D15" i="27"/>
  <c r="F13" i="28"/>
  <c r="G13" i="28"/>
  <c r="F14" i="28"/>
  <c r="G14" i="28"/>
  <c r="F15" i="28"/>
  <c r="G15" i="28"/>
  <c r="C13" i="28"/>
  <c r="D13" i="28"/>
  <c r="C14" i="28"/>
  <c r="D14" i="28"/>
  <c r="C15" i="28"/>
  <c r="D15" i="28"/>
  <c r="G13" i="30"/>
  <c r="H13" i="30"/>
  <c r="G14" i="30"/>
  <c r="H14" i="30"/>
  <c r="G15" i="30"/>
  <c r="H15" i="30"/>
  <c r="D13" i="30"/>
  <c r="E13" i="30"/>
  <c r="D14" i="30"/>
  <c r="E14" i="30"/>
  <c r="D15" i="30"/>
  <c r="E15" i="30"/>
  <c r="O19" i="26" l="1"/>
  <c r="H10" i="30" l="1"/>
  <c r="H11" i="30"/>
  <c r="H12" i="30"/>
  <c r="G10" i="30"/>
  <c r="G11" i="30"/>
  <c r="G12" i="30"/>
  <c r="E10" i="30"/>
  <c r="E11" i="30"/>
  <c r="E12" i="30"/>
  <c r="D10" i="30"/>
  <c r="D11" i="30"/>
  <c r="D12" i="30"/>
  <c r="G10" i="28"/>
  <c r="G11" i="28"/>
  <c r="G12" i="28"/>
  <c r="F12" i="28"/>
  <c r="F10" i="28"/>
  <c r="F11" i="28"/>
  <c r="D10" i="28"/>
  <c r="D11" i="28"/>
  <c r="D12" i="28"/>
  <c r="C10" i="28"/>
  <c r="C11" i="28"/>
  <c r="C12" i="28"/>
  <c r="G10" i="27"/>
  <c r="G11" i="27"/>
  <c r="G12" i="27"/>
  <c r="F10" i="27"/>
  <c r="F11" i="27"/>
  <c r="F12" i="27"/>
  <c r="D10" i="27"/>
  <c r="D11" i="27"/>
  <c r="D12" i="27"/>
  <c r="C10" i="27"/>
  <c r="C11" i="27"/>
  <c r="C12" i="27"/>
  <c r="G10" i="26"/>
  <c r="G11" i="26"/>
  <c r="G12" i="26"/>
  <c r="F10" i="26"/>
  <c r="F11" i="26"/>
  <c r="F12" i="26"/>
  <c r="D10" i="26"/>
  <c r="D11" i="26"/>
  <c r="D12" i="26"/>
  <c r="C10" i="26"/>
  <c r="C11" i="26"/>
  <c r="C12" i="26"/>
  <c r="G12" i="25"/>
  <c r="G10" i="25"/>
  <c r="G11" i="25"/>
  <c r="F10" i="25"/>
  <c r="F11" i="25"/>
  <c r="F12" i="25"/>
  <c r="D10" i="25"/>
  <c r="D11" i="25"/>
  <c r="D12" i="25"/>
  <c r="C10" i="25"/>
  <c r="C11" i="25"/>
  <c r="C12" i="25"/>
  <c r="G10" i="13"/>
  <c r="G11" i="13"/>
  <c r="G12" i="13"/>
  <c r="F10" i="13"/>
  <c r="F11" i="13"/>
  <c r="F12" i="13"/>
  <c r="D10" i="13"/>
  <c r="D11" i="13"/>
  <c r="D12" i="13"/>
  <c r="C10" i="13"/>
  <c r="C11" i="13"/>
  <c r="C12" i="13"/>
  <c r="E1" i="31"/>
  <c r="A1" i="31"/>
  <c r="C9" i="13" l="1"/>
  <c r="C8" i="13"/>
  <c r="C7" i="13"/>
  <c r="C30" i="6" l="1"/>
  <c r="E30" i="6"/>
  <c r="N19" i="30" l="1"/>
  <c r="N34" i="30" s="1"/>
  <c r="D8" i="30"/>
  <c r="D9" i="30"/>
  <c r="H7" i="30"/>
  <c r="H8" i="30"/>
  <c r="H9" i="30"/>
  <c r="G7" i="30"/>
  <c r="G8" i="30"/>
  <c r="G9" i="30"/>
  <c r="D7" i="30"/>
  <c r="C18" i="30" l="1"/>
  <c r="C17" i="30"/>
  <c r="C16" i="30"/>
  <c r="C15" i="30"/>
  <c r="C14" i="30"/>
  <c r="C13" i="30"/>
  <c r="C12" i="30"/>
  <c r="C11" i="30"/>
  <c r="C10" i="30"/>
  <c r="C9" i="30"/>
  <c r="F8" i="30"/>
  <c r="F9" i="30" s="1"/>
  <c r="F10" i="30" s="1"/>
  <c r="F11" i="30" s="1"/>
  <c r="F12" i="30" s="1"/>
  <c r="F13" i="30" s="1"/>
  <c r="F14" i="30" s="1"/>
  <c r="F15" i="30" s="1"/>
  <c r="F16" i="30" s="1"/>
  <c r="F17" i="30" s="1"/>
  <c r="F18" i="30" s="1"/>
  <c r="C8" i="30"/>
  <c r="B8" i="30"/>
  <c r="B9" i="30" s="1"/>
  <c r="B10" i="30" s="1"/>
  <c r="B11" i="30" s="1"/>
  <c r="B12" i="30" s="1"/>
  <c r="B13" i="30" s="1"/>
  <c r="B14" i="30" s="1"/>
  <c r="B15" i="30" s="1"/>
  <c r="B16" i="30" s="1"/>
  <c r="B17" i="30" s="1"/>
  <c r="B18" i="30" s="1"/>
  <c r="C7" i="30"/>
  <c r="G9" i="28"/>
  <c r="F9" i="28"/>
  <c r="D9" i="28"/>
  <c r="C9" i="28"/>
  <c r="G8" i="28"/>
  <c r="F8" i="28"/>
  <c r="D8" i="28"/>
  <c r="C8" i="28"/>
  <c r="G7" i="28"/>
  <c r="F7" i="28"/>
  <c r="D7" i="28"/>
  <c r="C7" i="28"/>
  <c r="G9" i="27"/>
  <c r="F9" i="27"/>
  <c r="D9" i="27"/>
  <c r="C9" i="27"/>
  <c r="G8" i="27"/>
  <c r="F8" i="27"/>
  <c r="D8" i="27"/>
  <c r="C8" i="27"/>
  <c r="G7" i="27"/>
  <c r="F7" i="27"/>
  <c r="D7" i="27"/>
  <c r="C7" i="27"/>
  <c r="G9" i="26"/>
  <c r="F9" i="26"/>
  <c r="D9" i="26"/>
  <c r="C9" i="26"/>
  <c r="G8" i="26"/>
  <c r="F8" i="26"/>
  <c r="D8" i="26"/>
  <c r="C8" i="26"/>
  <c r="G7" i="26"/>
  <c r="F7" i="26"/>
  <c r="D7" i="26"/>
  <c r="C7" i="26"/>
  <c r="G9" i="25"/>
  <c r="F9" i="25"/>
  <c r="D9" i="25"/>
  <c r="C9" i="25"/>
  <c r="G8" i="25"/>
  <c r="F8" i="25"/>
  <c r="D8" i="25"/>
  <c r="C8" i="25"/>
  <c r="G7" i="25"/>
  <c r="F7" i="25"/>
  <c r="D7" i="25"/>
  <c r="C7" i="25"/>
  <c r="L34" i="13"/>
  <c r="G9" i="13"/>
  <c r="F9" i="13"/>
  <c r="D9" i="13"/>
  <c r="G8" i="13"/>
  <c r="F8" i="13"/>
  <c r="D8" i="13"/>
  <c r="G7" i="13"/>
  <c r="F7" i="13"/>
  <c r="D7" i="13"/>
  <c r="H55" i="6" l="1"/>
  <c r="G13" i="6" l="1"/>
  <c r="H13" i="6" s="1"/>
  <c r="G44" i="6"/>
  <c r="E34" i="7" l="1"/>
  <c r="H34" i="7" s="1"/>
  <c r="H44" i="6"/>
  <c r="J3" i="30"/>
  <c r="J3" i="28"/>
  <c r="J3" i="27"/>
  <c r="J3" i="26"/>
  <c r="J3" i="25"/>
  <c r="J3" i="13"/>
  <c r="G19" i="6" l="1"/>
  <c r="H19" i="6" s="1"/>
  <c r="I45" i="7" l="1"/>
  <c r="G59" i="6"/>
  <c r="G58" i="6"/>
  <c r="H58" i="6" s="1"/>
  <c r="G57" i="6"/>
  <c r="G55" i="6"/>
  <c r="G51" i="6"/>
  <c r="C45" i="7" s="1"/>
  <c r="G52" i="6"/>
  <c r="D45" i="7" s="1"/>
  <c r="H52" i="6" l="1"/>
  <c r="H51" i="6"/>
  <c r="G53" i="6"/>
  <c r="H53" i="6" s="1"/>
  <c r="E1" i="30" l="1"/>
  <c r="A1" i="30"/>
  <c r="E1" i="28"/>
  <c r="A1" i="28"/>
  <c r="E1" i="27"/>
  <c r="A1" i="27"/>
  <c r="E1" i="26"/>
  <c r="A1" i="26"/>
  <c r="E1" i="25"/>
  <c r="A1" i="25"/>
  <c r="E1" i="13"/>
  <c r="A1" i="13"/>
  <c r="A1" i="24"/>
  <c r="E1" i="23"/>
  <c r="A1" i="23"/>
  <c r="E1" i="22"/>
  <c r="A1" i="22"/>
  <c r="E1" i="11"/>
  <c r="A1" i="11"/>
  <c r="E1" i="10"/>
  <c r="A1" i="10"/>
  <c r="E1" i="9"/>
  <c r="A1" i="9"/>
  <c r="E1" i="6"/>
  <c r="A1" i="6"/>
  <c r="E1" i="5"/>
  <c r="A1" i="5"/>
  <c r="E1" i="4"/>
  <c r="A1" i="4"/>
  <c r="E1" i="3"/>
  <c r="A1" i="3"/>
  <c r="Q34" i="30"/>
  <c r="P34" i="30"/>
  <c r="Q19" i="30"/>
  <c r="P19" i="30"/>
  <c r="O19" i="30"/>
  <c r="O34" i="30" s="1"/>
  <c r="M19" i="30"/>
  <c r="A6" i="30"/>
  <c r="O34" i="28"/>
  <c r="N34" i="28"/>
  <c r="M34" i="28"/>
  <c r="L34" i="28"/>
  <c r="O19" i="28"/>
  <c r="N19" i="28"/>
  <c r="M19" i="28"/>
  <c r="L19" i="28"/>
  <c r="A6" i="28"/>
  <c r="O34" i="27"/>
  <c r="N34" i="27"/>
  <c r="M34" i="27"/>
  <c r="L34" i="27"/>
  <c r="O19" i="27"/>
  <c r="N19" i="27"/>
  <c r="M19" i="27"/>
  <c r="L19" i="27"/>
  <c r="A6" i="27"/>
  <c r="O34" i="26"/>
  <c r="N34" i="26"/>
  <c r="M34" i="26"/>
  <c r="L34" i="26"/>
  <c r="N19" i="26"/>
  <c r="M19" i="26"/>
  <c r="L19" i="26"/>
  <c r="A6" i="26"/>
  <c r="O34" i="25"/>
  <c r="N34" i="25"/>
  <c r="M34" i="25"/>
  <c r="L34" i="25"/>
  <c r="O19" i="25"/>
  <c r="N19" i="25"/>
  <c r="M19" i="25"/>
  <c r="L19" i="25"/>
  <c r="A6" i="25"/>
  <c r="O34" i="13"/>
  <c r="N34" i="13"/>
  <c r="M34" i="13"/>
  <c r="O19" i="13"/>
  <c r="N19" i="13"/>
  <c r="M19" i="13"/>
  <c r="L19" i="13"/>
  <c r="A6" i="13"/>
  <c r="M34" i="30" l="1"/>
  <c r="J21" i="28"/>
  <c r="J21" i="27"/>
  <c r="J21" i="26"/>
  <c r="J21" i="25"/>
  <c r="J21" i="13"/>
  <c r="J6" i="13"/>
  <c r="K6" i="30"/>
  <c r="K21" i="30"/>
  <c r="J6" i="28"/>
  <c r="J6" i="27"/>
  <c r="J6" i="26"/>
  <c r="J6" i="25"/>
  <c r="D7" i="8"/>
  <c r="B5" i="8"/>
  <c r="G3" i="8"/>
  <c r="A3" i="8"/>
  <c r="A1" i="8"/>
  <c r="E22" i="7"/>
  <c r="E15" i="7"/>
  <c r="B4" i="7"/>
  <c r="G3" i="7"/>
  <c r="A3" i="7"/>
  <c r="A1" i="7"/>
  <c r="A8" i="7" s="1"/>
  <c r="H59" i="6"/>
  <c r="H57" i="6"/>
  <c r="G48" i="6"/>
  <c r="G47" i="6"/>
  <c r="D13" i="8" s="1"/>
  <c r="G46" i="6"/>
  <c r="G45" i="6"/>
  <c r="E35" i="7" s="1"/>
  <c r="G43" i="6"/>
  <c r="G42" i="6"/>
  <c r="E32" i="7" s="1"/>
  <c r="H32" i="7" s="1"/>
  <c r="G37" i="6"/>
  <c r="G36" i="6"/>
  <c r="G11" i="7" s="1"/>
  <c r="G32" i="6"/>
  <c r="G31" i="6"/>
  <c r="H31" i="6" s="1"/>
  <c r="G29" i="6"/>
  <c r="D11" i="8" s="1"/>
  <c r="G11" i="8" s="1"/>
  <c r="G28" i="6"/>
  <c r="H28" i="6" s="1"/>
  <c r="G27" i="6"/>
  <c r="D12" i="8" s="1"/>
  <c r="G12" i="8" s="1"/>
  <c r="G26" i="6"/>
  <c r="G20" i="6"/>
  <c r="H20" i="6" s="1"/>
  <c r="G15" i="6"/>
  <c r="H15" i="6" s="1"/>
  <c r="G14" i="6"/>
  <c r="G12" i="6"/>
  <c r="H12" i="6" s="1"/>
  <c r="G11" i="6"/>
  <c r="G10" i="6"/>
  <c r="G18" i="6" s="1"/>
  <c r="H18" i="6" s="1"/>
  <c r="C8" i="32" l="1"/>
  <c r="D10" i="8"/>
  <c r="G10" i="8" s="1"/>
  <c r="H26" i="6"/>
  <c r="H37" i="6"/>
  <c r="G18" i="7"/>
  <c r="I18" i="7" s="1"/>
  <c r="G19" i="7"/>
  <c r="H36" i="6"/>
  <c r="H35" i="7"/>
  <c r="H45" i="6"/>
  <c r="E36" i="7"/>
  <c r="H36" i="7" s="1"/>
  <c r="H46" i="6"/>
  <c r="E33" i="7"/>
  <c r="H33" i="7" s="1"/>
  <c r="H43" i="6"/>
  <c r="H42" i="6"/>
  <c r="H47" i="6"/>
  <c r="H29" i="6"/>
  <c r="H27" i="6"/>
  <c r="G30" i="6"/>
  <c r="H21" i="6"/>
  <c r="H32" i="6"/>
  <c r="E23" i="7"/>
  <c r="A30" i="7"/>
  <c r="A42" i="7" s="1"/>
  <c r="I19" i="7" l="1"/>
  <c r="G22" i="7"/>
  <c r="I22" i="7" s="1"/>
  <c r="I11" i="7"/>
  <c r="G15" i="7"/>
  <c r="H8" i="6"/>
  <c r="H10" i="6"/>
  <c r="H14" i="6"/>
  <c r="H11" i="6"/>
  <c r="H9" i="6"/>
  <c r="I15" i="7" l="1"/>
  <c r="G23" i="7"/>
  <c r="I23"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tc={08DDAD26-C7E4-4D6B-B444-77FDEDEDD6E8}</author>
  </authors>
  <commentList>
    <comment ref="A54" authorId="0" shapeId="0" xr:uid="{08DDAD26-C7E4-4D6B-B444-77FDEDEDD6E8}">
      <text>
        <t>[Threaded comment]
Your version of Excel allows you to read this threaded comment; however, any edits to it will get removed if the file is opened in a newer version of Excel. Learn more: https://go.microsoft.com/fwlink/?linkid=870924
Comment:
    Monthly hours - Downtime</t>
      </text>
    </comment>
  </commentList>
</comments>
</file>

<file path=xl/sharedStrings.xml><?xml version="1.0" encoding="utf-8"?>
<sst xmlns="http://schemas.openxmlformats.org/spreadsheetml/2006/main" count="1075" uniqueCount="457">
  <si>
    <t>Add company logo</t>
  </si>
  <si>
    <t xml:space="preserve">Version 20.1 </t>
  </si>
  <si>
    <t>Add photo</t>
  </si>
  <si>
    <t>Notes:</t>
  </si>
  <si>
    <t>This template may require adjustments by individual operators to meet specific reporting requirements as defined in the site Permit(s)</t>
  </si>
  <si>
    <t>Permit EPR/UP3005LJ</t>
  </si>
  <si>
    <t>Ardley Energy Recovery Facility</t>
  </si>
  <si>
    <t>VIRIDOR OXFORDSHIRE LIMITED</t>
  </si>
  <si>
    <t>Year:</t>
  </si>
  <si>
    <t>Address:</t>
  </si>
  <si>
    <t>Ardley ERF, Middleton Stoney Road, Ardley, Oxfordshire, OX27 7AA</t>
  </si>
  <si>
    <t xml:space="preserve">Tel: </t>
  </si>
  <si>
    <t>07443446811</t>
  </si>
  <si>
    <t xml:space="preserve">Email: </t>
  </si>
  <si>
    <t>iufomba@viridor.co.uk</t>
  </si>
  <si>
    <t>Prepared by:</t>
  </si>
  <si>
    <t>Innocent Ufomba</t>
  </si>
  <si>
    <t>Position:</t>
  </si>
  <si>
    <t>EHS Manager</t>
  </si>
  <si>
    <t>Approved by:</t>
  </si>
  <si>
    <t>Alan Beaumont</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</si>
  <si>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</si>
  <si>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</si>
  <si>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</si>
  <si>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</si>
  <si>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</si>
  <si>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</si>
  <si>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</si>
  <si>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</si>
  <si>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</si>
  <si>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</si>
  <si>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</si>
  <si>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4.2.2(b)(c )</t>
  </si>
  <si>
    <t>Operational Data</t>
  </si>
  <si>
    <t>Performance Form 1</t>
  </si>
  <si>
    <t>Energy Form 1</t>
  </si>
  <si>
    <t>Permit Compliance</t>
  </si>
  <si>
    <t>Improvements</t>
  </si>
  <si>
    <t>Public Liaison</t>
  </si>
  <si>
    <t>4.2.3 (a)</t>
  </si>
  <si>
    <t>Residue Quality - Optional</t>
  </si>
  <si>
    <t>4.2.3</t>
  </si>
  <si>
    <t>Emissions to Water</t>
  </si>
  <si>
    <t>Emissions to Air (periodically monitored)</t>
  </si>
  <si>
    <t>Emissions to Air (continuously monitored)</t>
  </si>
  <si>
    <t>Hydrogen Chloride emissions</t>
  </si>
  <si>
    <t>Sulphur Dioxide emissions</t>
  </si>
  <si>
    <t>Oxides of Nitrogen emissions</t>
  </si>
  <si>
    <t>Total Organic Carbon emissions</t>
  </si>
  <si>
    <t>Particulate Matter emissions</t>
  </si>
  <si>
    <t>Carbon Monoxide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</si>
  <si>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</si>
  <si>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</si>
  <si>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</si>
  <si>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</si>
  <si>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</si>
  <si>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</si>
  <si>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</si>
  <si>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</si>
  <si>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</si>
  <si>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Include summary of plant design, design capacity, no. of combustion lines, electrical and heat capacity and any other general information that describes the facility, its location and purpose </t>
  </si>
  <si>
    <t>Summary of Operational Processes and Procedures</t>
  </si>
  <si>
    <t>Incoming waste is mainly received Oxfordshire County Council Waste Partnership, the rest is received from third party businesses. Waste is received into an enclosed waste bunker. The waste is loaded into one of two furnaces, which combust the waste at &gt;850°C. The hot gases are put through a variety of heat exchangers used to heat demineralised water to create superheated steam which drives a turbine generator. The turbine generator produces around 30MWh and exports a maximum of 27MWh. Combusted waste (incinerator bottom ash) is sent to a third party within the footprint of the facility for further processing. The gasses are treated with Lime, Activated carbon and Urea to remove potential pollution leaving the stack. The powder containing reacted gas particulates (APCr) is removed and sent via a third party for reprocessing. Emissions are monitored via Continuous Emissions Monitoring equipment (CEMs) provided by A1-CBISS.</t>
  </si>
  <si>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</si>
  <si>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</si>
  <si>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</si>
  <si>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</si>
  <si>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</si>
  <si>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</si>
  <si>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</si>
  <si>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</si>
  <si>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</si>
  <si>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</si>
  <si>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</si>
  <si>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</si>
  <si>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</si>
  <si>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</si>
  <si>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</si>
  <si>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</si>
  <si>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</si>
  <si>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</si>
  <si>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</si>
  <si>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</si>
  <si>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Availability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</si>
  <si>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</si>
  <si>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</si>
  <si>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</si>
  <si>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</si>
  <si>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</si>
  <si>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</si>
  <si>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</si>
  <si>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</si>
  <si>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</si>
  <si>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</si>
  <si>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</si>
  <si>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</si>
  <si>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NOTE: Total recieved line (as per template calculation) is total available for combustion</t>
  </si>
  <si>
    <t>Total waste combusted above is actual weights as recorded by the cranes and DCS from feeding the boiler (quarterly calibrated).</t>
  </si>
  <si>
    <t>Energy Usage / Export</t>
  </si>
  <si>
    <t>KWh/te</t>
  </si>
  <si>
    <t>Power Generated</t>
  </si>
  <si>
    <t>MWh</t>
  </si>
  <si>
    <t>Power Exported</t>
  </si>
  <si>
    <t>Power Used on site</t>
  </si>
  <si>
    <t>Power Imported</t>
  </si>
  <si>
    <t>Parasitic Load</t>
  </si>
  <si>
    <t>Thermal Energy Produced **</t>
  </si>
  <si>
    <t>Thermal Energy Exported **</t>
  </si>
  <si>
    <t>R1 value</t>
  </si>
  <si>
    <t>Subject to confirmation</t>
  </si>
  <si>
    <t>Design / Operational / n/a</t>
  </si>
  <si>
    <t>Waste Disposal &amp; Recovery</t>
  </si>
  <si>
    <t>% inputs</t>
  </si>
  <si>
    <t>APC Residues - produced</t>
  </si>
  <si>
    <t>IBA - produced</t>
  </si>
  <si>
    <t>Metals recycling</t>
  </si>
  <si>
    <t xml:space="preserve"> </t>
  </si>
  <si>
    <t>Raw Material Usage</t>
  </si>
  <si>
    <t>kg or Ltr /te</t>
  </si>
  <si>
    <t>Mains Water</t>
  </si>
  <si>
    <t>ltrs</t>
  </si>
  <si>
    <t>Other Water</t>
  </si>
  <si>
    <t>Urea</t>
  </si>
  <si>
    <t>kgs</t>
  </si>
  <si>
    <t>Activated Carbon</t>
  </si>
  <si>
    <t>Lime / hydrated lime</t>
  </si>
  <si>
    <t>Fuel oil</t>
  </si>
  <si>
    <t>Gas</t>
  </si>
  <si>
    <t>cf</t>
  </si>
  <si>
    <t xml:space="preserve">Summary </t>
  </si>
  <si>
    <t>Line/Unit</t>
  </si>
  <si>
    <t>Hrs in ytd</t>
  </si>
  <si>
    <t>Availability of waste combustion by line, hrs</t>
  </si>
  <si>
    <t>Overall Availability, mean avg. of all lines, hrs</t>
  </si>
  <si>
    <t>Hours of turbine operations, hrs</t>
  </si>
  <si>
    <t>Hours of heat / steam export</t>
  </si>
  <si>
    <t>Net Calorific Value of waste</t>
  </si>
  <si>
    <t>MJ/kg</t>
  </si>
  <si>
    <t>Abnormal Events</t>
  </si>
  <si>
    <t>qty.</t>
  </si>
  <si>
    <t>Abnormal operation</t>
  </si>
  <si>
    <t>hours</t>
  </si>
  <si>
    <t>Permit Breaches</t>
  </si>
  <si>
    <t>Summary of Plant Operations and Maintenance during the reporting year</t>
  </si>
  <si>
    <t xml:space="preserve">Include summary of key operational and/or maintenance activity undertaken in the year, such as any major component upgrades and/or replacements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</si>
  <si>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</si>
  <si>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</si>
  <si>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</si>
  <si>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</si>
  <si>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</si>
  <si>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</si>
  <si>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</si>
  <si>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</si>
  <si>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</si>
  <si>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</si>
  <si>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</si>
  <si>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</si>
  <si>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</si>
  <si>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</si>
  <si>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</si>
  <si>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Total Hazardous Waste</t>
  </si>
  <si>
    <t>2) Non-Hazardous Wastes</t>
  </si>
  <si>
    <t>IBA</t>
  </si>
  <si>
    <t>Ferrous Metal</t>
  </si>
  <si>
    <t>Total Non-Hazardous Waste</t>
  </si>
  <si>
    <t>TOTAL WASTE</t>
  </si>
  <si>
    <t>Operator’s comments :</t>
  </si>
  <si>
    <t>All IBA produced on site (including the metal content) is reprocessed by Fortis IBA who separate the ferrous and non-ferrous metals to return to Ardley ERF ownership and create IBAA (Incinerator Bottom Ash Aggregate) from the remaining material. Metals returned to Ardley ERF ownership are managed through Viridor Resource Management for recycling.
APCr is taken either through OCO Technologies accelerated carbonation technology where carbonated wastes are blended with binders and fillers and pelletised to form an aggregate, or are send to Hazardous waste landfill.</t>
  </si>
  <si>
    <t>Raw Material</t>
  </si>
  <si>
    <t>Usage</t>
  </si>
  <si>
    <t>Specific Usage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</si>
  <si>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</si>
  <si>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</si>
  <si>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</si>
  <si>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</si>
  <si>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</si>
  <si>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</si>
  <si>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</si>
  <si>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Water reported in litres in operational data, converted to m3 for specific usage</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</si>
  <si>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</si>
  <si>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</si>
  <si>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</si>
  <si>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</si>
  <si>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</si>
  <si>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</si>
  <si>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</si>
  <si>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</si>
  <si>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</si>
  <si>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</si>
  <si>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</si>
  <si>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</si>
  <si>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</si>
  <si>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</si>
  <si>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</si>
  <si>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</si>
  <si>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</si>
  <si>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</si>
  <si>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</si>
  <si>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</si>
  <si>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</si>
  <si>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</si>
  <si>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</si>
  <si>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</si>
  <si>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</si>
  <si>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</si>
  <si>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
Mass diesel (gas oil) calculated with density = 0.85 kg/l (tonnes=(litres fuel oil used*0.85)/1000))</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</si>
  <si>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</si>
  <si>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</si>
  <si>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</si>
  <si>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</si>
  <si>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</si>
  <si>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</si>
  <si>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</si>
  <si>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</si>
  <si>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</si>
  <si>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</si>
  <si>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</si>
  <si>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</si>
  <si>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95% of 10-min averages</t>
  </si>
  <si>
    <t>Total organic carbon</t>
  </si>
  <si>
    <t>Hydrogen chloride</t>
  </si>
  <si>
    <t>Hydrogen fluoride</t>
  </si>
  <si>
    <t>Summary of any notifications or non-compliances under the permit</t>
  </si>
  <si>
    <t xml:space="preserve">Summary of notification or non-compliance </t>
  </si>
  <si>
    <t xml:space="preserve">Reason </t>
  </si>
  <si>
    <t>Measures taken to prevent reoccurrence</t>
  </si>
  <si>
    <t>Summary of any complaints received and actions to taken to resolve them.</t>
  </si>
  <si>
    <t xml:space="preserve">Summary of complaint </t>
  </si>
  <si>
    <t>Reason *</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</si>
  <si>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</si>
  <si>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</si>
  <si>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</si>
  <si>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</si>
  <si>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</si>
  <si>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Liaison</t>
  </si>
  <si>
    <t>Summary of events held during the reporting year.</t>
  </si>
  <si>
    <t>Description</t>
  </si>
  <si>
    <t>Public Liaison Meeting for councillors and residents of Middleton Stoney, Ardley &amp; Fewcott</t>
  </si>
  <si>
    <t>List of events planned for next year</t>
  </si>
  <si>
    <t>If you wish to be involved in the public liaison programme, please contact Jessica Baker-Pike 01869 876 345.</t>
  </si>
  <si>
    <t>Residue Quality Monitoring Requirements</t>
  </si>
  <si>
    <t>Summary of monitoring undertaken and compliance</t>
  </si>
  <si>
    <t>IBA undergoes quarterly sampling as required by permit condition 3.5.1c and table 4.4 including TOC (separate lines), dioxins &amp; furans and metals. TOC has a limit of &lt;3%.</t>
  </si>
  <si>
    <t>24 samples of IBA are taken each year (including the 4 permit compliance samples) to undergo basic hazard analysis as required by the ESA</t>
  </si>
  <si>
    <t>Commentary on any specific events</t>
  </si>
  <si>
    <t>Date &amp; Event</t>
  </si>
  <si>
    <t xml:space="preserve">Parameter (unit) </t>
  </si>
  <si>
    <t>Limit</t>
  </si>
  <si>
    <t xml:space="preserve">Normal Operation </t>
  </si>
  <si>
    <t>L1</t>
  </si>
  <si>
    <t>&lt;3%</t>
  </si>
  <si>
    <t>---</t>
  </si>
  <si>
    <t>Comments :</t>
  </si>
  <si>
    <t>Permit Condition 3.5.1(a) and Table S4.2 requires Viridor to ensure sample point W1
is free of oil and grease.</t>
  </si>
  <si>
    <t>Sample point W1 has remained free of oil and grease. No Permit limit exceedances were recorded for W1 during the review period for emissions to water.</t>
  </si>
  <si>
    <t>No visible oil or grease was indentified during the reporting period</t>
  </si>
  <si>
    <t>Emissions to Water / Sewer</t>
  </si>
  <si>
    <t>Monitoring Frequency</t>
  </si>
  <si>
    <t>Target</t>
  </si>
  <si>
    <t>Max.</t>
  </si>
  <si>
    <t>Average</t>
  </si>
  <si>
    <t>Oil &amp; Grease</t>
  </si>
  <si>
    <t>Not set</t>
  </si>
  <si>
    <t>free of oil and grease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</si>
  <si>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</si>
  <si>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</si>
  <si>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</si>
  <si>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</si>
  <si>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</si>
  <si>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Average H1</t>
  </si>
  <si>
    <t>Average H2</t>
  </si>
  <si>
    <t>User to add additional tables as necessary, depending on whether quarterly or bi-annual reporting is required for the compliance year</t>
  </si>
  <si>
    <t xml:space="preserve">L2 </t>
  </si>
  <si>
    <t xml:space="preserve">Nitrous Oxide </t>
  </si>
  <si>
    <t>1hr</t>
  </si>
  <si>
    <r>
      <t>1 mg/m</t>
    </r>
    <r>
      <rPr>
        <vertAlign val="superscript"/>
        <sz val="10"/>
        <color theme="1"/>
        <rFont val="Arial"/>
        <family val="2"/>
      </rPr>
      <t>3</t>
    </r>
  </si>
  <si>
    <t>&lt;0.07</t>
  </si>
  <si>
    <t>&lt;0.05</t>
  </si>
  <si>
    <t>Cd and Th and their compounds</t>
  </si>
  <si>
    <t xml:space="preserve"> 
Maximum 8 hours </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</si>
  <si>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</si>
  <si>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</si>
  <si>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</si>
  <si>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</si>
  <si>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</si>
  <si>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t>6-8hrs</t>
  </si>
  <si>
    <r>
      <t>0.1 ng/m</t>
    </r>
    <r>
      <rPr>
        <vertAlign val="superscript"/>
        <sz val="10"/>
        <color theme="1"/>
        <rFont val="Arial"/>
        <family val="2"/>
      </rPr>
      <t>3</t>
    </r>
  </si>
  <si>
    <t>0.0019-0.0021</t>
  </si>
  <si>
    <t>PCBs (WHO-TEQ Humans / Mammals)</t>
  </si>
  <si>
    <r>
      <t>None set ng/m</t>
    </r>
    <r>
      <rPr>
        <vertAlign val="superscript"/>
        <sz val="10"/>
        <color theme="1"/>
        <rFont val="Arial"/>
        <family val="2"/>
      </rPr>
      <t>3</t>
    </r>
  </si>
  <si>
    <t>PCBs (WHO-TEQ Fish)</t>
  </si>
  <si>
    <t>PCBs (WHO-TEQ Birds)</t>
  </si>
  <si>
    <t>Anthanthrene</t>
  </si>
  <si>
    <r>
      <t>None set µg/m</t>
    </r>
    <r>
      <rPr>
        <vertAlign val="superscript"/>
        <sz val="10"/>
        <color theme="1"/>
        <rFont val="Arial"/>
        <family val="2"/>
      </rPr>
      <t>3</t>
    </r>
  </si>
  <si>
    <t>&lt;0.005</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</si>
  <si>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</si>
  <si>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</si>
  <si>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</si>
  <si>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</si>
  <si>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</si>
  <si>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</si>
  <si>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</si>
  <si>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</si>
  <si>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</si>
  <si>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</si>
  <si>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</si>
  <si>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</si>
  <si>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</si>
  <si>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</si>
  <si>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</si>
  <si>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Template may require adjustment for any bespoke monitoring requirements of permit</t>
  </si>
  <si>
    <t>The monitoring standards utilised during this testing conformed to those stipulated within Table S4.1 of the Permit. Viridor note, in line with Permit variation dated 21 April 2015; 30 minute carbon monoxide (CO) average monitoring was replaced with CO 10 minute average monitoring.</t>
  </si>
  <si>
    <t>Report to 2 decimal places, i.e. xx.xx%</t>
  </si>
  <si>
    <t xml:space="preserve">The recorded concentrations remained compliant with the limits set out in Permit Tables S4.1 and S4.1(a) during the review period. </t>
  </si>
  <si>
    <t>Results of emissions to air that are continuously monitored (maximum and average values for each line)</t>
  </si>
  <si>
    <t>Reference Period</t>
  </si>
  <si>
    <t>Max</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</si>
  <si>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</si>
  <si>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</si>
  <si>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</si>
  <si>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</si>
  <si>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</si>
  <si>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</si>
  <si>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</si>
  <si>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</si>
  <si>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</si>
  <si>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</si>
  <si>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</si>
  <si>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</si>
  <si>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</si>
  <si>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 xml:space="preserve">95%ile 10-min avg </t>
  </si>
  <si>
    <r>
      <t>150 mg/m</t>
    </r>
    <r>
      <rPr>
        <vertAlign val="superscript"/>
        <sz val="10"/>
        <color theme="1"/>
        <rFont val="Arial"/>
        <family val="2"/>
      </rPr>
      <t>3</t>
    </r>
    <r>
      <rPr>
        <sz val="10"/>
        <color theme="1"/>
        <rFont val="Arial"/>
        <family val="2"/>
      </rPr>
      <t xml:space="preserve"> </t>
    </r>
  </si>
  <si>
    <t>Monitoring of Hydrogen Chloride emissions</t>
  </si>
  <si>
    <t>Whole Installation</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</si>
  <si>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</si>
  <si>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</si>
  <si>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</si>
  <si>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</si>
  <si>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</si>
  <si>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</si>
  <si>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</si>
  <si>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</si>
  <si>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</si>
  <si>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</si>
  <si>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</si>
  <si>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</si>
  <si>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</si>
  <si>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</si>
  <si>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</si>
  <si>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</si>
  <si>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</si>
  <si>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</si>
  <si>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</si>
  <si>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</si>
  <si>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</si>
  <si>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</si>
  <si>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</si>
  <si>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</si>
  <si>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</si>
  <si>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</si>
  <si>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</si>
  <si>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</si>
  <si>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</si>
  <si>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</si>
  <si>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One schedule notifications for HCl elevated reading was submitted to the Environment Agency year to date</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</si>
  <si>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</si>
  <si>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</si>
  <si>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</si>
  <si>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</si>
  <si>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</si>
  <si>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</si>
  <si>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</si>
  <si>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</si>
  <si>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</si>
  <si>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</si>
  <si>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</si>
  <si>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</si>
  <si>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</si>
  <si>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</si>
  <si>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</si>
  <si>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</si>
  <si>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</si>
  <si>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</si>
  <si>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</si>
  <si>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</si>
  <si>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</si>
  <si>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</si>
  <si>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</si>
  <si>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</si>
  <si>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Environmental Monitoring Report 4th Quarter 2022</t>
  </si>
  <si>
    <t>Q4 2022</t>
  </si>
  <si>
    <t>&lt;0.03</t>
  </si>
  <si>
    <t>&lt;0.001</t>
  </si>
  <si>
    <t>0.0005 - 0.0014</t>
  </si>
  <si>
    <t>0.000165 - 0.000169</t>
  </si>
  <si>
    <t>&lt;0.0017</t>
  </si>
  <si>
    <t>0.0051 - 0.0054</t>
  </si>
  <si>
    <t>&lt;0.04</t>
  </si>
  <si>
    <t>&lt;0.0007</t>
  </si>
  <si>
    <r>
      <t>Ardley Energy Recovery Facility (ERF) facility is located close to junction 10 of the M40. The facility has a design capacity to process 326,300 tonnes per year of residual municipal waste and has the capability of exporting 27MW of electricity.
In accordance with the requirements of Condition 4.2.3, Schedule 4 and Table S5.1 of Permit EPR/UP3005LJ issued by Environment Agency to Viridor Waste Management Limited (Viridor) on 18th December 2020 (previously EPR/FP3134GU issued 29 September 2010), Viridor is required to submit a summary of the environmental monitoring works undertaken at the site on a quarterly basis. Such reports will form the basis of the annual environmental review report, which is to be submitted to the Environment Agency by 31 January as agreed in writing with the Environment Agency of each year in accordance with Condition 4.2.2 of the Permit.
Viridor note, in line with Permit variation dated 21 April 2015; 30 minute carbon monoxide (CO) average monitoring was replaced with CO 10 minute average monitoring.
This report summarises the environmental and performance data collected at the site in the fourth quarter of 2022: 1</t>
    </r>
    <r>
      <rPr>
        <vertAlign val="superscript"/>
        <sz val="10"/>
        <rFont val="Arial"/>
        <family val="2"/>
      </rPr>
      <t>st</t>
    </r>
    <r>
      <rPr>
        <sz val="10"/>
        <rFont val="Arial"/>
        <family val="2"/>
      </rPr>
      <t xml:space="preserve"> October - 30th December. Values from Q1 Q2 and Q3 are also included.
 </t>
    </r>
  </si>
  <si>
    <r>
      <rPr>
        <sz val="10"/>
        <rFont val="Arial"/>
        <family val="2"/>
      </rPr>
      <t xml:space="preserve">All IBA produced on site (including the metal content) is conveyed to the Fortis IBA facility, based within the footprint of Ardley ERF, for reprocessing. They remove and recycle the ferrous and non-ferrous metals and then create IBAA (Incinerator Bottom Ash Aggregate) from the remaining material. Their Aggregates team then utilise this in various construction and highways projects. There have been no hazardous results from IBA testing in Q1, Q2, Q3 and Q4 2022.
</t>
    </r>
    <r>
      <rPr>
        <sz val="10"/>
        <color rgb="FFFF0000"/>
        <rFont val="Arial"/>
        <family val="2"/>
      </rPr>
      <t xml:space="preserve">
</t>
    </r>
    <r>
      <rPr>
        <sz val="10"/>
        <rFont val="Arial"/>
        <family val="2"/>
      </rPr>
      <t>APCr is collected by direct transfer from the on site silo into transport tanker by Grundons and goes to one of three reprocesses or for disposal. APCr to the O.C.O Technology Ltd (formally Carbon8) site at Brandon (EPR/JP3332FK), Avonmouth (EPR/HP3638WW), or Leeds (EPR/TP3737YG) is taken through their accelerated carbonation technology. These carbonated wastes are blended with binders and fillers and pelletised to form an aggregate. APCr sent to Grundon APCr plant at Wingmoor Farm landfill site, Gloucestershire (EPR/NP3831ST) is mixed with water before it is transferred to a hazardous waste cell in the landfill.</t>
    </r>
    <r>
      <rPr>
        <sz val="10"/>
        <color rgb="FFFF0000"/>
        <rFont val="Arial"/>
        <family val="2"/>
      </rPr>
      <t xml:space="preserve">
</t>
    </r>
  </si>
  <si>
    <t>19 Jan 2023, 
20 April 2023</t>
  </si>
  <si>
    <t>All analysis below completed by permit specified BS EN method other than nitrous oxide which was completed by allowed alternative method M22. Monitoring was undertaken in August 2022</t>
  </si>
  <si>
    <t>Annual Performance Report 2022</t>
  </si>
  <si>
    <t>Summary of Residue Handling for the reporting year</t>
  </si>
  <si>
    <t>Fortis IBA</t>
  </si>
  <si>
    <t>VRM</t>
  </si>
  <si>
    <t xml:space="preserve">Grundon </t>
  </si>
  <si>
    <t>Half hourly S02 average</t>
  </si>
  <si>
    <t>High Sulphur content within waste</t>
  </si>
  <si>
    <t>Increased waste inspections</t>
  </si>
  <si>
    <t xml:space="preserve">Half hourly TOC value </t>
  </si>
  <si>
    <t>Instability following start-up from shut down</t>
  </si>
  <si>
    <t>Review of start up procedures</t>
  </si>
  <si>
    <t>Litter on public road B430</t>
  </si>
  <si>
    <t>Litter on public road</t>
  </si>
  <si>
    <t xml:space="preserve">Regular litter picking, all vehicles sheeted or netted. </t>
  </si>
  <si>
    <t>Burning plastic smell complaint received from Middleton Stoney – Burning plastic smell</t>
  </si>
  <si>
    <t xml:space="preserve"> Burning plastic smell</t>
  </si>
  <si>
    <t xml:space="preserve">Smell not from Ardley ERF Facility - Reassured the caller smell wasn’t from our facility because we have Continuous Emissions Monitoring.
Enitial, external contractor, happened to come in on 21st September  carried out an Odour Survey of our facility and nothing unusual was identified.
Odour audit timing was coincidental. Odour suppression systems, mist sprays and abatement systems in place. </t>
  </si>
  <si>
    <t xml:space="preserve">No improvement conditions remain open
All Improvement Conditions associated with Ardley Energy Recovery Facility's Environmental Permit were completed prior to the calendar year of 2022. </t>
  </si>
  <si>
    <t xml:space="preserve">No changes to the plant or operating techniques which required a variation to the Permit were undertaken during the review period of 2021. </t>
  </si>
  <si>
    <t xml:space="preserve">Following the study on lime consumption carried out in 2021, there is an improvement project now in place to make the following additions to site:
1.	Install one additional economiser bundle to each line in order to increase the total heat transfer surface area. 
2.	Install an additional sootblower on L2 final economiser to improve cleaning in this area. 
The decant pit &amp; effluent treatment improvement project will continue through 2023 to increase water efficiencies on site and reduce wastewater volumes removed from site. 
In partnership with the technology provider Martin Grate GmBH, Grate modifications have been scheduled for the 2022 outage period to allow for improved grate expansion. This change is planned to improve waste control through the boiler, prevent the loss of grate bars leading to operational downtime and increase control of Under Fire Air.
In 2022, Viridor Ardley submitted a permit variation to the EA for an increased permitted waste tonnage which has been approved Jan 2023. 
The move to an 18 month outage schedule, existing MCR improvements, and long term continual improvement ambitions will allow the site to recover more waste material and support landfill diversion. </t>
  </si>
  <si>
    <t xml:space="preserve">APCr is sampled quarterly as per permit condition 3.5.1c and table 4.5 
Permit Condition 3.5.1(c) and Table S4.5 require Viridor to undertake residue quality monitoring at quarterly intervals for both bottom ash and air pollution control residues. Figures shown detail the analysis undertaken during the review period. No schedule notifications were submitted to the Environment Agency for this review period regarding residue quality. </t>
  </si>
  <si>
    <t>Residue Quality Monitoring Results</t>
  </si>
  <si>
    <t xml:space="preserve">Bottom ash  </t>
  </si>
  <si>
    <t>Loss on Ignition (average %)</t>
  </si>
  <si>
    <t>Total Organic Carbon (average %)</t>
  </si>
  <si>
    <t>No. of Assessments Undertaken</t>
  </si>
  <si>
    <t>4 Permit compliance samples
24 ESA hazard assessment - (including 4 above).</t>
  </si>
  <si>
    <t>No. of Hazardous Results</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</si>
  <si>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</si>
  <si>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</si>
  <si>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</si>
  <si>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</si>
  <si>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</si>
  <si>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generated</t>
  </si>
  <si>
    <r>
      <rPr>
        <b/>
        <sz val="12"/>
        <color theme="1"/>
        <rFont val="Arial"/>
        <family val="2"/>
      </rPr>
      <t>Nitrous oxide emissions</t>
    </r>
    <r>
      <rPr>
        <sz val="12"/>
        <color theme="1"/>
        <rFont val="Arial"/>
        <family val="2"/>
      </rPr>
      <t xml:space="preserve"> (only plants which use ammonia or urea to abate NOx emissions)</t>
    </r>
  </si>
  <si>
    <t>Total annual mass emissions of nitrous oxide</t>
  </si>
  <si>
    <r>
      <t xml:space="preserve">Total annual carbon dioxide and nitrous oxide emissions as carbon dioxide equivalent </t>
    </r>
    <r>
      <rPr>
        <sz val="10"/>
        <color theme="1"/>
        <rFont val="Arial"/>
        <family val="2"/>
      </rPr>
      <t>(whereby 1 kg nitrous oxide is equivalent to 298 kg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</si>
  <si>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</si>
  <si>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</si>
  <si>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mass</t>
  </si>
  <si>
    <t>x %</t>
  </si>
  <si>
    <t>Percentage of total carbon dioxide emissions arising from biogenic waste</t>
  </si>
  <si>
    <t>Description of how percentage biogenic carbon dioxide emissions have been calculated</t>
  </si>
  <si>
    <t>Comments:</t>
  </si>
  <si>
    <t>Lime consumption / APCR production reduction. The Lime consumption per tonne of waste at Ardley has been highlighted as higher than the original design rate. An initial study carried out in 2021 considered the impact on lime consumption in relation to flue gas temperatures after the final economiser.  A modification was completed on the economiser on both line installing and additional tube bunndle to faciliate increased heat transfer and reduce the temperatures post the final eco thereby reducing lime consumption.
Decant pit &amp; effluent treatment. A review was conducted with an external Water Chemistry specialist and Viridor’s ERF Chemist to identify methods of treatment and recycling of effluent in order to reduce tanker offtake volumes from the site decant pit. Further works on this project will continue in 2023. 
Annual shutdown period for maintenance was conducted in April 2022 and the site has now moved to an 24-month outage schedule due to previous projects to reduce wear on the boiler and water systems. 
In August 2022 the MCR of both lines was increased to 108%.</t>
  </si>
  <si>
    <t xml:space="preserve">Description of how annual carbon dioxide mass emission has been calculated
</t>
  </si>
  <si>
    <t>Data obtained from a fully calibrated CEMS</t>
  </si>
  <si>
    <t xml:space="preserve">Description of how annual nitrous oxide mass emission has been calculated
</t>
  </si>
  <si>
    <t>Waste samplying method identified large volume of waste unsuitable for characterisation. Therefore the Biogenic value would be higher than the value. For 2023 waste fuel sampling has been arranged for 6th February 2023 .</t>
  </si>
  <si>
    <t xml:space="preserve">Description of how biogenic percentage has been calculated
</t>
  </si>
  <si>
    <t>Waste sampling data. See comment below;
Annual Waste sample undergoes LEC Analysis based on Bomb calorimetry test methods BS EN 15440:2011 and covered by UKAS accreditation for SRF &amp; RDF</t>
  </si>
  <si>
    <t>Waste sampling data -See comments below;
Annual Waste sample undergoes LEC Analysis based on Bomb calorimetry test methods BS EN 15440:2011 and covered by UKAS accreditation for SRF &amp; RDF</t>
  </si>
  <si>
    <t>All IBA remained non-hazardous as per the ESA protocol within 2021.
TOC Value above is average of the four quarters of samples on each line</t>
  </si>
  <si>
    <t>During 2022 the site accepted 317,155 tonnes of waste generating 229,868 MWh of electricity, with 203,448 of this exported to the national grid.
Annual shutdown period for maintenance was conducted in April 2022.  The last maintenance outage commenced on 18th April 2022 concluding on 7th May 2022. The site has now moved to an 18-month outage schedule. There will be a mini shut down September 2023.  The next major shutdown, during which the plant combustion systems, FGT and ancillary systems will undergo checks, repair as required and legal compliance inspections under PSSR, will commence on the 4th April 2024. 
The total waste received figure reported under operational data is the total amount of waste available for combustion, the total waste combusted figure is actual weights as recorded by the cranes and DCS feeding each line. The waste cranes are calibrated quarterly. 
The combined impact of improved availability of the boilers from previous improvement projects, the 18-month outage schedule and the MCR increase trial,
During 2022 the site accepted 317,155 tonnes of waste generating 229,868 MWh of electricity, with 203,448 of this exported to the national grid. In comparison to 2021 where the site accepted 333,527 tonnes of waste and generated 253,341 MWh of electricity with 225,454 exported to the national grid. The site has processed less waste volumes  than previously achieved over the annual period but with 97.4% of waste received being combusted.
Leading up to the pattern of weekend and bank holidays over the 2022 Christmas and New Year periods, the site increased bunker levels to ensure that combustion could be maintained without support from the burners. This is reflected in the waste accepted figure. 
The discrepancy between the two figures may be attributed to the bunker storage levels at the end of each reporting period, moisture loss through evaporation during mixing  and the difference in calibration accuracy between the weighbridge and crane load cells. 
The Net CV reported is a calculated value from the DCS. The CEMS underwent QAL2 calibration checks in August 2022 and the calibration factors were applied.
Mains water consumption explanation. The main cause of water increase at Q2 was the outage, filling of both boilers several times. Fortis also had much higher usage of water from Q2 through to Q3, due to high ambient temperatures they needed to use their sprays more to keep the IBA wet and damped down to prevent dust. Water use continued to be higher in Q3 and Q4 due to breakdowns on the plant requiring refilling of the boiler.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</si>
</sst>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43" x14ac:knownFonts="1">
    <font>
      <sz val="11"/>
      <color theme="1"/>
      <name val="Calibri"/>
      <family val="2"/>
      <scheme val="minor"/>
    </font>
    <font>
      <sz val="11"/>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1"/>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10"/>
      <color rgb="FFFF0000"/>
      <name val="Arial"/>
      <family val="2"/>
    </font>
    <font>
      <sz val="10"/>
      <name val="Arial"/>
      <family val="2"/>
    </font>
    <font>
      <sz val="11"/>
      <name val="Arial"/>
      <family val="2"/>
    </font>
    <font>
      <vertAlign val="superscript"/>
      <sz val="10"/>
      <name val="Arial"/>
      <family val="2"/>
    </font>
    <font>
      <sz val="11"/>
      <color rgb="FFFF0000"/>
      <name val="Calibri"/>
      <family val="2"/>
      <scheme val="minor"/>
    </font>
    <font>
      <sz val="10"/>
      <color rgb="FF000000"/>
      <name val="Arial"/>
      <family val="2"/>
    </font>
    <font>
      <b/>
      <sz val="12"/>
      <color rgb="FF000000"/>
      <name val="Arial"/>
      <family val="2"/>
    </font>
    <font>
      <i/>
      <sz val="11"/>
      <name val="Arial"/>
      <family val="2"/>
    </font>
    <font>
      <sz val="11"/>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D9D9D9"/>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4" fillId="0" borderId="0" applyFont="0" applyFill="0" applyBorder="0" applyAlignment="0" applyProtection="0"/>
    <xf numFmtId="9" fontId="4" fillId="0" borderId="0" applyFont="0" applyFill="0" applyBorder="0" applyAlignment="0" applyProtection="0"/>
    <xf numFmtId="0" fontId="33" fillId="0" borderId="0" applyNumberFormat="0" applyFill="0" applyBorder="0" applyAlignment="0" applyProtection="0"/>
  </cellStyleXfs>
  <cellXfs count="525">
    <xf numFmtId="0" fontId="0" fillId="0" borderId="0" xfId="0"/>
    <xf numFmtId="0" fontId="5" fillId="0" borderId="0" xfId="0" applyFont="1"/>
    <xf numFmtId="0" fontId="6" fillId="0" borderId="0" xfId="0" applyFont="1"/>
    <xf numFmtId="0" fontId="7" fillId="0" borderId="0" xfId="0" applyFont="1"/>
    <xf numFmtId="0" fontId="8" fillId="0" borderId="2" xfId="0" applyFont="1" applyBorder="1"/>
    <xf numFmtId="0" fontId="9" fillId="0" borderId="0" xfId="0" applyFont="1"/>
    <xf numFmtId="0" fontId="10" fillId="0" borderId="0" xfId="0" applyFont="1"/>
    <xf numFmtId="0" fontId="8" fillId="0" borderId="0" xfId="0" applyFont="1"/>
    <xf numFmtId="0" fontId="11" fillId="0" borderId="2" xfId="0" applyFont="1" applyBorder="1" applyAlignment="1">
      <alignment horizontal="center"/>
    </xf>
    <xf numFmtId="0" fontId="11" fillId="0" borderId="2" xfId="0" applyFont="1" applyBorder="1"/>
    <xf numFmtId="0" fontId="12" fillId="0" borderId="0" xfId="0" applyFont="1"/>
    <xf numFmtId="0" fontId="11" fillId="0" borderId="2" xfId="0" applyFont="1" applyBorder="1" applyAlignment="1">
      <alignment horizontal="center" vertical="top"/>
    </xf>
    <xf numFmtId="0" fontId="11" fillId="0" borderId="2" xfId="0" applyFont="1" applyBorder="1" applyAlignment="1">
      <alignment vertical="top"/>
    </xf>
    <xf numFmtId="0" fontId="11" fillId="0" borderId="0" xfId="0" applyFont="1"/>
    <xf numFmtId="0" fontId="12" fillId="0" borderId="0" xfId="0" applyFont="1" applyAlignment="1">
      <alignment horizontal="center"/>
    </xf>
    <xf numFmtId="0" fontId="13" fillId="0" borderId="0" xfId="0" applyFont="1"/>
    <xf numFmtId="0" fontId="11" fillId="0" borderId="4" xfId="0" applyFont="1" applyBorder="1" applyAlignment="1">
      <alignment horizontal="center"/>
    </xf>
    <xf numFmtId="164" fontId="11" fillId="0" borderId="7" xfId="1" applyNumberFormat="1" applyFont="1" applyBorder="1" applyAlignment="1">
      <alignment horizontal="center"/>
    </xf>
    <xf numFmtId="164" fontId="11" fillId="0" borderId="0" xfId="1" applyNumberFormat="1" applyFont="1" applyAlignment="1">
      <alignment horizontal="center"/>
    </xf>
    <xf numFmtId="0" fontId="11" fillId="0" borderId="9" xfId="0" applyFont="1" applyBorder="1" applyAlignment="1">
      <alignment vertical="center"/>
    </xf>
    <xf numFmtId="164" fontId="11" fillId="0" borderId="12" xfId="1" applyNumberFormat="1" applyFont="1" applyBorder="1" applyAlignment="1">
      <alignment horizontal="center"/>
    </xf>
    <xf numFmtId="0" fontId="11" fillId="0" borderId="0" xfId="0" applyFont="1" applyAlignment="1">
      <alignment horizontal="center"/>
    </xf>
    <xf numFmtId="0" fontId="11" fillId="0" borderId="7" xfId="0" applyFont="1" applyBorder="1" applyAlignment="1">
      <alignment horizontal="center"/>
    </xf>
    <xf numFmtId="0" fontId="5" fillId="0" borderId="0" xfId="0" applyFont="1" applyAlignment="1">
      <alignment horizontal="right"/>
    </xf>
    <xf numFmtId="0" fontId="5" fillId="0" borderId="0" xfId="0" applyFont="1" applyAlignment="1">
      <alignment vertical="center"/>
    </xf>
    <xf numFmtId="0" fontId="7" fillId="0" borderId="0" xfId="0" applyFont="1" applyAlignment="1">
      <alignment horizontal="center"/>
    </xf>
    <xf numFmtId="0" fontId="15" fillId="4" borderId="6" xfId="0" applyFont="1" applyFill="1" applyBorder="1" applyAlignment="1">
      <alignment vertical="center" wrapText="1"/>
    </xf>
    <xf numFmtId="0" fontId="15" fillId="4" borderId="8" xfId="0" applyFont="1" applyFill="1" applyBorder="1" applyAlignment="1">
      <alignment vertical="center" wrapText="1"/>
    </xf>
    <xf numFmtId="0" fontId="15" fillId="4" borderId="1" xfId="0" applyFont="1" applyFill="1" applyBorder="1" applyAlignment="1">
      <alignment horizontal="center" vertical="center" wrapText="1"/>
    </xf>
    <xf numFmtId="0" fontId="15" fillId="4" borderId="1" xfId="0" applyFont="1" applyFill="1" applyBorder="1" applyAlignment="1">
      <alignment vertical="center" wrapText="1"/>
    </xf>
    <xf numFmtId="0" fontId="15" fillId="4" borderId="2" xfId="0" applyFont="1" applyFill="1" applyBorder="1" applyAlignment="1">
      <alignment vertical="center" wrapText="1"/>
    </xf>
    <xf numFmtId="0" fontId="16" fillId="0" borderId="12" xfId="0" applyFont="1" applyBorder="1"/>
    <xf numFmtId="0" fontId="7" fillId="0" borderId="0" xfId="0" applyFont="1" applyAlignment="1">
      <alignment vertical="center"/>
    </xf>
    <xf numFmtId="0" fontId="6" fillId="0" borderId="0" xfId="0" applyFont="1" applyAlignment="1">
      <alignment horizontal="left" vertical="center" wrapText="1"/>
    </xf>
    <xf numFmtId="0" fontId="8" fillId="0" borderId="3" xfId="0" applyFont="1" applyBorder="1" applyAlignment="1">
      <alignment vertical="center"/>
    </xf>
    <xf numFmtId="0" fontId="8" fillId="0" borderId="4" xfId="0" applyFont="1" applyBorder="1" applyAlignment="1">
      <alignment vertical="center"/>
    </xf>
    <xf numFmtId="0" fontId="8" fillId="0" borderId="5" xfId="0" applyFont="1" applyBorder="1" applyAlignment="1">
      <alignment vertical="center"/>
    </xf>
    <xf numFmtId="0" fontId="8" fillId="0" borderId="6" xfId="0" applyFont="1" applyBorder="1"/>
    <xf numFmtId="0" fontId="8" fillId="0" borderId="3" xfId="0" applyFont="1" applyBorder="1"/>
    <xf numFmtId="0" fontId="5" fillId="0" borderId="3" xfId="0" applyFont="1" applyBorder="1"/>
    <xf numFmtId="0" fontId="17" fillId="0" borderId="0" xfId="0" applyFont="1"/>
    <xf numFmtId="0" fontId="7" fillId="0" borderId="0" xfId="0" applyFont="1" applyAlignment="1">
      <alignment horizontal="center" vertical="center"/>
    </xf>
    <xf numFmtId="0" fontId="8" fillId="0" borderId="0" xfId="0" applyFont="1" applyAlignment="1">
      <alignment vertical="top"/>
    </xf>
    <xf numFmtId="0" fontId="8" fillId="0" borderId="2" xfId="0" applyFont="1" applyBorder="1" applyAlignment="1">
      <alignment horizontal="left" vertical="center"/>
    </xf>
    <xf numFmtId="0" fontId="8" fillId="0" borderId="1" xfId="0" applyFont="1" applyBorder="1" applyAlignment="1">
      <alignment horizontal="center" vertical="center" wrapText="1"/>
    </xf>
    <xf numFmtId="0" fontId="8" fillId="0" borderId="0" xfId="0" applyFont="1" applyAlignment="1">
      <alignment vertical="center"/>
    </xf>
    <xf numFmtId="0" fontId="20" fillId="0" borderId="0" xfId="0" applyFont="1"/>
    <xf numFmtId="0" fontId="21" fillId="0" borderId="0" xfId="0" applyFont="1"/>
    <xf numFmtId="0" fontId="22" fillId="0" borderId="0" xfId="0" applyFont="1"/>
    <xf numFmtId="0" fontId="23" fillId="0" borderId="0" xfId="0" applyFont="1"/>
    <xf numFmtId="0" fontId="8"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8" fillId="0" borderId="11" xfId="0" applyFont="1" applyBorder="1" applyAlignment="1">
      <alignment horizontal="left" vertical="top" wrapText="1"/>
    </xf>
    <xf numFmtId="0" fontId="8" fillId="0" borderId="12" xfId="0" applyFont="1" applyBorder="1" applyAlignment="1">
      <alignment horizontal="left" vertical="top" wrapText="1"/>
    </xf>
    <xf numFmtId="0" fontId="8" fillId="0" borderId="13" xfId="0" applyFont="1" applyBorder="1" applyAlignment="1">
      <alignment horizontal="left" vertical="top" wrapText="1"/>
    </xf>
    <xf numFmtId="0" fontId="3" fillId="0" borderId="0" xfId="0" applyFont="1"/>
    <xf numFmtId="0" fontId="13" fillId="0" borderId="0" xfId="0" applyFont="1" applyAlignment="1">
      <alignment horizontal="center"/>
    </xf>
    <xf numFmtId="0" fontId="13" fillId="5" borderId="0" xfId="0" applyFont="1" applyFill="1" applyAlignment="1">
      <alignment horizontal="center"/>
    </xf>
    <xf numFmtId="0" fontId="3" fillId="2" borderId="0" xfId="0" applyFont="1" applyFill="1"/>
    <xf numFmtId="164" fontId="2" fillId="5" borderId="0" xfId="1" applyNumberFormat="1" applyFont="1" applyFill="1" applyAlignment="1">
      <alignment horizontal="center"/>
    </xf>
    <xf numFmtId="164" fontId="11" fillId="0" borderId="0" xfId="1" applyNumberFormat="1" applyFont="1" applyBorder="1" applyAlignment="1">
      <alignment horizontal="center"/>
    </xf>
    <xf numFmtId="0" fontId="8" fillId="3" borderId="0" xfId="0" applyFont="1" applyFill="1" applyAlignment="1">
      <alignment horizontal="center" vertical="center"/>
    </xf>
    <xf numFmtId="0" fontId="8" fillId="3" borderId="0" xfId="0" applyFont="1" applyFill="1" applyAlignment="1">
      <alignment horizontal="center" vertical="center" wrapText="1"/>
    </xf>
    <xf numFmtId="0" fontId="35" fillId="4" borderId="2" xfId="0" applyFont="1" applyFill="1" applyBorder="1" applyAlignment="1">
      <alignment horizontal="center" vertical="center" wrapText="1"/>
    </xf>
    <xf numFmtId="164" fontId="2" fillId="5" borderId="12" xfId="1" applyNumberFormat="1" applyFont="1" applyFill="1" applyBorder="1" applyAlignment="1">
      <alignment horizontal="center"/>
    </xf>
    <xf numFmtId="0" fontId="35" fillId="5" borderId="7" xfId="1" applyNumberFormat="1" applyFont="1" applyFill="1" applyBorder="1" applyAlignment="1">
      <alignment horizontal="center"/>
    </xf>
    <xf numFmtId="165" fontId="2" fillId="0" borderId="0" xfId="2" applyNumberFormat="1" applyFont="1" applyFill="1" applyAlignment="1">
      <alignment horizontal="center" vertical="center"/>
    </xf>
    <xf numFmtId="164" fontId="35" fillId="5" borderId="7" xfId="1" applyNumberFormat="1" applyFont="1" applyFill="1" applyBorder="1" applyAlignment="1">
      <alignment horizontal="center"/>
    </xf>
    <xf numFmtId="164" fontId="35" fillId="5" borderId="0" xfId="1" applyNumberFormat="1" applyFont="1" applyFill="1" applyAlignment="1">
      <alignment horizontal="center"/>
    </xf>
    <xf numFmtId="164" fontId="35" fillId="5" borderId="0" xfId="1" applyNumberFormat="1" applyFont="1" applyFill="1" applyBorder="1" applyAlignment="1">
      <alignment horizontal="center"/>
    </xf>
    <xf numFmtId="164" fontId="11" fillId="0" borderId="0" xfId="1" applyNumberFormat="1" applyFont="1" applyFill="1" applyBorder="1" applyAlignment="1">
      <alignment horizontal="center"/>
    </xf>
    <xf numFmtId="9" fontId="2" fillId="0" borderId="2" xfId="0" applyNumberFormat="1" applyFont="1" applyBorder="1" applyAlignment="1">
      <alignment horizontal="center" vertical="center" wrapText="1"/>
    </xf>
    <xf numFmtId="0" fontId="18" fillId="0" borderId="4" xfId="0" applyFont="1" applyBorder="1" applyAlignment="1">
      <alignment vertical="center" wrapText="1"/>
    </xf>
    <xf numFmtId="0" fontId="11" fillId="0" borderId="2" xfId="0" applyFont="1" applyBorder="1" applyAlignment="1">
      <alignment horizontal="center" vertical="center" wrapText="1"/>
    </xf>
    <xf numFmtId="0" fontId="36" fillId="0" borderId="2" xfId="0" applyFont="1" applyBorder="1" applyAlignment="1">
      <alignment horizontal="center"/>
    </xf>
    <xf numFmtId="2" fontId="36" fillId="5" borderId="2" xfId="0" applyNumberFormat="1" applyFont="1" applyFill="1" applyBorder="1" applyAlignment="1">
      <alignment horizontal="center"/>
    </xf>
    <xf numFmtId="0" fontId="36" fillId="5" borderId="2" xfId="0" applyFont="1" applyFill="1" applyBorder="1" applyAlignment="1">
      <alignment horizontal="center"/>
    </xf>
    <xf numFmtId="0" fontId="2" fillId="0" borderId="0" xfId="0" applyFont="1"/>
    <xf numFmtId="0" fontId="36" fillId="3" borderId="2" xfId="0" applyFont="1" applyFill="1" applyBorder="1" applyAlignment="1">
      <alignment horizontal="center"/>
    </xf>
    <xf numFmtId="0" fontId="8" fillId="0" borderId="2" xfId="0" applyFont="1" applyBorder="1" applyAlignment="1">
      <alignment horizontal="center" vertical="center" wrapText="1"/>
    </xf>
    <xf numFmtId="0" fontId="2" fillId="5" borderId="0" xfId="0" applyFont="1" applyFill="1" applyAlignment="1">
      <alignment horizontal="center"/>
    </xf>
    <xf numFmtId="0" fontId="2" fillId="3" borderId="7" xfId="0" applyFont="1" applyFill="1" applyBorder="1" applyAlignment="1">
      <alignment vertical="center"/>
    </xf>
    <xf numFmtId="0" fontId="2" fillId="0" borderId="8" xfId="0" applyFont="1" applyBorder="1" applyAlignment="1">
      <alignment horizontal="left"/>
    </xf>
    <xf numFmtId="0" fontId="2" fillId="2" borderId="12" xfId="0" applyFont="1" applyFill="1" applyBorder="1" applyAlignment="1">
      <alignment horizontal="center" vertical="center"/>
    </xf>
    <xf numFmtId="0" fontId="2" fillId="0" borderId="12" xfId="0" applyFont="1" applyBorder="1"/>
    <xf numFmtId="0" fontId="2" fillId="2" borderId="12" xfId="0" applyFont="1" applyFill="1" applyBorder="1" applyAlignment="1">
      <alignment horizontal="center"/>
    </xf>
    <xf numFmtId="0" fontId="11" fillId="0" borderId="12" xfId="0" applyFont="1" applyBorder="1"/>
    <xf numFmtId="0" fontId="2" fillId="0" borderId="13" xfId="0" applyFont="1" applyBorder="1" applyAlignment="1">
      <alignment horizontal="center"/>
    </xf>
    <xf numFmtId="0" fontId="2" fillId="0" borderId="6" xfId="0" applyFont="1" applyBorder="1"/>
    <xf numFmtId="0" fontId="2" fillId="0" borderId="11" xfId="0" applyFont="1" applyBorder="1"/>
    <xf numFmtId="0" fontId="35" fillId="5" borderId="0" xfId="1" applyNumberFormat="1" applyFont="1" applyFill="1" applyBorder="1" applyAlignment="1">
      <alignment horizontal="center"/>
    </xf>
    <xf numFmtId="0" fontId="35" fillId="5" borderId="12" xfId="1" applyNumberFormat="1" applyFont="1" applyFill="1" applyBorder="1" applyAlignment="1">
      <alignment horizontal="center"/>
    </xf>
    <xf numFmtId="0" fontId="11" fillId="0" borderId="14" xfId="0" applyFont="1" applyBorder="1" applyAlignment="1">
      <alignment horizontal="center" vertical="center"/>
    </xf>
    <xf numFmtId="0" fontId="8" fillId="0" borderId="2" xfId="0" applyFont="1" applyBorder="1" applyAlignment="1">
      <alignment vertical="center"/>
    </xf>
    <xf numFmtId="0" fontId="9" fillId="0" borderId="0" xfId="0" applyFont="1" applyAlignment="1">
      <alignment wrapText="1"/>
    </xf>
    <xf numFmtId="43" fontId="11" fillId="0" borderId="0" xfId="1" applyFont="1" applyAlignment="1">
      <alignment horizontal="center"/>
    </xf>
    <xf numFmtId="164" fontId="35" fillId="3" borderId="0" xfId="1" applyNumberFormat="1" applyFont="1" applyFill="1" applyBorder="1" applyAlignment="1">
      <alignment horizontal="center"/>
    </xf>
    <xf numFmtId="2" fontId="2" fillId="5" borderId="2" xfId="0" applyNumberFormat="1" applyFont="1" applyFill="1" applyBorder="1" applyAlignment="1">
      <alignment horizontal="right" vertical="center"/>
    </xf>
    <xf numFmtId="0" fontId="2" fillId="0" borderId="2" xfId="0" applyFont="1" applyBorder="1" applyAlignment="1">
      <alignment horizontal="center" vertical="center" wrapText="1"/>
    </xf>
    <xf numFmtId="0" fontId="3" fillId="0" borderId="0" xfId="0" applyFont="1" applyAlignment="1">
      <alignment horizontal="left" vertical="center" wrapText="1"/>
    </xf>
    <xf numFmtId="0" fontId="1" fillId="0" borderId="0" xfId="0" applyFont="1"/>
    <xf numFmtId="43" fontId="35" fillId="5" borderId="0" xfId="1" applyFont="1" applyFill="1" applyAlignment="1">
      <alignment horizontal="center"/>
    </xf>
    <xf numFmtId="164" fontId="2" fillId="2" borderId="7" xfId="1" applyNumberFormat="1" applyFont="1" applyFill="1" applyBorder="1"/>
    <xf numFmtId="0" fontId="2" fillId="5"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2" borderId="2" xfId="0" applyFont="1" applyFill="1" applyBorder="1" applyAlignment="1">
      <alignment horizontal="center" vertical="top"/>
    </xf>
    <xf numFmtId="0" fontId="8" fillId="0" borderId="2" xfId="0" applyFont="1" applyBorder="1" applyAlignment="1">
      <alignment horizontal="center" vertical="center"/>
    </xf>
    <xf numFmtId="0" fontId="8" fillId="0" borderId="2" xfId="0" applyFont="1" applyBorder="1" applyAlignment="1">
      <alignment horizontal="center"/>
    </xf>
    <xf numFmtId="0" fontId="2" fillId="2" borderId="2" xfId="0" applyFont="1" applyFill="1" applyBorder="1" applyAlignment="1">
      <alignment horizontal="center" vertical="center" wrapText="1"/>
    </xf>
    <xf numFmtId="164" fontId="35" fillId="5" borderId="0" xfId="1" applyNumberFormat="1" applyFont="1" applyFill="1" applyAlignment="1">
      <alignment horizontal="center" vertical="center"/>
    </xf>
    <xf numFmtId="2" fontId="1" fillId="5" borderId="2" xfId="0" applyNumberFormat="1" applyFont="1" applyFill="1" applyBorder="1" applyAlignment="1">
      <alignment horizontal="center"/>
    </xf>
    <xf numFmtId="17" fontId="3" fillId="0" borderId="0" xfId="0" applyNumberFormat="1" applyFont="1"/>
    <xf numFmtId="0" fontId="3" fillId="0" borderId="0" xfId="0" applyFont="1" applyAlignment="1">
      <alignment horizontal="left"/>
    </xf>
    <xf numFmtId="0" fontId="3" fillId="0" borderId="4" xfId="0" applyFont="1" applyBorder="1"/>
    <xf numFmtId="0" fontId="3" fillId="0" borderId="5" xfId="0" applyFont="1" applyBorder="1"/>
    <xf numFmtId="0" fontId="1" fillId="2" borderId="2" xfId="0" applyFont="1" applyFill="1" applyBorder="1" applyAlignment="1">
      <alignment horizontal="center"/>
    </xf>
    <xf numFmtId="0" fontId="2" fillId="2" borderId="2" xfId="0" applyFont="1" applyFill="1" applyBorder="1" applyAlignment="1">
      <alignment horizontal="center"/>
    </xf>
    <xf numFmtId="0" fontId="3" fillId="0" borderId="7" xfId="0" applyFont="1" applyBorder="1"/>
    <xf numFmtId="0" fontId="3" fillId="0" borderId="8" xfId="0" applyFont="1" applyBorder="1"/>
    <xf numFmtId="0" fontId="3" fillId="0" borderId="11" xfId="0" applyFont="1" applyBorder="1"/>
    <xf numFmtId="0" fontId="3" fillId="0" borderId="12" xfId="0" applyFont="1" applyBorder="1"/>
    <xf numFmtId="0" fontId="3" fillId="0" borderId="13" xfId="0" applyFont="1" applyBorder="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165" fontId="2" fillId="0" borderId="10" xfId="2" applyNumberFormat="1" applyFont="1" applyBorder="1" applyAlignment="1">
      <alignment horizontal="center"/>
    </xf>
    <xf numFmtId="0" fontId="2" fillId="0" borderId="9" xfId="0" applyFont="1" applyBorder="1" applyAlignment="1">
      <alignment vertical="center"/>
    </xf>
    <xf numFmtId="0" fontId="2" fillId="6" borderId="9" xfId="0" applyFont="1" applyFill="1" applyBorder="1" applyAlignment="1">
      <alignment vertical="center"/>
    </xf>
    <xf numFmtId="165" fontId="2" fillId="0" borderId="13" xfId="2" applyNumberFormat="1" applyFont="1" applyBorder="1" applyAlignment="1">
      <alignment horizontal="center"/>
    </xf>
    <xf numFmtId="0" fontId="2" fillId="0" borderId="8" xfId="0" applyFont="1" applyBorder="1" applyAlignment="1">
      <alignment horizontal="center"/>
    </xf>
    <xf numFmtId="164" fontId="2" fillId="0" borderId="8" xfId="0" applyNumberFormat="1" applyFont="1" applyBorder="1" applyAlignment="1">
      <alignment horizontal="center"/>
    </xf>
    <xf numFmtId="0" fontId="2" fillId="0" borderId="9" xfId="0" applyFont="1" applyBorder="1"/>
    <xf numFmtId="164" fontId="2" fillId="0" borderId="10" xfId="0" applyNumberFormat="1" applyFont="1" applyBorder="1" applyAlignment="1">
      <alignment horizontal="center"/>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xf>
    <xf numFmtId="0" fontId="2" fillId="0" borderId="8" xfId="0" quotePrefix="1" applyFont="1" applyBorder="1" applyAlignment="1">
      <alignment horizontal="center"/>
    </xf>
    <xf numFmtId="165" fontId="2" fillId="0" borderId="8" xfId="2" applyNumberFormat="1" applyFont="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164" fontId="3" fillId="0" borderId="0" xfId="0" applyNumberFormat="1" applyFont="1"/>
    <xf numFmtId="0" fontId="2" fillId="0" borderId="12" xfId="0" applyFont="1" applyBorder="1" applyAlignment="1">
      <alignment horizontal="center" vertical="center"/>
    </xf>
    <xf numFmtId="164" fontId="2" fillId="2" borderId="12" xfId="1" applyNumberFormat="1" applyFont="1" applyFill="1" applyBorder="1" applyAlignment="1">
      <alignment horizont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wrapText="1"/>
    </xf>
    <xf numFmtId="10" fontId="2" fillId="0" borderId="8" xfId="2" applyNumberFormat="1" applyFont="1" applyFill="1" applyBorder="1" applyAlignment="1">
      <alignment horizontal="center"/>
    </xf>
    <xf numFmtId="10" fontId="2" fillId="0" borderId="10" xfId="2" applyNumberFormat="1" applyFont="1" applyFill="1" applyBorder="1" applyAlignment="1">
      <alignment horizontal="center"/>
    </xf>
    <xf numFmtId="10" fontId="2" fillId="0" borderId="10" xfId="2" applyNumberFormat="1" applyFont="1" applyBorder="1" applyAlignment="1">
      <alignment horizontal="center"/>
    </xf>
    <xf numFmtId="165" fontId="2" fillId="0" borderId="10" xfId="2" quotePrefix="1"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3" fillId="0" borderId="0" xfId="0" applyFont="1" applyAlignment="1">
      <alignment vertical="top" wrapText="1"/>
    </xf>
    <xf numFmtId="0" fontId="1" fillId="0" borderId="0" xfId="0" applyFont="1" applyAlignment="1">
      <alignment horizontal="center"/>
    </xf>
    <xf numFmtId="0" fontId="2" fillId="0" borderId="0" xfId="0" applyFont="1" applyAlignment="1">
      <alignment vertical="center"/>
    </xf>
    <xf numFmtId="4" fontId="2" fillId="0" borderId="2"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0" fontId="1" fillId="0" borderId="0" xfId="0" applyFont="1" applyAlignment="1">
      <alignment horizontal="left" vertical="top" wrapText="1"/>
    </xf>
    <xf numFmtId="0" fontId="2" fillId="5" borderId="2" xfId="0" applyFont="1" applyFill="1" applyBorder="1" applyAlignment="1">
      <alignment vertical="center" wrapText="1"/>
    </xf>
    <xf numFmtId="0" fontId="3" fillId="5" borderId="2" xfId="0" applyFont="1" applyFill="1" applyBorder="1"/>
    <xf numFmtId="0" fontId="1" fillId="0" borderId="0" xfId="0" applyFont="1" applyAlignment="1">
      <alignment vertical="center"/>
    </xf>
    <xf numFmtId="0" fontId="1" fillId="0" borderId="9" xfId="0" applyFont="1" applyBorder="1"/>
    <xf numFmtId="0" fontId="2" fillId="0" borderId="2" xfId="0" applyFont="1" applyBorder="1" applyAlignment="1">
      <alignment horizontal="left" vertical="center" wrapText="1"/>
    </xf>
    <xf numFmtId="0" fontId="2" fillId="0" borderId="2" xfId="0" applyFont="1" applyBorder="1" applyAlignment="1">
      <alignment vertical="center" wrapText="1"/>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2" xfId="0" applyFont="1" applyBorder="1" applyAlignment="1">
      <alignment horizontal="left"/>
    </xf>
    <xf numFmtId="0" fontId="1" fillId="5" borderId="2" xfId="0" applyFont="1" applyFill="1" applyBorder="1" applyAlignment="1">
      <alignment horizontal="center"/>
    </xf>
    <xf numFmtId="0" fontId="1" fillId="0" borderId="2" xfId="0" applyFont="1" applyBorder="1"/>
    <xf numFmtId="2" fontId="1" fillId="0" borderId="2" xfId="0" applyNumberFormat="1" applyFont="1" applyBorder="1" applyAlignment="1">
      <alignment horizontal="center" vertical="center"/>
    </xf>
    <xf numFmtId="0" fontId="1" fillId="0" borderId="2" xfId="0" applyFont="1" applyBorder="1" applyAlignment="1">
      <alignment horizontal="center" vertical="center"/>
    </xf>
    <xf numFmtId="0" fontId="1" fillId="3" borderId="0" xfId="0" applyFont="1" applyFill="1" applyAlignment="1">
      <alignment horizontal="left"/>
    </xf>
    <xf numFmtId="0" fontId="1" fillId="3" borderId="0" xfId="0" applyFont="1" applyFill="1" applyAlignment="1">
      <alignment horizontal="center"/>
    </xf>
    <xf numFmtId="0" fontId="1" fillId="3" borderId="0" xfId="0" applyFont="1" applyFill="1"/>
    <xf numFmtId="169" fontId="1" fillId="5" borderId="2" xfId="0" applyNumberFormat="1" applyFont="1" applyFill="1" applyBorder="1" applyAlignment="1">
      <alignment horizontal="center"/>
    </xf>
    <xf numFmtId="1" fontId="1" fillId="5" borderId="2" xfId="0" applyNumberFormat="1" applyFont="1" applyFill="1" applyBorder="1" applyAlignment="1">
      <alignment horizontal="center"/>
    </xf>
    <xf numFmtId="2" fontId="1" fillId="2" borderId="2" xfId="0" applyNumberFormat="1" applyFont="1" applyFill="1" applyBorder="1" applyAlignment="1">
      <alignment horizontal="center"/>
    </xf>
    <xf numFmtId="169" fontId="1" fillId="2" borderId="2" xfId="0" applyNumberFormat="1" applyFont="1" applyFill="1" applyBorder="1" applyAlignment="1">
      <alignment horizontal="center"/>
    </xf>
    <xf numFmtId="0" fontId="36" fillId="5" borderId="2" xfId="0" applyFont="1" applyFill="1" applyBorder="1" applyAlignment="1">
      <alignment horizontal="left"/>
    </xf>
    <xf numFmtId="164" fontId="2" fillId="5" borderId="0" xfId="1" applyNumberFormat="1" applyFont="1" applyFill="1" applyAlignment="1">
      <alignment horizontal="center" vertical="center"/>
    </xf>
    <xf numFmtId="0" fontId="2" fillId="0" borderId="12" xfId="0" applyFont="1" applyBorder="1" applyAlignment="1">
      <alignment horizontal="center" vertical="center" textRotation="90"/>
    </xf>
    <xf numFmtId="43" fontId="3" fillId="0" borderId="0" xfId="0" applyNumberFormat="1" applyFont="1"/>
    <xf numFmtId="0" fontId="2" fillId="0" borderId="0" xfId="0" applyFont="1" applyAlignment="1">
      <alignment horizontal="center" vertical="center" textRotation="90"/>
    </xf>
    <xf numFmtId="164" fontId="2" fillId="5" borderId="0" xfId="1" applyNumberFormat="1" applyFont="1" applyFill="1" applyBorder="1" applyAlignment="1">
      <alignment horizontal="center"/>
    </xf>
    <xf numFmtId="0" fontId="11" fillId="0" borderId="11" xfId="0" applyFont="1" applyBorder="1" applyAlignment="1">
      <alignment vertical="center"/>
    </xf>
    <xf numFmtId="164" fontId="11" fillId="0" borderId="12" xfId="1" applyNumberFormat="1" applyFont="1" applyFill="1" applyBorder="1" applyAlignment="1">
      <alignment horizontal="center"/>
    </xf>
    <xf numFmtId="165" fontId="2" fillId="0" borderId="13" xfId="2" applyNumberFormat="1" applyFont="1" applyFill="1" applyBorder="1" applyAlignment="1">
      <alignment horizontal="center"/>
    </xf>
    <xf numFmtId="165" fontId="2" fillId="0" borderId="0" xfId="2" applyNumberFormat="1" applyFont="1" applyFill="1" applyBorder="1" applyAlignment="1">
      <alignment horizontal="center"/>
    </xf>
    <xf numFmtId="0" fontId="38" fillId="0" borderId="0" xfId="0" applyFont="1"/>
    <xf numFmtId="164" fontId="2" fillId="0" borderId="0" xfId="1" applyNumberFormat="1" applyFont="1" applyFill="1" applyBorder="1" applyAlignment="1">
      <alignment horizontal="center"/>
    </xf>
    <xf numFmtId="0" fontId="1" fillId="7" borderId="0" xfId="0" applyFont="1" applyFill="1" applyAlignment="1">
      <alignment horizontal="center"/>
    </xf>
    <xf numFmtId="14" fontId="2" fillId="5" borderId="2" xfId="0" applyNumberFormat="1" applyFont="1" applyFill="1" applyBorder="1" applyAlignment="1">
      <alignment vertical="top" wrapText="1"/>
    </xf>
    <xf numFmtId="0" fontId="3" fillId="7" borderId="0" xfId="0" applyFont="1" applyFill="1"/>
    <xf numFmtId="4" fontId="2" fillId="2" borderId="3" xfId="0" applyNumberFormat="1" applyFont="1" applyFill="1" applyBorder="1" applyAlignment="1">
      <alignment horizontal="center" vertical="center" wrapText="1"/>
    </xf>
    <xf numFmtId="0" fontId="2" fillId="8" borderId="0" xfId="0" applyFont="1" applyFill="1"/>
    <xf numFmtId="0" fontId="11" fillId="0" borderId="3" xfId="0" applyFont="1" applyBorder="1" applyAlignment="1">
      <alignment horizontal="center" vertical="top" wrapText="1"/>
    </xf>
    <xf numFmtId="0" fontId="2" fillId="0" borderId="3" xfId="0" applyFont="1" applyBorder="1" applyAlignment="1">
      <alignment horizontal="center" vertical="top" wrapText="1"/>
    </xf>
    <xf numFmtId="164" fontId="11" fillId="5" borderId="0" xfId="1" applyNumberFormat="1" applyFont="1" applyFill="1" applyAlignment="1">
      <alignment horizontal="center"/>
    </xf>
    <xf numFmtId="2" fontId="36" fillId="0" borderId="2" xfId="0" applyNumberFormat="1" applyFont="1" applyBorder="1" applyAlignment="1">
      <alignment horizontal="center"/>
    </xf>
    <xf numFmtId="1" fontId="36" fillId="0" borderId="2" xfId="0" applyNumberFormat="1" applyFont="1" applyBorder="1" applyAlignment="1">
      <alignment horizontal="center"/>
    </xf>
    <xf numFmtId="0" fontId="1" fillId="0" borderId="2" xfId="0" applyFont="1" applyBorder="1" applyAlignment="1">
      <alignment horizontal="center"/>
    </xf>
    <xf numFmtId="2" fontId="1" fillId="0" borderId="2" xfId="0" applyNumberFormat="1" applyFont="1" applyBorder="1" applyAlignment="1">
      <alignment horizontal="center"/>
    </xf>
    <xf numFmtId="1" fontId="1" fillId="0" borderId="2" xfId="0" applyNumberFormat="1" applyFont="1" applyBorder="1" applyAlignment="1">
      <alignment horizontal="center"/>
    </xf>
    <xf numFmtId="14" fontId="1" fillId="7" borderId="0" xfId="0" applyNumberFormat="1" applyFont="1" applyFill="1" applyAlignment="1">
      <alignment horizontal="center"/>
    </xf>
    <xf numFmtId="14" fontId="1" fillId="0" borderId="0" xfId="0" applyNumberFormat="1" applyFont="1" applyAlignment="1">
      <alignment horizontal="center"/>
    </xf>
    <xf numFmtId="14" fontId="3" fillId="0" borderId="0" xfId="0" applyNumberFormat="1" applyFont="1"/>
    <xf numFmtId="14" fontId="3" fillId="7" borderId="0" xfId="0" applyNumberFormat="1" applyFont="1" applyFill="1"/>
    <xf numFmtId="14" fontId="6" fillId="0" borderId="0" xfId="0" applyNumberFormat="1" applyFont="1"/>
    <xf numFmtId="165" fontId="2" fillId="0" borderId="1" xfId="2" applyNumberFormat="1" applyFont="1" applyBorder="1" applyAlignment="1">
      <alignment horizontal="center" vertical="center" wrapText="1"/>
    </xf>
    <xf numFmtId="168" fontId="2" fillId="5" borderId="1" xfId="0" applyNumberFormat="1" applyFont="1" applyFill="1" applyBorder="1" applyAlignment="1">
      <alignment horizontal="center" vertical="center" wrapText="1"/>
    </xf>
    <xf numFmtId="0" fontId="2" fillId="2" borderId="2" xfId="0" applyFont="1" applyFill="1" applyBorder="1" applyAlignment="1">
      <alignment horizontal="left" vertical="center" wrapText="1"/>
    </xf>
    <xf numFmtId="14" fontId="2" fillId="5" borderId="2" xfId="0" applyNumberFormat="1" applyFont="1" applyFill="1" applyBorder="1" applyAlignment="1">
      <alignment horizontal="center" vertical="center" wrapText="1"/>
    </xf>
    <xf numFmtId="14" fontId="1" fillId="3" borderId="0" xfId="0" applyNumberFormat="1" applyFont="1" applyFill="1" applyAlignment="1">
      <alignment horizontal="center"/>
    </xf>
    <xf numFmtId="0" fontId="3" fillId="0" borderId="2" xfId="0" applyFont="1" applyBorder="1" applyAlignment="1">
      <alignment vertical="top" wrapText="1"/>
    </xf>
    <xf numFmtId="0" fontId="3" fillId="0" borderId="2" xfId="0" applyFont="1" applyBorder="1" applyAlignment="1">
      <alignment horizontal="center" vertical="top"/>
    </xf>
    <xf numFmtId="0" fontId="3" fillId="5" borderId="2" xfId="0" applyFont="1" applyFill="1" applyBorder="1" applyAlignment="1">
      <alignment vertical="top"/>
    </xf>
    <xf numFmtId="0" fontId="3" fillId="0" borderId="0" xfId="0" applyFont="1" applyAlignment="1">
      <alignment vertical="top"/>
    </xf>
    <xf numFmtId="0" fontId="3" fillId="0" borderId="2" xfId="0" applyFont="1" applyBorder="1" applyAlignment="1">
      <alignment horizontal="center" vertical="top" wrapText="1"/>
    </xf>
    <xf numFmtId="10" fontId="3" fillId="5" borderId="2" xfId="0" applyNumberFormat="1" applyFont="1" applyFill="1" applyBorder="1" applyAlignment="1">
      <alignment vertical="top"/>
    </xf>
    <xf numFmtId="4" fontId="3" fillId="5" borderId="2" xfId="0" applyNumberFormat="1" applyFont="1" applyFill="1" applyBorder="1" applyAlignment="1">
      <alignment vertical="top"/>
    </xf>
    <xf numFmtId="2" fontId="3" fillId="5" borderId="2" xfId="0" applyNumberFormat="1" applyFont="1" applyFill="1" applyBorder="1" applyAlignment="1">
      <alignment vertical="top"/>
    </xf>
    <xf numFmtId="164" fontId="35" fillId="7" borderId="0" xfId="1" applyNumberFormat="1" applyFont="1" applyFill="1" applyBorder="1" applyAlignment="1">
      <alignment horizontal="center"/>
    </xf>
    <xf numFmtId="164" fontId="11" fillId="7" borderId="0" xfId="1" applyNumberFormat="1" applyFont="1" applyFill="1" applyAlignment="1">
      <alignment horizontal="center"/>
    </xf>
    <xf numFmtId="0" fontId="21" fillId="0" borderId="0" xfId="0" applyFont="1" applyAlignment="1">
      <alignment horizontal="left" wrapText="1"/>
    </xf>
    <xf numFmtId="0" fontId="9" fillId="0" borderId="0" xfId="0" applyFont="1" applyAlignment="1">
      <alignment horizontal="center"/>
    </xf>
    <xf numFmtId="0" fontId="3" fillId="2" borderId="0" xfId="0" applyFont="1" applyFill="1" applyAlignment="1">
      <alignment horizontal="center" vertical="center"/>
    </xf>
    <xf numFmtId="0" fontId="9" fillId="2" borderId="0" xfId="0" applyFont="1" applyFill="1" applyAlignment="1">
      <alignment horizontal="center"/>
    </xf>
    <xf numFmtId="0" fontId="9" fillId="0" borderId="0" xfId="0" applyFont="1" applyAlignment="1">
      <alignment horizontal="center" wrapText="1"/>
    </xf>
    <xf numFmtId="0" fontId="3" fillId="2" borderId="0" xfId="0" applyFont="1" applyFill="1" applyAlignment="1">
      <alignment horizontal="center"/>
    </xf>
    <xf numFmtId="14" fontId="3" fillId="0" borderId="0" xfId="0" applyNumberFormat="1" applyFont="1" applyAlignment="1">
      <alignment horizontal="center"/>
    </xf>
    <xf numFmtId="0" fontId="3" fillId="0" borderId="0" xfId="0" applyFont="1" applyAlignment="1">
      <alignment horizontal="center"/>
    </xf>
    <xf numFmtId="49" fontId="3" fillId="2" borderId="0" xfId="0" applyNumberFormat="1" applyFont="1" applyFill="1" applyAlignment="1">
      <alignment horizontal="center"/>
    </xf>
    <xf numFmtId="0" fontId="33" fillId="2" borderId="0" xfId="3" applyFill="1" applyAlignment="1">
      <alignment horizontal="center"/>
    </xf>
    <xf numFmtId="0" fontId="1" fillId="3" borderId="2" xfId="0" applyFont="1" applyFill="1" applyBorder="1" applyAlignment="1">
      <alignment horizontal="left"/>
    </xf>
    <xf numFmtId="0" fontId="8" fillId="0" borderId="2" xfId="0" applyFont="1" applyBorder="1" applyAlignment="1">
      <alignment horizontal="left"/>
    </xf>
    <xf numFmtId="0" fontId="2" fillId="2" borderId="2" xfId="0" applyFont="1" applyFill="1" applyBorder="1" applyAlignment="1">
      <alignment horizontal="left" vertical="top"/>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5" xfId="0" applyFont="1" applyFill="1" applyBorder="1" applyAlignment="1">
      <alignment horizontal="left"/>
    </xf>
    <xf numFmtId="0" fontId="1" fillId="2" borderId="2" xfId="0" applyFont="1" applyFill="1" applyBorder="1" applyAlignment="1">
      <alignment horizontal="left"/>
    </xf>
    <xf numFmtId="0" fontId="11" fillId="0" borderId="2" xfId="0" applyFont="1" applyBorder="1" applyAlignment="1">
      <alignment horizontal="left"/>
    </xf>
    <xf numFmtId="0" fontId="2" fillId="2" borderId="2" xfId="0" applyFont="1" applyFill="1" applyBorder="1" applyAlignment="1">
      <alignment horizontal="left"/>
    </xf>
    <xf numFmtId="0" fontId="11" fillId="0" borderId="2" xfId="0" applyFont="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35" fillId="2" borderId="6" xfId="0" applyFont="1" applyFill="1" applyBorder="1" applyAlignment="1">
      <alignment horizontal="left" vertical="top" wrapText="1"/>
    </xf>
    <xf numFmtId="0" fontId="35" fillId="2" borderId="7" xfId="0" applyFont="1" applyFill="1" applyBorder="1" applyAlignment="1">
      <alignment horizontal="left" vertical="top"/>
    </xf>
    <xf numFmtId="0" fontId="35" fillId="2" borderId="8" xfId="0" applyFont="1" applyFill="1" applyBorder="1" applyAlignment="1">
      <alignment horizontal="left" vertical="top"/>
    </xf>
    <xf numFmtId="0" fontId="35" fillId="2" borderId="9" xfId="0" applyFont="1" applyFill="1" applyBorder="1" applyAlignment="1">
      <alignment horizontal="left" vertical="top"/>
    </xf>
    <xf numFmtId="0" fontId="35" fillId="2" borderId="0" xfId="0" applyFont="1" applyFill="1" applyAlignment="1">
      <alignment horizontal="left" vertical="top"/>
    </xf>
    <xf numFmtId="0" fontId="35" fillId="2" borderId="10" xfId="0" applyFont="1" applyFill="1" applyBorder="1" applyAlignment="1">
      <alignment horizontal="left" vertical="top"/>
    </xf>
    <xf numFmtId="0" fontId="35" fillId="7" borderId="0" xfId="0" applyFont="1" applyFill="1" applyAlignment="1">
      <alignment horizontal="left" vertical="top"/>
    </xf>
    <xf numFmtId="0" fontId="35" fillId="2" borderId="11" xfId="0" applyFont="1" applyFill="1" applyBorder="1" applyAlignment="1">
      <alignment horizontal="left" vertical="top"/>
    </xf>
    <xf numFmtId="0" fontId="35" fillId="2" borderId="12" xfId="0" applyFont="1" applyFill="1" applyBorder="1" applyAlignment="1">
      <alignment horizontal="left" vertical="top"/>
    </xf>
    <xf numFmtId="0" fontId="35" fillId="2" borderId="13" xfId="0" applyFont="1" applyFill="1" applyBorder="1" applyAlignment="1">
      <alignment horizontal="left" vertical="top"/>
    </xf>
    <xf numFmtId="0" fontId="3" fillId="0" borderId="0" xfId="0" applyFont="1" applyAlignment="1">
      <alignment horizontal="left" vertical="top" wrapText="1"/>
    </xf>
    <xf numFmtId="0" fontId="35" fillId="5" borderId="6" xfId="0" applyFont="1" applyFill="1" applyBorder="1" applyAlignment="1">
      <alignment horizontal="left" vertical="top" wrapText="1"/>
    </xf>
    <xf numFmtId="0" fontId="35" fillId="5" borderId="7" xfId="0" applyFont="1" applyFill="1" applyBorder="1" applyAlignment="1">
      <alignment horizontal="left" vertical="top" wrapText="1"/>
    </xf>
    <xf numFmtId="0" fontId="35" fillId="5" borderId="8" xfId="0" applyFont="1" applyFill="1" applyBorder="1" applyAlignment="1">
      <alignment horizontal="left" vertical="top" wrapText="1"/>
    </xf>
    <xf numFmtId="0" fontId="35" fillId="5" borderId="9" xfId="0" applyFont="1" applyFill="1" applyBorder="1" applyAlignment="1">
      <alignment horizontal="left" vertical="top" wrapText="1"/>
    </xf>
    <xf numFmtId="0" fontId="35" fillId="5" borderId="0" xfId="0" applyFont="1" applyFill="1" applyAlignment="1">
      <alignment horizontal="left" vertical="top" wrapText="1"/>
    </xf>
    <xf numFmtId="0" fontId="35" fillId="5" borderId="10" xfId="0" applyFont="1" applyFill="1" applyBorder="1" applyAlignment="1">
      <alignment horizontal="left" vertical="top" wrapText="1"/>
    </xf>
    <xf numFmtId="0" fontId="35" fillId="5" borderId="11" xfId="0" applyFont="1" applyFill="1" applyBorder="1" applyAlignment="1">
      <alignment horizontal="left" vertical="top" wrapText="1"/>
    </xf>
    <xf numFmtId="0" fontId="35" fillId="5" borderId="12" xfId="0" applyFont="1" applyFill="1" applyBorder="1" applyAlignment="1">
      <alignment horizontal="left" vertical="top" wrapText="1"/>
    </xf>
    <xf numFmtId="0" fontId="35" fillId="5" borderId="13" xfId="0" applyFont="1" applyFill="1" applyBorder="1" applyAlignment="1">
      <alignment horizontal="left" vertical="top" wrapText="1"/>
    </xf>
    <xf numFmtId="164" fontId="2" fillId="2" borderId="7" xfId="1" applyNumberFormat="1" applyFont="1" applyFill="1" applyBorder="1" applyAlignment="1"/>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0" xfId="0" applyFont="1" applyAlignment="1">
      <alignment horizontal="center" textRotation="90"/>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13" fillId="0" borderId="0" xfId="0" applyFont="1" applyAlignment="1">
      <alignment horizontal="left" wrapText="1"/>
    </xf>
    <xf numFmtId="0" fontId="13" fillId="0" borderId="0" xfId="0" applyFont="1" applyAlignment="1">
      <alignment horizontal="left" vertical="top" wrapText="1"/>
    </xf>
    <xf numFmtId="0" fontId="2" fillId="0" borderId="12" xfId="0" applyFont="1" applyBorder="1" applyAlignment="1">
      <alignment horizontal="center" vertical="center" textRotation="90"/>
    </xf>
    <xf numFmtId="43" fontId="2" fillId="5" borderId="12" xfId="1" applyFont="1" applyFill="1" applyBorder="1" applyAlignment="1">
      <alignment horizontal="center"/>
    </xf>
    <xf numFmtId="166" fontId="2" fillId="0" borderId="12" xfId="0" applyNumberFormat="1" applyFont="1" applyBorder="1" applyAlignment="1">
      <alignment horizontal="center"/>
    </xf>
    <xf numFmtId="166" fontId="2" fillId="0" borderId="13" xfId="0" applyNumberFormat="1" applyFont="1" applyBorder="1" applyAlignment="1">
      <alignment horizontal="center"/>
    </xf>
    <xf numFmtId="0" fontId="39" fillId="5" borderId="6" xfId="0" applyFont="1" applyFill="1" applyBorder="1" applyAlignment="1">
      <alignment horizontal="left" vertical="top" wrapText="1"/>
    </xf>
    <xf numFmtId="0" fontId="34" fillId="2" borderId="6" xfId="0" applyFont="1" applyFill="1" applyBorder="1" applyAlignment="1">
      <alignment horizontal="left" vertical="top" wrapText="1"/>
    </xf>
    <xf numFmtId="0" fontId="34" fillId="2" borderId="7" xfId="0" applyFont="1" applyFill="1" applyBorder="1" applyAlignment="1">
      <alignment horizontal="left" vertical="top"/>
    </xf>
    <xf numFmtId="0" fontId="34" fillId="2" borderId="8" xfId="0" applyFont="1" applyFill="1" applyBorder="1" applyAlignment="1">
      <alignment horizontal="left" vertical="top"/>
    </xf>
    <xf numFmtId="0" fontId="34" fillId="2" borderId="9" xfId="0" applyFont="1" applyFill="1" applyBorder="1" applyAlignment="1">
      <alignment horizontal="left" vertical="top"/>
    </xf>
    <xf numFmtId="0" fontId="34" fillId="2" borderId="0" xfId="0" applyFont="1" applyFill="1" applyAlignment="1">
      <alignment horizontal="left" vertical="top"/>
    </xf>
    <xf numFmtId="0" fontId="34" fillId="2" borderId="10" xfId="0" applyFont="1" applyFill="1" applyBorder="1" applyAlignment="1">
      <alignment horizontal="left" vertical="top"/>
    </xf>
    <xf numFmtId="0" fontId="34" fillId="2" borderId="11" xfId="0" applyFont="1" applyFill="1" applyBorder="1" applyAlignment="1">
      <alignment horizontal="left" vertical="top"/>
    </xf>
    <xf numFmtId="0" fontId="34" fillId="2" borderId="12" xfId="0" applyFont="1" applyFill="1" applyBorder="1" applyAlignment="1">
      <alignment horizontal="left" vertical="top"/>
    </xf>
    <xf numFmtId="0" fontId="34" fillId="2" borderId="13" xfId="0" applyFont="1" applyFill="1" applyBorder="1" applyAlignment="1">
      <alignment horizontal="left" vertical="top"/>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5" fillId="4" borderId="2" xfId="0" applyFont="1" applyFill="1" applyBorder="1" applyAlignment="1">
      <alignment horizontal="center" vertical="center" wrapText="1"/>
    </xf>
    <xf numFmtId="0" fontId="2" fillId="0" borderId="2" xfId="0" applyFont="1" applyBorder="1" applyAlignment="1">
      <alignment horizontal="left" vertical="center" wrapText="1"/>
    </xf>
    <xf numFmtId="0" fontId="2" fillId="2" borderId="2" xfId="0" applyFont="1" applyFill="1" applyBorder="1" applyAlignment="1">
      <alignment horizontal="left" vertical="center" wrapText="1"/>
    </xf>
    <xf numFmtId="168" fontId="2" fillId="5"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2" fillId="5" borderId="2" xfId="0" applyFont="1" applyFill="1" applyBorder="1" applyAlignment="1">
      <alignment horizontal="center" vertical="center" wrapText="1"/>
    </xf>
    <xf numFmtId="0" fontId="1" fillId="0" borderId="0" xfId="0" applyFont="1" applyAlignment="1">
      <alignment horizontal="left"/>
    </xf>
    <xf numFmtId="0" fontId="1" fillId="0" borderId="0" xfId="0" applyFont="1" applyAlignment="1">
      <alignment horizontal="left" vertical="top"/>
    </xf>
    <xf numFmtId="167" fontId="1" fillId="2" borderId="0" xfId="0" applyNumberFormat="1" applyFont="1" applyFill="1" applyAlignment="1">
      <alignment horizontal="center" vertical="top"/>
    </xf>
    <xf numFmtId="0" fontId="2" fillId="0" borderId="14" xfId="0" applyFont="1" applyBorder="1" applyAlignment="1">
      <alignmen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2" xfId="0" applyFont="1" applyBorder="1" applyAlignment="1">
      <alignment vertical="center" wrapText="1"/>
    </xf>
    <xf numFmtId="0" fontId="2" fillId="0" borderId="3" xfId="0" applyFont="1" applyBorder="1" applyAlignment="1">
      <alignment horizontal="center"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0" borderId="5" xfId="0" applyFont="1" applyBorder="1" applyAlignment="1">
      <alignment horizontal="left" vertical="center" wrapText="1"/>
    </xf>
    <xf numFmtId="3" fontId="2" fillId="5" borderId="3" xfId="0" applyNumberFormat="1" applyFont="1" applyFill="1" applyBorder="1" applyAlignment="1">
      <alignment horizontal="center" vertical="center" wrapText="1"/>
    </xf>
    <xf numFmtId="3" fontId="2" fillId="5" borderId="5" xfId="0" applyNumberFormat="1" applyFont="1" applyFill="1" applyBorder="1" applyAlignment="1">
      <alignment horizontal="center" vertical="center" wrapText="1"/>
    </xf>
    <xf numFmtId="4" fontId="2" fillId="5" borderId="3" xfId="0" applyNumberFormat="1" applyFont="1" applyFill="1" applyBorder="1" applyAlignment="1">
      <alignment horizontal="center" vertical="center" wrapText="1"/>
    </xf>
    <xf numFmtId="4" fontId="2" fillId="5" borderId="5" xfId="0" applyNumberFormat="1" applyFont="1" applyFill="1" applyBorder="1" applyAlignment="1">
      <alignment horizontal="center" vertical="center" wrapText="1"/>
    </xf>
    <xf numFmtId="0" fontId="11" fillId="0" borderId="2" xfId="0" applyFont="1" applyBorder="1" applyAlignment="1">
      <alignment vertical="center" wrapText="1"/>
    </xf>
    <xf numFmtId="168" fontId="11" fillId="0" borderId="2" xfId="0" applyNumberFormat="1" applyFont="1" applyBorder="1" applyAlignment="1">
      <alignment horizontal="center" vertical="center" wrapText="1"/>
    </xf>
    <xf numFmtId="0" fontId="8" fillId="0" borderId="2" xfId="0" applyFont="1" applyBorder="1" applyAlignment="1">
      <alignment horizontal="left" vertical="top" wrapText="1"/>
    </xf>
    <xf numFmtId="0" fontId="2" fillId="2" borderId="2" xfId="0" applyFont="1" applyFill="1" applyBorder="1" applyAlignment="1">
      <alignment horizontal="left" vertical="top" wrapText="1"/>
    </xf>
    <xf numFmtId="0" fontId="15" fillId="4" borderId="9" xfId="0" applyFont="1" applyFill="1" applyBorder="1" applyAlignment="1">
      <alignment horizontal="center" vertical="center" wrapText="1"/>
    </xf>
    <xf numFmtId="0" fontId="15" fillId="4" borderId="0" xfId="0" applyFont="1" applyFill="1" applyAlignment="1">
      <alignment horizontal="center" vertical="center" wrapText="1"/>
    </xf>
    <xf numFmtId="0" fontId="15" fillId="4" borderId="10" xfId="0" applyFont="1" applyFill="1" applyBorder="1" applyAlignment="1">
      <alignment horizontal="center" vertical="center" wrapText="1"/>
    </xf>
    <xf numFmtId="0" fontId="15" fillId="4" borderId="6" xfId="0" applyFont="1" applyFill="1" applyBorder="1" applyAlignment="1">
      <alignment horizontal="center" vertical="center" wrapText="1"/>
    </xf>
    <xf numFmtId="0" fontId="15" fillId="4" borderId="8" xfId="0" applyFont="1" applyFill="1" applyBorder="1" applyAlignment="1">
      <alignment horizontal="center" vertical="center" wrapText="1"/>
    </xf>
    <xf numFmtId="168" fontId="2" fillId="5" borderId="3" xfId="0" applyNumberFormat="1" applyFont="1" applyFill="1" applyBorder="1" applyAlignment="1">
      <alignment horizontal="center" vertical="center" wrapText="1"/>
    </xf>
    <xf numFmtId="168" fontId="2" fillId="5" borderId="5" xfId="0" applyNumberFormat="1" applyFont="1" applyFill="1" applyBorder="1" applyAlignment="1">
      <alignment horizontal="center" vertical="center" wrapText="1"/>
    </xf>
    <xf numFmtId="14" fontId="16" fillId="0" borderId="12" xfId="0" applyNumberFormat="1" applyFont="1" applyBorder="1" applyAlignment="1">
      <alignment horizontal="left"/>
    </xf>
    <xf numFmtId="0" fontId="16" fillId="0" borderId="12" xfId="0" applyFont="1" applyBorder="1" applyAlignment="1">
      <alignment horizontal="left"/>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1" fillId="2" borderId="2" xfId="0" applyFont="1" applyFill="1" applyBorder="1" applyAlignment="1">
      <alignment horizontal="left" vertical="top" wrapText="1"/>
    </xf>
    <xf numFmtId="0" fontId="15" fillId="4" borderId="2" xfId="0" applyFont="1" applyFill="1" applyBorder="1" applyAlignment="1">
      <alignment horizontal="left" vertical="center" wrapText="1"/>
    </xf>
    <xf numFmtId="0" fontId="2" fillId="5" borderId="6" xfId="0" applyFont="1" applyFill="1" applyBorder="1" applyAlignment="1">
      <alignment horizontal="center" vertical="top" wrapText="1"/>
    </xf>
    <xf numFmtId="0" fontId="2" fillId="5" borderId="7" xfId="0" applyFont="1" applyFill="1" applyBorder="1" applyAlignment="1">
      <alignment horizontal="center" vertical="top" wrapText="1"/>
    </xf>
    <xf numFmtId="0" fontId="2" fillId="5" borderId="8"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12" xfId="0" applyFont="1" applyFill="1" applyBorder="1" applyAlignment="1">
      <alignment horizontal="center" vertical="top" wrapText="1"/>
    </xf>
    <xf numFmtId="0" fontId="2" fillId="5" borderId="13" xfId="0" applyFont="1" applyFill="1" applyBorder="1" applyAlignment="1">
      <alignment horizontal="center" vertical="top" wrapText="1"/>
    </xf>
    <xf numFmtId="0" fontId="1" fillId="0" borderId="0" xfId="0" applyFont="1" applyAlignment="1">
      <alignment horizontal="center" vertical="top"/>
    </xf>
    <xf numFmtId="167" fontId="1" fillId="0" borderId="0" xfId="0" applyNumberFormat="1" applyFont="1" applyAlignment="1">
      <alignment horizontal="center" vertical="top"/>
    </xf>
    <xf numFmtId="3" fontId="2" fillId="5" borderId="2" xfId="0" applyNumberFormat="1" applyFont="1" applyFill="1" applyBorder="1" applyAlignment="1">
      <alignment horizontal="center" vertical="center" wrapText="1"/>
    </xf>
    <xf numFmtId="1" fontId="2" fillId="5" borderId="2" xfId="0" applyNumberFormat="1" applyFont="1" applyFill="1" applyBorder="1" applyAlignment="1">
      <alignment horizontal="center" vertical="center"/>
    </xf>
    <xf numFmtId="169" fontId="2" fillId="5" borderId="2" xfId="0" applyNumberFormat="1" applyFont="1" applyFill="1" applyBorder="1" applyAlignment="1">
      <alignment horizontal="center" vertical="center" wrapText="1"/>
    </xf>
    <xf numFmtId="0" fontId="2" fillId="5" borderId="2" xfId="0" applyFont="1" applyFill="1" applyBorder="1" applyAlignment="1">
      <alignment horizontal="center" vertical="center"/>
    </xf>
    <xf numFmtId="0" fontId="16" fillId="0" borderId="12" xfId="0" applyFont="1" applyBorder="1" applyAlignment="1">
      <alignment horizontal="center"/>
    </xf>
    <xf numFmtId="0" fontId="35" fillId="5" borderId="2" xfId="0" applyFont="1" applyFill="1" applyBorder="1" applyAlignment="1">
      <alignment horizontal="left" vertical="top" wrapText="1"/>
    </xf>
    <xf numFmtId="0" fontId="2" fillId="5" borderId="2" xfId="0" applyFont="1" applyFill="1" applyBorder="1" applyAlignment="1">
      <alignment vertical="top" wrapText="1"/>
    </xf>
    <xf numFmtId="0" fontId="2" fillId="5" borderId="2" xfId="0" applyFont="1" applyFill="1" applyBorder="1" applyAlignment="1">
      <alignment vertical="top"/>
    </xf>
    <xf numFmtId="0" fontId="2" fillId="5" borderId="2" xfId="0" applyFont="1" applyFill="1" applyBorder="1" applyAlignment="1">
      <alignment horizontal="left" vertical="top" wrapText="1"/>
    </xf>
    <xf numFmtId="0" fontId="2" fillId="5" borderId="2" xfId="0" applyFont="1" applyFill="1" applyBorder="1" applyAlignment="1">
      <alignment horizontal="left" vertical="top"/>
    </xf>
    <xf numFmtId="0" fontId="2" fillId="5" borderId="3" xfId="0" applyFont="1" applyFill="1" applyBorder="1" applyAlignment="1">
      <alignment horizontal="left" vertical="top"/>
    </xf>
    <xf numFmtId="0" fontId="11" fillId="0" borderId="7" xfId="0" applyFont="1" applyBorder="1" applyAlignment="1">
      <alignment horizontal="center" wrapText="1"/>
    </xf>
    <xf numFmtId="0" fontId="8" fillId="0" borderId="2" xfId="0" applyFont="1" applyBorder="1" applyAlignment="1">
      <alignment horizontal="left" vertical="center" wrapText="1"/>
    </xf>
    <xf numFmtId="9" fontId="2" fillId="5" borderId="2" xfId="0" applyNumberFormat="1" applyFont="1" applyFill="1" applyBorder="1" applyAlignment="1">
      <alignment horizontal="center" vertical="center"/>
    </xf>
    <xf numFmtId="10" fontId="2" fillId="5" borderId="2" xfId="0" applyNumberFormat="1" applyFont="1" applyFill="1" applyBorder="1" applyAlignment="1">
      <alignment horizontal="center" vertical="center"/>
    </xf>
    <xf numFmtId="2" fontId="2" fillId="5" borderId="2" xfId="0" applyNumberFormat="1" applyFont="1" applyFill="1" applyBorder="1" applyAlignment="1">
      <alignment horizontal="center" vertical="center"/>
    </xf>
    <xf numFmtId="0" fontId="8" fillId="3" borderId="3" xfId="0" applyFont="1" applyFill="1" applyBorder="1" applyAlignment="1">
      <alignment horizontal="center" vertical="center"/>
    </xf>
    <xf numFmtId="0" fontId="8" fillId="3" borderId="5" xfId="0" applyFont="1" applyFill="1" applyBorder="1" applyAlignment="1">
      <alignment horizontal="center" vertical="center"/>
    </xf>
    <xf numFmtId="0" fontId="8"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5" xfId="0" applyFont="1" applyFill="1" applyBorder="1" applyAlignment="1">
      <alignment horizontal="center" vertical="center"/>
    </xf>
    <xf numFmtId="0" fontId="8" fillId="3" borderId="2" xfId="0" applyFont="1" applyFill="1" applyBorder="1" applyAlignment="1">
      <alignment horizontal="center" vertical="center"/>
    </xf>
    <xf numFmtId="0" fontId="2" fillId="6" borderId="7" xfId="0" applyFont="1" applyFill="1" applyBorder="1" applyAlignment="1">
      <alignment horizontal="center" wrapText="1"/>
    </xf>
    <xf numFmtId="0" fontId="11"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6" borderId="0" xfId="0" applyFont="1" applyFill="1" applyAlignment="1">
      <alignment horizontal="center"/>
    </xf>
    <xf numFmtId="0" fontId="8" fillId="0" borderId="11" xfId="0" applyFont="1" applyBorder="1" applyAlignment="1">
      <alignment horizontal="center" vertical="center"/>
    </xf>
    <xf numFmtId="0" fontId="8" fillId="0" borderId="12" xfId="0" applyFont="1" applyBorder="1" applyAlignment="1">
      <alignment horizontal="center" vertical="center"/>
    </xf>
    <xf numFmtId="0" fontId="8" fillId="0" borderId="3" xfId="0" applyFont="1" applyBorder="1" applyAlignment="1">
      <alignment horizontal="left" vertical="center" wrapText="1"/>
    </xf>
    <xf numFmtId="0" fontId="8" fillId="0" borderId="4" xfId="0" applyFont="1" applyBorder="1" applyAlignment="1">
      <alignment horizontal="left" vertical="center" wrapText="1"/>
    </xf>
    <xf numFmtId="0" fontId="8" fillId="0" borderId="5" xfId="0" applyFont="1" applyBorder="1" applyAlignment="1">
      <alignment horizontal="left" vertical="center"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8" xfId="0" applyFont="1" applyFill="1" applyBorder="1" applyAlignment="1">
      <alignment horizontal="left" vertical="top" wrapText="1"/>
    </xf>
    <xf numFmtId="0" fontId="2" fillId="5" borderId="9" xfId="0" applyFont="1" applyFill="1" applyBorder="1" applyAlignment="1">
      <alignment horizontal="left" vertical="top" wrapText="1"/>
    </xf>
    <xf numFmtId="0" fontId="2" fillId="5" borderId="0" xfId="0" applyFont="1" applyFill="1" applyAlignment="1">
      <alignment horizontal="left" vertical="top" wrapText="1"/>
    </xf>
    <xf numFmtId="0" fontId="2" fillId="5" borderId="10" xfId="0" applyFont="1" applyFill="1" applyBorder="1" applyAlignment="1">
      <alignment horizontal="left" vertical="top" wrapText="1"/>
    </xf>
    <xf numFmtId="0" fontId="2" fillId="5" borderId="11" xfId="0" applyFont="1" applyFill="1" applyBorder="1" applyAlignment="1">
      <alignment horizontal="left" vertical="top" wrapText="1"/>
    </xf>
    <xf numFmtId="0" fontId="2" fillId="5" borderId="12" xfId="0" applyFont="1" applyFill="1" applyBorder="1" applyAlignment="1">
      <alignment horizontal="left" vertical="top" wrapText="1"/>
    </xf>
    <xf numFmtId="0" fontId="2" fillId="5" borderId="13" xfId="0" applyFont="1" applyFill="1" applyBorder="1" applyAlignment="1">
      <alignment horizontal="left" vertical="top" wrapText="1"/>
    </xf>
    <xf numFmtId="0" fontId="8" fillId="0" borderId="3" xfId="0" applyFont="1" applyBorder="1" applyAlignment="1">
      <alignment horizontal="left" vertical="center"/>
    </xf>
    <xf numFmtId="0" fontId="8" fillId="0" borderId="4" xfId="0" applyFont="1" applyBorder="1" applyAlignment="1">
      <alignment horizontal="left" vertical="center"/>
    </xf>
    <xf numFmtId="0" fontId="8" fillId="0" borderId="5" xfId="0" applyFont="1" applyBorder="1" applyAlignment="1">
      <alignment horizontal="left" vertical="center"/>
    </xf>
    <xf numFmtId="0" fontId="35" fillId="5" borderId="7" xfId="0" applyFont="1" applyFill="1" applyBorder="1" applyAlignment="1">
      <alignment horizontal="lef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0" xfId="0" applyFont="1" applyFill="1" applyAlignment="1">
      <alignment horizontal="left" vertical="top"/>
    </xf>
    <xf numFmtId="0" fontId="35" fillId="5" borderId="10" xfId="0" applyFont="1" applyFill="1" applyBorder="1" applyAlignment="1">
      <alignment horizontal="left" vertical="top"/>
    </xf>
    <xf numFmtId="0" fontId="35" fillId="5" borderId="11" xfId="0" applyFont="1" applyFill="1" applyBorder="1" applyAlignment="1">
      <alignment horizontal="left" vertical="top"/>
    </xf>
    <xf numFmtId="0" fontId="35" fillId="5" borderId="12" xfId="0" applyFont="1" applyFill="1" applyBorder="1" applyAlignment="1">
      <alignment horizontal="left" vertical="top"/>
    </xf>
    <xf numFmtId="0" fontId="35" fillId="5" borderId="13" xfId="0" applyFont="1" applyFill="1" applyBorder="1" applyAlignment="1">
      <alignment horizontal="left" vertical="top"/>
    </xf>
    <xf numFmtId="15" fontId="2" fillId="5" borderId="6" xfId="0" applyNumberFormat="1" applyFont="1" applyFill="1" applyBorder="1" applyAlignment="1">
      <alignment horizontal="left" vertical="top"/>
    </xf>
    <xf numFmtId="0" fontId="2" fillId="5" borderId="8" xfId="0" applyFont="1" applyFill="1" applyBorder="1" applyAlignment="1">
      <alignment horizontal="left" vertical="top"/>
    </xf>
    <xf numFmtId="0" fontId="2" fillId="5" borderId="11" xfId="0" applyFont="1" applyFill="1" applyBorder="1" applyAlignment="1">
      <alignment horizontal="left" vertical="top"/>
    </xf>
    <xf numFmtId="0" fontId="2" fillId="5" borderId="13" xfId="0" applyFont="1" applyFill="1" applyBorder="1" applyAlignment="1">
      <alignment horizontal="left" vertical="top"/>
    </xf>
    <xf numFmtId="0" fontId="2" fillId="5" borderId="6" xfId="0" applyFont="1" applyFill="1" applyBorder="1" applyAlignment="1">
      <alignment horizontal="center" vertical="top"/>
    </xf>
    <xf numFmtId="0" fontId="2" fillId="5" borderId="7" xfId="0" applyFont="1" applyFill="1" applyBorder="1" applyAlignment="1">
      <alignment horizontal="center" vertical="top"/>
    </xf>
    <xf numFmtId="0" fontId="2" fillId="5" borderId="8" xfId="0" applyFont="1" applyFill="1" applyBorder="1" applyAlignment="1">
      <alignment horizontal="center" vertical="top"/>
    </xf>
    <xf numFmtId="0" fontId="2" fillId="5" borderId="11" xfId="0" applyFont="1" applyFill="1" applyBorder="1" applyAlignment="1">
      <alignment horizontal="center" vertical="top"/>
    </xf>
    <xf numFmtId="0" fontId="2" fillId="5" borderId="12" xfId="0" applyFont="1" applyFill="1" applyBorder="1" applyAlignment="1">
      <alignment horizontal="center" vertical="top"/>
    </xf>
    <xf numFmtId="0" fontId="2" fillId="5" borderId="13" xfId="0" applyFont="1" applyFill="1" applyBorder="1" applyAlignment="1">
      <alignment horizontal="center" vertical="top"/>
    </xf>
    <xf numFmtId="0" fontId="2" fillId="5" borderId="6" xfId="0" applyFont="1" applyFill="1" applyBorder="1" applyAlignment="1">
      <alignment horizontal="left" vertical="top"/>
    </xf>
    <xf numFmtId="15" fontId="2" fillId="5" borderId="6" xfId="0" applyNumberFormat="1" applyFont="1" applyFill="1" applyBorder="1" applyAlignment="1">
      <alignment horizontal="left" vertical="top" wrapText="1"/>
    </xf>
    <xf numFmtId="0" fontId="2" fillId="5" borderId="7" xfId="0" applyFont="1" applyFill="1" applyBorder="1" applyAlignment="1">
      <alignment horizontal="left" vertical="top"/>
    </xf>
    <xf numFmtId="0" fontId="2" fillId="5" borderId="12" xfId="0" applyFont="1" applyFill="1" applyBorder="1" applyAlignment="1">
      <alignment horizontal="left" vertical="top"/>
    </xf>
    <xf numFmtId="0" fontId="41" fillId="0" borderId="2" xfId="0" applyFont="1" applyBorder="1" applyAlignment="1">
      <alignment vertical="top" wrapText="1"/>
    </xf>
    <xf numFmtId="0" fontId="42" fillId="0" borderId="2" xfId="0" applyFont="1" applyBorder="1" applyAlignment="1">
      <alignment vertical="top" wrapText="1"/>
    </xf>
    <xf numFmtId="0" fontId="5" fillId="0" borderId="2" xfId="0" applyFont="1" applyBorder="1" applyAlignment="1">
      <alignment vertical="top" wrapText="1"/>
    </xf>
    <xf numFmtId="0" fontId="0" fillId="0" borderId="2" xfId="0" applyBorder="1" applyAlignment="1">
      <alignment vertical="top"/>
    </xf>
    <xf numFmtId="0" fontId="3" fillId="0" borderId="2" xfId="0" applyFont="1" applyBorder="1" applyAlignment="1">
      <alignment vertical="top" wrapText="1"/>
    </xf>
    <xf numFmtId="0" fontId="36" fillId="2" borderId="2" xfId="0" applyFont="1" applyFill="1" applyBorder="1" applyAlignment="1">
      <alignment horizontal="left" vertical="top" wrapText="1"/>
    </xf>
    <xf numFmtId="0" fontId="36" fillId="2" borderId="2" xfId="0" applyFont="1" applyFill="1" applyBorder="1" applyAlignment="1">
      <alignment horizontal="left" vertical="top"/>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9" borderId="16" xfId="0" applyFont="1" applyFill="1" applyBorder="1" applyAlignment="1">
      <alignment horizontal="center" vertical="center" wrapText="1"/>
    </xf>
    <xf numFmtId="0" fontId="2" fillId="9" borderId="17" xfId="0" applyFont="1" applyFill="1" applyBorder="1" applyAlignment="1">
      <alignment horizontal="center" vertical="center" wrapText="1"/>
    </xf>
    <xf numFmtId="0" fontId="18" fillId="0" borderId="2" xfId="0" applyFont="1" applyBorder="1" applyAlignment="1">
      <alignment horizontal="left" vertical="center" wrapText="1"/>
    </xf>
    <xf numFmtId="0" fontId="11" fillId="3" borderId="2" xfId="0" applyFont="1" applyFill="1" applyBorder="1" applyAlignment="1">
      <alignment horizontal="left" vertical="center" wrapText="1"/>
    </xf>
    <xf numFmtId="0" fontId="2" fillId="2" borderId="2" xfId="0" applyFont="1" applyFill="1" applyBorder="1" applyAlignment="1">
      <alignment horizontal="center" vertical="top"/>
    </xf>
    <xf numFmtId="0" fontId="2" fillId="2" borderId="6" xfId="0" applyFont="1" applyFill="1" applyBorder="1" applyAlignment="1">
      <alignment horizontal="left" vertical="top"/>
    </xf>
    <xf numFmtId="0" fontId="2" fillId="2" borderId="8" xfId="0" applyFont="1" applyFill="1" applyBorder="1" applyAlignment="1">
      <alignment horizontal="left" vertical="top"/>
    </xf>
    <xf numFmtId="0" fontId="2" fillId="2" borderId="11" xfId="0" applyFont="1" applyFill="1" applyBorder="1" applyAlignment="1">
      <alignment horizontal="left" vertical="top"/>
    </xf>
    <xf numFmtId="0" fontId="2" fillId="2" borderId="13" xfId="0" applyFont="1" applyFill="1" applyBorder="1" applyAlignment="1">
      <alignment horizontal="left" vertical="top"/>
    </xf>
    <xf numFmtId="0" fontId="8" fillId="0" borderId="2" xfId="0" applyFont="1" applyBorder="1" applyAlignment="1">
      <alignment horizontal="center" vertical="center"/>
    </xf>
    <xf numFmtId="0" fontId="8" fillId="0" borderId="2" xfId="0" applyFont="1" applyBorder="1" applyAlignment="1">
      <alignment horizontal="center" vertical="center" wrapText="1"/>
    </xf>
    <xf numFmtId="0" fontId="2" fillId="2" borderId="6"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12" xfId="0" applyFont="1" applyFill="1" applyBorder="1" applyAlignment="1">
      <alignment horizontal="left" vertical="top" wrapText="1"/>
    </xf>
    <xf numFmtId="0" fontId="11" fillId="0" borderId="9" xfId="0" applyFont="1" applyBorder="1" applyAlignment="1">
      <alignment horizontal="left" vertical="center"/>
    </xf>
    <xf numFmtId="0" fontId="11" fillId="0" borderId="0" xfId="0" applyFont="1" applyAlignment="1">
      <alignment horizontal="left" vertical="center"/>
    </xf>
    <xf numFmtId="0" fontId="11" fillId="0" borderId="10" xfId="0" applyFont="1" applyBorder="1" applyAlignment="1">
      <alignment horizontal="left"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2" fillId="0" borderId="0" xfId="0" applyFont="1" applyAlignment="1">
      <alignment horizontal="left" vertical="top" wrapText="1"/>
    </xf>
    <xf numFmtId="0" fontId="11" fillId="0" borderId="1"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5" xfId="0" applyFont="1" applyBorder="1" applyAlignment="1">
      <alignment horizontal="left" vertic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11" fillId="0" borderId="5" xfId="0" applyFont="1" applyBorder="1" applyAlignment="1">
      <alignment horizontal="center" vertical="center" wrapText="1"/>
    </xf>
    <xf numFmtId="0" fontId="18" fillId="0" borderId="3" xfId="0" applyFont="1" applyBorder="1" applyAlignment="1">
      <alignment horizontal="left" vertical="center" wrapText="1"/>
    </xf>
    <xf numFmtId="0" fontId="18" fillId="0" borderId="4" xfId="0" applyFont="1" applyBorder="1" applyAlignment="1">
      <alignment horizontal="left" vertical="center" wrapText="1"/>
    </xf>
    <xf numFmtId="0" fontId="18" fillId="0" borderId="5" xfId="0" applyFont="1" applyBorder="1" applyAlignment="1">
      <alignment horizontal="left" vertical="center" wrapText="1"/>
    </xf>
    <xf numFmtId="0" fontId="11" fillId="5" borderId="7"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12" xfId="0" applyFont="1" applyFill="1" applyBorder="1" applyAlignment="1">
      <alignment horizontal="center" vertical="center" wrapText="1"/>
    </xf>
    <xf numFmtId="0" fontId="11" fillId="0" borderId="6" xfId="0" applyFont="1" applyBorder="1" applyAlignment="1">
      <alignment horizontal="center" vertical="center" wrapText="1"/>
    </xf>
    <xf numFmtId="0" fontId="11" fillId="0" borderId="8"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2" fillId="0" borderId="2" xfId="0" applyFont="1" applyBorder="1" applyAlignment="1">
      <alignment horizontal="center" vertical="center" wrapText="1"/>
    </xf>
    <xf numFmtId="0" fontId="2" fillId="0" borderId="15" xfId="0" applyFont="1" applyBorder="1" applyAlignment="1">
      <alignment horizontal="center" vertical="center" wrapText="1"/>
    </xf>
    <xf numFmtId="0" fontId="8" fillId="0" borderId="3" xfId="0" applyFont="1" applyBorder="1" applyAlignment="1">
      <alignment horizontal="left" vertical="top" wrapText="1"/>
    </xf>
    <xf numFmtId="0" fontId="13" fillId="0" borderId="6" xfId="0" applyFont="1" applyBorder="1" applyAlignment="1">
      <alignment horizontal="right" vertical="top" wrapText="1"/>
    </xf>
    <xf numFmtId="0" fontId="13" fillId="0" borderId="7" xfId="0" applyFont="1" applyBorder="1" applyAlignment="1">
      <alignment horizontal="right" vertical="top" wrapText="1"/>
    </xf>
    <xf numFmtId="0" fontId="13" fillId="0" borderId="8" xfId="0" applyFont="1" applyBorder="1" applyAlignment="1">
      <alignment horizontal="right" vertical="top" wrapText="1"/>
    </xf>
    <xf numFmtId="0" fontId="1" fillId="2" borderId="14" xfId="0" applyFont="1" applyFill="1" applyBorder="1" applyAlignment="1">
      <alignment horizontal="left" vertical="top"/>
    </xf>
    <xf numFmtId="0" fontId="1" fillId="2" borderId="2" xfId="0" applyFont="1" applyFill="1" applyBorder="1" applyAlignment="1">
      <alignment horizontal="left" vertical="top"/>
    </xf>
    <xf numFmtId="0" fontId="2" fillId="0" borderId="1" xfId="0" applyFont="1" applyBorder="1" applyAlignment="1">
      <alignment horizontal="left" vertical="center" wrapText="1"/>
    </xf>
    <xf numFmtId="0" fontId="2" fillId="0" borderId="14" xfId="0" applyFont="1" applyBorder="1" applyAlignment="1">
      <alignment horizontal="left" vertical="center" wrapText="1"/>
    </xf>
    <xf numFmtId="0" fontId="11" fillId="0" borderId="1" xfId="0" applyFont="1" applyBorder="1" applyAlignment="1">
      <alignment horizontal="left" vertical="center" wrapText="1"/>
    </xf>
    <xf numFmtId="0" fontId="11" fillId="0" borderId="14" xfId="0" applyFont="1" applyBorder="1" applyAlignment="1">
      <alignment horizontal="left" vertical="center" wrapText="1"/>
    </xf>
    <xf numFmtId="0" fontId="11" fillId="3" borderId="3" xfId="0" applyFont="1" applyFill="1" applyBorder="1" applyAlignment="1">
      <alignment horizontal="center" vertical="center" wrapText="1"/>
    </xf>
    <xf numFmtId="0" fontId="11" fillId="3" borderId="4" xfId="0" applyFont="1" applyFill="1" applyBorder="1" applyAlignment="1">
      <alignment horizontal="center" vertical="center" wrapText="1"/>
    </xf>
    <xf numFmtId="0" fontId="11" fillId="3" borderId="5" xfId="0" applyFont="1" applyFill="1" applyBorder="1" applyAlignment="1">
      <alignment horizontal="center" vertical="center" wrapText="1"/>
    </xf>
    <xf numFmtId="0" fontId="11" fillId="0" borderId="4" xfId="0" applyFont="1" applyBorder="1" applyAlignment="1">
      <alignment horizontal="center" vertical="center" wrapText="1"/>
    </xf>
    <xf numFmtId="2" fontId="2" fillId="5" borderId="3" xfId="0" applyNumberFormat="1" applyFont="1" applyFill="1" applyBorder="1" applyAlignment="1">
      <alignment horizontal="center" vertical="center" wrapText="1"/>
    </xf>
    <xf numFmtId="2" fontId="2" fillId="5" borderId="5" xfId="0" applyNumberFormat="1" applyFont="1" applyFill="1" applyBorder="1" applyAlignment="1">
      <alignment horizontal="center" vertical="center" wrapText="1"/>
    </xf>
    <xf numFmtId="0" fontId="1" fillId="0" borderId="0" xfId="0" applyFont="1" applyAlignment="1">
      <alignment horizontal="left" wrapText="1"/>
    </xf>
    <xf numFmtId="0" fontId="8" fillId="0" borderId="12" xfId="0" applyFont="1" applyBorder="1" applyAlignment="1">
      <alignment horizontal="center"/>
    </xf>
    <xf numFmtId="0" fontId="8" fillId="0" borderId="2" xfId="0" applyFont="1" applyBorder="1" applyAlignment="1">
      <alignment horizontal="center"/>
    </xf>
    <xf numFmtId="0" fontId="1" fillId="0" borderId="2" xfId="0" applyFont="1" applyBorder="1" applyAlignment="1">
      <alignment horizontal="center" vertical="center"/>
    </xf>
    <xf numFmtId="0" fontId="1" fillId="3" borderId="0" xfId="0" applyFont="1" applyFill="1" applyAlignment="1">
      <alignment horizontal="center" vertical="center"/>
    </xf>
    <xf numFmtId="0" fontId="8" fillId="0" borderId="4" xfId="0" applyFont="1" applyBorder="1" applyAlignment="1">
      <alignment horizontal="left" vertical="top" wrapText="1"/>
    </xf>
    <xf numFmtId="0" fontId="8" fillId="0" borderId="5" xfId="0" applyFont="1" applyBorder="1" applyAlignment="1">
      <alignment horizontal="left" vertical="top" wrapText="1"/>
    </xf>
    <xf numFmtId="0" fontId="1" fillId="2" borderId="6" xfId="0" applyFont="1" applyFill="1" applyBorder="1" applyAlignment="1">
      <alignment horizontal="left" vertical="top"/>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0" fillId="5" borderId="0" xfId="0" applyFill="1" applyAlignment="1">
      <alignmen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4</c:v>
                </c:pt>
                <c:pt idx="1">
                  <c:v>4</c:v>
                </c:pt>
                <c:pt idx="2">
                  <c:v>5.5</c:v>
                </c:pt>
                <c:pt idx="3">
                  <c:v>4</c:v>
                </c:pt>
                <c:pt idx="4">
                  <c:v>2.5</c:v>
                </c:pt>
                <c:pt idx="5">
                  <c:v>2</c:v>
                </c:pt>
                <c:pt idx="6">
                  <c:v>3.5</c:v>
                </c:pt>
                <c:pt idx="7">
                  <c:v>4.5</c:v>
                </c:pt>
                <c:pt idx="8">
                  <c:v>4</c:v>
                </c:pt>
                <c:pt idx="9">
                  <c:v>3</c:v>
                </c:pt>
                <c:pt idx="10">
                  <c:v>2</c:v>
                </c:pt>
                <c:pt idx="11">
                  <c:v>3.5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25</c:v>
                </c:pt>
                <c:pt idx="1">
                  <c:v>39</c:v>
                </c:pt>
                <c:pt idx="2">
                  <c:v>28</c:v>
                </c:pt>
                <c:pt idx="3">
                  <c:v>30</c:v>
                </c:pt>
                <c:pt idx="4">
                  <c:v>18</c:v>
                </c:pt>
                <c:pt idx="5">
                  <c:v>38</c:v>
                </c:pt>
                <c:pt idx="6">
                  <c:v>136</c:v>
                </c:pt>
                <c:pt idx="7">
                  <c:v>54</c:v>
                </c:pt>
                <c:pt idx="8">
                  <c:v>20</c:v>
                </c:pt>
                <c:pt idx="9">
                  <c:v>58</c:v>
                </c:pt>
                <c:pt idx="10">
                  <c:v>12</c:v>
                </c:pt>
                <c:pt idx="11">
                  <c:v>20</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3.55</c:v>
                </c:pt>
                <c:pt idx="1">
                  <c:v>4</c:v>
                </c:pt>
                <c:pt idx="2">
                  <c:v>5.2</c:v>
                </c:pt>
                <c:pt idx="3">
                  <c:v>4</c:v>
                </c:pt>
                <c:pt idx="4">
                  <c:v>2.5</c:v>
                </c:pt>
                <c:pt idx="5">
                  <c:v>2</c:v>
                </c:pt>
                <c:pt idx="6">
                  <c:v>3.3</c:v>
                </c:pt>
                <c:pt idx="7">
                  <c:v>4.2350000000000003</c:v>
                </c:pt>
                <c:pt idx="8">
                  <c:v>3.7</c:v>
                </c:pt>
                <c:pt idx="9">
                  <c:v>3.19</c:v>
                </c:pt>
                <c:pt idx="10">
                  <c:v>1.855</c:v>
                </c:pt>
                <c:pt idx="11">
                  <c:v>3.48</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6</c:v>
                </c:pt>
                <c:pt idx="1">
                  <c:v>6</c:v>
                </c:pt>
                <c:pt idx="2">
                  <c:v>7</c:v>
                </c:pt>
                <c:pt idx="3">
                  <c:v>7</c:v>
                </c:pt>
                <c:pt idx="4">
                  <c:v>6</c:v>
                </c:pt>
                <c:pt idx="5">
                  <c:v>6</c:v>
                </c:pt>
                <c:pt idx="6">
                  <c:v>6</c:v>
                </c:pt>
                <c:pt idx="7">
                  <c:v>6</c:v>
                </c:pt>
                <c:pt idx="8">
                  <c:v>6</c:v>
                </c:pt>
                <c:pt idx="9">
                  <c:v>6</c:v>
                </c:pt>
                <c:pt idx="10">
                  <c:v>4</c:v>
                </c:pt>
                <c:pt idx="11">
                  <c:v>6</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6532152"/>
        <c:axId val="306532544"/>
      </c:lineChart>
      <c:catAx>
        <c:axId val="306532152"/>
        <c:scaling>
          <c:orientation val="minMax"/>
        </c:scaling>
        <c:delete val="0"/>
        <c:axPos val="b"/>
        <c:numFmt formatCode="General" sourceLinked="1"/>
        <c:majorTickMark val="out"/>
        <c:minorTickMark val="none"/>
        <c:tickLblPos val="nextTo"/>
        <c:crossAx val="306532544"/>
        <c:crosses val="autoZero"/>
        <c:auto val="1"/>
        <c:lblAlgn val="ctr"/>
        <c:lblOffset val="100"/>
        <c:noMultiLvlLbl val="0"/>
      </c:catAx>
      <c:valAx>
        <c:axId val="30653254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65321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26</c:v>
                </c:pt>
                <c:pt idx="1">
                  <c:v>24.5</c:v>
                </c:pt>
                <c:pt idx="2">
                  <c:v>23.5</c:v>
                </c:pt>
                <c:pt idx="3">
                  <c:v>27</c:v>
                </c:pt>
                <c:pt idx="4">
                  <c:v>29</c:v>
                </c:pt>
                <c:pt idx="5">
                  <c:v>25.5</c:v>
                </c:pt>
                <c:pt idx="6">
                  <c:v>25.5</c:v>
                </c:pt>
                <c:pt idx="7">
                  <c:v>19</c:v>
                </c:pt>
                <c:pt idx="8">
                  <c:v>13</c:v>
                </c:pt>
                <c:pt idx="9">
                  <c:v>15</c:v>
                </c:pt>
                <c:pt idx="10">
                  <c:v>13.5</c:v>
                </c:pt>
                <c:pt idx="11">
                  <c:v>21.5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104</c:v>
                </c:pt>
                <c:pt idx="1">
                  <c:v>124</c:v>
                </c:pt>
                <c:pt idx="2">
                  <c:v>105</c:v>
                </c:pt>
                <c:pt idx="3">
                  <c:v>231</c:v>
                </c:pt>
                <c:pt idx="4">
                  <c:v>278</c:v>
                </c:pt>
                <c:pt idx="5">
                  <c:v>166</c:v>
                </c:pt>
                <c:pt idx="6">
                  <c:v>155</c:v>
                </c:pt>
                <c:pt idx="7">
                  <c:v>105</c:v>
                </c:pt>
                <c:pt idx="8">
                  <c:v>76</c:v>
                </c:pt>
                <c:pt idx="9">
                  <c:v>106</c:v>
                </c:pt>
                <c:pt idx="10">
                  <c:v>95</c:v>
                </c:pt>
                <c:pt idx="11">
                  <c:v>138</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26.35</c:v>
                </c:pt>
                <c:pt idx="1">
                  <c:v>24.8</c:v>
                </c:pt>
                <c:pt idx="2">
                  <c:v>23.5</c:v>
                </c:pt>
                <c:pt idx="3">
                  <c:v>25.25</c:v>
                </c:pt>
                <c:pt idx="4">
                  <c:v>29</c:v>
                </c:pt>
                <c:pt idx="5">
                  <c:v>25.5</c:v>
                </c:pt>
                <c:pt idx="6">
                  <c:v>25.57</c:v>
                </c:pt>
                <c:pt idx="7">
                  <c:v>18.984999999999999</c:v>
                </c:pt>
                <c:pt idx="8">
                  <c:v>12.69</c:v>
                </c:pt>
                <c:pt idx="9">
                  <c:v>14.895</c:v>
                </c:pt>
                <c:pt idx="10">
                  <c:v>13.285</c:v>
                </c:pt>
                <c:pt idx="11">
                  <c:v>21.484999999999999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40</c:v>
                </c:pt>
                <c:pt idx="1">
                  <c:v>40</c:v>
                </c:pt>
                <c:pt idx="2">
                  <c:v>36</c:v>
                </c:pt>
                <c:pt idx="3">
                  <c:v>37</c:v>
                </c:pt>
                <c:pt idx="4">
                  <c:v>41</c:v>
                </c:pt>
                <c:pt idx="5">
                  <c:v>41</c:v>
                </c:pt>
                <c:pt idx="6">
                  <c:v>48</c:v>
                </c:pt>
                <c:pt idx="7">
                  <c:v>39</c:v>
                </c:pt>
                <c:pt idx="8">
                  <c:v>35</c:v>
                </c:pt>
                <c:pt idx="9">
                  <c:v>28</c:v>
                </c:pt>
                <c:pt idx="10">
                  <c:v>29</c:v>
                </c:pt>
                <c:pt idx="11">
                  <c:v>38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9826360"/>
        <c:axId val="309826752"/>
      </c:lineChart>
      <c:catAx>
        <c:axId val="309826360"/>
        <c:scaling>
          <c:orientation val="minMax"/>
        </c:scaling>
        <c:delete val="0"/>
        <c:axPos val="b"/>
        <c:numFmt formatCode="General" sourceLinked="1"/>
        <c:majorTickMark val="out"/>
        <c:minorTickMark val="none"/>
        <c:tickLblPos val="nextTo"/>
        <c:crossAx val="309826752"/>
        <c:crosses val="autoZero"/>
        <c:auto val="1"/>
        <c:lblAlgn val="ctr"/>
        <c:lblOffset val="100"/>
        <c:noMultiLvlLbl val="0"/>
      </c:catAx>
      <c:valAx>
        <c:axId val="309826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6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178.5</c:v>
                </c:pt>
                <c:pt idx="1">
                  <c:v>178</c:v>
                </c:pt>
                <c:pt idx="2">
                  <c:v>178</c:v>
                </c:pt>
                <c:pt idx="3">
                  <c:v>185</c:v>
                </c:pt>
                <c:pt idx="4">
                  <c:v>176.5</c:v>
                </c:pt>
                <c:pt idx="5">
                  <c:v>177.5</c:v>
                </c:pt>
                <c:pt idx="6">
                  <c:v>177.5</c:v>
                </c:pt>
                <c:pt idx="7">
                  <c:v>176</c:v>
                </c:pt>
                <c:pt idx="8">
                  <c:v>176</c:v>
                </c:pt>
                <c:pt idx="9">
                  <c:v>176</c:v>
                </c:pt>
                <c:pt idx="10">
                  <c:v>176</c:v>
                </c:pt>
                <c:pt idx="11">
                  <c:v>176</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250</c:v>
                </c:pt>
                <c:pt idx="1">
                  <c:v>271</c:v>
                </c:pt>
                <c:pt idx="2">
                  <c:v>284</c:v>
                </c:pt>
                <c:pt idx="3">
                  <c:v>336</c:v>
                </c:pt>
                <c:pt idx="4">
                  <c:v>363</c:v>
                </c:pt>
                <c:pt idx="5">
                  <c:v>328</c:v>
                </c:pt>
                <c:pt idx="6">
                  <c:v>326</c:v>
                </c:pt>
                <c:pt idx="7">
                  <c:v>280</c:v>
                </c:pt>
                <c:pt idx="8">
                  <c:v>245</c:v>
                </c:pt>
                <c:pt idx="9">
                  <c:v>315</c:v>
                </c:pt>
                <c:pt idx="10">
                  <c:v>288</c:v>
                </c:pt>
                <c:pt idx="11">
                  <c:v>331</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178.75</c:v>
                </c:pt>
                <c:pt idx="1">
                  <c:v>178.25</c:v>
                </c:pt>
                <c:pt idx="2">
                  <c:v>177.6</c:v>
                </c:pt>
                <c:pt idx="3">
                  <c:v>175</c:v>
                </c:pt>
                <c:pt idx="4">
                  <c:v>176.5</c:v>
                </c:pt>
                <c:pt idx="5">
                  <c:v>177.5</c:v>
                </c:pt>
                <c:pt idx="6">
                  <c:v>176.5</c:v>
                </c:pt>
                <c:pt idx="7">
                  <c:v>176</c:v>
                </c:pt>
                <c:pt idx="8">
                  <c:v>176</c:v>
                </c:pt>
                <c:pt idx="9">
                  <c:v>175.80500000000001</c:v>
                </c:pt>
                <c:pt idx="10">
                  <c:v>175.88499999999999</c:v>
                </c:pt>
                <c:pt idx="11">
                  <c:v>176.22499999999999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190</c:v>
                </c:pt>
                <c:pt idx="1">
                  <c:v>185</c:v>
                </c:pt>
                <c:pt idx="2">
                  <c:v>189</c:v>
                </c:pt>
                <c:pt idx="3">
                  <c:v>179</c:v>
                </c:pt>
                <c:pt idx="4">
                  <c:v>188</c:v>
                </c:pt>
                <c:pt idx="5">
                  <c:v>185</c:v>
                </c:pt>
                <c:pt idx="6">
                  <c:v>190</c:v>
                </c:pt>
                <c:pt idx="7">
                  <c:v>179</c:v>
                </c:pt>
                <c:pt idx="8">
                  <c:v>178</c:v>
                </c:pt>
                <c:pt idx="9">
                  <c:v>184</c:v>
                </c:pt>
                <c:pt idx="10">
                  <c:v>179</c:v>
                </c:pt>
                <c:pt idx="11">
                  <c:v>190</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9827928"/>
        <c:axId val="309828320"/>
      </c:lineChart>
      <c:catAx>
        <c:axId val="309827928"/>
        <c:scaling>
          <c:orientation val="minMax"/>
        </c:scaling>
        <c:delete val="0"/>
        <c:axPos val="b"/>
        <c:numFmt formatCode="General" sourceLinked="1"/>
        <c:majorTickMark val="out"/>
        <c:minorTickMark val="none"/>
        <c:tickLblPos val="nextTo"/>
        <c:crossAx val="309828320"/>
        <c:crosses val="autoZero"/>
        <c:auto val="1"/>
        <c:lblAlgn val="ctr"/>
        <c:lblOffset val="100"/>
        <c:noMultiLvlLbl val="0"/>
      </c:catAx>
      <c:valAx>
        <c:axId val="3098283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79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0.5</c:v>
                </c:pt>
                <c:pt idx="1">
                  <c:v>0</c:v>
                </c:pt>
                <c:pt idx="2">
                  <c:v>0</c:v>
                </c:pt>
                <c:pt idx="3">
                  <c:v>0</c:v>
                </c:pt>
                <c:pt idx="4">
                  <c:v>0.5</c:v>
                </c:pt>
                <c:pt idx="5">
                  <c:v>0.5</c:v>
                </c:pt>
                <c:pt idx="6">
                  <c:v>0.5</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c:v>
                </c:pt>
                <c:pt idx="1">
                  <c:v>4</c:v>
                </c:pt>
                <c:pt idx="2">
                  <c:v>3</c:v>
                </c:pt>
                <c:pt idx="3">
                  <c:v>5</c:v>
                </c:pt>
                <c:pt idx="4">
                  <c:v>20.010000000000002</c:v>
                </c:pt>
                <c:pt idx="5">
                  <c:v>7</c:v>
                </c:pt>
                <c:pt idx="6">
                  <c:v>7</c:v>
                </c:pt>
                <c:pt idx="7">
                  <c:v>3</c:v>
                </c:pt>
                <c:pt idx="8">
                  <c:v>7</c:v>
                </c:pt>
                <c:pt idx="9">
                  <c:v>5</c:v>
                </c:pt>
                <c:pt idx="10">
                  <c:v>3</c:v>
                </c:pt>
                <c:pt idx="11">
                  <c:v>4</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0.25</c:v>
                </c:pt>
                <c:pt idx="1">
                  <c:v>0</c:v>
                </c:pt>
                <c:pt idx="2">
                  <c:v>0</c:v>
                </c:pt>
                <c:pt idx="3">
                  <c:v>0</c:v>
                </c:pt>
                <c:pt idx="4">
                  <c:v>0.29499999999999998</c:v>
                </c:pt>
                <c:pt idx="5">
                  <c:v>0.5</c:v>
                </c:pt>
                <c:pt idx="6">
                  <c:v>0.5</c:v>
                </c:pt>
                <c:pt idx="7">
                  <c:v>0.5</c:v>
                </c:pt>
                <c:pt idx="8">
                  <c:v>0.5</c:v>
                </c:pt>
                <c:pt idx="9">
                  <c:v>0.16500000000000001</c:v>
                </c:pt>
                <c:pt idx="10">
                  <c:v>0</c:v>
                </c:pt>
                <c:pt idx="11">
                  <c:v>0.33500000000000002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c:v>
                </c:pt>
                <c:pt idx="1">
                  <c:v>0</c:v>
                </c:pt>
                <c:pt idx="2">
                  <c:v>0</c:v>
                </c:pt>
                <c:pt idx="3">
                  <c:v>1</c:v>
                </c:pt>
                <c:pt idx="4">
                  <c:v>2</c:v>
                </c:pt>
                <c:pt idx="5">
                  <c:v>1</c:v>
                </c:pt>
                <c:pt idx="6">
                  <c:v>1</c:v>
                </c:pt>
                <c:pt idx="7">
                  <c:v>1</c:v>
                </c:pt>
                <c:pt idx="8">
                  <c:v>1</c:v>
                </c:pt>
                <c:pt idx="9">
                  <c:v>1</c:v>
                </c:pt>
                <c:pt idx="10">
                  <c:v>0</c:v>
                </c:pt>
                <c:pt idx="11">
                  <c:v>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9831064"/>
        <c:axId val="309831456"/>
      </c:lineChart>
      <c:catAx>
        <c:axId val="309831064"/>
        <c:scaling>
          <c:orientation val="minMax"/>
        </c:scaling>
        <c:delete val="0"/>
        <c:axPos val="b"/>
        <c:numFmt formatCode="General" sourceLinked="1"/>
        <c:majorTickMark val="out"/>
        <c:minorTickMark val="none"/>
        <c:tickLblPos val="nextTo"/>
        <c:crossAx val="309831456"/>
        <c:crosses val="autoZero"/>
        <c:auto val="1"/>
        <c:lblAlgn val="ctr"/>
        <c:lblOffset val="100"/>
        <c:noMultiLvlLbl val="0"/>
      </c:catAx>
      <c:valAx>
        <c:axId val="3098314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3106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0.5</c:v>
                </c:pt>
                <c:pt idx="1">
                  <c:v>0.5</c:v>
                </c:pt>
                <c:pt idx="2">
                  <c:v>1</c:v>
                </c:pt>
                <c:pt idx="3">
                  <c:v>1</c:v>
                </c:pt>
                <c:pt idx="4">
                  <c:v>1</c:v>
                </c:pt>
                <c:pt idx="5">
                  <c:v>1</c:v>
                </c:pt>
                <c:pt idx="6">
                  <c:v>1</c:v>
                </c:pt>
                <c:pt idx="7">
                  <c:v>0.5</c:v>
                </c:pt>
                <c:pt idx="8">
                  <c:v>0.5</c:v>
                </c:pt>
                <c:pt idx="9">
                  <c:v>0.5</c:v>
                </c:pt>
                <c:pt idx="10">
                  <c:v>1</c:v>
                </c:pt>
                <c:pt idx="11">
                  <c:v>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c:v>
                </c:pt>
                <c:pt idx="1">
                  <c:v>2</c:v>
                </c:pt>
                <c:pt idx="2">
                  <c:v>2</c:v>
                </c:pt>
                <c:pt idx="3">
                  <c:v>2</c:v>
                </c:pt>
                <c:pt idx="4">
                  <c:v>6</c:v>
                </c:pt>
                <c:pt idx="5">
                  <c:v>2</c:v>
                </c:pt>
                <c:pt idx="6">
                  <c:v>2</c:v>
                </c:pt>
                <c:pt idx="7">
                  <c:v>2</c:v>
                </c:pt>
                <c:pt idx="8">
                  <c:v>3</c:v>
                </c:pt>
                <c:pt idx="9">
                  <c:v>1</c:v>
                </c:pt>
                <c:pt idx="10">
                  <c:v>2</c:v>
                </c:pt>
                <c:pt idx="11">
                  <c:v>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0.52500000000000002</c:v>
                </c:pt>
                <c:pt idx="1">
                  <c:v>0.52</c:v>
                </c:pt>
                <c:pt idx="2">
                  <c:v>0.95</c:v>
                </c:pt>
                <c:pt idx="3">
                  <c:v>1</c:v>
                </c:pt>
                <c:pt idx="4">
                  <c:v>1</c:v>
                </c:pt>
                <c:pt idx="5">
                  <c:v>1</c:v>
                </c:pt>
                <c:pt idx="6">
                  <c:v>1</c:v>
                </c:pt>
                <c:pt idx="7">
                  <c:v>1</c:v>
                </c:pt>
                <c:pt idx="8">
                  <c:v>0.5</c:v>
                </c:pt>
                <c:pt idx="9">
                  <c:v>0.53500000000000003</c:v>
                </c:pt>
                <c:pt idx="10">
                  <c:v>0.78499999999999992</c:v>
                </c:pt>
                <c:pt idx="11">
                  <c:v>0.76500000000000001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c:v>
                </c:pt>
                <c:pt idx="1">
                  <c:v>1</c:v>
                </c:pt>
                <c:pt idx="2">
                  <c:v>2</c:v>
                </c:pt>
                <c:pt idx="3">
                  <c:v>2</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9833024"/>
        <c:axId val="310325952"/>
      </c:lineChart>
      <c:catAx>
        <c:axId val="309833024"/>
        <c:scaling>
          <c:orientation val="minMax"/>
        </c:scaling>
        <c:delete val="0"/>
        <c:axPos val="b"/>
        <c:numFmt formatCode="General" sourceLinked="1"/>
        <c:majorTickMark val="out"/>
        <c:minorTickMark val="none"/>
        <c:tickLblPos val="nextTo"/>
        <c:crossAx val="310325952"/>
        <c:crosses val="autoZero"/>
        <c:auto val="1"/>
        <c:lblAlgn val="ctr"/>
        <c:lblOffset val="100"/>
        <c:noMultiLvlLbl val="0"/>
      </c:catAx>
      <c:valAx>
        <c:axId val="3103259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330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830262435567287"/>
          <c:y val="1.506175061222007E-2"/>
          <c:w val="0.73169737564432713"/>
          <c:h val="0.69365792284967964"/>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31</c:v>
                </c:pt>
                <c:pt idx="1">
                  <c:v>31</c:v>
                </c:pt>
                <c:pt idx="2">
                  <c:v>5</c:v>
                </c:pt>
                <c:pt idx="3">
                  <c:v>79</c:v>
                </c:pt>
                <c:pt idx="4">
                  <c:v>10</c:v>
                </c:pt>
                <c:pt idx="5">
                  <c:v>186</c:v>
                </c:pt>
                <c:pt idx="6">
                  <c:v>51</c:v>
                </c:pt>
                <c:pt idx="7">
                  <c:v>17</c:v>
                </c:pt>
                <c:pt idx="8">
                  <c:v>17</c:v>
                </c:pt>
                <c:pt idx="9">
                  <c:v>12</c:v>
                </c:pt>
                <c:pt idx="10">
                  <c:v>9</c:v>
                </c:pt>
                <c:pt idx="11">
                  <c:v>33</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300</c:v>
                </c:pt>
                <c:pt idx="1">
                  <c:v>235</c:v>
                </c:pt>
                <c:pt idx="2">
                  <c:v>368</c:v>
                </c:pt>
                <c:pt idx="3">
                  <c:v>925</c:v>
                </c:pt>
                <c:pt idx="4">
                  <c:v>975</c:v>
                </c:pt>
                <c:pt idx="5">
                  <c:v>1010</c:v>
                </c:pt>
                <c:pt idx="6">
                  <c:v>919</c:v>
                </c:pt>
                <c:pt idx="7">
                  <c:v>796</c:v>
                </c:pt>
                <c:pt idx="8">
                  <c:v>772</c:v>
                </c:pt>
                <c:pt idx="9">
                  <c:v>629</c:v>
                </c:pt>
                <c:pt idx="10">
                  <c:v>419</c:v>
                </c:pt>
                <c:pt idx="11">
                  <c:v>1078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1.35</c:v>
                </c:pt>
                <c:pt idx="1">
                  <c:v>1.5499999999999998</c:v>
                </c:pt>
                <c:pt idx="2">
                  <c:v>1.25</c:v>
                </c:pt>
                <c:pt idx="3">
                  <c:v>2.93</c:v>
                </c:pt>
                <c:pt idx="4">
                  <c:v>0.6</c:v>
                </c:pt>
                <c:pt idx="5">
                  <c:v>0.5</c:v>
                </c:pt>
                <c:pt idx="6">
                  <c:v>0.44500000000000001</c:v>
                </c:pt>
                <c:pt idx="7">
                  <c:v>1.06</c:v>
                </c:pt>
                <c:pt idx="8">
                  <c:v>1.085</c:v>
                </c:pt>
                <c:pt idx="9">
                  <c:v>1.4849999999999999</c:v>
                </c:pt>
                <c:pt idx="10">
                  <c:v>0.93</c:v>
                </c:pt>
                <c:pt idx="11">
                  <c:v>1.32</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9</c:v>
                </c:pt>
                <c:pt idx="1">
                  <c:v>7</c:v>
                </c:pt>
                <c:pt idx="2">
                  <c:v>6</c:v>
                </c:pt>
                <c:pt idx="3">
                  <c:v>16</c:v>
                </c:pt>
                <c:pt idx="4">
                  <c:v>13</c:v>
                </c:pt>
                <c:pt idx="5">
                  <c:v>26</c:v>
                </c:pt>
                <c:pt idx="6">
                  <c:v>9</c:v>
                </c:pt>
                <c:pt idx="7">
                  <c:v>7</c:v>
                </c:pt>
                <c:pt idx="8">
                  <c:v>7</c:v>
                </c:pt>
                <c:pt idx="9">
                  <c:v>8</c:v>
                </c:pt>
                <c:pt idx="10">
                  <c:v>6</c:v>
                </c:pt>
                <c:pt idx="11">
                  <c:v>10</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9829496"/>
        <c:axId val="310327128"/>
      </c:lineChart>
      <c:catAx>
        <c:axId val="309829496"/>
        <c:scaling>
          <c:orientation val="minMax"/>
        </c:scaling>
        <c:delete val="0"/>
        <c:axPos val="b"/>
        <c:numFmt formatCode="General" sourceLinked="1"/>
        <c:majorTickMark val="out"/>
        <c:minorTickMark val="none"/>
        <c:tickLblPos val="nextTo"/>
        <c:crossAx val="310327128"/>
        <c:crosses val="autoZero"/>
        <c:auto val="1"/>
        <c:lblAlgn val="ctr"/>
        <c:lblOffset val="100"/>
        <c:noMultiLvlLbl val="0"/>
      </c:catAx>
      <c:valAx>
        <c:axId val="3103271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829496"/>
        <c:crosses val="autoZero"/>
        <c:crossBetween val="between"/>
        <c:majorUnit val="500"/>
        <c:minorUnit val="100"/>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8</xdr:col>
      <xdr:colOff>422991</xdr:colOff>
      <xdr:row>23</xdr:row>
      <xdr:rowOff>173635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5" y="1333500"/>
          <a:ext cx="5328366" cy="3231160"/>
        </a:xfrm>
        <a:prstGeom prst="rect">
          <a:avLst/>
        </a:prstGeom>
      </xdr:spPr>
    </xdr:pic>
    <xdr:clientData/>
  </xdr:twoCellAnchor>
  <xdr:twoCellAnchor editAs="oneCell">
    <xdr:from>
      <xdr:col>2</xdr:col>
      <xdr:colOff>28575</xdr:colOff>
      <xdr:row>0</xdr:row>
      <xdr:rowOff>0</xdr:rowOff>
    </xdr:from>
    <xdr:to>
      <xdr:col>7</xdr:col>
      <xdr:colOff>182800</xdr:colOff>
      <xdr:row>6</xdr:row>
      <xdr:rowOff>9244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619250" y="0"/>
          <a:ext cx="3468925" cy="11522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600075</xdr:colOff>
      <xdr:row>50</xdr:row>
      <xdr:rowOff>171451</xdr:rowOff>
    </xdr:from>
    <xdr:to>
      <xdr:col>3</xdr:col>
      <xdr:colOff>178495</xdr:colOff>
      <xdr:row>53</xdr:row>
      <xdr:rowOff>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838325" y="10267951"/>
          <a:ext cx="534095" cy="400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292102</xdr:colOff>
      <xdr:row>28</xdr:row>
      <xdr:rowOff>25400</xdr:rowOff>
    </xdr:from>
    <xdr:to>
      <xdr:col>2</xdr:col>
      <xdr:colOff>448687</xdr:colOff>
      <xdr:row>31</xdr:row>
      <xdr:rowOff>63500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52502" y="6445250"/>
          <a:ext cx="80428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38100</xdr:colOff>
          <xdr:row>3</xdr:row>
          <xdr:rowOff>106680</xdr:rowOff>
        </xdr:from>
        <xdr:to>
          <xdr:col>6</xdr:col>
          <xdr:colOff>220980</xdr:colOff>
          <xdr:row>7</xdr:row>
          <xdr:rowOff>30480</xdr:rowOff>
        </xdr:to>
        <xdr:sp macro="" textlink="">
          <xdr:nvSpPr>
            <xdr:cNvPr id="29698" name="Object 2" hidden="1">
              <a:extLst>
                <a:ext uri="{63B3BB69-23CF-44E3-9099-C40C66FF867C}">
                  <a14:compatExt spid="_x0000_s29698"/>
                </a:ext>
                <a:ext uri="{FF2B5EF4-FFF2-40B4-BE49-F238E27FC236}">
                  <a16:creationId xmlns:a16="http://schemas.microsoft.com/office/drawing/2014/main" id="{00000000-0008-0000-0A00-0000027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25</xdr:col>
      <xdr:colOff>0</xdr:colOff>
      <xdr:row>12</xdr:row>
      <xdr:rowOff>0</xdr:rowOff>
    </xdr:from>
    <xdr:to>
      <xdr:col>25</xdr:col>
      <xdr:colOff>304800</xdr:colOff>
      <xdr:row>12</xdr:row>
      <xdr:rowOff>304800</xdr:rowOff>
    </xdr:to>
    <xdr:sp macro="" textlink="">
      <xdr:nvSpPr>
        <xdr:cNvPr id="36866" name="avatar"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3iiiiv5XP1AKKKKACiiigAooooAKKKKAOO0r4ieANd8U674H0Pxz4P1nxr4Wijm8TeD9K8S6NqHijw7DN5PlS67oFpezatpEUv2m38uTULS3R/Ph2k+am5fG3xC8A/DXSYdf+I3jjwh4A0K4v4dLg1rxr4l0bwtpM2p3ENzcwadFqOuXtjZyX09vZ3c8NokxuJIbW4lSNkglZfwy+DXxu+EfwO/4Koft2618XviF4Y+Hmk61o3h3S9K1DxRqMem21/qMcPgy7ks7aSTiSdLaJ5ig58tWbtWB/wAFhf2p/wBnX41fst+GPCXwn+MfgTx/4ltPjV4U1250Xw1rUGoahBo9n4Q8f2d1qMkEYDC1gu9RsbeSTosl3Cp++K+Oq8WUaeUZpjpTwKxuAxWZYengZYuEalZYLG1MNTbpuSrc1WEFU5Ywer926Pdhk1SeNweHSrPD4mlhKk8QqMnGn9YoU6s1de61TlPl1kr2vofvX40+Inw/+G+jweIfiJ458H+AtAur2DTbbXPGfiXRfC+j3Go3MFxdW1hBqWuXtjZS3txbWl3cQWsczTywWtxKkbRwyMvAaJ+03+zd4m1jTfD3hz9oL4I+INf1m9t9N0fRNE+K3gTVdX1XUbuRYbWw03TbHXp7y+vbmVlit7W1hlnmkZUjRmIFfmJ/wXHz/wAMV+A8f9F18B/+oB8Sq9X+CvgX/gkzdfEnwH/wpgfs9X/xatNWtNW8E2/hfxbLqHiMeINFhfV47nS7Ia3P591YpYzXpUwyKqW8juhVSK6a2dYz+2q2V0P7KpQw9LLqspY7F1aOIxH16VZOGEpQpTjUnTVFqzkryqU11MKeBovAU8XP63OVSWJio4ejGpTp/V1TfNWk5xcYy9pvZ2UZPpr+qlFFFfUHkhRRRQB+BPwS+DPwo+NH/BVL9u/R/iz8O/CPxF0rR9F8O6npen+L9DsdctNP1CSHwZaveWkN9FKkNw1tJJA0qAMYnZCcGsP/AILGfsy/s9/B39ljwx4p+FfwZ+HPw+8R3Xxr8KaJca34T8K6Voupz6Rd+EPiBeXOnSXdlbxTPZz3Wn2NxLAW8t5bWB2BaNSP3a0f4ZfDjw94v8Q/EDQPAPgzRPHfi6KO38VeNNJ8MaLp3ivxLBD9nMMOv+ILSyh1bV4oja23lpqF3cLH9nh2geUm13j34afDr4qaND4c+J3gLwb8RPD1tqMGr2+heOPDOjeK9Hg1W2gurW31OHTdds76zjv7e2vr23hvEhFxFBd3MSSKk8qt8dV4Up1cnzTAOOCeNx+KzLEUsbLDRc6SxuNqYqnFzcXVvShNU24y3Xu6WPchnMoY7B4le3VDDUsJTnh1VajU+r0KdKbSvyJVJQ5rNdddUfkV/wAFx8/8MV+A8f8ARdfAf/qAfEqvXvhP8Rf+CTGiePPBV58KLn9mXR/ifNq2n6T4OvvC3hbTdN8SDxDrwGhW1ppV9baLBPDe6k+ovpylJo/MF28TNskav0W8d/DP4c/FLRIPDPxM8A+DPiF4ctb+31W10Dxt4Y0XxTo1vqdpb3Npa6jBpmuWV9ZRX1ta3t5bQXccKzxQXdzDHIsc8qt5hpP7I37Kmg6ppuuaH+zT8A9H1rRtQs9V0jV9L+EPgCw1PStU064jvNP1HTr610CK6sr6xu4Yrm0u7aWOe2uIo5oZEkRWHRXyXHf21iM0wyyirDEUcvpOOYYavWxGHeBlWbnhp05RjTlU9u3d3tKnB9NcaeOofUKeEqfXISpTxM08PUhCFT26prlqxkm5Ri6drdVJ97H0NRRRX1J5IUUUUAFFFFABRRRQAUUUUAf/2Q==">
          <a:extLst>
            <a:ext uri="{FF2B5EF4-FFF2-40B4-BE49-F238E27FC236}">
              <a16:creationId xmlns:a16="http://schemas.microsoft.com/office/drawing/2014/main" id="{00000000-0008-0000-0C00-000002900000}"/>
            </a:ext>
          </a:extLst>
        </xdr:cNvPr>
        <xdr:cNvSpPr>
          <a:spLocks noChangeAspect="1" noChangeArrowheads="1"/>
        </xdr:cNvSpPr>
      </xdr:nvSpPr>
      <xdr:spPr bwMode="auto">
        <a:xfrm>
          <a:off x="15982950" y="243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Innocent Ufomba" id="{2441F423-2C7B-4797-B931-E0B9C3F6142C}" userId="S::IUfomba@viridor.co.uk::01743b78-9d63-4e55-b6b5-1898ac28169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4" dT="2023-04-26T12:57:51.85" personId="{2441F423-2C7B-4797-B931-E0B9C3F6142C}" id="{08DDAD26-C7E4-4D6B-B444-77FDEDEDD6E8}">
    <text>Monthly hours - Downtime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ufomba@viridor.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25"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3" width="12.5546875" style="2" customWidth="1"/>
    <col min="4" max="9" width="9.33203125" style="2"/>
    <col min="10" max="10" width="11.5546875" style="2" customWidth="1"/>
    <col min="11" max="14" width="9.33203125" style="2"/>
    <col min="15" max="15" width="9.33203125" style="2" customWidth="1"/>
    <col min="16" max="16384" width="9.33203125" style="2"/>
  </cols>
  <sheetData>
    <row r="1" spans="2:16" x14ac:dyDescent="0.25">
      <c r="B1" s="60"/>
      <c r="C1" s="60"/>
      <c r="D1" s="232" t="s">
        <v>0</v>
      </c>
      <c r="E1" s="232"/>
      <c r="F1" s="232"/>
      <c r="G1" s="232"/>
      <c r="H1" s="60"/>
      <c r="I1" s="60"/>
      <c r="J1" s="60"/>
      <c r="K1" s="60"/>
      <c r="L1" s="60"/>
      <c r="M1" s="60"/>
      <c r="N1" s="60"/>
      <c r="O1" s="60"/>
      <c r="P1" s="60"/>
    </row>
    <row r="2" spans="2:16" x14ac:dyDescent="0.25">
      <c r="B2" s="60"/>
      <c r="C2" s="60"/>
      <c r="D2" s="232"/>
      <c r="E2" s="232"/>
      <c r="F2" s="232"/>
      <c r="G2" s="232"/>
      <c r="H2" s="60"/>
      <c r="I2" s="60"/>
      <c r="J2" s="60"/>
      <c r="K2" s="60"/>
      <c r="L2" s="60"/>
      <c r="M2" s="60"/>
      <c r="N2" s="60" t="s">
        <v>1</v>
      </c>
      <c r="O2" s="60"/>
      <c r="P2" s="117"/>
    </row>
    <row r="3" spans="2:16" x14ac:dyDescent="0.25">
      <c r="B3" s="60"/>
      <c r="C3" s="60"/>
      <c r="D3" s="232"/>
      <c r="E3" s="232"/>
      <c r="F3" s="232"/>
      <c r="G3" s="232"/>
      <c r="H3" s="60"/>
      <c r="I3" s="60"/>
      <c r="J3" s="60"/>
      <c r="K3" s="60"/>
      <c r="L3" s="60"/>
      <c r="M3" s="60"/>
      <c r="N3" s="117"/>
      <c r="O3" s="60"/>
      <c r="P3" s="60"/>
    </row>
    <row r="4" spans="2:16" x14ac:dyDescent="0.25">
      <c r="B4" s="60"/>
      <c r="C4" s="60"/>
      <c r="D4" s="232"/>
      <c r="E4" s="232"/>
      <c r="F4" s="232"/>
      <c r="G4" s="232"/>
      <c r="H4" s="60"/>
      <c r="I4" s="60"/>
      <c r="J4" s="60"/>
      <c r="K4" s="60"/>
      <c r="L4" s="60"/>
      <c r="M4" s="60"/>
      <c r="N4" s="60"/>
      <c r="O4" s="60"/>
      <c r="P4" s="60"/>
    </row>
    <row r="5" spans="2:16" x14ac:dyDescent="0.25">
      <c r="B5" s="60"/>
      <c r="C5" s="60"/>
      <c r="D5" s="232"/>
      <c r="E5" s="232"/>
      <c r="F5" s="232"/>
      <c r="G5" s="232"/>
      <c r="H5" s="60"/>
      <c r="I5" s="60"/>
      <c r="J5" s="60"/>
      <c r="K5" s="60"/>
      <c r="L5" s="60"/>
      <c r="M5" s="60"/>
      <c r="N5" s="60"/>
      <c r="O5" s="60"/>
      <c r="P5" s="60"/>
    </row>
    <row r="6" spans="2:16" x14ac:dyDescent="0.25">
      <c r="B6" s="60"/>
      <c r="C6" s="60"/>
      <c r="D6" s="232"/>
      <c r="E6" s="232"/>
      <c r="F6" s="232"/>
      <c r="G6" s="232"/>
      <c r="H6" s="60"/>
      <c r="I6" s="60"/>
      <c r="J6" s="60"/>
      <c r="K6" s="60"/>
      <c r="L6" s="60"/>
      <c r="M6" s="60"/>
      <c r="N6" s="60"/>
      <c r="O6" s="60"/>
      <c r="P6" s="60"/>
    </row>
    <row r="8" spans="2:16" ht="15.75" customHeight="1" x14ac:dyDescent="0.25">
      <c r="B8" s="232" t="s">
        <v>2</v>
      </c>
      <c r="C8" s="232"/>
      <c r="D8" s="232"/>
      <c r="E8" s="232"/>
      <c r="F8" s="232"/>
      <c r="G8" s="232"/>
      <c r="H8" s="232"/>
      <c r="I8" s="232"/>
      <c r="J8" s="60"/>
      <c r="K8" s="60"/>
      <c r="L8" s="60"/>
      <c r="M8" s="60"/>
      <c r="N8" s="46"/>
      <c r="O8" s="60"/>
      <c r="P8" s="60"/>
    </row>
    <row r="9" spans="2:16" x14ac:dyDescent="0.25">
      <c r="B9" s="232"/>
      <c r="C9" s="232"/>
      <c r="D9" s="232"/>
      <c r="E9" s="232"/>
      <c r="F9" s="232"/>
      <c r="G9" s="232"/>
      <c r="H9" s="232"/>
      <c r="I9" s="232"/>
      <c r="J9" s="60"/>
      <c r="K9" s="60"/>
      <c r="L9" s="60"/>
      <c r="M9" s="60"/>
      <c r="N9" s="60"/>
      <c r="O9" s="60"/>
      <c r="P9" s="60"/>
    </row>
    <row r="10" spans="2:16" x14ac:dyDescent="0.25">
      <c r="B10" s="232"/>
      <c r="C10" s="232"/>
      <c r="D10" s="232"/>
      <c r="E10" s="232"/>
      <c r="F10" s="232"/>
      <c r="G10" s="232"/>
      <c r="H10" s="232"/>
      <c r="I10" s="232"/>
      <c r="J10" s="60"/>
      <c r="K10" s="60"/>
      <c r="L10" s="60"/>
      <c r="M10" s="60"/>
      <c r="N10" s="60"/>
      <c r="O10" s="60"/>
      <c r="P10" s="60"/>
    </row>
    <row r="11" spans="2:16" x14ac:dyDescent="0.25">
      <c r="B11" s="232"/>
      <c r="C11" s="232"/>
      <c r="D11" s="232"/>
      <c r="E11" s="232"/>
      <c r="F11" s="232"/>
      <c r="G11" s="232"/>
      <c r="H11" s="232"/>
      <c r="I11" s="232"/>
      <c r="J11" s="60"/>
      <c r="K11" s="60"/>
      <c r="L11" s="60"/>
      <c r="M11" s="60"/>
      <c r="N11" s="60"/>
      <c r="O11" s="60"/>
      <c r="P11" s="60"/>
    </row>
    <row r="12" spans="2:16" x14ac:dyDescent="0.25">
      <c r="B12" s="232"/>
      <c r="C12" s="232"/>
      <c r="D12" s="232"/>
      <c r="E12" s="232"/>
      <c r="F12" s="232"/>
      <c r="G12" s="232"/>
      <c r="H12" s="232"/>
      <c r="I12" s="232"/>
      <c r="J12" s="60"/>
      <c r="K12" s="60"/>
      <c r="L12" s="60"/>
      <c r="M12" s="60"/>
      <c r="N12" s="60"/>
      <c r="O12" s="60"/>
      <c r="P12" s="60"/>
    </row>
    <row r="13" spans="2:16" ht="15.6" x14ac:dyDescent="0.3">
      <c r="B13" s="232"/>
      <c r="C13" s="232"/>
      <c r="D13" s="232"/>
      <c r="E13" s="232"/>
      <c r="F13" s="232"/>
      <c r="G13" s="232"/>
      <c r="H13" s="232"/>
      <c r="I13" s="232"/>
      <c r="J13" s="60"/>
      <c r="K13" s="60"/>
      <c r="L13" s="60"/>
      <c r="M13" s="60"/>
      <c r="N13" s="49" t="s">
        <v>3</v>
      </c>
      <c r="O13" s="47"/>
      <c r="P13" s="47"/>
    </row>
    <row r="14" spans="2:16" ht="15.6" customHeight="1" x14ac:dyDescent="0.25">
      <c r="B14" s="232"/>
      <c r="C14" s="232"/>
      <c r="D14" s="232"/>
      <c r="E14" s="232"/>
      <c r="F14" s="232"/>
      <c r="G14" s="232"/>
      <c r="H14" s="232"/>
      <c r="I14" s="232"/>
      <c r="J14" s="60"/>
      <c r="K14" s="60"/>
      <c r="L14" s="60"/>
      <c r="M14" s="60"/>
      <c r="N14" s="230" t="s">
        <v>4</v>
      </c>
      <c r="O14" s="230"/>
      <c r="P14" s="230"/>
    </row>
    <row r="15" spans="2:16" x14ac:dyDescent="0.25">
      <c r="B15" s="232"/>
      <c r="C15" s="232"/>
      <c r="D15" s="232"/>
      <c r="E15" s="232"/>
      <c r="F15" s="232"/>
      <c r="G15" s="232"/>
      <c r="H15" s="232"/>
      <c r="I15" s="232"/>
      <c r="J15" s="60"/>
      <c r="K15" s="60"/>
      <c r="L15" s="60"/>
      <c r="M15" s="60"/>
      <c r="N15" s="230"/>
      <c r="O15" s="230"/>
      <c r="P15" s="230"/>
    </row>
    <row r="16" spans="2:16" x14ac:dyDescent="0.25">
      <c r="B16" s="232"/>
      <c r="C16" s="232"/>
      <c r="D16" s="232"/>
      <c r="E16" s="232"/>
      <c r="F16" s="232"/>
      <c r="G16" s="232"/>
      <c r="H16" s="232"/>
      <c r="I16" s="232"/>
      <c r="J16" s="60"/>
      <c r="K16" s="60"/>
      <c r="L16" s="60"/>
      <c r="M16" s="60"/>
      <c r="N16" s="230"/>
      <c r="O16" s="230"/>
      <c r="P16" s="230"/>
    </row>
    <row r="17" spans="2:16" x14ac:dyDescent="0.25">
      <c r="B17" s="232"/>
      <c r="C17" s="232"/>
      <c r="D17" s="232"/>
      <c r="E17" s="232"/>
      <c r="F17" s="232"/>
      <c r="G17" s="232"/>
      <c r="H17" s="232"/>
      <c r="I17" s="232"/>
      <c r="J17" s="60"/>
      <c r="K17" s="60"/>
      <c r="L17" s="60"/>
      <c r="M17" s="60"/>
      <c r="N17" s="230"/>
      <c r="O17" s="230"/>
      <c r="P17" s="230"/>
    </row>
    <row r="18" spans="2:16" x14ac:dyDescent="0.25">
      <c r="B18" s="232"/>
      <c r="C18" s="232"/>
      <c r="D18" s="232"/>
      <c r="E18" s="232"/>
      <c r="F18" s="232"/>
      <c r="G18" s="232"/>
      <c r="H18" s="232"/>
      <c r="I18" s="232"/>
      <c r="J18" s="60"/>
      <c r="K18" s="60"/>
      <c r="L18" s="60"/>
      <c r="M18" s="60"/>
      <c r="N18" s="230"/>
      <c r="O18" s="230"/>
      <c r="P18" s="230"/>
    </row>
    <row r="19" spans="2:16" x14ac:dyDescent="0.25">
      <c r="B19" s="232"/>
      <c r="C19" s="232"/>
      <c r="D19" s="232"/>
      <c r="E19" s="232"/>
      <c r="F19" s="232"/>
      <c r="G19" s="232"/>
      <c r="H19" s="232"/>
      <c r="I19" s="232"/>
      <c r="J19" s="60"/>
      <c r="K19" s="60"/>
      <c r="L19" s="60"/>
      <c r="M19" s="60"/>
      <c r="N19" s="230"/>
      <c r="O19" s="230"/>
      <c r="P19" s="230"/>
    </row>
    <row r="20" spans="2:16" x14ac:dyDescent="0.25">
      <c r="B20" s="232"/>
      <c r="C20" s="232"/>
      <c r="D20" s="232"/>
      <c r="E20" s="232"/>
      <c r="F20" s="232"/>
      <c r="G20" s="232"/>
      <c r="H20" s="232"/>
      <c r="I20" s="232"/>
      <c r="J20" s="60"/>
      <c r="K20" s="60"/>
      <c r="L20" s="60"/>
      <c r="M20" s="60"/>
      <c r="N20" s="60"/>
      <c r="O20" s="60"/>
      <c r="P20" s="60"/>
    </row>
    <row r="21" spans="2:16" x14ac:dyDescent="0.25">
      <c r="B21" s="232"/>
      <c r="C21" s="232"/>
      <c r="D21" s="232"/>
      <c r="E21" s="232"/>
      <c r="F21" s="232"/>
      <c r="G21" s="232"/>
      <c r="H21" s="232"/>
      <c r="I21" s="232"/>
      <c r="J21" s="60"/>
      <c r="K21" s="60"/>
      <c r="L21" s="60"/>
      <c r="M21" s="60"/>
      <c r="N21" s="60"/>
      <c r="O21" s="60"/>
      <c r="P21" s="60"/>
    </row>
    <row r="22" spans="2:16" x14ac:dyDescent="0.25">
      <c r="B22" s="232"/>
      <c r="C22" s="232"/>
      <c r="D22" s="232"/>
      <c r="E22" s="232"/>
      <c r="F22" s="232"/>
      <c r="G22" s="232"/>
      <c r="H22" s="232"/>
      <c r="I22" s="232"/>
      <c r="J22" s="60"/>
      <c r="K22" s="60"/>
      <c r="L22" s="60"/>
      <c r="M22" s="60"/>
      <c r="N22" s="60"/>
      <c r="O22" s="60"/>
      <c r="P22" s="60"/>
    </row>
    <row r="23" spans="2:16" x14ac:dyDescent="0.25">
      <c r="B23" s="232"/>
      <c r="C23" s="232"/>
      <c r="D23" s="232"/>
      <c r="E23" s="232"/>
      <c r="F23" s="232"/>
      <c r="G23" s="232"/>
      <c r="H23" s="232"/>
      <c r="I23" s="232"/>
      <c r="J23" s="60"/>
      <c r="K23" s="60"/>
      <c r="L23" s="60"/>
      <c r="M23" s="60"/>
      <c r="N23" s="60"/>
      <c r="O23" s="60"/>
      <c r="P23" s="60"/>
    </row>
    <row r="24" spans="2:16" x14ac:dyDescent="0.25">
      <c r="B24" s="232"/>
      <c r="C24" s="232"/>
      <c r="D24" s="232"/>
      <c r="E24" s="232"/>
      <c r="F24" s="232"/>
      <c r="G24" s="232"/>
      <c r="H24" s="232"/>
      <c r="I24" s="232"/>
      <c r="J24" s="60"/>
      <c r="K24" s="60"/>
      <c r="L24" s="60"/>
      <c r="M24" s="60"/>
      <c r="N24" s="60"/>
      <c r="O24" s="60"/>
      <c r="P24" s="60"/>
    </row>
    <row r="28" spans="2:16" ht="21" customHeight="1" x14ac:dyDescent="0.3">
      <c r="B28" s="234" t="s">
        <v>403</v>
      </c>
      <c r="C28" s="234"/>
      <c r="D28" s="234"/>
      <c r="E28" s="234"/>
      <c r="F28" s="234"/>
      <c r="G28" s="234"/>
      <c r="H28" s="234"/>
      <c r="I28" s="234"/>
      <c r="J28" s="60"/>
      <c r="K28" s="60"/>
      <c r="L28" s="60"/>
      <c r="M28" s="60"/>
      <c r="N28" s="60"/>
      <c r="O28" s="60"/>
      <c r="P28" s="60"/>
    </row>
    <row r="29" spans="2:16" ht="18" customHeight="1" x14ac:dyDescent="0.3">
      <c r="B29" s="99"/>
      <c r="C29" s="99"/>
      <c r="D29" s="99"/>
      <c r="E29" s="99"/>
      <c r="F29" s="99"/>
      <c r="G29" s="99"/>
      <c r="H29" s="99"/>
      <c r="I29" s="99"/>
      <c r="J29" s="60"/>
      <c r="K29" s="60"/>
      <c r="L29" s="60"/>
      <c r="M29" s="60"/>
      <c r="N29" s="60"/>
      <c r="O29" s="60"/>
      <c r="P29" s="60"/>
    </row>
    <row r="30" spans="2:16" ht="17.399999999999999" x14ac:dyDescent="0.3">
      <c r="B30" s="60"/>
      <c r="C30" s="5"/>
      <c r="D30" s="6"/>
      <c r="E30" s="6"/>
      <c r="F30" s="6"/>
      <c r="G30" s="6"/>
      <c r="H30" s="6"/>
      <c r="I30" s="6"/>
      <c r="J30" s="60"/>
      <c r="K30" s="60"/>
      <c r="L30" s="60"/>
      <c r="M30" s="60"/>
      <c r="N30" s="60"/>
      <c r="O30" s="60"/>
      <c r="P30" s="60"/>
    </row>
    <row r="31" spans="2:16" ht="17.399999999999999" x14ac:dyDescent="0.3">
      <c r="B31" s="231" t="s">
        <v>5</v>
      </c>
      <c r="C31" s="231"/>
      <c r="D31" s="231"/>
      <c r="E31" s="231"/>
      <c r="F31" s="231"/>
      <c r="G31" s="231"/>
      <c r="H31" s="231"/>
      <c r="I31" s="231"/>
      <c r="J31" s="60"/>
      <c r="K31" s="60"/>
      <c r="L31" s="60"/>
      <c r="M31" s="60"/>
      <c r="N31" s="60"/>
      <c r="O31" s="60"/>
      <c r="P31" s="60"/>
    </row>
    <row r="32" spans="2:16" ht="17.399999999999999" x14ac:dyDescent="0.3">
      <c r="B32" s="60"/>
      <c r="C32" s="5"/>
      <c r="D32" s="6"/>
      <c r="E32" s="6"/>
      <c r="F32" s="6"/>
      <c r="G32" s="6"/>
      <c r="H32" s="6"/>
      <c r="I32" s="6"/>
      <c r="J32" s="60"/>
      <c r="K32" s="60"/>
      <c r="L32" s="60"/>
      <c r="M32" s="60"/>
      <c r="N32" s="60"/>
      <c r="O32" s="60"/>
      <c r="P32" s="60"/>
    </row>
    <row r="33" spans="2:9" ht="17.399999999999999" x14ac:dyDescent="0.3">
      <c r="B33" s="233" t="s">
        <v>6</v>
      </c>
      <c r="C33" s="233"/>
      <c r="D33" s="233"/>
      <c r="E33" s="233"/>
      <c r="F33" s="233"/>
      <c r="G33" s="233"/>
      <c r="H33" s="233"/>
      <c r="I33" s="233"/>
    </row>
    <row r="34" spans="2:9" ht="17.399999999999999" x14ac:dyDescent="0.3">
      <c r="B34" s="60"/>
      <c r="C34" s="5"/>
      <c r="D34" s="6"/>
      <c r="E34" s="6"/>
      <c r="F34" s="6"/>
      <c r="G34" s="6"/>
      <c r="H34" s="6"/>
      <c r="I34" s="6"/>
    </row>
    <row r="35" spans="2:9" ht="17.399999999999999" x14ac:dyDescent="0.3">
      <c r="B35" s="231"/>
      <c r="C35" s="231"/>
      <c r="D35" s="231"/>
      <c r="E35" s="231"/>
      <c r="F35" s="231"/>
      <c r="G35" s="231"/>
      <c r="H35" s="231"/>
      <c r="I35" s="231"/>
    </row>
    <row r="37" spans="2:9" ht="17.399999999999999" x14ac:dyDescent="0.3">
      <c r="B37" s="231" t="s">
        <v>7</v>
      </c>
      <c r="C37" s="231"/>
      <c r="D37" s="231"/>
      <c r="E37" s="231"/>
      <c r="F37" s="231"/>
      <c r="G37" s="231"/>
      <c r="H37" s="231"/>
      <c r="I37" s="231"/>
    </row>
    <row r="39" spans="2:9" x14ac:dyDescent="0.25">
      <c r="B39" s="60" t="s">
        <v>8</v>
      </c>
      <c r="C39" s="63">
        <v>2022</v>
      </c>
      <c r="D39" s="60"/>
      <c r="E39" s="60"/>
      <c r="F39" s="60"/>
      <c r="G39" s="60"/>
      <c r="H39" s="60"/>
      <c r="I39" s="60"/>
    </row>
    <row r="40" spans="2:9" ht="14.25" customHeight="1" x14ac:dyDescent="0.25">
      <c r="B40" s="60"/>
      <c r="C40" s="60"/>
      <c r="D40" s="60"/>
      <c r="E40" s="60"/>
      <c r="F40" s="60"/>
      <c r="G40" s="60"/>
      <c r="H40" s="60"/>
      <c r="I40" s="60"/>
    </row>
    <row r="41" spans="2:9" x14ac:dyDescent="0.25">
      <c r="B41" s="118" t="s">
        <v>9</v>
      </c>
      <c r="C41" s="235" t="s">
        <v>10</v>
      </c>
      <c r="D41" s="235"/>
      <c r="E41" s="235"/>
      <c r="F41" s="235"/>
      <c r="G41" s="235"/>
      <c r="H41" s="235"/>
      <c r="I41" s="235"/>
    </row>
    <row r="42" spans="2:9" x14ac:dyDescent="0.25">
      <c r="B42" s="118"/>
      <c r="C42" s="60"/>
      <c r="D42" s="60"/>
      <c r="E42" s="60"/>
      <c r="F42" s="60"/>
      <c r="G42" s="60"/>
      <c r="H42" s="60"/>
      <c r="I42" s="60"/>
    </row>
    <row r="43" spans="2:9" x14ac:dyDescent="0.25">
      <c r="B43" s="118" t="s">
        <v>11</v>
      </c>
      <c r="C43" s="238" t="s">
        <v>12</v>
      </c>
      <c r="D43" s="238"/>
      <c r="E43" s="238"/>
      <c r="F43" s="60"/>
      <c r="G43" s="60"/>
      <c r="H43" s="60"/>
      <c r="I43" s="60"/>
    </row>
    <row r="44" spans="2:9" x14ac:dyDescent="0.25">
      <c r="B44" s="118"/>
      <c r="C44" s="60"/>
      <c r="D44" s="60"/>
      <c r="E44" s="60"/>
      <c r="F44" s="60"/>
      <c r="G44" s="60"/>
      <c r="H44" s="60"/>
      <c r="I44" s="60"/>
    </row>
    <row r="45" spans="2:9" ht="15.6" x14ac:dyDescent="0.3">
      <c r="B45" s="118" t="s">
        <v>13</v>
      </c>
      <c r="C45" s="239" t="s">
        <v>14</v>
      </c>
      <c r="D45" s="235"/>
      <c r="E45" s="235"/>
      <c r="F45" s="60"/>
      <c r="G45" s="60"/>
      <c r="H45" s="60"/>
      <c r="I45" s="60"/>
    </row>
    <row r="46" spans="2:9" x14ac:dyDescent="0.25">
      <c r="B46" s="118"/>
      <c r="C46" s="60"/>
      <c r="D46" s="60"/>
      <c r="E46" s="60"/>
      <c r="F46" s="60"/>
      <c r="G46" s="60"/>
      <c r="H46" s="60"/>
      <c r="I46" s="60"/>
    </row>
    <row r="47" spans="2:9" x14ac:dyDescent="0.25">
      <c r="B47" s="118" t="s">
        <v>15</v>
      </c>
      <c r="C47" s="235" t="s">
        <v>16</v>
      </c>
      <c r="D47" s="235"/>
      <c r="E47" s="60"/>
      <c r="F47" s="60" t="s">
        <v>17</v>
      </c>
      <c r="G47" s="235" t="s">
        <v>18</v>
      </c>
      <c r="H47" s="235"/>
      <c r="I47" s="235"/>
    </row>
    <row r="48" spans="2:9" x14ac:dyDescent="0.25">
      <c r="B48" s="118"/>
      <c r="C48" s="60"/>
      <c r="D48" s="60"/>
      <c r="E48" s="60"/>
      <c r="F48" s="60"/>
      <c r="G48" s="60"/>
      <c r="H48" s="60"/>
      <c r="I48" s="60"/>
    </row>
    <row r="49" spans="2:9" x14ac:dyDescent="0.25">
      <c r="B49" s="118" t="s">
        <v>19</v>
      </c>
      <c r="C49" s="235" t="s">
        <v>20</v>
      </c>
      <c r="D49" s="235"/>
      <c r="E49" s="60"/>
      <c r="F49" s="60" t="s">
        <v>17</v>
      </c>
      <c r="G49" s="235" t="s">
        <v>21</v>
      </c>
      <c r="H49" s="235"/>
      <c r="I49" s="235"/>
    </row>
    <row r="50" spans="2:9" x14ac:dyDescent="0.25">
      <c r="B50" s="118"/>
      <c r="C50" s="60"/>
      <c r="D50" s="60"/>
      <c r="E50" s="60"/>
      <c r="F50" s="60"/>
      <c r="G50" s="60"/>
      <c r="H50" s="60"/>
      <c r="I50" s="60"/>
    </row>
    <row r="51" spans="2:9" x14ac:dyDescent="0.25">
      <c r="B51" s="118" t="s">
        <v>22</v>
      </c>
      <c r="C51" s="63">
        <v>1</v>
      </c>
      <c r="D51" s="60"/>
      <c r="E51" s="60"/>
      <c r="F51" s="60"/>
      <c r="G51" s="60"/>
      <c r="H51" s="60"/>
      <c r="I51" s="60"/>
    </row>
    <row r="52" spans="2:9" x14ac:dyDescent="0.25">
      <c r="B52" s="118"/>
      <c r="C52" s="60"/>
      <c r="D52" s="60"/>
      <c r="E52" s="60"/>
      <c r="F52" s="60"/>
      <c r="G52" s="60"/>
      <c r="H52" s="60"/>
      <c r="I52" s="60"/>
    </row>
    <row r="53" spans="2:9" x14ac:dyDescent="0.25">
      <c r="B53" s="118" t="s">
        <v>23</v>
      </c>
      <c r="C53" s="236">
        <v>44952</v>
      </c>
      <c r="D53" s="237"/>
      <c r="E53" s="60"/>
      <c r="F53" s="60"/>
      <c r="G53" s="60"/>
      <c r="H53" s="60"/>
      <c r="I53" s="60"/>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31:I31"/>
    <mergeCell ref="B33:I33"/>
    <mergeCell ref="B28:I28"/>
  </mergeCells>
  <hyperlinks>
    <hyperlink ref="C45" r:id="rId1" xr:uid="{D162B76A-5417-416F-B9A9-2B49CBFEC2E5}"/>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4"/>
  <sheetViews>
    <sheetView showGridLines="0" zoomScaleNormal="100" workbookViewId="0">
      <selection activeCell="B36" sqref="B36:G36"/>
    </sheetView>
  </sheetViews>
  <sheetFormatPr defaultColWidth="9.33203125" defaultRowHeight="15" x14ac:dyDescent="0.25"/>
  <cols>
    <col min="1" max="1" width="10.5546875" style="2" customWidth="1"/>
    <col min="2" max="2" width="14.5546875" style="2" bestFit="1" customWidth="1"/>
    <col min="3" max="3" width="9.33203125" style="2"/>
    <col min="4" max="4" width="16.5546875" style="2" customWidth="1"/>
    <col min="5" max="5" width="9.33203125" style="2"/>
    <col min="6" max="6" width="6.44140625" style="2" customWidth="1"/>
    <col min="7" max="8" width="9.33203125" style="2"/>
    <col min="9" max="9" width="9.33203125" style="2" customWidth="1"/>
    <col min="10" max="10" width="11.5546875" style="2" customWidth="1"/>
    <col min="11" max="16384" width="9.33203125" style="2"/>
  </cols>
  <sheetData>
    <row r="1" spans="1:15" x14ac:dyDescent="0.25">
      <c r="A1" s="60" t="str">
        <f>+'Cover Page'!$B$28</f>
        <v>Annual Performance Report 2022</v>
      </c>
      <c r="B1" s="60"/>
      <c r="C1" s="60"/>
      <c r="D1" s="60"/>
      <c r="E1" s="60" t="str">
        <f>+'Cover Page'!$B$33</f>
        <v>Ardley Energy Recovery Facility</v>
      </c>
      <c r="F1" s="60"/>
      <c r="G1" s="60"/>
      <c r="H1" s="60"/>
      <c r="I1" s="60"/>
      <c r="J1" s="60"/>
      <c r="K1" s="60"/>
      <c r="L1" s="60"/>
      <c r="M1" s="60"/>
      <c r="N1" s="60"/>
      <c r="O1" s="60"/>
    </row>
    <row r="3" spans="1:15" ht="15.6" x14ac:dyDescent="0.3">
      <c r="A3" s="39" t="s">
        <v>24</v>
      </c>
      <c r="B3" s="119"/>
      <c r="C3" s="119"/>
      <c r="D3" s="119"/>
      <c r="E3" s="119"/>
      <c r="F3" s="119"/>
      <c r="G3" s="119"/>
      <c r="H3" s="120"/>
      <c r="I3" s="60"/>
      <c r="J3" s="60"/>
      <c r="K3" s="49" t="s">
        <v>3</v>
      </c>
      <c r="L3" s="60"/>
      <c r="M3" s="60"/>
      <c r="N3" s="60"/>
      <c r="O3" s="60"/>
    </row>
    <row r="4" spans="1:15" ht="15.6" x14ac:dyDescent="0.3">
      <c r="A4" s="113" t="s">
        <v>25</v>
      </c>
      <c r="B4" s="241" t="s">
        <v>26</v>
      </c>
      <c r="C4" s="241"/>
      <c r="D4" s="241"/>
      <c r="E4" s="241"/>
      <c r="F4" s="241"/>
      <c r="G4" s="241"/>
      <c r="H4" s="4" t="s">
        <v>27</v>
      </c>
      <c r="I4" s="60"/>
      <c r="J4" s="60"/>
      <c r="K4" s="47" t="s">
        <v>28</v>
      </c>
      <c r="L4" s="60"/>
      <c r="M4" s="60"/>
      <c r="N4" s="60"/>
      <c r="O4" s="60"/>
    </row>
    <row r="5" spans="1:15" ht="15.6" customHeight="1" x14ac:dyDescent="0.25">
      <c r="A5" s="121"/>
      <c r="B5" s="240" t="s">
        <v>29</v>
      </c>
      <c r="C5" s="240"/>
      <c r="D5" s="240"/>
      <c r="E5" s="240"/>
      <c r="F5" s="240"/>
      <c r="G5" s="240"/>
      <c r="H5" s="121">
        <v>3</v>
      </c>
      <c r="I5" s="60"/>
      <c r="J5" s="60"/>
      <c r="K5" s="230" t="s">
        <v>30</v>
      </c>
      <c r="L5" s="230"/>
      <c r="M5" s="230"/>
      <c r="N5" s="230"/>
      <c r="O5" s="230"/>
    </row>
    <row r="6" spans="1:15" x14ac:dyDescent="0.25">
      <c r="A6" s="121"/>
      <c r="B6" s="240" t="s">
        <v>31</v>
      </c>
      <c r="C6" s="240"/>
      <c r="D6" s="240"/>
      <c r="E6" s="240"/>
      <c r="F6" s="240"/>
      <c r="G6" s="240"/>
      <c r="H6" s="121">
        <v>5</v>
      </c>
      <c r="I6" s="60"/>
      <c r="J6" s="60"/>
      <c r="K6" s="230"/>
      <c r="L6" s="230"/>
      <c r="M6" s="230"/>
      <c r="N6" s="230"/>
      <c r="O6" s="230"/>
    </row>
    <row r="7" spans="1:15" ht="15.75" customHeight="1" x14ac:dyDescent="0.25">
      <c r="A7" s="121" t="s">
        <v>32</v>
      </c>
      <c r="B7" s="240" t="s">
        <v>33</v>
      </c>
      <c r="C7" s="240"/>
      <c r="D7" s="240"/>
      <c r="E7" s="240"/>
      <c r="F7" s="240"/>
      <c r="G7" s="240"/>
      <c r="H7" s="121">
        <v>4</v>
      </c>
      <c r="I7" s="60"/>
      <c r="J7" s="60"/>
      <c r="K7" s="230"/>
      <c r="L7" s="230"/>
      <c r="M7" s="230"/>
      <c r="N7" s="230"/>
      <c r="O7" s="230"/>
    </row>
    <row r="8" spans="1:15" x14ac:dyDescent="0.25">
      <c r="A8" s="121" t="s">
        <v>32</v>
      </c>
      <c r="B8" s="240" t="s">
        <v>34</v>
      </c>
      <c r="C8" s="240"/>
      <c r="D8" s="240"/>
      <c r="E8" s="240"/>
      <c r="F8" s="240"/>
      <c r="G8" s="240"/>
      <c r="H8" s="121">
        <v>6</v>
      </c>
      <c r="I8" s="60"/>
      <c r="J8" s="60"/>
      <c r="K8" s="230"/>
      <c r="L8" s="230"/>
      <c r="M8" s="230"/>
      <c r="N8" s="230"/>
      <c r="O8" s="230"/>
    </row>
    <row r="9" spans="1:15" x14ac:dyDescent="0.25">
      <c r="A9" s="121" t="s">
        <v>32</v>
      </c>
      <c r="B9" s="240" t="s">
        <v>35</v>
      </c>
      <c r="C9" s="240"/>
      <c r="D9" s="240"/>
      <c r="E9" s="240"/>
      <c r="F9" s="240"/>
      <c r="G9" s="240"/>
      <c r="H9" s="121">
        <v>7</v>
      </c>
      <c r="I9" s="60"/>
      <c r="J9" s="60"/>
      <c r="K9" s="60"/>
      <c r="L9" s="60"/>
      <c r="M9" s="60"/>
      <c r="N9" s="60"/>
      <c r="O9" s="60"/>
    </row>
    <row r="10" spans="1:15" x14ac:dyDescent="0.25">
      <c r="A10" s="121"/>
      <c r="B10" s="240" t="s">
        <v>36</v>
      </c>
      <c r="C10" s="240"/>
      <c r="D10" s="240"/>
      <c r="E10" s="240"/>
      <c r="F10" s="240"/>
      <c r="G10" s="240"/>
      <c r="H10" s="121">
        <v>8</v>
      </c>
      <c r="I10" s="60"/>
      <c r="J10" s="60"/>
      <c r="K10" s="60"/>
      <c r="L10" s="60"/>
      <c r="M10" s="60"/>
      <c r="N10" s="60"/>
      <c r="O10" s="60"/>
    </row>
    <row r="11" spans="1:15" x14ac:dyDescent="0.25">
      <c r="A11" s="121"/>
      <c r="B11" s="240" t="s">
        <v>37</v>
      </c>
      <c r="C11" s="240"/>
      <c r="D11" s="240"/>
      <c r="E11" s="240"/>
      <c r="F11" s="240"/>
      <c r="G11" s="240"/>
      <c r="H11" s="121">
        <v>9</v>
      </c>
      <c r="I11" s="60"/>
      <c r="J11" s="60"/>
      <c r="K11" s="60"/>
      <c r="L11" s="60"/>
      <c r="M11" s="60"/>
      <c r="N11" s="60"/>
      <c r="O11" s="60"/>
    </row>
    <row r="12" spans="1:15" x14ac:dyDescent="0.25">
      <c r="A12" s="121"/>
      <c r="B12" s="240" t="s">
        <v>38</v>
      </c>
      <c r="C12" s="240"/>
      <c r="D12" s="240"/>
      <c r="E12" s="240"/>
      <c r="F12" s="240"/>
      <c r="G12" s="240"/>
      <c r="H12" s="121">
        <v>10</v>
      </c>
      <c r="I12" s="60"/>
      <c r="J12" s="60"/>
      <c r="K12" s="60"/>
      <c r="L12" s="60"/>
      <c r="M12" s="60"/>
      <c r="N12" s="60"/>
      <c r="O12" s="60"/>
    </row>
    <row r="13" spans="1:15" x14ac:dyDescent="0.25">
      <c r="A13" s="121" t="s">
        <v>39</v>
      </c>
      <c r="B13" s="240" t="s">
        <v>40</v>
      </c>
      <c r="C13" s="240"/>
      <c r="D13" s="240"/>
      <c r="E13" s="240"/>
      <c r="F13" s="240"/>
      <c r="G13" s="240"/>
      <c r="H13" s="121">
        <v>11</v>
      </c>
      <c r="I13" s="60"/>
      <c r="J13" s="60"/>
      <c r="K13" s="60"/>
      <c r="L13" s="60"/>
      <c r="M13" s="60"/>
      <c r="N13" s="60"/>
      <c r="O13" s="60"/>
    </row>
    <row r="14" spans="1:15" x14ac:dyDescent="0.25">
      <c r="A14" s="121" t="s">
        <v>41</v>
      </c>
      <c r="B14" s="240" t="s">
        <v>42</v>
      </c>
      <c r="C14" s="240"/>
      <c r="D14" s="240"/>
      <c r="E14" s="240"/>
      <c r="F14" s="240"/>
      <c r="G14" s="240"/>
      <c r="H14" s="121">
        <v>12</v>
      </c>
      <c r="I14" s="60"/>
      <c r="J14" s="60"/>
      <c r="K14" s="60"/>
      <c r="L14" s="60"/>
      <c r="M14" s="60"/>
      <c r="N14" s="60"/>
      <c r="O14" s="60"/>
    </row>
    <row r="15" spans="1:15" x14ac:dyDescent="0.25">
      <c r="A15" s="121" t="s">
        <v>41</v>
      </c>
      <c r="B15" s="240" t="s">
        <v>43</v>
      </c>
      <c r="C15" s="240"/>
      <c r="D15" s="240"/>
      <c r="E15" s="240"/>
      <c r="F15" s="240"/>
      <c r="G15" s="240"/>
      <c r="H15" s="121">
        <v>13</v>
      </c>
      <c r="I15" s="60"/>
      <c r="J15" s="60"/>
      <c r="K15" s="60"/>
      <c r="L15" s="60"/>
      <c r="M15" s="60"/>
      <c r="N15" s="60"/>
      <c r="O15" s="60"/>
    </row>
    <row r="16" spans="1:15" x14ac:dyDescent="0.25">
      <c r="A16" s="121" t="s">
        <v>41</v>
      </c>
      <c r="B16" s="240" t="s">
        <v>44</v>
      </c>
      <c r="C16" s="240"/>
      <c r="D16" s="240"/>
      <c r="E16" s="240"/>
      <c r="F16" s="240"/>
      <c r="G16" s="240"/>
      <c r="H16" s="121">
        <v>14</v>
      </c>
      <c r="I16" s="60"/>
      <c r="J16" s="60"/>
      <c r="K16" s="60"/>
      <c r="L16" s="60"/>
      <c r="M16" s="60"/>
      <c r="N16" s="60"/>
      <c r="O16" s="60"/>
    </row>
    <row r="17" spans="1:8" x14ac:dyDescent="0.25">
      <c r="A17" s="121"/>
      <c r="B17" s="240" t="s">
        <v>45</v>
      </c>
      <c r="C17" s="240"/>
      <c r="D17" s="240"/>
      <c r="E17" s="240"/>
      <c r="F17" s="240"/>
      <c r="G17" s="240"/>
      <c r="H17" s="121">
        <v>15</v>
      </c>
    </row>
    <row r="18" spans="1:8" x14ac:dyDescent="0.25">
      <c r="A18" s="121"/>
      <c r="B18" s="240" t="s">
        <v>46</v>
      </c>
      <c r="C18" s="240"/>
      <c r="D18" s="240"/>
      <c r="E18" s="240"/>
      <c r="F18" s="240"/>
      <c r="G18" s="240"/>
      <c r="H18" s="121">
        <v>16</v>
      </c>
    </row>
    <row r="19" spans="1:8" x14ac:dyDescent="0.25">
      <c r="A19" s="121"/>
      <c r="B19" s="240" t="s">
        <v>47</v>
      </c>
      <c r="C19" s="240"/>
      <c r="D19" s="240"/>
      <c r="E19" s="240"/>
      <c r="F19" s="240"/>
      <c r="G19" s="240"/>
      <c r="H19" s="121">
        <v>17</v>
      </c>
    </row>
    <row r="20" spans="1:8" x14ac:dyDescent="0.25">
      <c r="A20" s="121"/>
      <c r="B20" s="240" t="s">
        <v>48</v>
      </c>
      <c r="C20" s="240"/>
      <c r="D20" s="240"/>
      <c r="E20" s="240"/>
      <c r="F20" s="240"/>
      <c r="G20" s="240"/>
      <c r="H20" s="121">
        <v>18</v>
      </c>
    </row>
    <row r="21" spans="1:8" x14ac:dyDescent="0.25">
      <c r="A21" s="121"/>
      <c r="B21" s="240" t="s">
        <v>49</v>
      </c>
      <c r="C21" s="240"/>
      <c r="D21" s="240"/>
      <c r="E21" s="240"/>
      <c r="F21" s="240"/>
      <c r="G21" s="240"/>
      <c r="H21" s="121">
        <v>19</v>
      </c>
    </row>
    <row r="22" spans="1:8" x14ac:dyDescent="0.25">
      <c r="A22" s="121"/>
      <c r="B22" s="243" t="s">
        <v>50</v>
      </c>
      <c r="C22" s="244"/>
      <c r="D22" s="244"/>
      <c r="E22" s="244"/>
      <c r="F22" s="244"/>
      <c r="G22" s="245"/>
      <c r="H22" s="121">
        <v>20</v>
      </c>
    </row>
    <row r="23" spans="1:8" x14ac:dyDescent="0.25">
      <c r="A23" s="121"/>
      <c r="B23" s="246"/>
      <c r="C23" s="246"/>
      <c r="D23" s="246"/>
      <c r="E23" s="246"/>
      <c r="F23" s="246"/>
      <c r="G23" s="246"/>
      <c r="H23" s="121"/>
    </row>
    <row r="25" spans="1:8" x14ac:dyDescent="0.25">
      <c r="A25" s="38" t="s">
        <v>51</v>
      </c>
      <c r="B25" s="119"/>
      <c r="C25" s="119"/>
      <c r="D25" s="119"/>
      <c r="E25" s="119"/>
      <c r="F25" s="119"/>
      <c r="G25" s="119"/>
      <c r="H25" s="120"/>
    </row>
    <row r="26" spans="1:8" x14ac:dyDescent="0.25">
      <c r="A26" s="8" t="s">
        <v>25</v>
      </c>
      <c r="B26" s="247" t="s">
        <v>52</v>
      </c>
      <c r="C26" s="247"/>
      <c r="D26" s="247"/>
      <c r="E26" s="247"/>
      <c r="F26" s="247"/>
      <c r="G26" s="247"/>
      <c r="H26" s="9" t="s">
        <v>53</v>
      </c>
    </row>
    <row r="27" spans="1:8" x14ac:dyDescent="0.25">
      <c r="A27" s="122"/>
      <c r="B27" s="248"/>
      <c r="C27" s="248"/>
      <c r="D27" s="248"/>
      <c r="E27" s="248"/>
      <c r="F27" s="248"/>
      <c r="G27" s="248"/>
      <c r="H27" s="122"/>
    </row>
    <row r="28" spans="1:8" x14ac:dyDescent="0.25">
      <c r="A28" s="122"/>
      <c r="B28" s="248"/>
      <c r="C28" s="248"/>
      <c r="D28" s="248"/>
      <c r="E28" s="248"/>
      <c r="F28" s="248"/>
      <c r="G28" s="248"/>
      <c r="H28" s="122"/>
    </row>
    <row r="29" spans="1:8" x14ac:dyDescent="0.25">
      <c r="A29" s="122"/>
      <c r="B29" s="248"/>
      <c r="C29" s="248"/>
      <c r="D29" s="248"/>
      <c r="E29" s="248"/>
      <c r="F29" s="248"/>
      <c r="G29" s="248"/>
      <c r="H29" s="122"/>
    </row>
    <row r="30" spans="1:8" x14ac:dyDescent="0.25">
      <c r="A30" s="122"/>
      <c r="B30" s="248"/>
      <c r="C30" s="248"/>
      <c r="D30" s="248"/>
      <c r="E30" s="248"/>
      <c r="F30" s="248"/>
      <c r="G30" s="248"/>
      <c r="H30" s="122"/>
    </row>
    <row r="31" spans="1:8" x14ac:dyDescent="0.25">
      <c r="A31" s="122"/>
      <c r="B31" s="248"/>
      <c r="C31" s="248"/>
      <c r="D31" s="248"/>
      <c r="E31" s="248"/>
      <c r="F31" s="248"/>
      <c r="G31" s="248"/>
      <c r="H31" s="122"/>
    </row>
    <row r="33" spans="1:10" ht="14.25" customHeight="1" x14ac:dyDescent="0.25">
      <c r="A33" s="38" t="s">
        <v>54</v>
      </c>
      <c r="B33" s="119"/>
      <c r="C33" s="119"/>
      <c r="D33" s="119"/>
      <c r="E33" s="119"/>
      <c r="F33" s="119"/>
      <c r="G33" s="119"/>
      <c r="H33" s="120"/>
      <c r="I33" s="60"/>
      <c r="J33" s="60"/>
    </row>
    <row r="34" spans="1:10" x14ac:dyDescent="0.25">
      <c r="A34" s="11" t="s">
        <v>55</v>
      </c>
      <c r="B34" s="249" t="s">
        <v>56</v>
      </c>
      <c r="C34" s="249"/>
      <c r="D34" s="249"/>
      <c r="E34" s="249"/>
      <c r="F34" s="249"/>
      <c r="G34" s="249"/>
      <c r="H34" s="12" t="s">
        <v>57</v>
      </c>
      <c r="I34" s="60"/>
      <c r="J34" s="60"/>
    </row>
    <row r="35" spans="1:10" x14ac:dyDescent="0.25">
      <c r="A35" s="111"/>
      <c r="B35" s="242"/>
      <c r="C35" s="242"/>
      <c r="D35" s="242"/>
      <c r="E35" s="242"/>
      <c r="F35" s="242"/>
      <c r="G35" s="242"/>
      <c r="H35" s="111"/>
      <c r="I35" s="60"/>
      <c r="J35" s="60"/>
    </row>
    <row r="36" spans="1:10" x14ac:dyDescent="0.25">
      <c r="A36" s="111"/>
      <c r="B36" s="242"/>
      <c r="C36" s="242"/>
      <c r="D36" s="242"/>
      <c r="E36" s="242"/>
      <c r="F36" s="242"/>
      <c r="G36" s="242"/>
      <c r="H36" s="111"/>
      <c r="I36" s="60"/>
      <c r="J36" s="60"/>
    </row>
    <row r="37" spans="1:10" x14ac:dyDescent="0.25">
      <c r="A37" s="111"/>
      <c r="B37" s="242"/>
      <c r="C37" s="242"/>
      <c r="D37" s="242"/>
      <c r="E37" s="242"/>
      <c r="F37" s="242"/>
      <c r="G37" s="242"/>
      <c r="H37" s="111"/>
      <c r="I37" s="60"/>
      <c r="J37" s="60"/>
    </row>
    <row r="38" spans="1:10" x14ac:dyDescent="0.25">
      <c r="A38" s="111"/>
      <c r="B38" s="242"/>
      <c r="C38" s="242"/>
      <c r="D38" s="242"/>
      <c r="E38" s="242"/>
      <c r="F38" s="242"/>
      <c r="G38" s="242"/>
      <c r="H38" s="111"/>
      <c r="I38" s="60"/>
      <c r="J38" s="60"/>
    </row>
    <row r="39" spans="1:10" x14ac:dyDescent="0.25">
      <c r="A39" s="111"/>
      <c r="B39" s="242"/>
      <c r="C39" s="242"/>
      <c r="D39" s="242"/>
      <c r="E39" s="242"/>
      <c r="F39" s="242"/>
      <c r="G39" s="242"/>
      <c r="H39" s="111"/>
      <c r="I39" s="60"/>
      <c r="J39" s="60"/>
    </row>
    <row r="40" spans="1:10" x14ac:dyDescent="0.25">
      <c r="A40" s="111"/>
      <c r="B40" s="242"/>
      <c r="C40" s="242"/>
      <c r="D40" s="242"/>
      <c r="E40" s="242"/>
      <c r="F40" s="242"/>
      <c r="G40" s="242"/>
      <c r="H40" s="111"/>
      <c r="I40" s="60"/>
      <c r="J40" s="60"/>
    </row>
    <row r="41" spans="1:10" x14ac:dyDescent="0.25">
      <c r="A41" s="111"/>
      <c r="B41" s="242"/>
      <c r="C41" s="242"/>
      <c r="D41" s="242"/>
      <c r="E41" s="242"/>
      <c r="F41" s="242"/>
      <c r="G41" s="242"/>
      <c r="H41" s="111"/>
      <c r="I41" s="60"/>
      <c r="J41" s="60"/>
    </row>
    <row r="43" spans="1:10" x14ac:dyDescent="0.25">
      <c r="A43" s="250" t="s">
        <v>58</v>
      </c>
      <c r="B43" s="251"/>
      <c r="C43" s="251"/>
      <c r="D43" s="251"/>
      <c r="E43" s="251"/>
      <c r="F43" s="251"/>
      <c r="G43" s="251"/>
      <c r="H43" s="251"/>
      <c r="I43" s="251"/>
      <c r="J43" s="252"/>
    </row>
    <row r="44" spans="1:10" x14ac:dyDescent="0.25">
      <c r="A44" s="253"/>
      <c r="B44" s="254"/>
      <c r="C44" s="254"/>
      <c r="D44" s="254"/>
      <c r="E44" s="254"/>
      <c r="F44" s="254"/>
      <c r="G44" s="254"/>
      <c r="H44" s="254"/>
      <c r="I44" s="254"/>
      <c r="J44" s="255"/>
    </row>
    <row r="45" spans="1:10" x14ac:dyDescent="0.25">
      <c r="A45" s="253"/>
      <c r="B45" s="254"/>
      <c r="C45" s="254"/>
      <c r="D45" s="254"/>
      <c r="E45" s="254"/>
      <c r="F45" s="254"/>
      <c r="G45" s="254"/>
      <c r="H45" s="254"/>
      <c r="I45" s="254"/>
      <c r="J45" s="255"/>
    </row>
    <row r="46" spans="1:10" x14ac:dyDescent="0.25">
      <c r="A46" s="256"/>
      <c r="B46" s="257"/>
      <c r="C46" s="257"/>
      <c r="D46" s="257"/>
      <c r="E46" s="257"/>
      <c r="F46" s="257"/>
      <c r="G46" s="257"/>
      <c r="H46" s="257"/>
      <c r="I46" s="257"/>
      <c r="J46" s="258"/>
    </row>
    <row r="53" spans="3:6" x14ac:dyDescent="0.25">
      <c r="C53" s="213">
        <v>44880</v>
      </c>
      <c r="D53" s="199"/>
      <c r="E53" s="60"/>
      <c r="F53" s="60"/>
    </row>
    <row r="64" spans="3:6" x14ac:dyDescent="0.25">
      <c r="C64" s="60"/>
      <c r="D64" s="60"/>
      <c r="E64" s="60"/>
      <c r="F64" s="105"/>
    </row>
  </sheetData>
  <mergeCells count="36">
    <mergeCell ref="A43:J46"/>
    <mergeCell ref="B36:G36"/>
    <mergeCell ref="B37:G37"/>
    <mergeCell ref="B38:G38"/>
    <mergeCell ref="B39:G39"/>
    <mergeCell ref="B40:G40"/>
    <mergeCell ref="B41:G41"/>
    <mergeCell ref="B35:G35"/>
    <mergeCell ref="B22:G22"/>
    <mergeCell ref="B23:G23"/>
    <mergeCell ref="B26:G26"/>
    <mergeCell ref="B27:G27"/>
    <mergeCell ref="B28:G28"/>
    <mergeCell ref="B29:G29"/>
    <mergeCell ref="B30:G30"/>
    <mergeCell ref="B31:G31"/>
    <mergeCell ref="B34:G34"/>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opLeftCell="A4" zoomScaleNormal="100" workbookViewId="0">
      <selection activeCell="A5" sqref="A5:I19"/>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60" t="str">
        <f>+'Cover Page'!$B$28</f>
        <v>Annual Performance Report 2022</v>
      </c>
      <c r="B1" s="60"/>
      <c r="C1" s="60"/>
      <c r="D1" s="60"/>
      <c r="E1" s="60" t="str">
        <f>+'Cover Page'!$B$33</f>
        <v>Ardley Energy Recovery Facility</v>
      </c>
      <c r="F1" s="60"/>
      <c r="G1" s="60"/>
      <c r="H1" s="60"/>
      <c r="I1" s="60"/>
      <c r="J1" s="60"/>
      <c r="K1" s="60"/>
      <c r="L1" s="60"/>
      <c r="M1" s="60"/>
      <c r="N1" s="60"/>
    </row>
    <row r="3" spans="1:14" ht="15.6" x14ac:dyDescent="0.3">
      <c r="A3" s="37" t="s">
        <v>59</v>
      </c>
      <c r="B3" s="123"/>
      <c r="C3" s="123"/>
      <c r="D3" s="123"/>
      <c r="E3" s="123"/>
      <c r="F3" s="123"/>
      <c r="G3" s="123"/>
      <c r="H3" s="123"/>
      <c r="I3" s="124"/>
      <c r="J3" s="60"/>
      <c r="K3" s="55" t="s">
        <v>3</v>
      </c>
      <c r="L3" s="60"/>
      <c r="M3" s="60"/>
      <c r="N3" s="60"/>
    </row>
    <row r="4" spans="1:14" x14ac:dyDescent="0.25">
      <c r="A4" s="125"/>
      <c r="B4" s="126"/>
      <c r="C4" s="126"/>
      <c r="D4" s="126"/>
      <c r="E4" s="126"/>
      <c r="F4" s="126"/>
      <c r="G4" s="126"/>
      <c r="H4" s="126"/>
      <c r="I4" s="127"/>
      <c r="J4" s="60"/>
      <c r="K4" s="60"/>
      <c r="L4" s="60"/>
      <c r="M4" s="60"/>
      <c r="N4" s="60"/>
    </row>
    <row r="5" spans="1:14" ht="15.75" customHeight="1" x14ac:dyDescent="0.25">
      <c r="A5" s="270" t="s">
        <v>399</v>
      </c>
      <c r="B5" s="271"/>
      <c r="C5" s="271"/>
      <c r="D5" s="271"/>
      <c r="E5" s="271"/>
      <c r="F5" s="271"/>
      <c r="G5" s="271"/>
      <c r="H5" s="271"/>
      <c r="I5" s="272"/>
      <c r="J5" s="60"/>
      <c r="K5" s="269" t="s">
        <v>60</v>
      </c>
      <c r="L5" s="269"/>
      <c r="M5" s="269"/>
      <c r="N5" s="269"/>
    </row>
    <row r="6" spans="1:14" x14ac:dyDescent="0.25">
      <c r="A6" s="273"/>
      <c r="B6" s="274"/>
      <c r="C6" s="274"/>
      <c r="D6" s="274"/>
      <c r="E6" s="274"/>
      <c r="F6" s="274"/>
      <c r="G6" s="274"/>
      <c r="H6" s="274"/>
      <c r="I6" s="275"/>
      <c r="J6" s="60"/>
      <c r="K6" s="269"/>
      <c r="L6" s="269"/>
      <c r="M6" s="269"/>
      <c r="N6" s="269"/>
    </row>
    <row r="7" spans="1:14" x14ac:dyDescent="0.25">
      <c r="A7" s="273"/>
      <c r="B7" s="274"/>
      <c r="C7" s="274"/>
      <c r="D7" s="274"/>
      <c r="E7" s="274"/>
      <c r="F7" s="274"/>
      <c r="G7" s="274"/>
      <c r="H7" s="274"/>
      <c r="I7" s="275"/>
      <c r="J7" s="60"/>
      <c r="K7" s="269"/>
      <c r="L7" s="269"/>
      <c r="M7" s="269"/>
      <c r="N7" s="269"/>
    </row>
    <row r="8" spans="1:14" ht="15.75" customHeight="1" x14ac:dyDescent="0.25">
      <c r="A8" s="273"/>
      <c r="B8" s="274"/>
      <c r="C8" s="274"/>
      <c r="D8" s="274"/>
      <c r="E8" s="274"/>
      <c r="F8" s="274"/>
      <c r="G8" s="274"/>
      <c r="H8" s="274"/>
      <c r="I8" s="275"/>
      <c r="J8" s="60"/>
      <c r="K8" s="269"/>
      <c r="L8" s="269"/>
      <c r="M8" s="269"/>
      <c r="N8" s="269"/>
    </row>
    <row r="9" spans="1:14" x14ac:dyDescent="0.25">
      <c r="A9" s="273"/>
      <c r="B9" s="274"/>
      <c r="C9" s="274"/>
      <c r="D9" s="274"/>
      <c r="E9" s="274"/>
      <c r="F9" s="274"/>
      <c r="G9" s="274"/>
      <c r="H9" s="274"/>
      <c r="I9" s="275"/>
      <c r="J9" s="60"/>
      <c r="K9" s="269"/>
      <c r="L9" s="269"/>
      <c r="M9" s="269"/>
      <c r="N9" s="269"/>
    </row>
    <row r="10" spans="1:14" x14ac:dyDescent="0.25">
      <c r="A10" s="273"/>
      <c r="B10" s="274"/>
      <c r="C10" s="274"/>
      <c r="D10" s="274"/>
      <c r="E10" s="274"/>
      <c r="F10" s="274"/>
      <c r="G10" s="274"/>
      <c r="H10" s="274"/>
      <c r="I10" s="275"/>
      <c r="J10" s="60"/>
      <c r="K10" s="269"/>
      <c r="L10" s="269"/>
      <c r="M10" s="269"/>
      <c r="N10" s="269"/>
    </row>
    <row r="11" spans="1:14" x14ac:dyDescent="0.25">
      <c r="A11" s="273"/>
      <c r="B11" s="274"/>
      <c r="C11" s="274"/>
      <c r="D11" s="274"/>
      <c r="E11" s="274"/>
      <c r="F11" s="274"/>
      <c r="G11" s="274"/>
      <c r="H11" s="274"/>
      <c r="I11" s="275"/>
      <c r="J11" s="60"/>
      <c r="K11" s="269"/>
      <c r="L11" s="269"/>
      <c r="M11" s="269"/>
      <c r="N11" s="269"/>
    </row>
    <row r="12" spans="1:14" x14ac:dyDescent="0.25">
      <c r="A12" s="273"/>
      <c r="B12" s="274"/>
      <c r="C12" s="274"/>
      <c r="D12" s="274"/>
      <c r="E12" s="274"/>
      <c r="F12" s="274"/>
      <c r="G12" s="274"/>
      <c r="H12" s="274"/>
      <c r="I12" s="275"/>
      <c r="J12" s="60"/>
      <c r="K12" s="269"/>
      <c r="L12" s="269"/>
      <c r="M12" s="269"/>
      <c r="N12" s="269"/>
    </row>
    <row r="13" spans="1:14" x14ac:dyDescent="0.25">
      <c r="A13" s="273"/>
      <c r="B13" s="274"/>
      <c r="C13" s="274"/>
      <c r="D13" s="274"/>
      <c r="E13" s="274"/>
      <c r="F13" s="274"/>
      <c r="G13" s="274"/>
      <c r="H13" s="274"/>
      <c r="I13" s="275"/>
      <c r="J13" s="60"/>
      <c r="K13" s="269"/>
      <c r="L13" s="269"/>
      <c r="M13" s="269"/>
      <c r="N13" s="269"/>
    </row>
    <row r="14" spans="1:14" x14ac:dyDescent="0.25">
      <c r="A14" s="273"/>
      <c r="B14" s="274"/>
      <c r="C14" s="274"/>
      <c r="D14" s="274"/>
      <c r="E14" s="274"/>
      <c r="F14" s="274"/>
      <c r="G14" s="274"/>
      <c r="H14" s="274"/>
      <c r="I14" s="275"/>
      <c r="J14" s="60"/>
      <c r="K14" s="269"/>
      <c r="L14" s="269"/>
      <c r="M14" s="269"/>
      <c r="N14" s="269"/>
    </row>
    <row r="15" spans="1:14" x14ac:dyDescent="0.25">
      <c r="A15" s="273"/>
      <c r="B15" s="274"/>
      <c r="C15" s="274"/>
      <c r="D15" s="274"/>
      <c r="E15" s="274"/>
      <c r="F15" s="274"/>
      <c r="G15" s="274"/>
      <c r="H15" s="274"/>
      <c r="I15" s="275"/>
      <c r="J15" s="60"/>
      <c r="K15" s="60"/>
      <c r="L15" s="60"/>
      <c r="M15" s="60"/>
      <c r="N15" s="60"/>
    </row>
    <row r="16" spans="1:14" x14ac:dyDescent="0.25">
      <c r="A16" s="273"/>
      <c r="B16" s="274"/>
      <c r="C16" s="274"/>
      <c r="D16" s="274"/>
      <c r="E16" s="274"/>
      <c r="F16" s="274"/>
      <c r="G16" s="274"/>
      <c r="H16" s="274"/>
      <c r="I16" s="275"/>
      <c r="J16" s="60"/>
      <c r="K16" s="60"/>
      <c r="L16" s="60"/>
      <c r="M16" s="60"/>
      <c r="N16" s="60"/>
    </row>
    <row r="17" spans="1:14" x14ac:dyDescent="0.25">
      <c r="A17" s="273"/>
      <c r="B17" s="274"/>
      <c r="C17" s="274"/>
      <c r="D17" s="274"/>
      <c r="E17" s="274"/>
      <c r="F17" s="274"/>
      <c r="G17" s="274"/>
      <c r="H17" s="274"/>
      <c r="I17" s="275"/>
      <c r="J17" s="60"/>
      <c r="K17" s="60"/>
      <c r="L17" s="60"/>
      <c r="M17" s="60"/>
      <c r="N17" s="60"/>
    </row>
    <row r="18" spans="1:14" x14ac:dyDescent="0.25">
      <c r="A18" s="273"/>
      <c r="B18" s="274"/>
      <c r="C18" s="274"/>
      <c r="D18" s="274"/>
      <c r="E18" s="274"/>
      <c r="F18" s="274"/>
      <c r="G18" s="274"/>
      <c r="H18" s="274"/>
      <c r="I18" s="275"/>
      <c r="J18" s="60"/>
      <c r="K18" s="60"/>
      <c r="L18" s="60"/>
      <c r="M18" s="60"/>
      <c r="N18" s="60"/>
    </row>
    <row r="19" spans="1:14" ht="33.75" customHeight="1" x14ac:dyDescent="0.25">
      <c r="A19" s="276"/>
      <c r="B19" s="277"/>
      <c r="C19" s="277"/>
      <c r="D19" s="277"/>
      <c r="E19" s="277"/>
      <c r="F19" s="277"/>
      <c r="G19" s="277"/>
      <c r="H19" s="277"/>
      <c r="I19" s="278"/>
      <c r="J19" s="60"/>
      <c r="K19" s="60"/>
      <c r="L19" s="60"/>
      <c r="M19" s="60"/>
      <c r="N19" s="60"/>
    </row>
    <row r="20" spans="1:14" x14ac:dyDescent="0.25">
      <c r="A20" s="37" t="s">
        <v>61</v>
      </c>
      <c r="B20" s="123"/>
      <c r="C20" s="123"/>
      <c r="D20" s="123"/>
      <c r="E20" s="123"/>
      <c r="F20" s="123"/>
      <c r="G20" s="123"/>
      <c r="H20" s="123"/>
      <c r="I20" s="124"/>
      <c r="J20" s="60"/>
      <c r="K20" s="60"/>
      <c r="L20" s="60"/>
      <c r="M20" s="60"/>
      <c r="N20" s="60"/>
    </row>
    <row r="21" spans="1:14" x14ac:dyDescent="0.25">
      <c r="A21" s="125"/>
      <c r="B21" s="126"/>
      <c r="C21" s="126"/>
      <c r="D21" s="126"/>
      <c r="E21" s="126"/>
      <c r="F21" s="126"/>
      <c r="G21" s="126"/>
      <c r="H21" s="126"/>
      <c r="I21" s="127"/>
      <c r="J21" s="60"/>
      <c r="K21" s="60"/>
      <c r="L21" s="60"/>
      <c r="M21" s="60"/>
      <c r="N21" s="60"/>
    </row>
    <row r="22" spans="1:14" ht="15" customHeight="1" x14ac:dyDescent="0.25">
      <c r="A22" s="259" t="s">
        <v>62</v>
      </c>
      <c r="B22" s="260"/>
      <c r="C22" s="260"/>
      <c r="D22" s="260"/>
      <c r="E22" s="260"/>
      <c r="F22" s="260"/>
      <c r="G22" s="260"/>
      <c r="H22" s="260"/>
      <c r="I22" s="261"/>
      <c r="J22" s="60"/>
      <c r="K22" s="269" t="s">
        <v>63</v>
      </c>
      <c r="L22" s="269"/>
      <c r="M22" s="269"/>
      <c r="N22" s="269"/>
    </row>
    <row r="23" spans="1:14" x14ac:dyDescent="0.25">
      <c r="A23" s="262"/>
      <c r="B23" s="263"/>
      <c r="C23" s="263"/>
      <c r="D23" s="263"/>
      <c r="E23" s="263"/>
      <c r="F23" s="263"/>
      <c r="G23" s="263"/>
      <c r="H23" s="263"/>
      <c r="I23" s="264"/>
      <c r="J23" s="60"/>
      <c r="K23" s="269"/>
      <c r="L23" s="269"/>
      <c r="M23" s="269"/>
      <c r="N23" s="269"/>
    </row>
    <row r="24" spans="1:14" x14ac:dyDescent="0.25">
      <c r="A24" s="262"/>
      <c r="B24" s="263"/>
      <c r="C24" s="263"/>
      <c r="D24" s="263"/>
      <c r="E24" s="263"/>
      <c r="F24" s="263"/>
      <c r="G24" s="263"/>
      <c r="H24" s="263"/>
      <c r="I24" s="264"/>
      <c r="J24" s="60"/>
      <c r="K24" s="269"/>
      <c r="L24" s="269"/>
      <c r="M24" s="269"/>
      <c r="N24" s="269"/>
    </row>
    <row r="25" spans="1:14" x14ac:dyDescent="0.25">
      <c r="A25" s="262"/>
      <c r="B25" s="263"/>
      <c r="C25" s="263"/>
      <c r="D25" s="263"/>
      <c r="E25" s="263"/>
      <c r="F25" s="263"/>
      <c r="G25" s="263"/>
      <c r="H25" s="263"/>
      <c r="I25" s="264"/>
      <c r="J25" s="60"/>
      <c r="K25" s="269"/>
      <c r="L25" s="269"/>
      <c r="M25" s="269"/>
      <c r="N25" s="269"/>
    </row>
    <row r="26" spans="1:14" x14ac:dyDescent="0.25">
      <c r="A26" s="262"/>
      <c r="B26" s="263"/>
      <c r="C26" s="263"/>
      <c r="D26" s="263"/>
      <c r="E26" s="263"/>
      <c r="F26" s="263"/>
      <c r="G26" s="263"/>
      <c r="H26" s="263"/>
      <c r="I26" s="264"/>
      <c r="J26" s="60"/>
      <c r="K26" s="269"/>
      <c r="L26" s="269"/>
      <c r="M26" s="269"/>
      <c r="N26" s="269"/>
    </row>
    <row r="27" spans="1:14" x14ac:dyDescent="0.25">
      <c r="A27" s="262"/>
      <c r="B27" s="263"/>
      <c r="C27" s="263"/>
      <c r="D27" s="263"/>
      <c r="E27" s="263"/>
      <c r="F27" s="263"/>
      <c r="G27" s="263"/>
      <c r="H27" s="263"/>
      <c r="I27" s="264"/>
      <c r="J27" s="60"/>
      <c r="K27" s="269"/>
      <c r="L27" s="269"/>
      <c r="M27" s="269"/>
      <c r="N27" s="269"/>
    </row>
    <row r="28" spans="1:14" x14ac:dyDescent="0.25">
      <c r="A28" s="262"/>
      <c r="B28" s="263"/>
      <c r="C28" s="263"/>
      <c r="D28" s="263"/>
      <c r="E28" s="263"/>
      <c r="F28" s="263"/>
      <c r="G28" s="263"/>
      <c r="H28" s="263"/>
      <c r="I28" s="264"/>
      <c r="J28" s="60"/>
      <c r="K28" s="269"/>
      <c r="L28" s="269"/>
      <c r="M28" s="269"/>
      <c r="N28" s="269"/>
    </row>
    <row r="29" spans="1:14" x14ac:dyDescent="0.25">
      <c r="A29" s="262"/>
      <c r="B29" s="263"/>
      <c r="C29" s="263"/>
      <c r="D29" s="263"/>
      <c r="E29" s="263"/>
      <c r="F29" s="263"/>
      <c r="G29" s="263"/>
      <c r="H29" s="263"/>
      <c r="I29" s="264"/>
      <c r="J29" s="60"/>
      <c r="K29" s="269"/>
      <c r="L29" s="269"/>
      <c r="M29" s="269"/>
      <c r="N29" s="269"/>
    </row>
    <row r="30" spans="1:14" x14ac:dyDescent="0.25">
      <c r="A30" s="262"/>
      <c r="B30" s="263"/>
      <c r="C30" s="263"/>
      <c r="D30" s="263"/>
      <c r="E30" s="263"/>
      <c r="F30" s="263"/>
      <c r="G30" s="263"/>
      <c r="H30" s="263"/>
      <c r="I30" s="264"/>
      <c r="J30" s="60"/>
      <c r="K30" s="269"/>
      <c r="L30" s="269"/>
      <c r="M30" s="269"/>
      <c r="N30" s="269"/>
    </row>
    <row r="31" spans="1:14" x14ac:dyDescent="0.25">
      <c r="A31" s="262"/>
      <c r="B31" s="263"/>
      <c r="C31" s="263"/>
      <c r="D31" s="263"/>
      <c r="E31" s="263"/>
      <c r="F31" s="263"/>
      <c r="G31" s="263"/>
      <c r="H31" s="263"/>
      <c r="I31" s="264"/>
      <c r="J31" s="60"/>
      <c r="K31" s="269"/>
      <c r="L31" s="269"/>
      <c r="M31" s="269"/>
      <c r="N31" s="269"/>
    </row>
    <row r="32" spans="1:14" x14ac:dyDescent="0.25">
      <c r="A32" s="262"/>
      <c r="B32" s="263"/>
      <c r="C32" s="263"/>
      <c r="D32" s="263"/>
      <c r="E32" s="263"/>
      <c r="F32" s="263"/>
      <c r="G32" s="263"/>
      <c r="H32" s="263"/>
      <c r="I32" s="264"/>
      <c r="J32" s="60"/>
      <c r="K32" s="60"/>
      <c r="L32" s="60"/>
      <c r="M32" s="60"/>
      <c r="N32" s="60"/>
    </row>
    <row r="33" spans="1:9" x14ac:dyDescent="0.25">
      <c r="A33" s="262"/>
      <c r="B33" s="263"/>
      <c r="C33" s="263"/>
      <c r="D33" s="263"/>
      <c r="E33" s="263"/>
      <c r="F33" s="263"/>
      <c r="G33" s="263"/>
      <c r="H33" s="263"/>
      <c r="I33" s="264"/>
    </row>
    <row r="34" spans="1:9" x14ac:dyDescent="0.25">
      <c r="A34" s="262"/>
      <c r="B34" s="263"/>
      <c r="C34" s="263"/>
      <c r="D34" s="263"/>
      <c r="E34" s="263"/>
      <c r="F34" s="263"/>
      <c r="G34" s="263"/>
      <c r="H34" s="263"/>
      <c r="I34" s="264"/>
    </row>
    <row r="35" spans="1:9" x14ac:dyDescent="0.25">
      <c r="A35" s="262"/>
      <c r="B35" s="263"/>
      <c r="C35" s="263"/>
      <c r="D35" s="263"/>
      <c r="E35" s="263"/>
      <c r="F35" s="263"/>
      <c r="G35" s="263"/>
      <c r="H35" s="263"/>
      <c r="I35" s="264"/>
    </row>
    <row r="36" spans="1:9" x14ac:dyDescent="0.25">
      <c r="A36" s="262"/>
      <c r="B36" s="263"/>
      <c r="C36" s="263"/>
      <c r="D36" s="263"/>
      <c r="E36" s="263"/>
      <c r="F36" s="263"/>
      <c r="G36" s="263"/>
      <c r="H36" s="263"/>
      <c r="I36" s="264"/>
    </row>
    <row r="37" spans="1:9" x14ac:dyDescent="0.25">
      <c r="A37" s="262"/>
      <c r="B37" s="263"/>
      <c r="C37" s="263"/>
      <c r="D37" s="263"/>
      <c r="E37" s="263"/>
      <c r="F37" s="263"/>
      <c r="G37" s="263"/>
      <c r="H37" s="263"/>
      <c r="I37" s="264"/>
    </row>
    <row r="38" spans="1:9" x14ac:dyDescent="0.25">
      <c r="A38" s="262"/>
      <c r="B38" s="263"/>
      <c r="C38" s="263"/>
      <c r="D38" s="263"/>
      <c r="E38" s="263"/>
      <c r="F38" s="263"/>
      <c r="G38" s="263"/>
      <c r="H38" s="263"/>
      <c r="I38" s="264"/>
    </row>
    <row r="39" spans="1:9" x14ac:dyDescent="0.25">
      <c r="A39" s="262"/>
      <c r="B39" s="263"/>
      <c r="C39" s="263"/>
      <c r="D39" s="263"/>
      <c r="E39" s="263"/>
      <c r="F39" s="263"/>
      <c r="G39" s="263"/>
      <c r="H39" s="263"/>
      <c r="I39" s="264"/>
    </row>
    <row r="40" spans="1:9" ht="14.25" customHeight="1" x14ac:dyDescent="0.25">
      <c r="A40" s="262"/>
      <c r="B40" s="263"/>
      <c r="C40" s="263"/>
      <c r="D40" s="263"/>
      <c r="E40" s="263"/>
      <c r="F40" s="263"/>
      <c r="G40" s="263"/>
      <c r="H40" s="263"/>
      <c r="I40" s="264"/>
    </row>
    <row r="41" spans="1:9" x14ac:dyDescent="0.25">
      <c r="A41" s="262"/>
      <c r="B41" s="263"/>
      <c r="C41" s="263"/>
      <c r="D41" s="263"/>
      <c r="E41" s="263"/>
      <c r="F41" s="263"/>
      <c r="G41" s="263"/>
      <c r="H41" s="263"/>
      <c r="I41" s="264"/>
    </row>
    <row r="42" spans="1:9" x14ac:dyDescent="0.25">
      <c r="A42" s="262"/>
      <c r="B42" s="263"/>
      <c r="C42" s="263"/>
      <c r="D42" s="263"/>
      <c r="E42" s="263"/>
      <c r="F42" s="263"/>
      <c r="G42" s="263"/>
      <c r="H42" s="263"/>
      <c r="I42" s="264"/>
    </row>
    <row r="43" spans="1:9" x14ac:dyDescent="0.25">
      <c r="A43" s="262"/>
      <c r="B43" s="263"/>
      <c r="C43" s="263"/>
      <c r="D43" s="263"/>
      <c r="E43" s="263"/>
      <c r="F43" s="263"/>
      <c r="G43" s="263"/>
      <c r="H43" s="263"/>
      <c r="I43" s="264"/>
    </row>
    <row r="44" spans="1:9" x14ac:dyDescent="0.25">
      <c r="A44" s="262"/>
      <c r="B44" s="263"/>
      <c r="C44" s="263"/>
      <c r="D44" s="263"/>
      <c r="E44" s="263"/>
      <c r="F44" s="263"/>
      <c r="G44" s="263"/>
      <c r="H44" s="263"/>
      <c r="I44" s="264"/>
    </row>
    <row r="45" spans="1:9" x14ac:dyDescent="0.25">
      <c r="A45" s="262"/>
      <c r="B45" s="263"/>
      <c r="C45" s="263"/>
      <c r="D45" s="263"/>
      <c r="E45" s="263"/>
      <c r="F45" s="263"/>
      <c r="G45" s="263"/>
      <c r="H45" s="263"/>
      <c r="I45" s="264"/>
    </row>
    <row r="46" spans="1:9" x14ac:dyDescent="0.25">
      <c r="A46" s="262"/>
      <c r="B46" s="263"/>
      <c r="C46" s="263"/>
      <c r="D46" s="263"/>
      <c r="E46" s="263"/>
      <c r="F46" s="263"/>
      <c r="G46" s="263"/>
      <c r="H46" s="263"/>
      <c r="I46" s="264"/>
    </row>
    <row r="47" spans="1:9" x14ac:dyDescent="0.25">
      <c r="A47" s="262"/>
      <c r="B47" s="263"/>
      <c r="C47" s="263"/>
      <c r="D47" s="263"/>
      <c r="E47" s="263"/>
      <c r="F47" s="263"/>
      <c r="G47" s="263"/>
      <c r="H47" s="263"/>
      <c r="I47" s="264"/>
    </row>
    <row r="48" spans="1:9" x14ac:dyDescent="0.25">
      <c r="A48" s="262"/>
      <c r="B48" s="263"/>
      <c r="C48" s="263"/>
      <c r="D48" s="263"/>
      <c r="E48" s="263"/>
      <c r="F48" s="263"/>
      <c r="G48" s="263"/>
      <c r="H48" s="263"/>
      <c r="I48" s="264"/>
    </row>
    <row r="49" spans="1:9" x14ac:dyDescent="0.25">
      <c r="A49" s="262"/>
      <c r="B49" s="263"/>
      <c r="C49" s="263"/>
      <c r="D49" s="263"/>
      <c r="E49" s="263"/>
      <c r="F49" s="263"/>
      <c r="G49" s="263"/>
      <c r="H49" s="263"/>
      <c r="I49" s="264"/>
    </row>
    <row r="50" spans="1:9" x14ac:dyDescent="0.25">
      <c r="A50" s="262"/>
      <c r="B50" s="263"/>
      <c r="C50" s="263"/>
      <c r="D50" s="263"/>
      <c r="E50" s="263"/>
      <c r="F50" s="263"/>
      <c r="G50" s="263"/>
      <c r="H50" s="263"/>
      <c r="I50" s="264"/>
    </row>
    <row r="51" spans="1:9" x14ac:dyDescent="0.25">
      <c r="A51" s="262"/>
      <c r="B51" s="263"/>
      <c r="C51" s="263"/>
      <c r="D51" s="263"/>
      <c r="E51" s="263"/>
      <c r="F51" s="263"/>
      <c r="G51" s="263"/>
      <c r="H51" s="263"/>
      <c r="I51" s="264"/>
    </row>
    <row r="52" spans="1:9" x14ac:dyDescent="0.25">
      <c r="A52" s="262"/>
      <c r="B52" s="263"/>
      <c r="C52" s="263"/>
      <c r="D52" s="263"/>
      <c r="E52" s="263"/>
      <c r="F52" s="263"/>
      <c r="G52" s="263"/>
      <c r="H52" s="263"/>
      <c r="I52" s="264"/>
    </row>
    <row r="53" spans="1:9" x14ac:dyDescent="0.25">
      <c r="A53" s="262"/>
      <c r="B53" s="263"/>
      <c r="C53" s="265"/>
      <c r="D53" s="265"/>
      <c r="E53" s="263"/>
      <c r="F53" s="263"/>
      <c r="G53" s="263"/>
      <c r="H53" s="263"/>
      <c r="I53" s="264"/>
    </row>
    <row r="54" spans="1:9" x14ac:dyDescent="0.25">
      <c r="A54" s="266"/>
      <c r="B54" s="267"/>
      <c r="C54" s="267"/>
      <c r="D54" s="267"/>
      <c r="E54" s="267"/>
      <c r="F54" s="267"/>
      <c r="G54" s="267"/>
      <c r="H54" s="267"/>
      <c r="I54" s="268"/>
    </row>
    <row r="66" spans="6:6" x14ac:dyDescent="0.25">
      <c r="F66" s="105"/>
    </row>
  </sheetData>
  <mergeCells count="4">
    <mergeCell ref="A22:I54"/>
    <mergeCell ref="K5:N14"/>
    <mergeCell ref="K22:N31"/>
    <mergeCell ref="A5:I19"/>
  </mergeCells>
  <pageMargins left="1.0899999999999999" right="0.7" top="0.75" bottom="0.75" header="0.3" footer="0.3"/>
  <pageSetup scale="80"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N72"/>
  <sheetViews>
    <sheetView showGridLines="0" topLeftCell="A27" zoomScale="90" zoomScaleNormal="90" workbookViewId="0">
      <selection activeCell="K59" sqref="K59"/>
    </sheetView>
  </sheetViews>
  <sheetFormatPr defaultColWidth="9.33203125" defaultRowHeight="15" x14ac:dyDescent="0.25"/>
  <cols>
    <col min="1" max="1" width="34" style="2" customWidth="1"/>
    <col min="2" max="2" width="4.5546875" style="10" customWidth="1"/>
    <col min="3" max="3" width="12.88671875" style="10" bestFit="1" customWidth="1"/>
    <col min="4" max="4" width="14.5546875" style="10" customWidth="1"/>
    <col min="5" max="5" width="14.33203125" style="10" customWidth="1"/>
    <col min="6" max="6" width="13" style="10" customWidth="1"/>
    <col min="7" max="7" width="15.44140625" style="13" customWidth="1"/>
    <col min="8" max="8" width="11" style="14" customWidth="1"/>
    <col min="9" max="9" width="9.33203125" style="2"/>
    <col min="10" max="10" width="19.109375" style="2" customWidth="1"/>
    <col min="11" max="11" width="38.44140625" style="2" customWidth="1"/>
    <col min="12" max="16384" width="9.33203125" style="2"/>
  </cols>
  <sheetData>
    <row r="1" spans="1:11" x14ac:dyDescent="0.25">
      <c r="A1" s="60" t="str">
        <f>+'Cover Page'!$B$28</f>
        <v>Annual Performance Report 2022</v>
      </c>
      <c r="B1" s="60"/>
      <c r="C1" s="60"/>
      <c r="D1" s="60"/>
      <c r="E1" s="60" t="str">
        <f>+'Cover Page'!$B$33</f>
        <v>Ardley Energy Recovery Facility</v>
      </c>
      <c r="F1" s="60"/>
      <c r="G1" s="60"/>
      <c r="H1" s="60"/>
      <c r="I1" s="60"/>
      <c r="J1" s="60"/>
      <c r="K1" s="60"/>
    </row>
    <row r="3" spans="1:11" ht="15.6" x14ac:dyDescent="0.3">
      <c r="A3" s="1" t="s">
        <v>33</v>
      </c>
      <c r="B3" s="82"/>
      <c r="C3" s="82"/>
      <c r="D3" s="82"/>
      <c r="E3" s="82"/>
      <c r="F3" s="82"/>
      <c r="H3" s="128"/>
      <c r="I3" s="60"/>
      <c r="J3" s="60"/>
      <c r="K3" s="55" t="s">
        <v>3</v>
      </c>
    </row>
    <row r="4" spans="1:11" x14ac:dyDescent="0.25">
      <c r="A4" s="93" t="s">
        <v>64</v>
      </c>
      <c r="B4" s="279">
        <v>326300</v>
      </c>
      <c r="C4" s="279"/>
      <c r="D4" s="86" t="s">
        <v>65</v>
      </c>
      <c r="E4" s="107"/>
      <c r="F4" s="86" t="s">
        <v>66</v>
      </c>
      <c r="G4" s="107">
        <v>27</v>
      </c>
      <c r="H4" s="87" t="s">
        <v>67</v>
      </c>
      <c r="I4" s="60"/>
      <c r="J4" s="60"/>
      <c r="K4" s="15" t="s">
        <v>68</v>
      </c>
    </row>
    <row r="5" spans="1:11" x14ac:dyDescent="0.25">
      <c r="A5" s="94" t="s">
        <v>69</v>
      </c>
      <c r="B5" s="88">
        <v>2</v>
      </c>
      <c r="C5" s="89"/>
      <c r="D5" s="89" t="s">
        <v>70</v>
      </c>
      <c r="E5" s="89"/>
      <c r="F5" s="90">
        <v>1</v>
      </c>
      <c r="G5" s="91"/>
      <c r="H5" s="92"/>
      <c r="I5" s="60"/>
      <c r="J5" s="60"/>
      <c r="K5" s="15" t="s">
        <v>71</v>
      </c>
    </row>
    <row r="6" spans="1:11" x14ac:dyDescent="0.25">
      <c r="A6" s="105"/>
      <c r="B6" s="82"/>
      <c r="C6" s="82"/>
      <c r="D6" s="82"/>
      <c r="E6" s="82"/>
      <c r="F6" s="82"/>
      <c r="H6" s="128"/>
      <c r="I6" s="60"/>
      <c r="J6" s="60"/>
      <c r="K6" s="285" t="s">
        <v>72</v>
      </c>
    </row>
    <row r="7" spans="1:11" x14ac:dyDescent="0.25">
      <c r="A7" s="7" t="s">
        <v>73</v>
      </c>
      <c r="B7" s="129" t="s">
        <v>74</v>
      </c>
      <c r="C7" s="130" t="s">
        <v>75</v>
      </c>
      <c r="D7" s="130" t="s">
        <v>76</v>
      </c>
      <c r="E7" s="130" t="s">
        <v>77</v>
      </c>
      <c r="F7" s="130" t="s">
        <v>78</v>
      </c>
      <c r="G7" s="16" t="s">
        <v>79</v>
      </c>
      <c r="H7" s="131" t="s">
        <v>80</v>
      </c>
      <c r="I7" s="60"/>
      <c r="J7" s="60"/>
      <c r="K7" s="285"/>
    </row>
    <row r="8" spans="1:11" ht="15.75" customHeight="1" x14ac:dyDescent="0.25">
      <c r="A8" s="132" t="s">
        <v>81</v>
      </c>
      <c r="B8" s="280" t="s">
        <v>82</v>
      </c>
      <c r="C8" s="186">
        <v>51901.22</v>
      </c>
      <c r="D8" s="186">
        <v>59840.54</v>
      </c>
      <c r="E8" s="186">
        <v>60388.05</v>
      </c>
      <c r="F8" s="186">
        <v>51360.42</v>
      </c>
      <c r="G8" s="17">
        <f>SUM(C8:F8)</f>
        <v>223490.22999999998</v>
      </c>
      <c r="H8" s="133">
        <f t="shared" ref="H8:H15" si="0">IF(G8&gt;0,G8/$G$18,"-")</f>
        <v>0.70467260929760778</v>
      </c>
      <c r="I8" s="60"/>
      <c r="J8" s="60"/>
      <c r="K8" s="286" t="s">
        <v>83</v>
      </c>
    </row>
    <row r="9" spans="1:11" x14ac:dyDescent="0.25">
      <c r="A9" s="134" t="s">
        <v>84</v>
      </c>
      <c r="B9" s="281"/>
      <c r="C9" s="186">
        <v>26211.1</v>
      </c>
      <c r="D9" s="186">
        <v>5167.8599999999997</v>
      </c>
      <c r="E9" s="186">
        <v>23943.05</v>
      </c>
      <c r="F9" s="186">
        <v>38342.46</v>
      </c>
      <c r="G9" s="18">
        <f>SUM(C9:F9)</f>
        <v>93664.47</v>
      </c>
      <c r="H9" s="133">
        <f t="shared" si="0"/>
        <v>0.29532739070239228</v>
      </c>
      <c r="I9" s="60"/>
      <c r="J9" s="60"/>
      <c r="K9" s="286"/>
    </row>
    <row r="10" spans="1:11" x14ac:dyDescent="0.25">
      <c r="A10" s="134" t="s">
        <v>85</v>
      </c>
      <c r="B10" s="281"/>
      <c r="C10" s="64" t="s">
        <v>86</v>
      </c>
      <c r="D10" s="64" t="s">
        <v>86</v>
      </c>
      <c r="E10" s="64" t="s">
        <v>86</v>
      </c>
      <c r="F10" s="64" t="s">
        <v>86</v>
      </c>
      <c r="G10" s="18">
        <f t="shared" ref="G10:G15" si="1">SUM(C10:F10)</f>
        <v>0</v>
      </c>
      <c r="H10" s="133" t="str">
        <f t="shared" si="0"/>
        <v>-</v>
      </c>
      <c r="I10" s="60"/>
      <c r="J10" s="60"/>
      <c r="K10" s="286"/>
    </row>
    <row r="11" spans="1:11" x14ac:dyDescent="0.25">
      <c r="A11" s="134" t="s">
        <v>87</v>
      </c>
      <c r="B11" s="281"/>
      <c r="C11" s="64" t="s">
        <v>86</v>
      </c>
      <c r="D11" s="64" t="s">
        <v>86</v>
      </c>
      <c r="E11" s="64" t="s">
        <v>86</v>
      </c>
      <c r="F11" s="64" t="s">
        <v>86</v>
      </c>
      <c r="G11" s="18">
        <f t="shared" si="1"/>
        <v>0</v>
      </c>
      <c r="H11" s="133" t="str">
        <f t="shared" si="0"/>
        <v>-</v>
      </c>
      <c r="I11" s="60"/>
      <c r="J11" s="60"/>
      <c r="K11" s="286"/>
    </row>
    <row r="12" spans="1:11" x14ac:dyDescent="0.25">
      <c r="A12" s="134" t="s">
        <v>88</v>
      </c>
      <c r="B12" s="281"/>
      <c r="C12" s="64" t="s">
        <v>86</v>
      </c>
      <c r="D12" s="64" t="s">
        <v>86</v>
      </c>
      <c r="E12" s="64" t="s">
        <v>86</v>
      </c>
      <c r="F12" s="64" t="s">
        <v>86</v>
      </c>
      <c r="G12" s="18">
        <f t="shared" si="1"/>
        <v>0</v>
      </c>
      <c r="H12" s="133" t="str">
        <f t="shared" si="0"/>
        <v>-</v>
      </c>
      <c r="I12" s="60"/>
      <c r="J12" s="60"/>
      <c r="K12" s="286"/>
    </row>
    <row r="13" spans="1:11" x14ac:dyDescent="0.25">
      <c r="A13" s="134" t="s">
        <v>89</v>
      </c>
      <c r="B13" s="281"/>
      <c r="C13" s="64" t="s">
        <v>86</v>
      </c>
      <c r="D13" s="64" t="s">
        <v>86</v>
      </c>
      <c r="E13" s="64" t="s">
        <v>86</v>
      </c>
      <c r="F13" s="64" t="s">
        <v>86</v>
      </c>
      <c r="G13" s="18">
        <f t="shared" ref="G13" si="2">SUM(C13:F13)</f>
        <v>0</v>
      </c>
      <c r="H13" s="133" t="str">
        <f t="shared" si="0"/>
        <v>-</v>
      </c>
      <c r="I13" s="60"/>
      <c r="J13" s="60"/>
      <c r="K13" s="286"/>
    </row>
    <row r="14" spans="1:11" x14ac:dyDescent="0.25">
      <c r="A14" s="134" t="s">
        <v>90</v>
      </c>
      <c r="B14" s="281"/>
      <c r="C14" s="64" t="s">
        <v>86</v>
      </c>
      <c r="D14" s="64" t="s">
        <v>86</v>
      </c>
      <c r="E14" s="64" t="s">
        <v>86</v>
      </c>
      <c r="F14" s="64" t="s">
        <v>86</v>
      </c>
      <c r="G14" s="18">
        <f t="shared" si="1"/>
        <v>0</v>
      </c>
      <c r="H14" s="133" t="str">
        <f t="shared" si="0"/>
        <v>-</v>
      </c>
      <c r="I14" s="60"/>
      <c r="J14" s="60"/>
      <c r="K14" s="286"/>
    </row>
    <row r="15" spans="1:11" hidden="1" x14ac:dyDescent="0.25">
      <c r="A15" s="135" t="s">
        <v>91</v>
      </c>
      <c r="B15" s="281"/>
      <c r="C15" s="64" t="s">
        <v>86</v>
      </c>
      <c r="D15" s="64" t="s">
        <v>86</v>
      </c>
      <c r="E15" s="64" t="s">
        <v>86</v>
      </c>
      <c r="F15" s="64" t="s">
        <v>86</v>
      </c>
      <c r="G15" s="18">
        <f t="shared" si="1"/>
        <v>0</v>
      </c>
      <c r="H15" s="133" t="str">
        <f t="shared" si="0"/>
        <v>-</v>
      </c>
      <c r="I15" s="60"/>
      <c r="J15" s="60"/>
      <c r="K15" s="286"/>
    </row>
    <row r="16" spans="1:11" hidden="1" x14ac:dyDescent="0.25">
      <c r="A16" s="135" t="s">
        <v>91</v>
      </c>
      <c r="B16" s="281"/>
      <c r="C16" s="64" t="s">
        <v>86</v>
      </c>
      <c r="D16" s="64" t="s">
        <v>86</v>
      </c>
      <c r="E16" s="64" t="s">
        <v>86</v>
      </c>
      <c r="F16" s="64" t="s">
        <v>86</v>
      </c>
      <c r="G16" s="18"/>
      <c r="H16" s="133"/>
      <c r="I16" s="60"/>
      <c r="J16" s="60"/>
      <c r="K16" s="286"/>
    </row>
    <row r="17" spans="1:12" hidden="1" x14ac:dyDescent="0.25">
      <c r="A17" s="135" t="s">
        <v>91</v>
      </c>
      <c r="B17" s="281"/>
      <c r="C17" s="64" t="s">
        <v>86</v>
      </c>
      <c r="D17" s="64" t="s">
        <v>86</v>
      </c>
      <c r="E17" s="64" t="s">
        <v>86</v>
      </c>
      <c r="F17" s="64" t="s">
        <v>86</v>
      </c>
      <c r="G17" s="18"/>
      <c r="H17" s="133"/>
      <c r="I17" s="60"/>
      <c r="J17" s="60"/>
      <c r="K17" s="286"/>
      <c r="L17" s="60"/>
    </row>
    <row r="18" spans="1:12" x14ac:dyDescent="0.25">
      <c r="A18" s="19" t="s">
        <v>92</v>
      </c>
      <c r="B18" s="281"/>
      <c r="C18" s="100">
        <f>SUM(C8:C17)</f>
        <v>78112.320000000007</v>
      </c>
      <c r="D18" s="18">
        <f>SUM(D8:D17)</f>
        <v>65008.4</v>
      </c>
      <c r="E18" s="204">
        <f>SUM(E8:E17)</f>
        <v>84331.1</v>
      </c>
      <c r="F18" s="18">
        <f t="shared" ref="F18" si="3">SUM(F8:F17)</f>
        <v>89702.88</v>
      </c>
      <c r="G18" s="18">
        <f>SUM(G8:G17)</f>
        <v>317154.69999999995</v>
      </c>
      <c r="H18" s="133">
        <f>IF(G18&gt;0,G18/$G$18,"-")</f>
        <v>1</v>
      </c>
      <c r="I18" s="60"/>
      <c r="J18" s="60"/>
      <c r="K18" s="286"/>
      <c r="L18" s="60"/>
    </row>
    <row r="19" spans="1:12" x14ac:dyDescent="0.25">
      <c r="A19" s="134" t="s">
        <v>93</v>
      </c>
      <c r="B19" s="281"/>
      <c r="C19" s="64">
        <v>0</v>
      </c>
      <c r="D19" s="64">
        <v>0</v>
      </c>
      <c r="E19" s="64">
        <v>0</v>
      </c>
      <c r="F19" s="64">
        <v>0</v>
      </c>
      <c r="G19" s="18">
        <f t="shared" ref="G19" si="4">SUM(C19:F19)</f>
        <v>0</v>
      </c>
      <c r="H19" s="133" t="str">
        <f t="shared" ref="H19" si="5">IF(G19&gt;0,G19/$G$18,"-")</f>
        <v>-</v>
      </c>
      <c r="I19" s="60"/>
      <c r="J19" s="60"/>
      <c r="K19" s="286"/>
      <c r="L19" s="60"/>
    </row>
    <row r="20" spans="1:12" ht="15" customHeight="1" x14ac:dyDescent="0.25">
      <c r="A20" s="134" t="s">
        <v>94</v>
      </c>
      <c r="B20" s="281"/>
      <c r="C20" s="190" t="s">
        <v>86</v>
      </c>
      <c r="D20" s="190" t="s">
        <v>86</v>
      </c>
      <c r="E20" s="190" t="s">
        <v>86</v>
      </c>
      <c r="F20" s="190" t="s">
        <v>86</v>
      </c>
      <c r="G20" s="65">
        <f t="shared" ref="G20" si="6">SUM(C20:F20)</f>
        <v>0</v>
      </c>
      <c r="H20" s="133" t="str">
        <f>IF(G20&gt;0,G20/$G$18,"-")</f>
        <v>-</v>
      </c>
      <c r="I20" s="60"/>
      <c r="J20" s="60"/>
      <c r="K20" s="60"/>
      <c r="L20" s="60"/>
    </row>
    <row r="21" spans="1:12" s="60" customFormat="1" x14ac:dyDescent="0.25">
      <c r="A21" s="191" t="s">
        <v>95</v>
      </c>
      <c r="B21" s="187"/>
      <c r="C21" s="69">
        <v>76069.070000000007</v>
      </c>
      <c r="D21" s="69">
        <v>60587.41</v>
      </c>
      <c r="E21" s="69">
        <v>84057.12</v>
      </c>
      <c r="F21" s="69">
        <v>88192.25</v>
      </c>
      <c r="G21" s="192">
        <f>SUM(C21:F21)</f>
        <v>308905.84999999998</v>
      </c>
      <c r="H21" s="193">
        <f>IF(G21&gt;0,G21/$G$18,"-")</f>
        <v>0.9739910838464636</v>
      </c>
      <c r="I21" s="148"/>
    </row>
    <row r="22" spans="1:12" s="60" customFormat="1" ht="15.6" x14ac:dyDescent="0.3">
      <c r="A22" s="195" t="s">
        <v>96</v>
      </c>
      <c r="B22" s="189"/>
      <c r="C22" s="196"/>
      <c r="D22" s="196"/>
      <c r="E22" s="196"/>
      <c r="F22" s="196"/>
      <c r="G22" s="75"/>
      <c r="H22" s="194"/>
      <c r="I22" s="148"/>
    </row>
    <row r="23" spans="1:12" s="60" customFormat="1" ht="15.6" x14ac:dyDescent="0.3">
      <c r="A23" s="195" t="s">
        <v>97</v>
      </c>
      <c r="B23" s="189"/>
      <c r="C23" s="196"/>
      <c r="D23" s="196"/>
      <c r="E23" s="196"/>
      <c r="F23" s="196"/>
      <c r="G23" s="75"/>
      <c r="H23" s="194"/>
      <c r="I23" s="148"/>
    </row>
    <row r="24" spans="1:12" x14ac:dyDescent="0.25">
      <c r="A24" s="105"/>
      <c r="B24" s="82"/>
      <c r="C24" s="128"/>
      <c r="D24" s="128"/>
      <c r="E24" s="128"/>
      <c r="F24" s="128"/>
      <c r="G24" s="21"/>
      <c r="H24" s="128"/>
      <c r="I24" s="60"/>
      <c r="J24" s="60"/>
      <c r="K24" s="60"/>
      <c r="L24" s="60"/>
    </row>
    <row r="25" spans="1:12" x14ac:dyDescent="0.25">
      <c r="A25" s="7" t="s">
        <v>98</v>
      </c>
      <c r="B25" s="129" t="s">
        <v>74</v>
      </c>
      <c r="C25" s="130" t="s">
        <v>75</v>
      </c>
      <c r="D25" s="130" t="s">
        <v>76</v>
      </c>
      <c r="E25" s="130" t="s">
        <v>77</v>
      </c>
      <c r="F25" s="130" t="s">
        <v>78</v>
      </c>
      <c r="G25" s="22" t="s">
        <v>79</v>
      </c>
      <c r="H25" s="137" t="s">
        <v>99</v>
      </c>
      <c r="I25" s="60"/>
      <c r="J25" s="60"/>
      <c r="K25" s="60"/>
      <c r="L25" s="60"/>
    </row>
    <row r="26" spans="1:12" ht="15" customHeight="1" x14ac:dyDescent="0.25">
      <c r="A26" s="93" t="s">
        <v>100</v>
      </c>
      <c r="B26" s="280" t="s">
        <v>101</v>
      </c>
      <c r="C26" s="85">
        <v>59465</v>
      </c>
      <c r="D26" s="85">
        <v>43877</v>
      </c>
      <c r="E26" s="85">
        <v>63002</v>
      </c>
      <c r="F26" s="85">
        <v>63524</v>
      </c>
      <c r="G26" s="17">
        <f t="shared" ref="G26:G29" si="7">SUM(C26:F26)</f>
        <v>229868</v>
      </c>
      <c r="H26" s="138">
        <f>IF(G26&gt;0,G26*1000/$G$21,"-")</f>
        <v>744.13611784950012</v>
      </c>
      <c r="I26" s="60"/>
      <c r="J26" s="60"/>
      <c r="K26" s="60"/>
      <c r="L26" s="60"/>
    </row>
    <row r="27" spans="1:12" x14ac:dyDescent="0.25">
      <c r="A27" s="139" t="s">
        <v>102</v>
      </c>
      <c r="B27" s="281"/>
      <c r="C27" s="85">
        <v>52817</v>
      </c>
      <c r="D27" s="85">
        <v>38443</v>
      </c>
      <c r="E27" s="85">
        <v>55786</v>
      </c>
      <c r="F27" s="85">
        <v>56402</v>
      </c>
      <c r="G27" s="18">
        <f>SUM(C27:F27)</f>
        <v>203448</v>
      </c>
      <c r="H27" s="140">
        <f>IF(G27&gt;0,G27*1000/$G$21,"-")</f>
        <v>658.60844007972014</v>
      </c>
      <c r="I27" s="60"/>
      <c r="J27" s="60"/>
      <c r="K27" s="60"/>
      <c r="L27" s="60"/>
    </row>
    <row r="28" spans="1:12" x14ac:dyDescent="0.25">
      <c r="A28" s="139" t="s">
        <v>103</v>
      </c>
      <c r="B28" s="281"/>
      <c r="C28" s="85">
        <v>6521</v>
      </c>
      <c r="D28" s="85">
        <v>5140</v>
      </c>
      <c r="E28" s="85">
        <v>7170</v>
      </c>
      <c r="F28" s="85">
        <f>F26-F27+F29</f>
        <v>7131</v>
      </c>
      <c r="G28" s="18">
        <f>SUM(C28:F28)</f>
        <v>25962</v>
      </c>
      <c r="H28" s="140">
        <f>IF(G28&gt;0,G28*1000/$G$21,"-")</f>
        <v>84.045025369380355</v>
      </c>
      <c r="I28" s="60"/>
      <c r="J28" s="60"/>
      <c r="K28" s="60"/>
      <c r="L28" s="60"/>
    </row>
    <row r="29" spans="1:12" x14ac:dyDescent="0.25">
      <c r="A29" s="139" t="s">
        <v>104</v>
      </c>
      <c r="B29" s="281"/>
      <c r="C29" s="85">
        <v>127</v>
      </c>
      <c r="D29" s="85">
        <v>294</v>
      </c>
      <c r="E29" s="85">
        <v>46</v>
      </c>
      <c r="F29" s="85">
        <v>9</v>
      </c>
      <c r="G29" s="18">
        <f t="shared" si="7"/>
        <v>476</v>
      </c>
      <c r="H29" s="140">
        <f>IF(G29&gt;0,G29*1000/$G$21,"-")</f>
        <v>1.540922582074765</v>
      </c>
      <c r="I29" s="60"/>
      <c r="J29" s="60"/>
      <c r="K29" s="60"/>
      <c r="L29" s="60"/>
    </row>
    <row r="30" spans="1:12" x14ac:dyDescent="0.25">
      <c r="A30" s="139" t="s">
        <v>105</v>
      </c>
      <c r="B30" s="141" t="s">
        <v>80</v>
      </c>
      <c r="C30" s="71">
        <f>IF(C26&gt;0,1-C27/(C26+C29),"-")</f>
        <v>0.11368975701436435</v>
      </c>
      <c r="D30" s="71">
        <f>IF(D26&gt;0,1-D27/(D26+D29),"-")</f>
        <v>0.12967784292861828</v>
      </c>
      <c r="E30" s="71">
        <f t="shared" ref="E30:G30" si="8">IF(E26&gt;0,1-E27/(E26+E29),"-")</f>
        <v>0.1151820834919427</v>
      </c>
      <c r="F30" s="71">
        <f>IF(F26&gt;0,1-F27/(F26+F29),"-")</f>
        <v>0.11224088269088506</v>
      </c>
      <c r="G30" s="71">
        <f t="shared" si="8"/>
        <v>0.11676449136943012</v>
      </c>
      <c r="H30" s="140"/>
      <c r="I30" s="60"/>
      <c r="J30" s="60"/>
      <c r="K30" s="60"/>
      <c r="L30" s="60"/>
    </row>
    <row r="31" spans="1:12" x14ac:dyDescent="0.25">
      <c r="A31" s="139" t="s">
        <v>106</v>
      </c>
      <c r="B31" s="282" t="s">
        <v>101</v>
      </c>
      <c r="C31" s="64" t="s">
        <v>86</v>
      </c>
      <c r="D31" s="64" t="s">
        <v>86</v>
      </c>
      <c r="E31" s="64" t="s">
        <v>86</v>
      </c>
      <c r="F31" s="64" t="s">
        <v>86</v>
      </c>
      <c r="G31" s="18">
        <f t="shared" ref="G31:G32" si="9">SUM(C31:F31)</f>
        <v>0</v>
      </c>
      <c r="H31" s="140" t="str">
        <f t="shared" ref="H31:H32" si="10">IF(G31&gt;0,G31*1000/$G$18,"-")</f>
        <v>-</v>
      </c>
      <c r="I31" s="60"/>
      <c r="J31" s="60"/>
      <c r="K31" s="60"/>
      <c r="L31" s="60"/>
    </row>
    <row r="32" spans="1:12" x14ac:dyDescent="0.25">
      <c r="A32" s="139" t="s">
        <v>107</v>
      </c>
      <c r="B32" s="282"/>
      <c r="C32" s="64" t="s">
        <v>86</v>
      </c>
      <c r="D32" s="64" t="s">
        <v>86</v>
      </c>
      <c r="E32" s="64" t="s">
        <v>86</v>
      </c>
      <c r="F32" s="64" t="s">
        <v>86</v>
      </c>
      <c r="G32" s="18">
        <f t="shared" si="9"/>
        <v>0</v>
      </c>
      <c r="H32" s="140" t="str">
        <f t="shared" si="10"/>
        <v>-</v>
      </c>
      <c r="I32" s="60"/>
      <c r="J32" s="60"/>
      <c r="K32" s="15"/>
      <c r="L32" s="15"/>
    </row>
    <row r="33" spans="1:14" x14ac:dyDescent="0.25">
      <c r="A33" s="94" t="s">
        <v>108</v>
      </c>
      <c r="B33" s="89"/>
      <c r="C33" s="288" t="s">
        <v>109</v>
      </c>
      <c r="D33" s="288"/>
      <c r="E33" s="288"/>
      <c r="F33" s="288"/>
      <c r="G33" s="289" t="s">
        <v>110</v>
      </c>
      <c r="H33" s="290"/>
      <c r="I33" s="60"/>
      <c r="J33" s="60"/>
      <c r="K33" s="60"/>
      <c r="L33" s="15"/>
      <c r="M33" s="60"/>
      <c r="N33" s="60"/>
    </row>
    <row r="34" spans="1:14" x14ac:dyDescent="0.25">
      <c r="A34" s="105"/>
      <c r="B34" s="82"/>
      <c r="C34" s="128"/>
      <c r="D34" s="128"/>
      <c r="E34" s="128"/>
      <c r="F34" s="128"/>
      <c r="G34" s="21"/>
      <c r="H34" s="128"/>
      <c r="I34" s="60"/>
      <c r="J34" s="60"/>
      <c r="K34" s="60"/>
      <c r="L34" s="15"/>
      <c r="M34" s="60"/>
      <c r="N34" s="60"/>
    </row>
    <row r="35" spans="1:14" x14ac:dyDescent="0.25">
      <c r="A35" s="7" t="s">
        <v>111</v>
      </c>
      <c r="B35" s="142" t="s">
        <v>74</v>
      </c>
      <c r="C35" s="143" t="s">
        <v>75</v>
      </c>
      <c r="D35" s="143" t="s">
        <v>76</v>
      </c>
      <c r="E35" s="143" t="s">
        <v>77</v>
      </c>
      <c r="F35" s="143" t="s">
        <v>78</v>
      </c>
      <c r="G35" s="22" t="s">
        <v>79</v>
      </c>
      <c r="H35" s="144" t="s">
        <v>112</v>
      </c>
      <c r="I35" s="60"/>
      <c r="J35" s="60"/>
      <c r="K35" s="60"/>
      <c r="L35" s="15"/>
      <c r="M35" s="60"/>
      <c r="N35" s="60"/>
    </row>
    <row r="36" spans="1:14" ht="15" customHeight="1" x14ac:dyDescent="0.25">
      <c r="A36" s="93" t="s">
        <v>113</v>
      </c>
      <c r="B36" s="280" t="s">
        <v>82</v>
      </c>
      <c r="C36" s="70">
        <v>1542.47</v>
      </c>
      <c r="D36" s="70">
        <v>1316.8</v>
      </c>
      <c r="E36" s="70">
        <v>1754.74</v>
      </c>
      <c r="F36" s="70">
        <v>1730.04</v>
      </c>
      <c r="G36" s="17">
        <f t="shared" ref="G36:G37" si="11">SUM(C36:F36)</f>
        <v>6344.05</v>
      </c>
      <c r="H36" s="145">
        <f>IF(G36&gt;0,G36/$G$21,"-")</f>
        <v>2.0537163669771877E-2</v>
      </c>
      <c r="I36" s="60"/>
      <c r="J36" s="60"/>
      <c r="K36" s="15"/>
      <c r="L36" s="15"/>
      <c r="M36" s="60"/>
      <c r="N36" s="60"/>
    </row>
    <row r="37" spans="1:14" ht="15" customHeight="1" x14ac:dyDescent="0.25">
      <c r="A37" s="139" t="s">
        <v>114</v>
      </c>
      <c r="B37" s="281"/>
      <c r="C37" s="95">
        <v>17256</v>
      </c>
      <c r="D37" s="95">
        <v>14057.8</v>
      </c>
      <c r="E37" s="95">
        <v>18443.3</v>
      </c>
      <c r="F37" s="95">
        <v>17509.5</v>
      </c>
      <c r="G37" s="65">
        <f t="shared" si="11"/>
        <v>67266.600000000006</v>
      </c>
      <c r="H37" s="133">
        <f>IF(G37&gt;0,G37/$G$21,"-")</f>
        <v>0.21775761125922352</v>
      </c>
      <c r="I37" s="60"/>
      <c r="J37" s="60"/>
      <c r="K37" s="15"/>
      <c r="L37" s="15"/>
      <c r="M37" s="60"/>
      <c r="N37" s="60"/>
    </row>
    <row r="38" spans="1:14" ht="15" customHeight="1" x14ac:dyDescent="0.25">
      <c r="A38" s="94" t="s">
        <v>115</v>
      </c>
      <c r="B38" s="281"/>
      <c r="C38" s="96">
        <v>1217.46</v>
      </c>
      <c r="D38" s="96">
        <v>847.62</v>
      </c>
      <c r="E38" s="96">
        <v>1454.72</v>
      </c>
      <c r="F38" s="96">
        <v>1241.0999999999999</v>
      </c>
      <c r="G38" s="20">
        <f t="shared" ref="G38" si="12">SUM(C38:F38)</f>
        <v>4760.8999999999996</v>
      </c>
      <c r="H38" s="136">
        <f>IF(G38&gt;0,G38/$G$21,"-")</f>
        <v>1.5412139329831404E-2</v>
      </c>
      <c r="I38" s="60"/>
      <c r="J38" s="60"/>
      <c r="K38" s="60"/>
      <c r="L38" s="60"/>
      <c r="M38" s="60"/>
      <c r="N38" s="60"/>
    </row>
    <row r="39" spans="1:14" ht="15" customHeight="1" x14ac:dyDescent="0.25">
      <c r="A39" s="94"/>
      <c r="B39" s="287"/>
      <c r="C39" s="96"/>
      <c r="D39" s="96"/>
      <c r="E39" s="96"/>
      <c r="F39" s="96"/>
      <c r="G39" s="20">
        <f>SUM(C39:F39)</f>
        <v>0</v>
      </c>
      <c r="H39" s="136" t="str">
        <f>IF(G39&gt;0,G39/$G$21,"-")</f>
        <v>-</v>
      </c>
      <c r="I39" s="60"/>
      <c r="J39" s="60"/>
      <c r="K39" s="60"/>
      <c r="L39" s="60"/>
      <c r="M39" s="60"/>
      <c r="N39" s="60"/>
    </row>
    <row r="40" spans="1:14" x14ac:dyDescent="0.25">
      <c r="A40" s="82" t="s">
        <v>116</v>
      </c>
      <c r="B40" s="82"/>
      <c r="C40" s="128" t="s">
        <v>390</v>
      </c>
      <c r="D40" s="128"/>
      <c r="E40" s="128"/>
      <c r="F40" s="128"/>
      <c r="G40" s="21"/>
      <c r="H40" s="128"/>
      <c r="I40" s="60"/>
      <c r="J40" s="60"/>
      <c r="K40" s="60"/>
      <c r="L40" s="60"/>
      <c r="M40" s="60"/>
      <c r="N40" s="60"/>
    </row>
    <row r="41" spans="1:14" x14ac:dyDescent="0.25">
      <c r="A41" s="7" t="s">
        <v>117</v>
      </c>
      <c r="B41" s="146" t="s">
        <v>74</v>
      </c>
      <c r="C41" s="130" t="s">
        <v>75</v>
      </c>
      <c r="D41" s="130" t="s">
        <v>76</v>
      </c>
      <c r="E41" s="130" t="s">
        <v>77</v>
      </c>
      <c r="F41" s="130" t="s">
        <v>78</v>
      </c>
      <c r="G41" s="16" t="s">
        <v>79</v>
      </c>
      <c r="H41" s="131" t="s">
        <v>118</v>
      </c>
      <c r="I41" s="60"/>
      <c r="J41" s="60"/>
      <c r="K41" s="60"/>
      <c r="L41" s="60"/>
      <c r="M41" s="60"/>
      <c r="N41" s="60"/>
    </row>
    <row r="42" spans="1:14" ht="15.6" customHeight="1" x14ac:dyDescent="0.25">
      <c r="A42" s="93" t="s">
        <v>119</v>
      </c>
      <c r="B42" s="141" t="s">
        <v>120</v>
      </c>
      <c r="C42" s="72">
        <v>8682000</v>
      </c>
      <c r="D42" s="72">
        <v>11485000</v>
      </c>
      <c r="E42" s="72">
        <v>13628000</v>
      </c>
      <c r="F42" s="72">
        <v>11660000</v>
      </c>
      <c r="G42" s="17">
        <f t="shared" ref="G42:G48" si="13">SUM(C42:F42)</f>
        <v>45455000</v>
      </c>
      <c r="H42" s="147">
        <f t="shared" ref="H42:H47" si="14">IF(G42&gt;0,G42/$G$21,"-")</f>
        <v>147.14839489119422</v>
      </c>
      <c r="I42" s="60"/>
      <c r="J42" s="148"/>
      <c r="K42" s="148"/>
      <c r="L42" s="60"/>
      <c r="M42" s="60"/>
      <c r="N42" s="60"/>
    </row>
    <row r="43" spans="1:14" x14ac:dyDescent="0.25">
      <c r="A43" s="139" t="s">
        <v>121</v>
      </c>
      <c r="B43" s="141" t="s">
        <v>120</v>
      </c>
      <c r="C43" s="73"/>
      <c r="D43" s="73"/>
      <c r="E43" s="73"/>
      <c r="F43" s="73"/>
      <c r="G43" s="18">
        <f t="shared" si="13"/>
        <v>0</v>
      </c>
      <c r="H43" s="147" t="str">
        <f t="shared" si="14"/>
        <v>-</v>
      </c>
      <c r="I43" s="60"/>
      <c r="J43" s="60"/>
      <c r="K43" s="60"/>
      <c r="L43" s="60"/>
      <c r="M43" s="60"/>
      <c r="N43" s="60"/>
    </row>
    <row r="44" spans="1:14" x14ac:dyDescent="0.25">
      <c r="A44" s="139" t="s">
        <v>122</v>
      </c>
      <c r="B44" s="141" t="s">
        <v>123</v>
      </c>
      <c r="C44" s="73">
        <v>115000</v>
      </c>
      <c r="D44" s="73">
        <v>94000</v>
      </c>
      <c r="E44" s="73">
        <v>125000</v>
      </c>
      <c r="F44" s="73">
        <v>109000</v>
      </c>
      <c r="G44" s="18">
        <f t="shared" ref="G44" si="15">SUM(C44:F44)</f>
        <v>443000</v>
      </c>
      <c r="H44" s="147">
        <f t="shared" si="14"/>
        <v>1.434093915670422</v>
      </c>
      <c r="I44" s="60"/>
      <c r="J44" s="60"/>
      <c r="K44" s="148"/>
      <c r="L44" s="60"/>
      <c r="M44" s="60"/>
      <c r="N44" s="60"/>
    </row>
    <row r="45" spans="1:14" x14ac:dyDescent="0.25">
      <c r="A45" s="139" t="s">
        <v>124</v>
      </c>
      <c r="B45" s="141" t="s">
        <v>123</v>
      </c>
      <c r="C45" s="73">
        <v>18690</v>
      </c>
      <c r="D45" s="73">
        <v>15080</v>
      </c>
      <c r="E45" s="115">
        <v>20310</v>
      </c>
      <c r="F45" s="73">
        <v>18070</v>
      </c>
      <c r="G45" s="18">
        <f t="shared" si="13"/>
        <v>72150</v>
      </c>
      <c r="H45" s="147">
        <f t="shared" si="14"/>
        <v>0.2335663115476771</v>
      </c>
      <c r="I45" s="60"/>
      <c r="J45" s="60"/>
      <c r="K45" s="60"/>
      <c r="L45" s="60"/>
      <c r="M45" s="60"/>
      <c r="N45" s="60"/>
    </row>
    <row r="46" spans="1:14" x14ac:dyDescent="0.25">
      <c r="A46" s="139" t="s">
        <v>125</v>
      </c>
      <c r="B46" s="141" t="s">
        <v>123</v>
      </c>
      <c r="C46" s="106">
        <v>741500</v>
      </c>
      <c r="D46" s="106">
        <v>757480</v>
      </c>
      <c r="E46" s="106">
        <v>984080</v>
      </c>
      <c r="F46" s="106">
        <v>925110</v>
      </c>
      <c r="G46" s="18">
        <f t="shared" si="13"/>
        <v>3408170</v>
      </c>
      <c r="H46" s="147">
        <f t="shared" si="14"/>
        <v>11.03303805997847</v>
      </c>
      <c r="I46" s="60"/>
      <c r="J46" s="60"/>
      <c r="K46" s="60"/>
      <c r="L46" s="60"/>
      <c r="M46" s="60"/>
      <c r="N46" s="60"/>
    </row>
    <row r="47" spans="1:14" x14ac:dyDescent="0.25">
      <c r="A47" s="139" t="s">
        <v>126</v>
      </c>
      <c r="B47" s="141" t="s">
        <v>120</v>
      </c>
      <c r="C47" s="73">
        <v>112805</v>
      </c>
      <c r="D47" s="73">
        <v>230273</v>
      </c>
      <c r="E47" s="73">
        <v>103369.46</v>
      </c>
      <c r="F47" s="73">
        <v>97209</v>
      </c>
      <c r="G47" s="18">
        <f t="shared" si="13"/>
        <v>543656.46</v>
      </c>
      <c r="H47" s="147">
        <f t="shared" si="14"/>
        <v>1.7599422607244246</v>
      </c>
      <c r="I47" s="60"/>
      <c r="J47" s="60"/>
      <c r="K47" s="60"/>
      <c r="L47" s="60"/>
      <c r="M47" s="60"/>
      <c r="N47" s="60"/>
    </row>
    <row r="48" spans="1:14" x14ac:dyDescent="0.25">
      <c r="A48" s="94" t="s">
        <v>127</v>
      </c>
      <c r="B48" s="149" t="s">
        <v>128</v>
      </c>
      <c r="C48" s="150">
        <v>0</v>
      </c>
      <c r="D48" s="150">
        <v>0</v>
      </c>
      <c r="E48" s="150">
        <v>0</v>
      </c>
      <c r="F48" s="150">
        <v>0</v>
      </c>
      <c r="G48" s="20">
        <f t="shared" si="13"/>
        <v>0</v>
      </c>
      <c r="H48" s="151"/>
      <c r="I48" s="60"/>
      <c r="J48" s="60"/>
      <c r="K48" s="60"/>
      <c r="L48" s="60"/>
      <c r="M48" s="60"/>
      <c r="N48" s="60"/>
    </row>
    <row r="49" spans="1:14" x14ac:dyDescent="0.25">
      <c r="A49" s="82"/>
      <c r="B49" s="82"/>
      <c r="C49" s="128"/>
      <c r="D49" s="128"/>
      <c r="E49" s="128"/>
      <c r="F49" s="128"/>
      <c r="G49" s="21"/>
      <c r="H49" s="128"/>
      <c r="I49" s="60"/>
      <c r="J49" s="60"/>
      <c r="K49" s="60"/>
      <c r="L49" s="60"/>
      <c r="M49" s="60"/>
      <c r="N49" s="60"/>
    </row>
    <row r="50" spans="1:14" ht="39.6" x14ac:dyDescent="0.25">
      <c r="A50" s="7" t="s">
        <v>129</v>
      </c>
      <c r="B50" s="152" t="s">
        <v>130</v>
      </c>
      <c r="C50" s="130" t="s">
        <v>75</v>
      </c>
      <c r="D50" s="143" t="s">
        <v>76</v>
      </c>
      <c r="E50" s="143" t="s">
        <v>77</v>
      </c>
      <c r="F50" s="143" t="s">
        <v>78</v>
      </c>
      <c r="G50" s="16" t="s">
        <v>79</v>
      </c>
      <c r="H50" s="131"/>
      <c r="I50" s="60"/>
      <c r="J50" s="61" t="s">
        <v>131</v>
      </c>
      <c r="K50" s="60"/>
      <c r="L50" s="60"/>
      <c r="M50" s="60"/>
      <c r="N50" s="60"/>
    </row>
    <row r="51" spans="1:14" ht="14.25" customHeight="1" x14ac:dyDescent="0.25">
      <c r="A51" s="283" t="s">
        <v>132</v>
      </c>
      <c r="B51" s="143">
        <v>1</v>
      </c>
      <c r="C51" s="74">
        <v>2006.3</v>
      </c>
      <c r="D51" s="72">
        <v>1614.48</v>
      </c>
      <c r="E51" s="72">
        <v>2183.5100000000002</v>
      </c>
      <c r="F51" s="72">
        <v>2072.5</v>
      </c>
      <c r="G51" s="75">
        <f t="shared" ref="G51:G59" si="16">SUM(C51:F51)</f>
        <v>7876.79</v>
      </c>
      <c r="H51" s="153">
        <f>(G51/J51)</f>
        <v>0.89917694063926945</v>
      </c>
      <c r="I51" s="60"/>
      <c r="J51" s="62">
        <f>8760</f>
        <v>8760</v>
      </c>
      <c r="K51" s="82"/>
      <c r="L51" s="60"/>
      <c r="M51" s="60"/>
      <c r="N51" s="60"/>
    </row>
    <row r="52" spans="1:14" ht="14.25" customHeight="1" x14ac:dyDescent="0.25">
      <c r="A52" s="284"/>
      <c r="B52" s="128">
        <v>2</v>
      </c>
      <c r="C52" s="74">
        <v>1974.25</v>
      </c>
      <c r="D52" s="74">
        <v>1505.02</v>
      </c>
      <c r="E52" s="74">
        <v>2127.1999999999998</v>
      </c>
      <c r="F52" s="74">
        <v>2177.2800000000002</v>
      </c>
      <c r="G52" s="75">
        <f t="shared" si="16"/>
        <v>7783.75</v>
      </c>
      <c r="H52" s="154">
        <f>(G52/J51)</f>
        <v>0.88855593607305938</v>
      </c>
      <c r="I52" s="60"/>
      <c r="J52" s="60"/>
      <c r="K52" s="60"/>
      <c r="L52" s="60"/>
      <c r="M52" s="60"/>
      <c r="N52" s="60"/>
    </row>
    <row r="53" spans="1:14" ht="14.25" customHeight="1" x14ac:dyDescent="0.25">
      <c r="A53" s="139" t="s">
        <v>133</v>
      </c>
      <c r="B53" s="128"/>
      <c r="C53" s="101">
        <f>AVERAGE(C51:C52)</f>
        <v>1990.2750000000001</v>
      </c>
      <c r="D53" s="101">
        <f>AVERAGE(D51:D52)</f>
        <v>1559.75</v>
      </c>
      <c r="E53" s="101">
        <f>AVERAGE(E51:E52)</f>
        <v>2155.355</v>
      </c>
      <c r="F53" s="101">
        <f>AVERAGE(F51:F52)</f>
        <v>2124.8900000000003</v>
      </c>
      <c r="G53" s="65">
        <f>AVERAGE(G51:G52)</f>
        <v>7830.27</v>
      </c>
      <c r="H53" s="154">
        <f>(G53/J51)</f>
        <v>0.89386643835616442</v>
      </c>
      <c r="I53" s="60"/>
      <c r="J53" s="60"/>
      <c r="K53" s="60"/>
      <c r="L53" s="60"/>
      <c r="M53" s="60"/>
      <c r="N53" s="60"/>
    </row>
    <row r="54" spans="1:14" ht="14.25" customHeight="1" x14ac:dyDescent="0.25">
      <c r="A54" s="139" t="s">
        <v>134</v>
      </c>
      <c r="B54" s="128">
        <v>1</v>
      </c>
      <c r="C54" s="228">
        <v>2043.75</v>
      </c>
      <c r="D54" s="74">
        <f>2184-294.12</f>
        <v>1889.88</v>
      </c>
      <c r="E54" s="74">
        <f>2208-16.28</f>
        <v>2191.7199999999998</v>
      </c>
      <c r="F54" s="74">
        <f>2208-3.45</f>
        <v>2204.5500000000002</v>
      </c>
      <c r="G54" s="229">
        <f>SUM(C54:F54)</f>
        <v>8329.9000000000015</v>
      </c>
      <c r="H54" s="155">
        <f>(G54/J51)</f>
        <v>0.95090182648401844</v>
      </c>
      <c r="I54" s="60"/>
      <c r="J54" s="188"/>
      <c r="K54" s="60"/>
      <c r="L54" s="60"/>
      <c r="M54" s="60"/>
      <c r="N54" s="60"/>
    </row>
    <row r="55" spans="1:14" x14ac:dyDescent="0.25">
      <c r="A55" s="139" t="s">
        <v>135</v>
      </c>
      <c r="B55" s="128"/>
      <c r="C55" s="64" t="s">
        <v>86</v>
      </c>
      <c r="D55" s="64" t="s">
        <v>86</v>
      </c>
      <c r="E55" s="64" t="s">
        <v>86</v>
      </c>
      <c r="F55" s="64" t="s">
        <v>86</v>
      </c>
      <c r="G55" s="18">
        <f t="shared" si="16"/>
        <v>0</v>
      </c>
      <c r="H55" s="133" t="str">
        <f>IF(B55&gt;0,#REF!/J51,"n/a")</f>
        <v>n/a</v>
      </c>
      <c r="I55" s="60"/>
      <c r="J55" s="60"/>
      <c r="K55" s="60"/>
      <c r="L55" s="60"/>
      <c r="M55" s="60"/>
      <c r="N55" s="60"/>
    </row>
    <row r="56" spans="1:14" x14ac:dyDescent="0.25">
      <c r="A56" s="139" t="s">
        <v>136</v>
      </c>
      <c r="B56" s="128" t="s">
        <v>137</v>
      </c>
      <c r="C56" s="73">
        <v>10.220000000000001</v>
      </c>
      <c r="D56" s="73">
        <v>9.94</v>
      </c>
      <c r="E56" s="73">
        <v>10.039999999999999</v>
      </c>
      <c r="F56" s="73">
        <v>9.43</v>
      </c>
      <c r="G56" s="18"/>
      <c r="H56" s="156" t="s">
        <v>86</v>
      </c>
      <c r="I56" s="60"/>
      <c r="J56" s="60"/>
      <c r="K56" s="60"/>
      <c r="L56" s="60"/>
      <c r="M56" s="60"/>
      <c r="N56" s="60"/>
    </row>
    <row r="57" spans="1:14" x14ac:dyDescent="0.25">
      <c r="A57" s="139" t="s">
        <v>138</v>
      </c>
      <c r="B57" s="128" t="s">
        <v>139</v>
      </c>
      <c r="C57" s="64">
        <v>0</v>
      </c>
      <c r="D57" s="64">
        <v>0</v>
      </c>
      <c r="E57" s="64">
        <v>1</v>
      </c>
      <c r="F57" s="64"/>
      <c r="G57" s="18">
        <f t="shared" si="16"/>
        <v>1</v>
      </c>
      <c r="H57" s="140" t="str">
        <f>IF(G57&gt;0,"yes","no")</f>
        <v>yes</v>
      </c>
      <c r="I57" s="60"/>
      <c r="J57" s="60"/>
      <c r="K57" s="60"/>
      <c r="L57" s="60"/>
      <c r="M57" s="60"/>
      <c r="N57" s="60"/>
    </row>
    <row r="58" spans="1:14" x14ac:dyDescent="0.25">
      <c r="A58" s="139" t="s">
        <v>140</v>
      </c>
      <c r="B58" s="128" t="s">
        <v>141</v>
      </c>
      <c r="C58" s="64">
        <v>0</v>
      </c>
      <c r="D58" s="64">
        <v>0</v>
      </c>
      <c r="E58" s="64">
        <v>1</v>
      </c>
      <c r="F58" s="64">
        <v>0</v>
      </c>
      <c r="G58" s="18">
        <f t="shared" si="16"/>
        <v>1</v>
      </c>
      <c r="H58" s="155">
        <f>+(G58)/J51</f>
        <v>1.1415525114155251E-4</v>
      </c>
      <c r="I58" s="60"/>
      <c r="J58" s="60"/>
      <c r="K58" s="60"/>
      <c r="L58" s="60"/>
      <c r="M58" s="60"/>
      <c r="N58" s="60"/>
    </row>
    <row r="59" spans="1:14" x14ac:dyDescent="0.25">
      <c r="A59" s="94" t="s">
        <v>142</v>
      </c>
      <c r="B59" s="157" t="s">
        <v>139</v>
      </c>
      <c r="C59" s="69">
        <v>0</v>
      </c>
      <c r="D59" s="69">
        <v>3</v>
      </c>
      <c r="E59" s="69">
        <v>0</v>
      </c>
      <c r="F59" s="69">
        <v>0</v>
      </c>
      <c r="G59" s="20">
        <f t="shared" si="16"/>
        <v>3</v>
      </c>
      <c r="H59" s="158" t="str">
        <f>IF(G59&gt;0,"yes","no")</f>
        <v>yes</v>
      </c>
      <c r="I59" s="60"/>
      <c r="J59" s="60"/>
      <c r="K59" s="60"/>
      <c r="L59" s="60"/>
      <c r="M59" s="60"/>
      <c r="N59" s="60"/>
    </row>
    <row r="72" spans="6:6" x14ac:dyDescent="0.25">
      <c r="F72" s="105"/>
    </row>
  </sheetData>
  <mergeCells count="10">
    <mergeCell ref="K6:K7"/>
    <mergeCell ref="K8:K19"/>
    <mergeCell ref="B36:B39"/>
    <mergeCell ref="C33:F33"/>
    <mergeCell ref="G33:H33"/>
    <mergeCell ref="B4:C4"/>
    <mergeCell ref="B8:B20"/>
    <mergeCell ref="B26:B29"/>
    <mergeCell ref="B31:B32"/>
    <mergeCell ref="A51:A52"/>
  </mergeCells>
  <phoneticPr fontId="24" type="noConversion"/>
  <pageMargins left="0.70866141732283472" right="0.70866141732283472" top="0.74803149606299213" bottom="0.74803149606299213" header="0.31496062992125984" footer="0.31496062992125984"/>
  <pageSetup paperSize="9" scale="75" orientation="portrait" r:id="rId1"/>
  <headerFooter scaleWithDoc="0">
    <oddFooter>&amp;C&amp;"Arial,Regular"Page &amp;P</oddFooter>
  </headerFooter>
  <ignoredErrors>
    <ignoredError sqref="G52"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3" zoomScaleNormal="100" workbookViewId="0">
      <selection activeCell="A5" sqref="A5:I2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60" t="str">
        <f>+'Cover Page'!$B$28</f>
        <v>Annual Performance Report 2022</v>
      </c>
      <c r="B1" s="60"/>
      <c r="C1" s="60"/>
      <c r="D1" s="60"/>
      <c r="E1" s="60" t="str">
        <f>+'Cover Page'!$B$33</f>
        <v>Ardley Energy Recovery Facility</v>
      </c>
      <c r="F1" s="60"/>
      <c r="G1" s="60"/>
      <c r="H1" s="60"/>
      <c r="I1" s="60"/>
      <c r="J1" s="60"/>
      <c r="K1" s="60"/>
      <c r="L1" s="60"/>
      <c r="M1" s="60"/>
      <c r="N1" s="60"/>
    </row>
    <row r="3" spans="1:14" ht="15.6" x14ac:dyDescent="0.3">
      <c r="A3" s="37" t="s">
        <v>143</v>
      </c>
      <c r="B3" s="123"/>
      <c r="C3" s="123"/>
      <c r="D3" s="123"/>
      <c r="E3" s="123"/>
      <c r="F3" s="123"/>
      <c r="G3" s="123"/>
      <c r="H3" s="123"/>
      <c r="I3" s="124"/>
      <c r="J3" s="60"/>
      <c r="K3" s="55" t="s">
        <v>3</v>
      </c>
      <c r="L3" s="60"/>
      <c r="M3" s="60"/>
      <c r="N3" s="60"/>
    </row>
    <row r="4" spans="1:14" x14ac:dyDescent="0.25">
      <c r="A4" s="125"/>
      <c r="B4" s="126"/>
      <c r="C4" s="126"/>
      <c r="D4" s="126"/>
      <c r="E4" s="126"/>
      <c r="F4" s="126"/>
      <c r="G4" s="126"/>
      <c r="H4" s="126"/>
      <c r="I4" s="127"/>
      <c r="J4" s="60"/>
      <c r="K4" s="60"/>
      <c r="L4" s="60"/>
      <c r="M4" s="60"/>
      <c r="N4" s="60"/>
    </row>
    <row r="5" spans="1:14" ht="15.75" customHeight="1" x14ac:dyDescent="0.25">
      <c r="A5" s="291" t="s">
        <v>456</v>
      </c>
      <c r="B5" s="271"/>
      <c r="C5" s="271"/>
      <c r="D5" s="271"/>
      <c r="E5" s="271"/>
      <c r="F5" s="271"/>
      <c r="G5" s="271"/>
      <c r="H5" s="271"/>
      <c r="I5" s="272"/>
      <c r="J5" s="60"/>
      <c r="K5" s="269" t="s">
        <v>144</v>
      </c>
      <c r="L5" s="269"/>
      <c r="M5" s="269"/>
      <c r="N5" s="269"/>
    </row>
    <row r="6" spans="1:14" x14ac:dyDescent="0.25">
      <c r="A6" s="273"/>
      <c r="B6" s="274"/>
      <c r="C6" s="274"/>
      <c r="D6" s="274"/>
      <c r="E6" s="274"/>
      <c r="F6" s="274"/>
      <c r="G6" s="274"/>
      <c r="H6" s="274"/>
      <c r="I6" s="275"/>
      <c r="J6" s="60"/>
      <c r="K6" s="269"/>
      <c r="L6" s="269"/>
      <c r="M6" s="269"/>
      <c r="N6" s="269"/>
    </row>
    <row r="7" spans="1:14" x14ac:dyDescent="0.25">
      <c r="A7" s="273"/>
      <c r="B7" s="274"/>
      <c r="C7" s="274"/>
      <c r="D7" s="274"/>
      <c r="E7" s="274"/>
      <c r="F7" s="274"/>
      <c r="G7" s="274"/>
      <c r="H7" s="274"/>
      <c r="I7" s="275"/>
      <c r="J7" s="60"/>
      <c r="K7" s="269"/>
      <c r="L7" s="269"/>
      <c r="M7" s="269"/>
      <c r="N7" s="269"/>
    </row>
    <row r="8" spans="1:14" ht="15.75" customHeight="1" x14ac:dyDescent="0.25">
      <c r="A8" s="273"/>
      <c r="B8" s="274"/>
      <c r="C8" s="274"/>
      <c r="D8" s="274"/>
      <c r="E8" s="274"/>
      <c r="F8" s="274"/>
      <c r="G8" s="274"/>
      <c r="H8" s="274"/>
      <c r="I8" s="275"/>
      <c r="J8" s="60"/>
      <c r="K8" s="269"/>
      <c r="L8" s="269"/>
      <c r="M8" s="269"/>
      <c r="N8" s="269"/>
    </row>
    <row r="9" spans="1:14" ht="15.75" customHeight="1" x14ac:dyDescent="0.25">
      <c r="A9" s="273"/>
      <c r="B9" s="274"/>
      <c r="C9" s="274"/>
      <c r="D9" s="274"/>
      <c r="E9" s="274"/>
      <c r="F9" s="274"/>
      <c r="G9" s="274"/>
      <c r="H9" s="274"/>
      <c r="I9" s="275"/>
      <c r="J9" s="60"/>
      <c r="K9" s="269"/>
      <c r="L9" s="269"/>
      <c r="M9" s="269"/>
      <c r="N9" s="269"/>
    </row>
    <row r="10" spans="1:14" ht="15.75" customHeight="1" x14ac:dyDescent="0.25">
      <c r="A10" s="273"/>
      <c r="B10" s="274"/>
      <c r="C10" s="274"/>
      <c r="D10" s="274"/>
      <c r="E10" s="274"/>
      <c r="F10" s="274"/>
      <c r="G10" s="274"/>
      <c r="H10" s="274"/>
      <c r="I10" s="275"/>
      <c r="J10" s="60"/>
      <c r="K10" s="269"/>
      <c r="L10" s="269"/>
      <c r="M10" s="269"/>
      <c r="N10" s="269"/>
    </row>
    <row r="11" spans="1:14" ht="15.75" customHeight="1" x14ac:dyDescent="0.25">
      <c r="A11" s="273"/>
      <c r="B11" s="274"/>
      <c r="C11" s="274"/>
      <c r="D11" s="274"/>
      <c r="E11" s="274"/>
      <c r="F11" s="274"/>
      <c r="G11" s="274"/>
      <c r="H11" s="274"/>
      <c r="I11" s="275"/>
      <c r="J11" s="60"/>
      <c r="K11" s="269"/>
      <c r="L11" s="269"/>
      <c r="M11" s="269"/>
      <c r="N11" s="269"/>
    </row>
    <row r="12" spans="1:14" ht="15.75" customHeight="1" x14ac:dyDescent="0.25">
      <c r="A12" s="273"/>
      <c r="B12" s="274"/>
      <c r="C12" s="274"/>
      <c r="D12" s="274"/>
      <c r="E12" s="274"/>
      <c r="F12" s="274"/>
      <c r="G12" s="274"/>
      <c r="H12" s="274"/>
      <c r="I12" s="275"/>
      <c r="J12" s="60"/>
      <c r="K12" s="269"/>
      <c r="L12" s="269"/>
      <c r="M12" s="269"/>
      <c r="N12" s="269"/>
    </row>
    <row r="13" spans="1:14" ht="15.75" customHeight="1" x14ac:dyDescent="0.25">
      <c r="A13" s="273"/>
      <c r="B13" s="274"/>
      <c r="C13" s="274"/>
      <c r="D13" s="274"/>
      <c r="E13" s="274"/>
      <c r="F13" s="274"/>
      <c r="G13" s="274"/>
      <c r="H13" s="274"/>
      <c r="I13" s="275"/>
      <c r="J13" s="60"/>
      <c r="K13" s="269"/>
      <c r="L13" s="269"/>
      <c r="M13" s="269"/>
      <c r="N13" s="269"/>
    </row>
    <row r="14" spans="1:14" ht="15.75" customHeight="1" x14ac:dyDescent="0.25">
      <c r="A14" s="273"/>
      <c r="B14" s="274"/>
      <c r="C14" s="274"/>
      <c r="D14" s="274"/>
      <c r="E14" s="274"/>
      <c r="F14" s="274"/>
      <c r="G14" s="274"/>
      <c r="H14" s="274"/>
      <c r="I14" s="275"/>
      <c r="J14" s="60"/>
      <c r="K14" s="269"/>
      <c r="L14" s="269"/>
      <c r="M14" s="269"/>
      <c r="N14" s="269"/>
    </row>
    <row r="15" spans="1:14" ht="15.75" customHeight="1" x14ac:dyDescent="0.25">
      <c r="A15" s="273"/>
      <c r="B15" s="274"/>
      <c r="C15" s="274"/>
      <c r="D15" s="274"/>
      <c r="E15" s="274"/>
      <c r="F15" s="274"/>
      <c r="G15" s="274"/>
      <c r="H15" s="274"/>
      <c r="I15" s="275"/>
      <c r="J15" s="60"/>
      <c r="K15" s="60"/>
      <c r="L15" s="60"/>
      <c r="M15" s="60"/>
      <c r="N15" s="60"/>
    </row>
    <row r="16" spans="1:14" ht="15.75" customHeight="1" x14ac:dyDescent="0.25">
      <c r="A16" s="273"/>
      <c r="B16" s="274"/>
      <c r="C16" s="274"/>
      <c r="D16" s="274"/>
      <c r="E16" s="274"/>
      <c r="F16" s="274"/>
      <c r="G16" s="274"/>
      <c r="H16" s="274"/>
      <c r="I16" s="275"/>
      <c r="J16" s="60"/>
      <c r="K16" s="60"/>
      <c r="L16" s="60"/>
      <c r="M16" s="60"/>
      <c r="N16" s="60"/>
    </row>
    <row r="17" spans="1:14" ht="15.75" customHeight="1" x14ac:dyDescent="0.25">
      <c r="A17" s="273"/>
      <c r="B17" s="274"/>
      <c r="C17" s="274"/>
      <c r="D17" s="274"/>
      <c r="E17" s="274"/>
      <c r="F17" s="274"/>
      <c r="G17" s="274"/>
      <c r="H17" s="274"/>
      <c r="I17" s="275"/>
      <c r="J17" s="60"/>
      <c r="K17" s="60"/>
      <c r="L17" s="60"/>
      <c r="M17" s="60"/>
      <c r="N17" s="60"/>
    </row>
    <row r="18" spans="1:14" x14ac:dyDescent="0.25">
      <c r="A18" s="273"/>
      <c r="B18" s="274"/>
      <c r="C18" s="274"/>
      <c r="D18" s="274"/>
      <c r="E18" s="274"/>
      <c r="F18" s="274"/>
      <c r="G18" s="274"/>
      <c r="H18" s="274"/>
      <c r="I18" s="275"/>
      <c r="J18" s="60"/>
      <c r="K18" s="60"/>
      <c r="L18" s="60"/>
      <c r="M18" s="60"/>
      <c r="N18" s="60"/>
    </row>
    <row r="19" spans="1:14" x14ac:dyDescent="0.25">
      <c r="A19" s="273"/>
      <c r="B19" s="274"/>
      <c r="C19" s="274"/>
      <c r="D19" s="274"/>
      <c r="E19" s="274"/>
      <c r="F19" s="274"/>
      <c r="G19" s="274"/>
      <c r="H19" s="274"/>
      <c r="I19" s="275"/>
      <c r="J19" s="60"/>
      <c r="K19" s="60"/>
      <c r="L19" s="60"/>
      <c r="M19" s="60"/>
      <c r="N19" s="60"/>
    </row>
    <row r="20" spans="1:14" x14ac:dyDescent="0.25">
      <c r="A20" s="273"/>
      <c r="B20" s="274"/>
      <c r="C20" s="274"/>
      <c r="D20" s="274"/>
      <c r="E20" s="274"/>
      <c r="F20" s="274"/>
      <c r="G20" s="274"/>
      <c r="H20" s="274"/>
      <c r="I20" s="275"/>
      <c r="J20" s="60"/>
      <c r="K20" s="60"/>
      <c r="L20" s="60"/>
      <c r="M20" s="60"/>
      <c r="N20" s="60"/>
    </row>
    <row r="21" spans="1:14" x14ac:dyDescent="0.25">
      <c r="A21" s="273"/>
      <c r="B21" s="274"/>
      <c r="C21" s="274"/>
      <c r="D21" s="274"/>
      <c r="E21" s="274"/>
      <c r="F21" s="274"/>
      <c r="G21" s="274"/>
      <c r="H21" s="274"/>
      <c r="I21" s="275"/>
      <c r="J21" s="60"/>
      <c r="K21" s="60"/>
      <c r="L21" s="60"/>
      <c r="M21" s="60"/>
      <c r="N21" s="60"/>
    </row>
    <row r="22" spans="1:14" ht="15.45" customHeight="1" x14ac:dyDescent="0.25">
      <c r="A22" s="273"/>
      <c r="B22" s="274"/>
      <c r="C22" s="274"/>
      <c r="D22" s="274"/>
      <c r="E22" s="274"/>
      <c r="F22" s="274"/>
      <c r="G22" s="274"/>
      <c r="H22" s="274"/>
      <c r="I22" s="275"/>
      <c r="J22" s="60"/>
      <c r="K22" s="159"/>
      <c r="L22" s="159"/>
      <c r="M22" s="159"/>
      <c r="N22" s="159"/>
    </row>
    <row r="23" spans="1:14" x14ac:dyDescent="0.25">
      <c r="A23" s="273"/>
      <c r="B23" s="274"/>
      <c r="C23" s="274"/>
      <c r="D23" s="274"/>
      <c r="E23" s="274"/>
      <c r="F23" s="274"/>
      <c r="G23" s="274"/>
      <c r="H23" s="274"/>
      <c r="I23" s="275"/>
      <c r="J23" s="60"/>
      <c r="K23" s="159"/>
      <c r="L23" s="159"/>
      <c r="M23" s="159"/>
      <c r="N23" s="159"/>
    </row>
    <row r="24" spans="1:14" x14ac:dyDescent="0.25">
      <c r="A24" s="273"/>
      <c r="B24" s="274"/>
      <c r="C24" s="274"/>
      <c r="D24" s="274"/>
      <c r="E24" s="274"/>
      <c r="F24" s="274"/>
      <c r="G24" s="274"/>
      <c r="H24" s="274"/>
      <c r="I24" s="275"/>
      <c r="J24" s="60"/>
      <c r="K24" s="159"/>
      <c r="L24" s="159"/>
      <c r="M24" s="159"/>
      <c r="N24" s="159"/>
    </row>
    <row r="25" spans="1:14" x14ac:dyDescent="0.25">
      <c r="A25" s="273"/>
      <c r="B25" s="274"/>
      <c r="C25" s="274"/>
      <c r="D25" s="274"/>
      <c r="E25" s="274"/>
      <c r="F25" s="274"/>
      <c r="G25" s="274"/>
      <c r="H25" s="274"/>
      <c r="I25" s="275"/>
      <c r="J25" s="60"/>
      <c r="K25" s="159"/>
      <c r="L25" s="159"/>
      <c r="M25" s="159"/>
      <c r="N25" s="159"/>
    </row>
    <row r="26" spans="1:14" x14ac:dyDescent="0.25">
      <c r="A26" s="273"/>
      <c r="B26" s="274"/>
      <c r="C26" s="274"/>
      <c r="D26" s="274"/>
      <c r="E26" s="274"/>
      <c r="F26" s="274"/>
      <c r="G26" s="274"/>
      <c r="H26" s="274"/>
      <c r="I26" s="275"/>
      <c r="J26" s="60"/>
      <c r="K26" s="159"/>
      <c r="L26" s="159"/>
      <c r="M26" s="159"/>
      <c r="N26" s="159"/>
    </row>
    <row r="27" spans="1:14" ht="132" customHeight="1" x14ac:dyDescent="0.25">
      <c r="A27" s="276"/>
      <c r="B27" s="277"/>
      <c r="C27" s="277"/>
      <c r="D27" s="277"/>
      <c r="E27" s="277"/>
      <c r="F27" s="277"/>
      <c r="G27" s="277"/>
      <c r="H27" s="277"/>
      <c r="I27" s="278"/>
      <c r="J27" s="60"/>
      <c r="K27" s="159"/>
      <c r="L27" s="159"/>
      <c r="M27" s="159"/>
      <c r="N27" s="159"/>
    </row>
    <row r="28" spans="1:14" x14ac:dyDescent="0.25">
      <c r="A28" s="60"/>
      <c r="B28" s="60"/>
      <c r="C28" s="60"/>
      <c r="D28" s="60"/>
      <c r="E28" s="60"/>
      <c r="F28" s="60"/>
      <c r="G28" s="60"/>
      <c r="H28" s="60"/>
      <c r="I28" s="60"/>
      <c r="J28" s="60"/>
      <c r="K28" s="159"/>
      <c r="L28" s="159"/>
      <c r="M28" s="159"/>
      <c r="N28" s="159"/>
    </row>
    <row r="29" spans="1:14" x14ac:dyDescent="0.25">
      <c r="A29" s="37" t="s">
        <v>404</v>
      </c>
      <c r="B29" s="123"/>
      <c r="C29" s="123"/>
      <c r="D29" s="123"/>
      <c r="E29" s="123"/>
      <c r="F29" s="123"/>
      <c r="G29" s="123"/>
      <c r="H29" s="123"/>
      <c r="I29" s="124"/>
      <c r="J29" s="60"/>
      <c r="K29" s="159"/>
      <c r="L29" s="159"/>
      <c r="M29" s="159"/>
      <c r="N29" s="159"/>
    </row>
    <row r="30" spans="1:14" x14ac:dyDescent="0.25">
      <c r="A30" s="125"/>
      <c r="B30" s="126"/>
      <c r="C30" s="126"/>
      <c r="D30" s="126"/>
      <c r="E30" s="126"/>
      <c r="F30" s="126"/>
      <c r="G30" s="126"/>
      <c r="H30" s="126"/>
      <c r="I30" s="127"/>
      <c r="J30" s="60"/>
      <c r="K30" s="159"/>
      <c r="L30" s="159"/>
      <c r="M30" s="159"/>
      <c r="N30" s="159"/>
    </row>
    <row r="31" spans="1:14" ht="15" customHeight="1" x14ac:dyDescent="0.25">
      <c r="A31" s="292" t="s">
        <v>400</v>
      </c>
      <c r="B31" s="293"/>
      <c r="C31" s="293"/>
      <c r="D31" s="293"/>
      <c r="E31" s="293"/>
      <c r="F31" s="293"/>
      <c r="G31" s="293"/>
      <c r="H31" s="293"/>
      <c r="I31" s="294"/>
      <c r="J31" s="60"/>
      <c r="K31" s="269"/>
      <c r="L31" s="269"/>
      <c r="M31" s="269"/>
      <c r="N31" s="269"/>
    </row>
    <row r="32" spans="1:14" x14ac:dyDescent="0.25">
      <c r="A32" s="295"/>
      <c r="B32" s="296"/>
      <c r="C32" s="296"/>
      <c r="D32" s="296"/>
      <c r="E32" s="296"/>
      <c r="F32" s="296"/>
      <c r="G32" s="296"/>
      <c r="H32" s="296"/>
      <c r="I32" s="297"/>
      <c r="J32" s="60"/>
      <c r="K32" s="269"/>
      <c r="L32" s="269"/>
      <c r="M32" s="269"/>
      <c r="N32" s="269"/>
    </row>
    <row r="33" spans="1:14" x14ac:dyDescent="0.25">
      <c r="A33" s="295"/>
      <c r="B33" s="296"/>
      <c r="C33" s="296"/>
      <c r="D33" s="296"/>
      <c r="E33" s="296"/>
      <c r="F33" s="296"/>
      <c r="G33" s="296"/>
      <c r="H33" s="296"/>
      <c r="I33" s="297"/>
      <c r="J33" s="60"/>
      <c r="K33" s="269"/>
      <c r="L33" s="269"/>
      <c r="M33" s="269"/>
      <c r="N33" s="269"/>
    </row>
    <row r="34" spans="1:14" x14ac:dyDescent="0.25">
      <c r="A34" s="295"/>
      <c r="B34" s="296"/>
      <c r="C34" s="296"/>
      <c r="D34" s="296"/>
      <c r="E34" s="296"/>
      <c r="F34" s="296"/>
      <c r="G34" s="296"/>
      <c r="H34" s="296"/>
      <c r="I34" s="297"/>
      <c r="J34" s="60"/>
      <c r="K34" s="269"/>
      <c r="L34" s="269"/>
      <c r="M34" s="269"/>
      <c r="N34" s="269"/>
    </row>
    <row r="35" spans="1:14" x14ac:dyDescent="0.25">
      <c r="A35" s="295"/>
      <c r="B35" s="296"/>
      <c r="C35" s="296"/>
      <c r="D35" s="296"/>
      <c r="E35" s="296"/>
      <c r="F35" s="296"/>
      <c r="G35" s="296"/>
      <c r="H35" s="296"/>
      <c r="I35" s="297"/>
      <c r="J35" s="60"/>
      <c r="K35" s="269"/>
      <c r="L35" s="269"/>
      <c r="M35" s="269"/>
      <c r="N35" s="269"/>
    </row>
    <row r="36" spans="1:14" x14ac:dyDescent="0.25">
      <c r="A36" s="295"/>
      <c r="B36" s="296"/>
      <c r="C36" s="296"/>
      <c r="D36" s="296"/>
      <c r="E36" s="296"/>
      <c r="F36" s="296"/>
      <c r="G36" s="296"/>
      <c r="H36" s="296"/>
      <c r="I36" s="297"/>
      <c r="J36" s="60"/>
      <c r="K36" s="269"/>
      <c r="L36" s="269"/>
      <c r="M36" s="269"/>
      <c r="N36" s="269"/>
    </row>
    <row r="37" spans="1:14" x14ac:dyDescent="0.25">
      <c r="A37" s="295"/>
      <c r="B37" s="296"/>
      <c r="C37" s="296"/>
      <c r="D37" s="296"/>
      <c r="E37" s="296"/>
      <c r="F37" s="296"/>
      <c r="G37" s="296"/>
      <c r="H37" s="296"/>
      <c r="I37" s="297"/>
      <c r="J37" s="60"/>
      <c r="K37" s="269"/>
      <c r="L37" s="269"/>
      <c r="M37" s="269"/>
      <c r="N37" s="269"/>
    </row>
    <row r="38" spans="1:14" ht="14.25" customHeight="1" x14ac:dyDescent="0.25">
      <c r="A38" s="295"/>
      <c r="B38" s="296"/>
      <c r="C38" s="296"/>
      <c r="D38" s="296"/>
      <c r="E38" s="296"/>
      <c r="F38" s="296"/>
      <c r="G38" s="296"/>
      <c r="H38" s="296"/>
      <c r="I38" s="297"/>
      <c r="J38" s="60"/>
      <c r="K38" s="269"/>
      <c r="L38" s="269"/>
      <c r="M38" s="269"/>
      <c r="N38" s="269"/>
    </row>
    <row r="39" spans="1:14" x14ac:dyDescent="0.25">
      <c r="A39" s="295"/>
      <c r="B39" s="296"/>
      <c r="C39" s="296"/>
      <c r="D39" s="296"/>
      <c r="E39" s="296"/>
      <c r="F39" s="296"/>
      <c r="G39" s="296"/>
      <c r="H39" s="296"/>
      <c r="I39" s="297"/>
      <c r="J39" s="60"/>
      <c r="K39" s="269"/>
      <c r="L39" s="269"/>
      <c r="M39" s="269"/>
      <c r="N39" s="269"/>
    </row>
    <row r="40" spans="1:14" x14ac:dyDescent="0.25">
      <c r="A40" s="295"/>
      <c r="B40" s="296"/>
      <c r="C40" s="296"/>
      <c r="D40" s="296"/>
      <c r="E40" s="296"/>
      <c r="F40" s="296"/>
      <c r="G40" s="296"/>
      <c r="H40" s="296"/>
      <c r="I40" s="297"/>
      <c r="J40" s="60"/>
      <c r="K40" s="269"/>
      <c r="L40" s="269"/>
      <c r="M40" s="269"/>
      <c r="N40" s="269"/>
    </row>
    <row r="41" spans="1:14" x14ac:dyDescent="0.25">
      <c r="A41" s="295"/>
      <c r="B41" s="296"/>
      <c r="C41" s="296"/>
      <c r="D41" s="296"/>
      <c r="E41" s="296"/>
      <c r="F41" s="296"/>
      <c r="G41" s="296"/>
      <c r="H41" s="296"/>
      <c r="I41" s="297"/>
      <c r="J41" s="60"/>
      <c r="K41" s="60"/>
      <c r="L41" s="60"/>
      <c r="M41" s="60"/>
      <c r="N41" s="60"/>
    </row>
    <row r="42" spans="1:14" x14ac:dyDescent="0.25">
      <c r="A42" s="295"/>
      <c r="B42" s="296"/>
      <c r="C42" s="296"/>
      <c r="D42" s="296"/>
      <c r="E42" s="296"/>
      <c r="F42" s="296"/>
      <c r="G42" s="296"/>
      <c r="H42" s="296"/>
      <c r="I42" s="297"/>
      <c r="J42" s="60"/>
      <c r="K42" s="60"/>
      <c r="L42" s="60"/>
      <c r="M42" s="60"/>
      <c r="N42" s="60"/>
    </row>
    <row r="43" spans="1:14" x14ac:dyDescent="0.25">
      <c r="A43" s="295"/>
      <c r="B43" s="296"/>
      <c r="C43" s="296"/>
      <c r="D43" s="296"/>
      <c r="E43" s="296"/>
      <c r="F43" s="296"/>
      <c r="G43" s="296"/>
      <c r="H43" s="296"/>
      <c r="I43" s="297"/>
      <c r="J43" s="60"/>
      <c r="K43" s="60"/>
      <c r="L43" s="60"/>
      <c r="M43" s="60"/>
      <c r="N43" s="60"/>
    </row>
    <row r="44" spans="1:14" x14ac:dyDescent="0.25">
      <c r="A44" s="295"/>
      <c r="B44" s="296"/>
      <c r="C44" s="296"/>
      <c r="D44" s="296"/>
      <c r="E44" s="296"/>
      <c r="F44" s="296"/>
      <c r="G44" s="296"/>
      <c r="H44" s="296"/>
      <c r="I44" s="297"/>
      <c r="J44" s="60"/>
      <c r="K44" s="60"/>
      <c r="L44" s="60"/>
      <c r="M44" s="60"/>
      <c r="N44" s="60"/>
    </row>
    <row r="45" spans="1:14" x14ac:dyDescent="0.25">
      <c r="A45" s="295"/>
      <c r="B45" s="296"/>
      <c r="C45" s="296"/>
      <c r="D45" s="296"/>
      <c r="E45" s="296"/>
      <c r="F45" s="296"/>
      <c r="G45" s="296"/>
      <c r="H45" s="296"/>
      <c r="I45" s="297"/>
      <c r="J45" s="60"/>
      <c r="K45" s="60"/>
      <c r="L45" s="60"/>
      <c r="M45" s="60"/>
      <c r="N45" s="60"/>
    </row>
    <row r="46" spans="1:14" x14ac:dyDescent="0.25">
      <c r="A46" s="295"/>
      <c r="B46" s="296"/>
      <c r="C46" s="296"/>
      <c r="D46" s="296"/>
      <c r="E46" s="296"/>
      <c r="F46" s="296"/>
      <c r="G46" s="296"/>
      <c r="H46" s="296"/>
      <c r="I46" s="297"/>
      <c r="J46" s="60"/>
      <c r="K46" s="60"/>
      <c r="L46" s="60"/>
      <c r="M46" s="60"/>
      <c r="N46" s="60"/>
    </row>
    <row r="47" spans="1:14" x14ac:dyDescent="0.25">
      <c r="A47" s="295"/>
      <c r="B47" s="296"/>
      <c r="C47" s="296"/>
      <c r="D47" s="296"/>
      <c r="E47" s="296"/>
      <c r="F47" s="296"/>
      <c r="G47" s="296"/>
      <c r="H47" s="296"/>
      <c r="I47" s="297"/>
      <c r="J47" s="60"/>
      <c r="K47" s="60"/>
      <c r="L47" s="60"/>
      <c r="M47" s="60"/>
      <c r="N47" s="60"/>
    </row>
    <row r="48" spans="1:14" x14ac:dyDescent="0.25">
      <c r="A48" s="295"/>
      <c r="B48" s="296"/>
      <c r="C48" s="296"/>
      <c r="D48" s="296"/>
      <c r="E48" s="296"/>
      <c r="F48" s="296"/>
      <c r="G48" s="296"/>
      <c r="H48" s="296"/>
      <c r="I48" s="297"/>
      <c r="J48" s="60"/>
      <c r="K48" s="60"/>
      <c r="L48" s="60"/>
      <c r="M48" s="60"/>
      <c r="N48" s="60"/>
    </row>
    <row r="49" spans="1:9" x14ac:dyDescent="0.25">
      <c r="A49" s="295"/>
      <c r="B49" s="296"/>
      <c r="C49" s="296"/>
      <c r="D49" s="296"/>
      <c r="E49" s="296"/>
      <c r="F49" s="296"/>
      <c r="G49" s="296"/>
      <c r="H49" s="296"/>
      <c r="I49" s="297"/>
    </row>
    <row r="50" spans="1:9" x14ac:dyDescent="0.25">
      <c r="A50" s="295"/>
      <c r="B50" s="296"/>
      <c r="C50" s="296"/>
      <c r="D50" s="296"/>
      <c r="E50" s="296"/>
      <c r="F50" s="296"/>
      <c r="G50" s="296"/>
      <c r="H50" s="296"/>
      <c r="I50" s="297"/>
    </row>
    <row r="51" spans="1:9" x14ac:dyDescent="0.25">
      <c r="A51" s="295"/>
      <c r="B51" s="296"/>
      <c r="C51" s="296"/>
      <c r="D51" s="296"/>
      <c r="E51" s="296"/>
      <c r="F51" s="296"/>
      <c r="G51" s="296"/>
      <c r="H51" s="296"/>
      <c r="I51" s="297"/>
    </row>
    <row r="52" spans="1:9" x14ac:dyDescent="0.25">
      <c r="A52" s="298"/>
      <c r="B52" s="299"/>
      <c r="C52" s="299"/>
      <c r="D52" s="299"/>
      <c r="E52" s="299"/>
      <c r="F52" s="299"/>
      <c r="G52" s="299"/>
      <c r="H52" s="299"/>
      <c r="I52" s="300"/>
    </row>
    <row r="53" spans="1:9" x14ac:dyDescent="0.25">
      <c r="A53" s="60"/>
      <c r="B53" s="60"/>
      <c r="C53" s="212">
        <v>44880</v>
      </c>
      <c r="D53" s="60"/>
      <c r="E53" s="60"/>
      <c r="F53" s="60"/>
      <c r="G53" s="60"/>
      <c r="H53" s="60"/>
      <c r="I53" s="60"/>
    </row>
    <row r="66" spans="6:6" x14ac:dyDescent="0.25">
      <c r="F66" s="105"/>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1"/>
  <sheetViews>
    <sheetView showGridLines="0" zoomScaleNormal="100" workbookViewId="0">
      <selection activeCell="D6" sqref="D6:E6"/>
    </sheetView>
  </sheetViews>
  <sheetFormatPr defaultColWidth="9.33203125" defaultRowHeight="15" x14ac:dyDescent="0.25"/>
  <cols>
    <col min="1" max="2" width="9.33203125" style="2"/>
    <col min="3" max="3" width="14.33203125" style="2" customWidth="1"/>
    <col min="4" max="4" width="15" style="2" customWidth="1"/>
    <col min="5" max="5" width="16.88671875" style="2" customWidth="1"/>
    <col min="6" max="7" width="9.33203125" style="2"/>
    <col min="8" max="8" width="20.6640625" style="2" customWidth="1"/>
    <col min="9" max="9" width="9.5546875" style="2" bestFit="1" customWidth="1"/>
    <col min="10" max="16384" width="9.33203125" style="2"/>
  </cols>
  <sheetData>
    <row r="1" spans="1:10" ht="15.6" x14ac:dyDescent="0.3">
      <c r="A1" s="23">
        <f>+'Cover Page'!C39</f>
        <v>2022</v>
      </c>
      <c r="B1" s="24" t="s">
        <v>145</v>
      </c>
      <c r="C1" s="24"/>
      <c r="D1" s="24"/>
      <c r="E1" s="24"/>
      <c r="F1" s="24"/>
      <c r="G1" s="24"/>
      <c r="H1" s="24"/>
      <c r="I1" s="24"/>
      <c r="J1" s="24"/>
    </row>
    <row r="2" spans="1:10" ht="8.25" customHeight="1" x14ac:dyDescent="0.25">
      <c r="A2" s="60"/>
      <c r="B2" s="60"/>
      <c r="C2" s="60"/>
      <c r="D2" s="60"/>
      <c r="E2" s="60"/>
      <c r="F2" s="60"/>
      <c r="G2" s="60"/>
      <c r="H2" s="60"/>
      <c r="I2" s="60"/>
      <c r="J2" s="60"/>
    </row>
    <row r="3" spans="1:10" s="3" customFormat="1" ht="13.8" x14ac:dyDescent="0.25">
      <c r="A3" s="309" t="str">
        <f>+'Cover Page'!B31</f>
        <v>Permit EPR/UP3005LJ</v>
      </c>
      <c r="B3" s="309"/>
      <c r="C3" s="309"/>
      <c r="D3" s="309"/>
      <c r="E3" s="309"/>
      <c r="F3" s="105" t="s">
        <v>146</v>
      </c>
      <c r="G3" s="310">
        <f>+'Cover Page'!B37:I37</f>
        <v>0</v>
      </c>
      <c r="H3" s="310"/>
      <c r="I3" s="310"/>
      <c r="J3" s="105"/>
    </row>
    <row r="4" spans="1:10" s="3" customFormat="1" ht="13.8" x14ac:dyDescent="0.25">
      <c r="A4" s="105" t="s">
        <v>147</v>
      </c>
      <c r="B4" s="309" t="str">
        <f>+'Cover Page'!B33:I33</f>
        <v>Ardley Energy Recovery Facility</v>
      </c>
      <c r="C4" s="309"/>
      <c r="D4" s="309"/>
      <c r="E4" s="309"/>
      <c r="F4" s="105" t="s">
        <v>148</v>
      </c>
      <c r="G4" s="105" t="s">
        <v>149</v>
      </c>
      <c r="H4" s="105"/>
      <c r="I4" s="105"/>
      <c r="J4" s="105"/>
    </row>
    <row r="5" spans="1:10" s="3" customFormat="1" ht="6.75" customHeight="1" x14ac:dyDescent="0.25">
      <c r="A5" s="105"/>
      <c r="B5" s="105"/>
      <c r="C5" s="105"/>
      <c r="D5" s="105"/>
      <c r="E5" s="105"/>
      <c r="F5" s="105"/>
      <c r="G5" s="105"/>
      <c r="H5" s="105"/>
      <c r="I5" s="105"/>
      <c r="J5" s="105"/>
    </row>
    <row r="6" spans="1:10" s="3" customFormat="1" ht="15.75" customHeight="1" x14ac:dyDescent="0.25">
      <c r="A6" s="105" t="s">
        <v>150</v>
      </c>
      <c r="B6" s="105"/>
      <c r="C6" s="105"/>
      <c r="D6" s="311">
        <v>44562</v>
      </c>
      <c r="E6" s="311"/>
      <c r="F6" s="160" t="s">
        <v>151</v>
      </c>
      <c r="G6" s="311">
        <v>44926</v>
      </c>
      <c r="H6" s="311"/>
      <c r="I6" s="105"/>
      <c r="J6" s="105"/>
    </row>
    <row r="7" spans="1:10" s="3" customFormat="1" ht="7.5" customHeight="1" x14ac:dyDescent="0.25">
      <c r="A7" s="105"/>
      <c r="B7" s="105"/>
      <c r="C7" s="105"/>
      <c r="D7" s="105"/>
      <c r="E7" s="105"/>
      <c r="F7" s="105"/>
      <c r="G7" s="105"/>
      <c r="H7" s="105"/>
      <c r="I7" s="105"/>
      <c r="J7" s="105"/>
    </row>
    <row r="8" spans="1:10" s="3" customFormat="1" ht="15.6" x14ac:dyDescent="0.3">
      <c r="A8" s="7">
        <f>+A1</f>
        <v>2022</v>
      </c>
      <c r="B8" s="24" t="s">
        <v>152</v>
      </c>
      <c r="C8"/>
      <c r="D8"/>
      <c r="E8"/>
      <c r="F8"/>
      <c r="G8"/>
      <c r="H8" s="105"/>
      <c r="I8" s="105"/>
      <c r="J8" s="105"/>
    </row>
    <row r="9" spans="1:10" s="3" customFormat="1" ht="28.5" customHeight="1" x14ac:dyDescent="0.25">
      <c r="A9" s="303" t="s">
        <v>153</v>
      </c>
      <c r="B9" s="303"/>
      <c r="C9" s="303" t="s">
        <v>154</v>
      </c>
      <c r="D9" s="303"/>
      <c r="E9" s="303" t="s">
        <v>155</v>
      </c>
      <c r="F9" s="303"/>
      <c r="G9" s="303" t="s">
        <v>156</v>
      </c>
      <c r="H9" s="303"/>
      <c r="I9" s="303" t="s">
        <v>157</v>
      </c>
      <c r="J9" s="303"/>
    </row>
    <row r="10" spans="1:10" s="3" customFormat="1" ht="14.25" customHeight="1" x14ac:dyDescent="0.25">
      <c r="A10" s="304" t="s">
        <v>158</v>
      </c>
      <c r="B10" s="304"/>
      <c r="C10" s="304"/>
      <c r="D10" s="304"/>
      <c r="E10" s="304"/>
      <c r="F10" s="304"/>
      <c r="G10" s="304"/>
      <c r="H10" s="304"/>
      <c r="I10" s="304"/>
      <c r="J10" s="304"/>
    </row>
    <row r="11" spans="1:10" s="3" customFormat="1" ht="14.25" customHeight="1" x14ac:dyDescent="0.25">
      <c r="A11" s="304" t="s">
        <v>159</v>
      </c>
      <c r="B11" s="304"/>
      <c r="C11" s="305" t="s">
        <v>407</v>
      </c>
      <c r="D11" s="305"/>
      <c r="E11" s="306"/>
      <c r="F11" s="306"/>
      <c r="G11" s="306">
        <f>'Operational Data'!G36</f>
        <v>6344.05</v>
      </c>
      <c r="H11" s="306"/>
      <c r="I11" s="307">
        <f>IF((E11+G11)&gt;0,(E11+G11)/'Operational Data'!$G$21, "-")</f>
        <v>2.0537163669771877E-2</v>
      </c>
      <c r="J11" s="307"/>
    </row>
    <row r="12" spans="1:10" s="3" customFormat="1" ht="14.25" customHeight="1" x14ac:dyDescent="0.25">
      <c r="A12" s="304" t="s">
        <v>159</v>
      </c>
      <c r="B12" s="304"/>
      <c r="C12" s="308"/>
      <c r="D12" s="308"/>
      <c r="E12" s="306"/>
      <c r="F12" s="306"/>
      <c r="G12" s="306"/>
      <c r="H12" s="306"/>
      <c r="I12" s="307" t="str">
        <f>IF((E12+G12)&gt;0,(E12+G12)/'Operational Data'!$G$21, "-")</f>
        <v>-</v>
      </c>
      <c r="J12" s="307"/>
    </row>
    <row r="13" spans="1:10" s="3" customFormat="1" ht="14.25" customHeight="1" x14ac:dyDescent="0.25">
      <c r="A13" s="305"/>
      <c r="B13" s="305"/>
      <c r="C13" s="308"/>
      <c r="D13" s="308"/>
      <c r="E13" s="306"/>
      <c r="F13" s="306"/>
      <c r="G13" s="306"/>
      <c r="H13" s="306"/>
      <c r="I13" s="307" t="str">
        <f>IF((E13+G13)&gt;0,(E13+G13)/'Operational Data'!$G$21, "-")</f>
        <v>-</v>
      </c>
      <c r="J13" s="307"/>
    </row>
    <row r="14" spans="1:10" s="3" customFormat="1" ht="14.25" customHeight="1" x14ac:dyDescent="0.25">
      <c r="A14" s="305"/>
      <c r="B14" s="305"/>
      <c r="C14" s="313"/>
      <c r="D14" s="313"/>
      <c r="E14" s="314"/>
      <c r="F14" s="314"/>
      <c r="G14" s="314"/>
      <c r="H14" s="314"/>
      <c r="I14" s="307" t="str">
        <f>IF((E14+G14)&gt;0,(E14+G14)/'Operational Data'!$G$21, "-")</f>
        <v>-</v>
      </c>
      <c r="J14" s="307"/>
    </row>
    <row r="15" spans="1:10" s="3" customFormat="1" ht="14.25" customHeight="1" x14ac:dyDescent="0.25">
      <c r="A15" s="315" t="s">
        <v>160</v>
      </c>
      <c r="B15" s="315"/>
      <c r="C15" s="315"/>
      <c r="D15" s="315"/>
      <c r="E15" s="316">
        <f>SUM(E11:F14)</f>
        <v>0</v>
      </c>
      <c r="F15" s="316"/>
      <c r="G15" s="316">
        <f>SUM(G11:H14)</f>
        <v>6344.05</v>
      </c>
      <c r="H15" s="316"/>
      <c r="I15" s="307">
        <f>IF((E15+G15)&gt;0,(E15+G15)/'Operational Data'!$G$21, "-")</f>
        <v>2.0537163669771877E-2</v>
      </c>
      <c r="J15" s="307"/>
    </row>
    <row r="16" spans="1:10" s="3" customFormat="1" ht="14.25" customHeight="1" x14ac:dyDescent="0.25">
      <c r="A16" s="317"/>
      <c r="B16" s="318"/>
      <c r="C16" s="318"/>
      <c r="D16" s="318"/>
      <c r="E16" s="319"/>
      <c r="F16" s="319"/>
      <c r="G16" s="319"/>
      <c r="H16" s="319"/>
      <c r="I16" s="320"/>
      <c r="J16" s="321"/>
    </row>
    <row r="17" spans="1:10" s="3" customFormat="1" ht="14.25" customHeight="1" x14ac:dyDescent="0.25">
      <c r="A17" s="312" t="s">
        <v>161</v>
      </c>
      <c r="B17" s="312"/>
      <c r="C17" s="312"/>
      <c r="D17" s="312"/>
      <c r="E17" s="312"/>
      <c r="F17" s="312"/>
      <c r="G17" s="312"/>
      <c r="H17" s="312"/>
      <c r="I17" s="312"/>
      <c r="J17" s="312"/>
    </row>
    <row r="18" spans="1:10" ht="14.25" customHeight="1" x14ac:dyDescent="0.25">
      <c r="A18" s="304" t="s">
        <v>162</v>
      </c>
      <c r="B18" s="304"/>
      <c r="C18" s="305" t="s">
        <v>405</v>
      </c>
      <c r="D18" s="305"/>
      <c r="E18" s="306"/>
      <c r="F18" s="306"/>
      <c r="G18" s="306">
        <f>'Operational Data'!G37</f>
        <v>67266.600000000006</v>
      </c>
      <c r="H18" s="306"/>
      <c r="I18" s="307">
        <f>IF((E18+G18)&gt;0,(E18+G18)/'Operational Data'!$G$21, "-")</f>
        <v>0.21775761125922352</v>
      </c>
      <c r="J18" s="307"/>
    </row>
    <row r="19" spans="1:10" s="3" customFormat="1" ht="14.25" customHeight="1" x14ac:dyDescent="0.25">
      <c r="A19" s="304" t="s">
        <v>163</v>
      </c>
      <c r="B19" s="304"/>
      <c r="C19" s="305" t="s">
        <v>406</v>
      </c>
      <c r="D19" s="305"/>
      <c r="E19" s="306"/>
      <c r="F19" s="306"/>
      <c r="G19" s="306">
        <f>'Operational Data'!G39</f>
        <v>0</v>
      </c>
      <c r="H19" s="306"/>
      <c r="I19" s="307" t="str">
        <f>IF((E19+G19)&gt;0,(E19+G19)/'Operational Data'!$G$21, "-")</f>
        <v>-</v>
      </c>
      <c r="J19" s="307"/>
    </row>
    <row r="20" spans="1:10" s="3" customFormat="1" ht="14.25" customHeight="1" x14ac:dyDescent="0.25">
      <c r="A20" s="323"/>
      <c r="B20" s="321"/>
      <c r="C20" s="324"/>
      <c r="D20" s="325"/>
      <c r="E20" s="340"/>
      <c r="F20" s="341"/>
      <c r="G20" s="216"/>
      <c r="H20" s="216"/>
      <c r="I20" s="215"/>
      <c r="J20" s="215"/>
    </row>
    <row r="21" spans="1:10" s="3" customFormat="1" ht="14.25" customHeight="1" x14ac:dyDescent="0.25">
      <c r="A21" s="169"/>
      <c r="B21" s="169"/>
      <c r="C21" s="217"/>
      <c r="D21" s="217"/>
      <c r="E21" s="216"/>
      <c r="F21" s="216"/>
      <c r="G21" s="216"/>
      <c r="H21" s="216"/>
      <c r="I21" s="215"/>
      <c r="J21" s="215"/>
    </row>
    <row r="22" spans="1:10" s="3" customFormat="1" ht="14.25" customHeight="1" x14ac:dyDescent="0.25">
      <c r="A22" s="322" t="s">
        <v>164</v>
      </c>
      <c r="B22" s="322"/>
      <c r="C22" s="322"/>
      <c r="D22" s="322"/>
      <c r="E22" s="316">
        <f>SUM(E18:F19)</f>
        <v>0</v>
      </c>
      <c r="F22" s="316"/>
      <c r="G22" s="316">
        <f>SUM(G18:H19)</f>
        <v>67266.600000000006</v>
      </c>
      <c r="H22" s="316"/>
      <c r="I22" s="307">
        <f>IF((E22+G22)&gt;0,(E22+G22)/'Operational Data'!$G$21, "-")</f>
        <v>0.21775761125922352</v>
      </c>
      <c r="J22" s="307"/>
    </row>
    <row r="23" spans="1:10" s="3" customFormat="1" ht="14.25" customHeight="1" x14ac:dyDescent="0.25">
      <c r="A23" s="331" t="s">
        <v>165</v>
      </c>
      <c r="B23" s="331"/>
      <c r="C23" s="331"/>
      <c r="D23" s="331"/>
      <c r="E23" s="332">
        <f>+E22+E15</f>
        <v>0</v>
      </c>
      <c r="F23" s="332"/>
      <c r="G23" s="332">
        <f>+G22+G15</f>
        <v>73610.650000000009</v>
      </c>
      <c r="H23" s="332"/>
      <c r="I23" s="307">
        <f>IF((E23+G23)&gt;0,(E23+G23)/'Operational Data'!$G$21, "-")</f>
        <v>0.2382947749289954</v>
      </c>
      <c r="J23" s="307"/>
    </row>
    <row r="24" spans="1:10" s="3" customFormat="1" ht="8.25" customHeight="1" x14ac:dyDescent="0.3">
      <c r="A24" s="161"/>
      <c r="B24"/>
      <c r="C24"/>
      <c r="D24"/>
      <c r="E24"/>
      <c r="F24"/>
      <c r="G24"/>
      <c r="H24" s="105"/>
      <c r="I24" s="105"/>
      <c r="J24" s="105"/>
    </row>
    <row r="25" spans="1:10" s="3" customFormat="1" ht="14.25" customHeight="1" x14ac:dyDescent="0.25">
      <c r="A25" s="333" t="s">
        <v>166</v>
      </c>
      <c r="B25" s="333"/>
      <c r="C25" s="333"/>
      <c r="D25" s="333"/>
      <c r="E25" s="333"/>
      <c r="F25" s="333"/>
      <c r="G25" s="333"/>
      <c r="H25" s="333"/>
      <c r="I25" s="333"/>
      <c r="J25" s="333"/>
    </row>
    <row r="26" spans="1:10" s="3" customFormat="1" ht="27.75" customHeight="1" x14ac:dyDescent="0.25">
      <c r="A26" s="334" t="s">
        <v>167</v>
      </c>
      <c r="B26" s="334"/>
      <c r="C26" s="334"/>
      <c r="D26" s="334"/>
      <c r="E26" s="334"/>
      <c r="F26" s="334"/>
      <c r="G26" s="334"/>
      <c r="H26" s="334"/>
      <c r="I26" s="334"/>
      <c r="J26" s="334"/>
    </row>
    <row r="27" spans="1:10" s="3" customFormat="1" ht="25.5" customHeight="1" x14ac:dyDescent="0.25">
      <c r="A27" s="334"/>
      <c r="B27" s="334"/>
      <c r="C27" s="334"/>
      <c r="D27" s="334"/>
      <c r="E27" s="334"/>
      <c r="F27" s="334"/>
      <c r="G27" s="334"/>
      <c r="H27" s="334"/>
      <c r="I27" s="334"/>
      <c r="J27" s="334"/>
    </row>
    <row r="28" spans="1:10" s="3" customFormat="1" ht="27" customHeight="1" x14ac:dyDescent="0.25">
      <c r="A28" s="334"/>
      <c r="B28" s="334"/>
      <c r="C28" s="334"/>
      <c r="D28" s="334"/>
      <c r="E28" s="334"/>
      <c r="F28" s="334"/>
      <c r="G28" s="334"/>
      <c r="H28" s="334"/>
      <c r="I28" s="334"/>
      <c r="J28" s="334"/>
    </row>
    <row r="29" spans="1:10" s="3" customFormat="1" ht="14.25" customHeight="1" x14ac:dyDescent="0.3">
      <c r="A29" s="161"/>
      <c r="B29"/>
      <c r="C29"/>
      <c r="D29"/>
      <c r="E29"/>
      <c r="F29"/>
      <c r="G29"/>
      <c r="H29" s="105"/>
      <c r="I29" s="105"/>
      <c r="J29" s="105"/>
    </row>
    <row r="30" spans="1:10" s="3" customFormat="1" ht="14.25" customHeight="1" x14ac:dyDescent="0.3">
      <c r="A30" s="1">
        <f>+A1</f>
        <v>2022</v>
      </c>
      <c r="B30" s="24" t="s">
        <v>389</v>
      </c>
      <c r="C30" s="24"/>
      <c r="D30" s="24"/>
      <c r="E30" s="24"/>
      <c r="F30" s="24"/>
      <c r="G30" s="105"/>
      <c r="H30" s="105"/>
      <c r="I30" s="105"/>
      <c r="J30" s="105"/>
    </row>
    <row r="31" spans="1:10" s="3" customFormat="1" ht="24.75" customHeight="1" x14ac:dyDescent="0.25">
      <c r="A31" s="335" t="s">
        <v>168</v>
      </c>
      <c r="B31" s="336"/>
      <c r="C31" s="336"/>
      <c r="D31" s="337"/>
      <c r="E31" s="26" t="s">
        <v>169</v>
      </c>
      <c r="F31" s="27"/>
      <c r="G31" s="28" t="s">
        <v>74</v>
      </c>
      <c r="H31" s="338" t="s">
        <v>170</v>
      </c>
      <c r="I31" s="339"/>
      <c r="J31" s="29" t="s">
        <v>74</v>
      </c>
    </row>
    <row r="32" spans="1:10" s="3" customFormat="1" ht="14.25" customHeight="1" x14ac:dyDescent="0.25">
      <c r="A32" s="317" t="s">
        <v>119</v>
      </c>
      <c r="B32" s="318"/>
      <c r="C32" s="318"/>
      <c r="D32" s="326"/>
      <c r="E32" s="327">
        <f>+'Operational Data'!G42/1000</f>
        <v>45455</v>
      </c>
      <c r="F32" s="328"/>
      <c r="G32" s="162" t="s">
        <v>171</v>
      </c>
      <c r="H32" s="329">
        <f>IF(E32&gt;0,E32/'Operational Data'!$G$21,"-")</f>
        <v>0.14714839489119422</v>
      </c>
      <c r="I32" s="330"/>
      <c r="J32" s="162" t="s">
        <v>172</v>
      </c>
    </row>
    <row r="33" spans="1:10" s="3" customFormat="1" ht="14.25" customHeight="1" x14ac:dyDescent="0.25">
      <c r="A33" s="317" t="s">
        <v>173</v>
      </c>
      <c r="B33" s="318"/>
      <c r="C33" s="318"/>
      <c r="D33" s="326"/>
      <c r="E33" s="327">
        <f>+'Operational Data'!G43+'Operational Data'!G42/1000</f>
        <v>45455</v>
      </c>
      <c r="F33" s="328"/>
      <c r="G33" s="162" t="s">
        <v>171</v>
      </c>
      <c r="H33" s="329">
        <f>IF(E33&gt;0,E33/'Operational Data'!$G$21,"-")</f>
        <v>0.14714839489119422</v>
      </c>
      <c r="I33" s="330"/>
      <c r="J33" s="162" t="s">
        <v>172</v>
      </c>
    </row>
    <row r="34" spans="1:10" s="3" customFormat="1" ht="14.25" customHeight="1" x14ac:dyDescent="0.25">
      <c r="A34" s="317" t="s">
        <v>174</v>
      </c>
      <c r="B34" s="318"/>
      <c r="C34" s="318"/>
      <c r="D34" s="326"/>
      <c r="E34" s="327">
        <f>+'Operational Data'!G44</f>
        <v>443000</v>
      </c>
      <c r="F34" s="328"/>
      <c r="G34" s="162" t="s">
        <v>175</v>
      </c>
      <c r="H34" s="329">
        <f>IF(E34&gt;0,E34/'Operational Data'!$G$21,"-")</f>
        <v>1.434093915670422</v>
      </c>
      <c r="I34" s="330"/>
      <c r="J34" s="162" t="s">
        <v>176</v>
      </c>
    </row>
    <row r="35" spans="1:10" s="3" customFormat="1" ht="14.25" customHeight="1" x14ac:dyDescent="0.25">
      <c r="A35" s="317" t="s">
        <v>124</v>
      </c>
      <c r="B35" s="318"/>
      <c r="C35" s="318"/>
      <c r="D35" s="326"/>
      <c r="E35" s="327">
        <f>+'Operational Data'!G45</f>
        <v>72150</v>
      </c>
      <c r="F35" s="328"/>
      <c r="G35" s="162" t="s">
        <v>175</v>
      </c>
      <c r="H35" s="329">
        <f>IF(E35&gt;0,E35/'Operational Data'!$G$21,"-")</f>
        <v>0.2335663115476771</v>
      </c>
      <c r="I35" s="330"/>
      <c r="J35" s="162" t="s">
        <v>176</v>
      </c>
    </row>
    <row r="36" spans="1:10" s="3" customFormat="1" ht="14.25" customHeight="1" x14ac:dyDescent="0.25">
      <c r="A36" s="317" t="s">
        <v>177</v>
      </c>
      <c r="B36" s="318"/>
      <c r="C36" s="318"/>
      <c r="D36" s="326"/>
      <c r="E36" s="327">
        <f>+'Operational Data'!G46</f>
        <v>3408170</v>
      </c>
      <c r="F36" s="328"/>
      <c r="G36" s="162" t="s">
        <v>175</v>
      </c>
      <c r="H36" s="329">
        <f>IF(E36&gt;0,E36/'Operational Data'!$G$21,"-")</f>
        <v>11.03303805997847</v>
      </c>
      <c r="I36" s="330"/>
      <c r="J36" s="162" t="s">
        <v>176</v>
      </c>
    </row>
    <row r="37" spans="1:10" s="3" customFormat="1" ht="14.25" customHeight="1" x14ac:dyDescent="0.25">
      <c r="A37" s="344"/>
      <c r="B37" s="345"/>
      <c r="C37" s="345"/>
      <c r="D37" s="346"/>
      <c r="E37" s="324"/>
      <c r="F37" s="325"/>
      <c r="G37" s="163"/>
      <c r="H37" s="301"/>
      <c r="I37" s="302"/>
      <c r="J37" s="163"/>
    </row>
    <row r="38" spans="1:10" s="3" customFormat="1" ht="14.25" customHeight="1" x14ac:dyDescent="0.25">
      <c r="A38" s="333" t="s">
        <v>166</v>
      </c>
      <c r="B38" s="333"/>
      <c r="C38" s="333"/>
      <c r="D38" s="333"/>
      <c r="E38" s="333"/>
      <c r="F38" s="333"/>
      <c r="G38" s="333"/>
      <c r="H38" s="333"/>
      <c r="I38" s="333"/>
      <c r="J38" s="333"/>
    </row>
    <row r="39" spans="1:10" s="3" customFormat="1" ht="14.25" customHeight="1" x14ac:dyDescent="0.25">
      <c r="A39" s="349" t="s">
        <v>178</v>
      </c>
      <c r="B39" s="350"/>
      <c r="C39" s="350"/>
      <c r="D39" s="350"/>
      <c r="E39" s="350"/>
      <c r="F39" s="350"/>
      <c r="G39" s="350"/>
      <c r="H39" s="350"/>
      <c r="I39" s="350"/>
      <c r="J39" s="351"/>
    </row>
    <row r="40" spans="1:10" s="3" customFormat="1" ht="14.25" customHeight="1" x14ac:dyDescent="0.25">
      <c r="A40" s="352"/>
      <c r="B40" s="353"/>
      <c r="C40" s="353"/>
      <c r="D40" s="353"/>
      <c r="E40" s="353"/>
      <c r="F40" s="353"/>
      <c r="G40" s="353"/>
      <c r="H40" s="353"/>
      <c r="I40" s="353"/>
      <c r="J40" s="354"/>
    </row>
    <row r="41" spans="1:10" s="3" customFormat="1" ht="14.25" customHeight="1" x14ac:dyDescent="0.25">
      <c r="A41" s="164"/>
      <c r="B41" s="164"/>
      <c r="C41" s="164"/>
      <c r="D41" s="164"/>
      <c r="E41" s="164"/>
      <c r="F41" s="164"/>
      <c r="G41" s="164"/>
      <c r="H41" s="164"/>
      <c r="I41" s="164"/>
      <c r="J41" s="164"/>
    </row>
    <row r="42" spans="1:10" s="3" customFormat="1" ht="14.25" customHeight="1" x14ac:dyDescent="0.25">
      <c r="A42" s="24">
        <f>+A30</f>
        <v>2022</v>
      </c>
      <c r="B42" s="24" t="s">
        <v>179</v>
      </c>
      <c r="C42" s="24"/>
      <c r="D42" s="24"/>
      <c r="E42" s="24"/>
      <c r="F42" s="24"/>
      <c r="G42" s="60"/>
      <c r="H42" s="105"/>
      <c r="I42" s="105"/>
      <c r="J42" s="105"/>
    </row>
    <row r="43" spans="1:10" ht="14.25" customHeight="1" x14ac:dyDescent="0.25">
      <c r="A43" s="348" t="s">
        <v>180</v>
      </c>
      <c r="B43" s="348"/>
      <c r="C43" s="348" t="s">
        <v>181</v>
      </c>
      <c r="D43" s="348"/>
      <c r="E43" s="348"/>
      <c r="F43" s="348"/>
      <c r="G43" s="348"/>
      <c r="H43" s="348"/>
      <c r="I43" s="348"/>
      <c r="J43" s="348"/>
    </row>
    <row r="44" spans="1:10" ht="14.25" customHeight="1" x14ac:dyDescent="0.25">
      <c r="A44" s="30"/>
      <c r="B44" s="30"/>
      <c r="C44" s="109" t="s">
        <v>182</v>
      </c>
      <c r="D44" s="109" t="s">
        <v>183</v>
      </c>
      <c r="E44" s="68" t="s">
        <v>184</v>
      </c>
      <c r="F44" s="68" t="s">
        <v>185</v>
      </c>
      <c r="G44" s="68" t="s">
        <v>186</v>
      </c>
      <c r="H44" s="109"/>
      <c r="I44" s="109" t="s">
        <v>187</v>
      </c>
      <c r="J44" s="68" t="s">
        <v>188</v>
      </c>
    </row>
    <row r="45" spans="1:10" ht="31.5" customHeight="1" x14ac:dyDescent="0.25">
      <c r="A45" s="304" t="s">
        <v>189</v>
      </c>
      <c r="B45" s="304"/>
      <c r="C45" s="165">
        <f>'Operational Data'!G51</f>
        <v>7876.79</v>
      </c>
      <c r="D45" s="165">
        <f>'Operational Data'!G52</f>
        <v>7783.75</v>
      </c>
      <c r="E45" s="301"/>
      <c r="F45" s="302"/>
      <c r="G45" s="301"/>
      <c r="H45" s="302"/>
      <c r="I45" s="102">
        <f>'Operational Data'!G54</f>
        <v>8329.9000000000015</v>
      </c>
      <c r="J45" s="200"/>
    </row>
    <row r="46" spans="1:10" ht="43.5" customHeight="1" x14ac:dyDescent="0.25">
      <c r="A46" s="304" t="s">
        <v>190</v>
      </c>
      <c r="B46" s="304"/>
      <c r="C46" s="165">
        <v>0</v>
      </c>
      <c r="D46" s="165">
        <v>1</v>
      </c>
      <c r="E46" s="301"/>
      <c r="F46" s="302"/>
      <c r="G46" s="301"/>
      <c r="H46" s="302"/>
      <c r="I46" s="166">
        <v>0</v>
      </c>
      <c r="J46" s="200"/>
    </row>
    <row r="47" spans="1:10" ht="42.75" customHeight="1" x14ac:dyDescent="0.25">
      <c r="A47" s="304" t="s">
        <v>191</v>
      </c>
      <c r="B47" s="304"/>
      <c r="C47" s="165">
        <v>0</v>
      </c>
      <c r="D47" s="165">
        <v>1</v>
      </c>
      <c r="E47" s="301"/>
      <c r="F47" s="302"/>
      <c r="G47" s="301"/>
      <c r="H47" s="302"/>
      <c r="I47" s="166">
        <v>0</v>
      </c>
      <c r="J47" s="200"/>
    </row>
    <row r="48" spans="1:10" ht="8.25" customHeight="1" x14ac:dyDescent="0.25">
      <c r="A48" s="60"/>
      <c r="B48" s="60"/>
      <c r="C48" s="60"/>
      <c r="D48" s="60"/>
      <c r="E48" s="60"/>
      <c r="F48" s="60"/>
      <c r="G48" s="60"/>
      <c r="H48" s="60"/>
      <c r="I48" s="60"/>
      <c r="J48" s="60"/>
    </row>
    <row r="49" spans="1:10" x14ac:dyDescent="0.25">
      <c r="A49" s="333" t="s">
        <v>166</v>
      </c>
      <c r="B49" s="333"/>
      <c r="C49" s="333"/>
      <c r="D49" s="333"/>
      <c r="E49" s="333"/>
      <c r="F49" s="333"/>
      <c r="G49" s="333"/>
      <c r="H49" s="333"/>
      <c r="I49" s="333"/>
      <c r="J49" s="333"/>
    </row>
    <row r="50" spans="1:10" x14ac:dyDescent="0.25">
      <c r="A50" s="347"/>
      <c r="B50" s="347"/>
      <c r="C50" s="347"/>
      <c r="D50" s="347"/>
      <c r="E50" s="347"/>
      <c r="F50" s="347"/>
      <c r="G50" s="347"/>
      <c r="H50" s="347"/>
      <c r="I50" s="347"/>
      <c r="J50" s="347"/>
    </row>
    <row r="51" spans="1:10" x14ac:dyDescent="0.25">
      <c r="A51" s="347"/>
      <c r="B51" s="347"/>
      <c r="C51" s="347"/>
      <c r="D51" s="347"/>
      <c r="E51" s="347"/>
      <c r="F51" s="347"/>
      <c r="G51" s="347"/>
      <c r="H51" s="347"/>
      <c r="I51" s="347"/>
      <c r="J51" s="347"/>
    </row>
    <row r="53" spans="1:10" x14ac:dyDescent="0.25">
      <c r="A53" s="105" t="s">
        <v>192</v>
      </c>
      <c r="B53" s="31"/>
      <c r="C53" s="31"/>
      <c r="D53" s="31"/>
      <c r="E53" s="31"/>
      <c r="F53" s="105"/>
      <c r="G53" s="105" t="s">
        <v>193</v>
      </c>
      <c r="H53" s="342">
        <v>44952</v>
      </c>
      <c r="I53" s="343"/>
      <c r="J53" s="60"/>
    </row>
    <row r="54" spans="1:10" x14ac:dyDescent="0.25">
      <c r="A54" s="60"/>
      <c r="B54" s="60"/>
      <c r="C54" s="60"/>
      <c r="D54" s="60"/>
      <c r="E54" s="60"/>
      <c r="F54" s="60"/>
      <c r="G54" s="60"/>
      <c r="H54" s="60"/>
      <c r="I54" s="60"/>
      <c r="J54" s="60"/>
    </row>
    <row r="55" spans="1:10" x14ac:dyDescent="0.25">
      <c r="A55" s="60"/>
      <c r="B55" s="60"/>
      <c r="C55" s="212"/>
      <c r="D55" s="60"/>
      <c r="E55" s="60"/>
      <c r="F55" s="60"/>
      <c r="G55" s="60"/>
      <c r="H55" s="60"/>
      <c r="I55" s="60"/>
      <c r="J55" s="60"/>
    </row>
    <row r="61" spans="1:10" x14ac:dyDescent="0.25">
      <c r="A61" s="60"/>
      <c r="B61" s="60"/>
      <c r="C61" s="60"/>
      <c r="D61" s="60"/>
      <c r="E61" s="60"/>
      <c r="F61" s="105"/>
      <c r="G61" s="60"/>
      <c r="H61" s="60"/>
      <c r="I61" s="60"/>
      <c r="J61" s="60"/>
    </row>
  </sheetData>
  <mergeCells count="100">
    <mergeCell ref="E20:F20"/>
    <mergeCell ref="H53:I53"/>
    <mergeCell ref="H37:I37"/>
    <mergeCell ref="E37:F37"/>
    <mergeCell ref="A37:D37"/>
    <mergeCell ref="A47:B47"/>
    <mergeCell ref="A49:J49"/>
    <mergeCell ref="A50:J51"/>
    <mergeCell ref="A38:J38"/>
    <mergeCell ref="A43:B43"/>
    <mergeCell ref="C43:J43"/>
    <mergeCell ref="A45:B45"/>
    <mergeCell ref="A46:B46"/>
    <mergeCell ref="A39:J40"/>
    <mergeCell ref="E45:F45"/>
    <mergeCell ref="G45:H45"/>
    <mergeCell ref="E46:F46"/>
    <mergeCell ref="A36:D36"/>
    <mergeCell ref="E36:F36"/>
    <mergeCell ref="H36:I36"/>
    <mergeCell ref="A34:D34"/>
    <mergeCell ref="E34:F34"/>
    <mergeCell ref="H34:I34"/>
    <mergeCell ref="A35:D35"/>
    <mergeCell ref="E35:F35"/>
    <mergeCell ref="H35:I35"/>
    <mergeCell ref="G46:H46"/>
    <mergeCell ref="A33:D33"/>
    <mergeCell ref="E33:F33"/>
    <mergeCell ref="H33:I33"/>
    <mergeCell ref="A23:D23"/>
    <mergeCell ref="E23:F23"/>
    <mergeCell ref="G23:H23"/>
    <mergeCell ref="I23:J23"/>
    <mergeCell ref="A25:J25"/>
    <mergeCell ref="A26:J28"/>
    <mergeCell ref="A31:D31"/>
    <mergeCell ref="H31:I31"/>
    <mergeCell ref="A32:D32"/>
    <mergeCell ref="E32:F32"/>
    <mergeCell ref="H32:I32"/>
    <mergeCell ref="A22:D22"/>
    <mergeCell ref="E22:F22"/>
    <mergeCell ref="G22:H22"/>
    <mergeCell ref="I22:J22"/>
    <mergeCell ref="A18:B18"/>
    <mergeCell ref="C18:D18"/>
    <mergeCell ref="E18:F18"/>
    <mergeCell ref="G18:H18"/>
    <mergeCell ref="I18:J18"/>
    <mergeCell ref="A19:B19"/>
    <mergeCell ref="C19:D19"/>
    <mergeCell ref="E19:F19"/>
    <mergeCell ref="G19:H19"/>
    <mergeCell ref="I19:J19"/>
    <mergeCell ref="A20:B20"/>
    <mergeCell ref="C20:D20"/>
    <mergeCell ref="A17:J17"/>
    <mergeCell ref="A14:B14"/>
    <mergeCell ref="C14:D14"/>
    <mergeCell ref="E14:F14"/>
    <mergeCell ref="G14:H14"/>
    <mergeCell ref="I14:J14"/>
    <mergeCell ref="A15:D15"/>
    <mergeCell ref="E15:F15"/>
    <mergeCell ref="G15:H15"/>
    <mergeCell ref="I15:J15"/>
    <mergeCell ref="A16:B16"/>
    <mergeCell ref="C16:D16"/>
    <mergeCell ref="E16:F16"/>
    <mergeCell ref="G16:H16"/>
    <mergeCell ref="I16:J16"/>
    <mergeCell ref="G13:H13"/>
    <mergeCell ref="I13:J13"/>
    <mergeCell ref="A12:B12"/>
    <mergeCell ref="C12:D12"/>
    <mergeCell ref="E12:F12"/>
    <mergeCell ref="G12:H12"/>
    <mergeCell ref="I12:J12"/>
    <mergeCell ref="A3:E3"/>
    <mergeCell ref="G3:I3"/>
    <mergeCell ref="B4:E4"/>
    <mergeCell ref="D6:E6"/>
    <mergeCell ref="G6:H6"/>
    <mergeCell ref="E47:F47"/>
    <mergeCell ref="G47:H47"/>
    <mergeCell ref="A9:B9"/>
    <mergeCell ref="C9:D9"/>
    <mergeCell ref="E9:F9"/>
    <mergeCell ref="G9:H9"/>
    <mergeCell ref="A10:J10"/>
    <mergeCell ref="A11:B11"/>
    <mergeCell ref="C11:D11"/>
    <mergeCell ref="E11:F11"/>
    <mergeCell ref="G11:H11"/>
    <mergeCell ref="I11:J11"/>
    <mergeCell ref="A13:B13"/>
    <mergeCell ref="C13:D13"/>
    <mergeCell ref="E13:F13"/>
    <mergeCell ref="I9:J9"/>
  </mergeCells>
  <pageMargins left="0.7" right="0.7"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Normal="100" workbookViewId="0">
      <selection activeCell="K27" sqref="K27"/>
    </sheetView>
  </sheetViews>
  <sheetFormatPr defaultColWidth="9.33203125" defaultRowHeight="15" x14ac:dyDescent="0.25"/>
  <cols>
    <col min="1" max="1" width="9.44140625" style="2" bestFit="1" customWidth="1"/>
    <col min="2" max="3" width="9.33203125" style="2"/>
    <col min="4" max="4" width="13.88671875" style="2" customWidth="1"/>
    <col min="5" max="5" width="13.6640625" style="2" customWidth="1"/>
    <col min="6" max="6" width="9.33203125" style="2"/>
    <col min="7" max="7" width="13.109375" style="2" customWidth="1"/>
    <col min="8" max="8" width="16.44140625" style="2" customWidth="1"/>
    <col min="9" max="16384" width="9.33203125" style="2"/>
  </cols>
  <sheetData>
    <row r="1" spans="1:10" ht="15.6" x14ac:dyDescent="0.3">
      <c r="A1" s="23">
        <f>+'Cover Page'!C39</f>
        <v>2022</v>
      </c>
      <c r="B1" s="24" t="s">
        <v>194</v>
      </c>
      <c r="C1" s="24"/>
      <c r="D1" s="24"/>
      <c r="E1" s="24"/>
      <c r="F1" s="24"/>
      <c r="G1" s="24"/>
      <c r="H1" s="24"/>
      <c r="I1" s="24"/>
      <c r="J1" s="24"/>
    </row>
    <row r="3" spans="1:10" s="3" customFormat="1" ht="15" customHeight="1" x14ac:dyDescent="0.25">
      <c r="A3" s="105" t="str">
        <f>+'Cover Page'!B31</f>
        <v>Permit EPR/UP3005LJ</v>
      </c>
      <c r="B3" s="105"/>
      <c r="C3" s="105"/>
      <c r="D3" s="105"/>
      <c r="E3" s="105"/>
      <c r="F3" s="105" t="s">
        <v>146</v>
      </c>
      <c r="G3" s="355">
        <f>+'Cover Page'!B37:I37</f>
        <v>0</v>
      </c>
      <c r="H3" s="355"/>
      <c r="I3" s="355"/>
      <c r="J3" s="105"/>
    </row>
    <row r="4" spans="1:10" s="3" customFormat="1" ht="13.8" x14ac:dyDescent="0.25">
      <c r="A4" s="105"/>
      <c r="B4" s="105"/>
      <c r="C4" s="105"/>
      <c r="D4" s="105"/>
      <c r="E4" s="105"/>
      <c r="F4" s="105"/>
      <c r="G4" s="105"/>
      <c r="H4" s="105"/>
      <c r="I4" s="105"/>
      <c r="J4" s="105"/>
    </row>
    <row r="5" spans="1:10" s="3" customFormat="1" ht="13.8" x14ac:dyDescent="0.25">
      <c r="A5" s="105" t="s">
        <v>147</v>
      </c>
      <c r="B5" s="309" t="str">
        <f>+'Cover Page'!B33:I33</f>
        <v>Ardley Energy Recovery Facility</v>
      </c>
      <c r="C5" s="309"/>
      <c r="D5" s="309"/>
      <c r="E5" s="309"/>
      <c r="F5" s="105" t="s">
        <v>148</v>
      </c>
      <c r="G5" s="105" t="s">
        <v>195</v>
      </c>
      <c r="H5" s="105"/>
      <c r="I5" s="105"/>
      <c r="J5" s="105"/>
    </row>
    <row r="6" spans="1:10" s="3" customFormat="1" ht="13.8" x14ac:dyDescent="0.25">
      <c r="A6" s="105"/>
      <c r="B6" s="105"/>
      <c r="C6" s="105"/>
      <c r="D6" s="105"/>
      <c r="E6" s="105"/>
      <c r="F6" s="105"/>
      <c r="G6" s="105"/>
      <c r="H6" s="105"/>
      <c r="I6" s="105"/>
      <c r="J6" s="105"/>
    </row>
    <row r="7" spans="1:10" s="3" customFormat="1" ht="15.75" customHeight="1" x14ac:dyDescent="0.25">
      <c r="A7" s="105" t="s">
        <v>150</v>
      </c>
      <c r="B7" s="105"/>
      <c r="C7" s="105"/>
      <c r="D7" s="356">
        <f>+'Perf. Form 1'!D6:E6</f>
        <v>44562</v>
      </c>
      <c r="E7" s="356"/>
      <c r="F7" s="160" t="s">
        <v>151</v>
      </c>
      <c r="G7" s="356">
        <f>+'Perf. Form 1'!G6:H6</f>
        <v>44926</v>
      </c>
      <c r="H7" s="356"/>
      <c r="I7" s="105"/>
      <c r="J7" s="105"/>
    </row>
    <row r="8" spans="1:10" s="3" customFormat="1" ht="14.4" x14ac:dyDescent="0.3">
      <c r="A8" s="105"/>
      <c r="B8"/>
      <c r="C8"/>
      <c r="D8"/>
      <c r="E8" s="105"/>
      <c r="F8" s="105"/>
      <c r="G8" s="105"/>
      <c r="H8" s="105"/>
      <c r="I8" s="105"/>
      <c r="J8" s="105"/>
    </row>
    <row r="9" spans="1:10" s="3" customFormat="1" ht="37.5" customHeight="1" x14ac:dyDescent="0.25">
      <c r="A9" s="348" t="s">
        <v>196</v>
      </c>
      <c r="B9" s="348"/>
      <c r="C9" s="348"/>
      <c r="D9" s="303" t="s">
        <v>197</v>
      </c>
      <c r="E9" s="303"/>
      <c r="F9" s="109" t="s">
        <v>74</v>
      </c>
      <c r="G9" s="348" t="s">
        <v>198</v>
      </c>
      <c r="H9" s="348"/>
      <c r="I9" s="348"/>
      <c r="J9" s="105"/>
    </row>
    <row r="10" spans="1:10" s="3" customFormat="1" ht="24.75" customHeight="1" x14ac:dyDescent="0.25">
      <c r="A10" s="304" t="s">
        <v>199</v>
      </c>
      <c r="B10" s="304"/>
      <c r="C10" s="304"/>
      <c r="D10" s="357">
        <f>'Operational Data'!G26</f>
        <v>229868</v>
      </c>
      <c r="E10" s="357"/>
      <c r="F10" s="103" t="s">
        <v>101</v>
      </c>
      <c r="G10" s="358">
        <f>(D10/'Operational Data'!G21)*1000</f>
        <v>744.13611784950012</v>
      </c>
      <c r="H10" s="358"/>
      <c r="I10" s="358"/>
      <c r="J10" s="105"/>
    </row>
    <row r="11" spans="1:10" s="3" customFormat="1" ht="24.75" customHeight="1" x14ac:dyDescent="0.25">
      <c r="A11" s="304" t="s">
        <v>200</v>
      </c>
      <c r="B11" s="304"/>
      <c r="C11" s="304"/>
      <c r="D11" s="308">
        <f>'Operational Data'!G29</f>
        <v>476</v>
      </c>
      <c r="E11" s="308"/>
      <c r="F11" s="103" t="s">
        <v>101</v>
      </c>
      <c r="G11" s="358">
        <f>(D11/'Operational Data'!G21)*1000</f>
        <v>1.540922582074765</v>
      </c>
      <c r="H11" s="358"/>
      <c r="I11" s="358"/>
      <c r="J11" s="105"/>
    </row>
    <row r="12" spans="1:10" s="3" customFormat="1" ht="24.75" customHeight="1" x14ac:dyDescent="0.25">
      <c r="A12" s="304" t="s">
        <v>201</v>
      </c>
      <c r="B12" s="304"/>
      <c r="C12" s="304"/>
      <c r="D12" s="357">
        <f>'Operational Data'!G27</f>
        <v>203448</v>
      </c>
      <c r="E12" s="357"/>
      <c r="F12" s="103" t="s">
        <v>101</v>
      </c>
      <c r="G12" s="358">
        <f>(D12/'Operational Data'!G21)*1000</f>
        <v>658.60844007972003</v>
      </c>
      <c r="H12" s="358"/>
      <c r="I12" s="358"/>
      <c r="J12" s="105"/>
    </row>
    <row r="13" spans="1:10" s="3" customFormat="1" ht="24.75" customHeight="1" x14ac:dyDescent="0.25">
      <c r="A13" s="304" t="s">
        <v>202</v>
      </c>
      <c r="B13" s="304"/>
      <c r="C13" s="304"/>
      <c r="D13" s="359">
        <f>(('Operational Data'!G47*0.85)/1000)</f>
        <v>462.10799099999997</v>
      </c>
      <c r="E13" s="359"/>
      <c r="F13" s="103" t="s">
        <v>82</v>
      </c>
      <c r="G13" s="360"/>
      <c r="H13" s="360"/>
      <c r="I13" s="360"/>
      <c r="J13" s="105"/>
    </row>
    <row r="14" spans="1:10" s="3" customFormat="1" ht="24.75" customHeight="1" x14ac:dyDescent="0.25">
      <c r="A14" s="304" t="s">
        <v>203</v>
      </c>
      <c r="B14" s="304"/>
      <c r="C14" s="304"/>
      <c r="D14" s="357"/>
      <c r="E14" s="357"/>
      <c r="F14" s="103" t="s">
        <v>204</v>
      </c>
      <c r="G14" s="358"/>
      <c r="H14" s="358"/>
      <c r="I14" s="358"/>
      <c r="J14" s="105"/>
    </row>
    <row r="15" spans="1:10" s="3" customFormat="1" ht="24.75" customHeight="1" x14ac:dyDescent="0.25">
      <c r="A15" s="305"/>
      <c r="B15" s="305"/>
      <c r="C15" s="305"/>
      <c r="D15" s="305"/>
      <c r="E15" s="305"/>
      <c r="F15" s="114"/>
      <c r="G15" s="248"/>
      <c r="H15" s="248"/>
      <c r="I15" s="248"/>
      <c r="J15" s="105"/>
    </row>
    <row r="16" spans="1:10" s="3" customFormat="1" ht="24.75" customHeight="1" x14ac:dyDescent="0.25">
      <c r="A16" s="305"/>
      <c r="B16" s="305"/>
      <c r="C16" s="305"/>
      <c r="D16" s="305"/>
      <c r="E16" s="305"/>
      <c r="F16" s="114"/>
      <c r="G16" s="248"/>
      <c r="H16" s="248"/>
      <c r="I16" s="248"/>
      <c r="J16" s="105"/>
    </row>
    <row r="17" spans="1:9" s="3" customFormat="1" ht="14.4" x14ac:dyDescent="0.3">
      <c r="A17" s="167"/>
      <c r="B17"/>
      <c r="C17"/>
      <c r="D17"/>
      <c r="E17" s="105"/>
      <c r="F17" s="105"/>
      <c r="G17" s="105"/>
      <c r="H17" s="105"/>
      <c r="I17" s="105"/>
    </row>
    <row r="18" spans="1:9" s="3" customFormat="1" ht="24" customHeight="1" x14ac:dyDescent="0.25">
      <c r="A18" s="333" t="s">
        <v>166</v>
      </c>
      <c r="B18" s="333"/>
      <c r="C18" s="333"/>
      <c r="D18" s="333"/>
      <c r="E18" s="333"/>
      <c r="F18" s="333"/>
      <c r="G18" s="333"/>
      <c r="H18" s="333"/>
      <c r="I18" s="333"/>
    </row>
    <row r="19" spans="1:9" s="3" customFormat="1" ht="13.8" x14ac:dyDescent="0.25">
      <c r="A19" s="362" t="s">
        <v>205</v>
      </c>
      <c r="B19" s="362"/>
      <c r="C19" s="362"/>
      <c r="D19" s="362"/>
      <c r="E19" s="362"/>
      <c r="F19" s="362"/>
      <c r="G19" s="362"/>
      <c r="H19" s="362"/>
      <c r="I19" s="362"/>
    </row>
    <row r="20" spans="1:9" s="3" customFormat="1" ht="13.8" x14ac:dyDescent="0.25">
      <c r="A20" s="362"/>
      <c r="B20" s="362"/>
      <c r="C20" s="362"/>
      <c r="D20" s="362"/>
      <c r="E20" s="362"/>
      <c r="F20" s="362"/>
      <c r="G20" s="362"/>
      <c r="H20" s="362"/>
      <c r="I20" s="362"/>
    </row>
    <row r="21" spans="1:9" s="3" customFormat="1" ht="13.8" x14ac:dyDescent="0.25">
      <c r="A21" s="362"/>
      <c r="B21" s="362"/>
      <c r="C21" s="362"/>
      <c r="D21" s="362"/>
      <c r="E21" s="362"/>
      <c r="F21" s="362"/>
      <c r="G21" s="362"/>
      <c r="H21" s="362"/>
      <c r="I21" s="362"/>
    </row>
    <row r="22" spans="1:9" s="3" customFormat="1" ht="13.8" x14ac:dyDescent="0.25">
      <c r="A22" s="362"/>
      <c r="B22" s="362"/>
      <c r="C22" s="362"/>
      <c r="D22" s="362"/>
      <c r="E22" s="362"/>
      <c r="F22" s="362"/>
      <c r="G22" s="362"/>
      <c r="H22" s="362"/>
      <c r="I22" s="362"/>
    </row>
    <row r="23" spans="1:9" s="3" customFormat="1" ht="13.8" x14ac:dyDescent="0.25">
      <c r="A23" s="362"/>
      <c r="B23" s="362"/>
      <c r="C23" s="362"/>
      <c r="D23" s="362"/>
      <c r="E23" s="362"/>
      <c r="F23" s="362"/>
      <c r="G23" s="362"/>
      <c r="H23" s="362"/>
      <c r="I23" s="362"/>
    </row>
    <row r="24" spans="1:9" s="3" customFormat="1" ht="13.8" x14ac:dyDescent="0.25">
      <c r="A24" s="362"/>
      <c r="B24" s="362"/>
      <c r="C24" s="362"/>
      <c r="D24" s="362"/>
      <c r="E24" s="362"/>
      <c r="F24" s="362"/>
      <c r="G24" s="362"/>
      <c r="H24" s="362"/>
      <c r="I24" s="362"/>
    </row>
    <row r="25" spans="1:9" s="3" customFormat="1" ht="13.8" x14ac:dyDescent="0.25">
      <c r="A25" s="362"/>
      <c r="B25" s="362"/>
      <c r="C25" s="362"/>
      <c r="D25" s="362"/>
      <c r="E25" s="362"/>
      <c r="F25" s="362"/>
      <c r="G25" s="362"/>
      <c r="H25" s="362"/>
      <c r="I25" s="362"/>
    </row>
    <row r="26" spans="1:9" s="3" customFormat="1" ht="13.8" x14ac:dyDescent="0.25">
      <c r="A26" s="164"/>
      <c r="B26" s="164"/>
      <c r="C26" s="164"/>
      <c r="D26" s="164"/>
      <c r="E26" s="164"/>
      <c r="F26" s="164"/>
      <c r="G26" s="164"/>
      <c r="H26" s="164"/>
      <c r="I26" s="164"/>
    </row>
    <row r="27" spans="1:9" s="3" customFormat="1" ht="13.8" x14ac:dyDescent="0.25">
      <c r="A27" s="105"/>
      <c r="B27" s="105"/>
      <c r="C27" s="105"/>
      <c r="D27" s="105"/>
      <c r="E27" s="105"/>
      <c r="F27" s="105"/>
      <c r="G27" s="105"/>
      <c r="H27" s="105"/>
      <c r="I27" s="105"/>
    </row>
    <row r="28" spans="1:9" s="3" customFormat="1" ht="13.8" x14ac:dyDescent="0.25">
      <c r="A28" s="105"/>
      <c r="B28" s="105" t="s">
        <v>389</v>
      </c>
      <c r="C28" s="105"/>
      <c r="D28" s="105"/>
      <c r="E28" s="105"/>
      <c r="F28" s="105"/>
      <c r="G28" s="105"/>
      <c r="H28" s="105"/>
      <c r="I28" s="105"/>
    </row>
    <row r="29" spans="1:9" s="3" customFormat="1" ht="13.8" x14ac:dyDescent="0.25">
      <c r="A29" s="105" t="s">
        <v>192</v>
      </c>
      <c r="B29" s="361"/>
      <c r="C29" s="361"/>
      <c r="D29" s="31"/>
      <c r="E29" s="31"/>
      <c r="F29" s="105"/>
      <c r="G29" s="105" t="s">
        <v>193</v>
      </c>
      <c r="H29" s="342">
        <v>44952</v>
      </c>
      <c r="I29" s="343"/>
    </row>
    <row r="30" spans="1:9" s="3" customFormat="1" ht="13.8" x14ac:dyDescent="0.25">
      <c r="A30" s="105"/>
      <c r="B30" s="105"/>
      <c r="C30" s="105"/>
      <c r="D30" s="105"/>
      <c r="E30" s="105"/>
      <c r="F30" s="105"/>
      <c r="G30" s="105"/>
      <c r="H30" s="105"/>
      <c r="I30" s="105"/>
    </row>
    <row r="31" spans="1:9" ht="14.25" customHeight="1" x14ac:dyDescent="0.25">
      <c r="A31" s="105"/>
      <c r="B31" s="105"/>
      <c r="C31" s="105"/>
      <c r="D31" s="105"/>
      <c r="E31" s="105"/>
      <c r="F31" s="105"/>
      <c r="G31" s="105"/>
      <c r="H31" s="105"/>
      <c r="I31" s="105"/>
    </row>
    <row r="32" spans="1:9" s="3" customFormat="1" ht="13.8" x14ac:dyDescent="0.25">
      <c r="A32" s="105"/>
      <c r="B32" s="105"/>
      <c r="C32" s="105"/>
      <c r="D32" s="105"/>
      <c r="E32" s="105"/>
      <c r="F32" s="105"/>
      <c r="G32" s="105"/>
      <c r="H32" s="105"/>
      <c r="I32" s="105"/>
    </row>
    <row r="33" spans="1:9" s="3" customFormat="1" ht="13.8" x14ac:dyDescent="0.25">
      <c r="A33" s="105"/>
      <c r="B33" s="105"/>
      <c r="C33" s="105"/>
      <c r="D33" s="105"/>
      <c r="E33" s="105"/>
      <c r="F33" s="105"/>
      <c r="G33" s="105"/>
      <c r="H33" s="105"/>
      <c r="I33" s="105"/>
    </row>
    <row r="34" spans="1:9" s="3" customFormat="1" x14ac:dyDescent="0.25">
      <c r="A34" s="60"/>
      <c r="B34" s="60"/>
      <c r="C34" s="60"/>
      <c r="D34" s="60"/>
      <c r="E34" s="60"/>
      <c r="F34" s="60"/>
      <c r="G34" s="60"/>
      <c r="H34" s="60"/>
      <c r="I34" s="60"/>
    </row>
    <row r="35" spans="1:9" s="3" customFormat="1" ht="13.8" x14ac:dyDescent="0.25">
      <c r="A35" s="105"/>
      <c r="B35" s="105"/>
      <c r="C35" s="105"/>
      <c r="D35" s="105"/>
      <c r="E35" s="105"/>
      <c r="F35" s="105"/>
      <c r="G35" s="105"/>
      <c r="H35" s="105"/>
      <c r="I35" s="105"/>
    </row>
    <row r="36" spans="1:9" s="3" customFormat="1" ht="13.8" x14ac:dyDescent="0.25">
      <c r="A36" s="105"/>
      <c r="B36" s="105"/>
      <c r="C36" s="105"/>
      <c r="D36" s="105"/>
      <c r="E36" s="105"/>
      <c r="F36" s="105"/>
      <c r="G36" s="105"/>
      <c r="H36" s="105"/>
      <c r="I36" s="105"/>
    </row>
    <row r="37" spans="1:9" s="3" customFormat="1" ht="13.8" x14ac:dyDescent="0.25">
      <c r="A37" s="105"/>
      <c r="B37" s="105"/>
      <c r="C37" s="105"/>
      <c r="D37" s="105"/>
      <c r="E37" s="105"/>
      <c r="F37" s="105"/>
      <c r="G37" s="105"/>
      <c r="H37" s="105"/>
      <c r="I37" s="105"/>
    </row>
    <row r="38" spans="1:9" s="3" customFormat="1" ht="13.8" x14ac:dyDescent="0.25">
      <c r="A38" s="105"/>
      <c r="B38" s="105"/>
      <c r="C38" s="105"/>
      <c r="D38" s="105"/>
      <c r="E38" s="105"/>
      <c r="F38" s="105"/>
      <c r="G38" s="105"/>
      <c r="H38" s="105"/>
      <c r="I38" s="105"/>
    </row>
    <row r="39" spans="1:9" s="3" customFormat="1" ht="13.8" x14ac:dyDescent="0.25">
      <c r="A39" s="105"/>
      <c r="B39" s="105"/>
      <c r="C39" s="105" t="s">
        <v>390</v>
      </c>
      <c r="D39" s="105"/>
      <c r="E39" s="105"/>
      <c r="F39" s="105"/>
      <c r="G39" s="105"/>
      <c r="H39" s="105"/>
      <c r="I39" s="105"/>
    </row>
    <row r="40" spans="1:9" s="3" customFormat="1" ht="13.8" x14ac:dyDescent="0.25">
      <c r="A40" s="105"/>
      <c r="B40" s="105"/>
      <c r="C40" s="105"/>
      <c r="D40" s="105"/>
      <c r="E40" s="105"/>
      <c r="F40" s="105"/>
      <c r="G40" s="105"/>
      <c r="H40" s="105"/>
      <c r="I40" s="105"/>
    </row>
    <row r="41" spans="1:9" s="3" customFormat="1" ht="13.8" x14ac:dyDescent="0.25">
      <c r="A41" s="105"/>
      <c r="B41" s="105"/>
      <c r="C41" s="105"/>
      <c r="D41" s="105"/>
      <c r="E41" s="105"/>
      <c r="F41" s="105"/>
      <c r="G41" s="105"/>
      <c r="H41" s="105"/>
      <c r="I41" s="105"/>
    </row>
    <row r="42" spans="1:9" s="3" customFormat="1" ht="13.8" x14ac:dyDescent="0.25">
      <c r="A42" s="105"/>
      <c r="B42" s="105"/>
      <c r="C42" s="105"/>
      <c r="D42" s="105"/>
      <c r="E42" s="105"/>
      <c r="F42" s="105"/>
      <c r="G42" s="105"/>
      <c r="H42" s="105"/>
      <c r="I42" s="105"/>
    </row>
    <row r="43" spans="1:9" x14ac:dyDescent="0.25">
      <c r="A43" s="105"/>
      <c r="B43" s="105"/>
      <c r="C43" s="105"/>
      <c r="D43" s="105"/>
      <c r="E43" s="105"/>
      <c r="F43" s="105"/>
      <c r="G43" s="105"/>
      <c r="H43" s="105"/>
      <c r="I43" s="105"/>
    </row>
    <row r="44" spans="1:9" x14ac:dyDescent="0.25">
      <c r="A44" s="105"/>
      <c r="B44" s="105"/>
      <c r="C44" s="105"/>
      <c r="D44" s="105"/>
      <c r="E44" s="105"/>
      <c r="F44" s="105"/>
      <c r="G44" s="105"/>
      <c r="H44" s="105"/>
      <c r="I44" s="105"/>
    </row>
    <row r="45" spans="1:9" x14ac:dyDescent="0.25">
      <c r="A45" s="105"/>
      <c r="B45" s="105"/>
      <c r="C45" s="105"/>
      <c r="D45" s="105"/>
      <c r="E45" s="105"/>
      <c r="F45" s="105"/>
      <c r="G45" s="105"/>
      <c r="H45" s="105"/>
      <c r="I45" s="105"/>
    </row>
    <row r="53" spans="3:6" x14ac:dyDescent="0.25">
      <c r="C53" s="213">
        <v>44880</v>
      </c>
      <c r="D53" s="199"/>
      <c r="E53" s="60"/>
      <c r="F53" s="60"/>
    </row>
    <row r="64" spans="3:6" x14ac:dyDescent="0.25">
      <c r="C64" s="60"/>
      <c r="D64" s="60"/>
      <c r="E64" s="60"/>
      <c r="F64" s="105"/>
    </row>
  </sheetData>
  <mergeCells count="32">
    <mergeCell ref="B29:C29"/>
    <mergeCell ref="H29:I29"/>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pageSetUpPr fitToPage="1"/>
  </sheetPr>
  <dimension ref="A1:O62"/>
  <sheetViews>
    <sheetView showGridLines="0" topLeftCell="A9" zoomScaleNormal="100" workbookViewId="0">
      <selection activeCell="H28" sqref="H28:J28"/>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6" width="9.33203125" style="2"/>
    <col min="7" max="7" width="20.109375" style="2" customWidth="1"/>
    <col min="8" max="8" width="9.33203125" style="2"/>
    <col min="9" max="9" width="28.109375" style="2" customWidth="1"/>
    <col min="10" max="10" width="0.109375" style="2" hidden="1" customWidth="1"/>
    <col min="11" max="11" width="10.6640625" style="2" bestFit="1" customWidth="1"/>
    <col min="12" max="12" width="31.6640625" style="2" customWidth="1"/>
    <col min="13" max="16384" width="9.33203125" style="2"/>
  </cols>
  <sheetData>
    <row r="1" spans="1:15" x14ac:dyDescent="0.25">
      <c r="A1" s="60" t="str">
        <f>+'Cover Page'!$B$28</f>
        <v>Annual Performance Report 2022</v>
      </c>
      <c r="B1" s="60"/>
      <c r="C1" s="60"/>
      <c r="D1" s="60"/>
      <c r="E1" s="60" t="str">
        <f>+'Cover Page'!$B$33</f>
        <v>Ardley Energy Recovery Facility</v>
      </c>
      <c r="F1" s="60"/>
      <c r="G1" s="60"/>
      <c r="H1" s="60"/>
      <c r="I1" s="60"/>
      <c r="J1" s="60"/>
      <c r="K1" s="60"/>
      <c r="L1" s="60"/>
      <c r="M1" s="60"/>
      <c r="N1" s="60"/>
      <c r="O1" s="60"/>
    </row>
    <row r="3" spans="1:15" ht="15.6" x14ac:dyDescent="0.3">
      <c r="A3" s="1" t="s">
        <v>206</v>
      </c>
      <c r="B3" s="60"/>
      <c r="C3" s="60"/>
      <c r="D3" s="60"/>
      <c r="E3" s="60"/>
      <c r="F3" s="60"/>
      <c r="G3" s="60"/>
      <c r="H3" s="60"/>
      <c r="I3" s="60"/>
      <c r="J3" s="60"/>
      <c r="K3" s="60"/>
      <c r="L3" s="60"/>
      <c r="M3" s="60"/>
      <c r="N3" s="60"/>
      <c r="O3" s="60"/>
    </row>
    <row r="4" spans="1:15" ht="15.6" x14ac:dyDescent="0.3">
      <c r="A4" s="1"/>
      <c r="B4" s="60"/>
      <c r="C4" s="60"/>
      <c r="D4" s="60"/>
      <c r="E4" s="60"/>
      <c r="F4" s="60"/>
      <c r="G4" s="60"/>
      <c r="H4" s="60"/>
      <c r="I4" s="60"/>
      <c r="J4" s="60"/>
      <c r="K4" s="60"/>
      <c r="L4" s="60"/>
      <c r="M4" s="60"/>
      <c r="N4" s="60"/>
      <c r="O4" s="60"/>
    </row>
    <row r="5" spans="1:15" x14ac:dyDescent="0.25">
      <c r="A5" s="7" t="s">
        <v>207</v>
      </c>
      <c r="B5" s="60"/>
      <c r="C5" s="60"/>
      <c r="D5" s="60"/>
      <c r="E5" s="60"/>
      <c r="F5" s="60"/>
      <c r="G5" s="60"/>
      <c r="H5" s="60"/>
      <c r="I5" s="60"/>
      <c r="J5" s="60"/>
      <c r="K5" s="60"/>
      <c r="L5" s="60"/>
      <c r="M5" s="60"/>
      <c r="N5" s="60"/>
      <c r="O5" s="60"/>
    </row>
    <row r="6" spans="1:15" x14ac:dyDescent="0.25">
      <c r="A6" s="7"/>
      <c r="B6" s="60"/>
      <c r="C6" s="60"/>
      <c r="D6" s="60"/>
      <c r="E6" s="60"/>
      <c r="F6" s="60"/>
      <c r="G6" s="60"/>
      <c r="H6" s="60"/>
      <c r="I6" s="60"/>
      <c r="J6" s="60"/>
      <c r="K6" s="60"/>
      <c r="L6" s="60"/>
      <c r="M6" s="60"/>
      <c r="N6" s="60"/>
      <c r="O6" s="60"/>
    </row>
    <row r="7" spans="1:15" x14ac:dyDescent="0.25">
      <c r="A7" s="82" t="s">
        <v>208</v>
      </c>
      <c r="B7" s="60"/>
      <c r="C7" s="60"/>
      <c r="D7" s="60"/>
      <c r="E7" s="60"/>
      <c r="F7" s="60"/>
      <c r="G7" s="60"/>
      <c r="H7" s="60"/>
      <c r="I7" s="60"/>
      <c r="J7" s="60"/>
      <c r="K7" s="60"/>
      <c r="L7" s="60"/>
      <c r="M7" s="60"/>
      <c r="N7" s="60"/>
      <c r="O7" s="60"/>
    </row>
    <row r="8" spans="1:15" s="3" customFormat="1" ht="25.5" customHeight="1" x14ac:dyDescent="0.3">
      <c r="A8" s="373" t="s">
        <v>209</v>
      </c>
      <c r="B8" s="374"/>
      <c r="C8" s="373" t="s">
        <v>210</v>
      </c>
      <c r="D8" s="375"/>
      <c r="E8" s="375"/>
      <c r="F8" s="375"/>
      <c r="G8" s="375"/>
      <c r="H8" s="375"/>
      <c r="I8" s="374"/>
      <c r="J8" s="105"/>
      <c r="K8" s="105"/>
      <c r="L8" s="55" t="s">
        <v>3</v>
      </c>
      <c r="M8" s="105"/>
      <c r="N8" s="105"/>
      <c r="O8" s="105"/>
    </row>
    <row r="9" spans="1:15" s="3" customFormat="1" ht="22.5" customHeight="1" x14ac:dyDescent="0.25">
      <c r="A9" s="376"/>
      <c r="B9" s="377"/>
      <c r="C9" s="378" t="s">
        <v>211</v>
      </c>
      <c r="D9" s="378"/>
      <c r="E9" s="378"/>
      <c r="F9" s="378" t="s">
        <v>212</v>
      </c>
      <c r="G9" s="378"/>
      <c r="H9" s="378"/>
      <c r="I9" s="378"/>
      <c r="J9" s="105"/>
      <c r="K9" s="105"/>
      <c r="L9" s="269" t="s">
        <v>213</v>
      </c>
      <c r="M9" s="269"/>
      <c r="N9" s="269"/>
      <c r="O9" s="269"/>
    </row>
    <row r="10" spans="1:15" s="3" customFormat="1" ht="22.5" customHeight="1" x14ac:dyDescent="0.25">
      <c r="A10" s="369" t="s">
        <v>214</v>
      </c>
      <c r="B10" s="369"/>
      <c r="C10" s="370">
        <v>1</v>
      </c>
      <c r="D10" s="360"/>
      <c r="E10" s="360"/>
      <c r="F10" s="370">
        <v>1</v>
      </c>
      <c r="G10" s="360"/>
      <c r="H10" s="360"/>
      <c r="I10" s="360"/>
      <c r="J10" s="105"/>
      <c r="K10" s="105"/>
      <c r="L10" s="269"/>
      <c r="M10" s="269"/>
      <c r="N10" s="269"/>
      <c r="O10" s="269"/>
    </row>
    <row r="11" spans="1:15" s="3" customFormat="1" ht="22.5" customHeight="1" x14ac:dyDescent="0.25">
      <c r="A11" s="369" t="s">
        <v>215</v>
      </c>
      <c r="B11" s="369"/>
      <c r="C11" s="370">
        <v>1</v>
      </c>
      <c r="D11" s="360"/>
      <c r="E11" s="360"/>
      <c r="F11" s="370">
        <v>1</v>
      </c>
      <c r="G11" s="360"/>
      <c r="H11" s="360"/>
      <c r="I11" s="360"/>
      <c r="J11" s="105"/>
      <c r="K11" s="105"/>
      <c r="L11" s="269"/>
      <c r="M11" s="269"/>
      <c r="N11" s="269"/>
      <c r="O11" s="269"/>
    </row>
    <row r="12" spans="1:15" s="3" customFormat="1" ht="22.5" customHeight="1" x14ac:dyDescent="0.25">
      <c r="A12" s="369" t="s">
        <v>216</v>
      </c>
      <c r="B12" s="369"/>
      <c r="C12" s="371">
        <v>0.99990000000000001</v>
      </c>
      <c r="D12" s="371"/>
      <c r="E12" s="371"/>
      <c r="F12" s="372">
        <v>100</v>
      </c>
      <c r="G12" s="372"/>
      <c r="H12" s="372"/>
      <c r="I12" s="372"/>
      <c r="J12" s="105"/>
      <c r="K12" s="105"/>
      <c r="L12" s="269"/>
      <c r="M12" s="269"/>
      <c r="N12" s="269"/>
      <c r="O12" s="269"/>
    </row>
    <row r="13" spans="1:15" s="3" customFormat="1" ht="22.5" customHeight="1" x14ac:dyDescent="0.25">
      <c r="A13" s="369" t="s">
        <v>217</v>
      </c>
      <c r="B13" s="369"/>
      <c r="C13" s="308" t="s">
        <v>218</v>
      </c>
      <c r="D13" s="360"/>
      <c r="E13" s="360"/>
      <c r="F13" s="370">
        <v>1</v>
      </c>
      <c r="G13" s="360"/>
      <c r="H13" s="360"/>
      <c r="I13" s="360"/>
      <c r="J13" s="105"/>
      <c r="K13" s="105"/>
      <c r="L13" s="269"/>
      <c r="M13" s="269"/>
      <c r="N13" s="269"/>
      <c r="O13" s="269"/>
    </row>
    <row r="14" spans="1:15" s="3" customFormat="1" ht="22.5" customHeight="1" x14ac:dyDescent="0.25">
      <c r="A14" s="369" t="s">
        <v>219</v>
      </c>
      <c r="B14" s="369"/>
      <c r="C14" s="371">
        <v>0.99990000000000001</v>
      </c>
      <c r="D14" s="371"/>
      <c r="E14" s="371"/>
      <c r="F14" s="370">
        <v>1</v>
      </c>
      <c r="G14" s="360"/>
      <c r="H14" s="360"/>
      <c r="I14" s="360"/>
      <c r="J14" s="105"/>
      <c r="K14" s="105"/>
      <c r="L14" s="269"/>
      <c r="M14" s="269"/>
      <c r="N14" s="269"/>
      <c r="O14" s="269"/>
    </row>
    <row r="15" spans="1:15" s="3" customFormat="1" ht="22.5" customHeight="1" x14ac:dyDescent="0.25">
      <c r="A15" s="369" t="s">
        <v>220</v>
      </c>
      <c r="B15" s="369"/>
      <c r="C15" s="370">
        <v>1</v>
      </c>
      <c r="D15" s="360"/>
      <c r="E15" s="360"/>
      <c r="F15" s="370">
        <v>1</v>
      </c>
      <c r="G15" s="360"/>
      <c r="H15" s="360"/>
      <c r="I15" s="360"/>
      <c r="J15" s="105"/>
      <c r="K15" s="105"/>
      <c r="L15" s="269"/>
      <c r="M15" s="269"/>
      <c r="N15" s="269"/>
      <c r="O15" s="269"/>
    </row>
    <row r="16" spans="1:15" s="3" customFormat="1" ht="22.5" customHeight="1" x14ac:dyDescent="0.25">
      <c r="A16" s="369" t="s">
        <v>221</v>
      </c>
      <c r="B16" s="369"/>
      <c r="C16" s="370">
        <v>1</v>
      </c>
      <c r="D16" s="360"/>
      <c r="E16" s="360"/>
      <c r="F16" s="370">
        <v>1</v>
      </c>
      <c r="G16" s="360"/>
      <c r="H16" s="360"/>
      <c r="I16" s="360"/>
      <c r="J16" s="105"/>
      <c r="K16" s="105"/>
      <c r="L16" s="269"/>
      <c r="M16" s="269"/>
      <c r="N16" s="269"/>
      <c r="O16" s="269"/>
    </row>
    <row r="17" spans="1:15" s="3" customFormat="1" ht="22.5" customHeight="1" x14ac:dyDescent="0.25">
      <c r="A17" s="379"/>
      <c r="B17" s="379"/>
      <c r="C17" s="379"/>
      <c r="D17" s="379"/>
      <c r="E17" s="379"/>
      <c r="F17" s="379"/>
      <c r="G17" s="379"/>
      <c r="H17" s="379"/>
      <c r="I17" s="379"/>
      <c r="J17" s="105"/>
      <c r="K17" s="105"/>
      <c r="L17" s="269"/>
      <c r="M17" s="269"/>
      <c r="N17" s="269"/>
      <c r="O17" s="269"/>
    </row>
    <row r="18" spans="1:15" s="3" customFormat="1" ht="13.8" x14ac:dyDescent="0.25">
      <c r="A18" s="385"/>
      <c r="B18" s="385"/>
      <c r="C18" s="385"/>
      <c r="D18" s="385"/>
      <c r="E18" s="385"/>
      <c r="F18" s="385"/>
      <c r="G18" s="385"/>
      <c r="H18" s="385"/>
      <c r="I18" s="385"/>
      <c r="J18" s="105"/>
      <c r="K18" s="105"/>
      <c r="L18" s="269"/>
      <c r="M18" s="269"/>
      <c r="N18" s="269"/>
      <c r="O18" s="269"/>
    </row>
    <row r="19" spans="1:15" s="32" customFormat="1" ht="21.75" customHeight="1" x14ac:dyDescent="0.3">
      <c r="A19" s="386" t="s">
        <v>222</v>
      </c>
      <c r="B19" s="387"/>
      <c r="C19" s="387"/>
      <c r="D19" s="387"/>
      <c r="E19" s="387"/>
      <c r="F19" s="387"/>
      <c r="G19" s="387"/>
      <c r="H19" s="387"/>
      <c r="I19" s="387"/>
      <c r="J19" s="387"/>
      <c r="K19" s="45"/>
      <c r="L19" s="167"/>
      <c r="M19" s="167"/>
      <c r="N19" s="167"/>
      <c r="O19" s="167"/>
    </row>
    <row r="20" spans="1:15" s="3" customFormat="1" ht="38.25" customHeight="1" x14ac:dyDescent="0.25">
      <c r="A20" s="78" t="s">
        <v>53</v>
      </c>
      <c r="B20" s="380" t="s">
        <v>223</v>
      </c>
      <c r="C20" s="380"/>
      <c r="D20" s="380"/>
      <c r="E20" s="380" t="s">
        <v>224</v>
      </c>
      <c r="F20" s="380"/>
      <c r="G20" s="380"/>
      <c r="H20" s="380" t="s">
        <v>225</v>
      </c>
      <c r="I20" s="380"/>
      <c r="J20" s="381"/>
      <c r="K20" s="168"/>
      <c r="L20" s="105"/>
      <c r="M20" s="105"/>
      <c r="N20" s="105"/>
      <c r="O20" s="105"/>
    </row>
    <row r="21" spans="1:15" s="3" customFormat="1" ht="38.25" customHeight="1" x14ac:dyDescent="0.25">
      <c r="A21" s="218">
        <v>44662</v>
      </c>
      <c r="B21" s="382" t="s">
        <v>408</v>
      </c>
      <c r="C21" s="383"/>
      <c r="D21" s="384"/>
      <c r="E21" s="382" t="s">
        <v>409</v>
      </c>
      <c r="F21" s="383"/>
      <c r="G21" s="384"/>
      <c r="H21" s="382" t="s">
        <v>410</v>
      </c>
      <c r="I21" s="384"/>
      <c r="J21" s="202"/>
      <c r="K21" s="168"/>
      <c r="L21" s="105"/>
      <c r="M21" s="105"/>
      <c r="N21" s="105"/>
      <c r="O21" s="105"/>
    </row>
    <row r="22" spans="1:15" s="3" customFormat="1" ht="38.25" customHeight="1" x14ac:dyDescent="0.25">
      <c r="A22" s="218">
        <v>44691</v>
      </c>
      <c r="B22" s="382" t="s">
        <v>411</v>
      </c>
      <c r="C22" s="383"/>
      <c r="D22" s="384"/>
      <c r="E22" s="382" t="s">
        <v>412</v>
      </c>
      <c r="F22" s="383"/>
      <c r="G22" s="384"/>
      <c r="H22" s="382" t="s">
        <v>413</v>
      </c>
      <c r="I22" s="384"/>
      <c r="J22" s="203"/>
      <c r="K22" s="168"/>
      <c r="L22" s="105"/>
      <c r="M22" s="105"/>
      <c r="N22" s="105"/>
      <c r="O22" s="105"/>
    </row>
    <row r="23" spans="1:15" s="3" customFormat="1" ht="50.4" customHeight="1" x14ac:dyDescent="0.25">
      <c r="A23" s="198">
        <v>44712</v>
      </c>
      <c r="B23" s="363" t="s">
        <v>408</v>
      </c>
      <c r="C23" s="364"/>
      <c r="D23" s="364"/>
      <c r="E23" s="382" t="s">
        <v>409</v>
      </c>
      <c r="F23" s="383"/>
      <c r="G23" s="384"/>
      <c r="H23" s="365" t="s">
        <v>410</v>
      </c>
      <c r="I23" s="366"/>
      <c r="J23" s="367"/>
      <c r="K23" s="168"/>
      <c r="L23" s="105"/>
      <c r="M23" s="105"/>
      <c r="N23" s="105"/>
      <c r="O23" s="105"/>
    </row>
    <row r="24" spans="1:15" s="3" customFormat="1" ht="13.8" x14ac:dyDescent="0.25">
      <c r="A24" s="105"/>
      <c r="B24" s="105"/>
      <c r="C24" s="105"/>
      <c r="D24" s="105"/>
      <c r="E24" s="105"/>
      <c r="F24" s="105"/>
      <c r="G24" s="105"/>
      <c r="H24" s="105"/>
      <c r="I24" s="105"/>
      <c r="J24" s="105"/>
      <c r="K24" s="105"/>
      <c r="L24" s="105"/>
      <c r="M24" s="105"/>
      <c r="N24" s="105"/>
      <c r="O24" s="105"/>
    </row>
    <row r="25" spans="1:15" s="32" customFormat="1" ht="22.5" customHeight="1" x14ac:dyDescent="0.3">
      <c r="A25" s="386" t="s">
        <v>226</v>
      </c>
      <c r="B25" s="387"/>
      <c r="C25" s="387"/>
      <c r="D25" s="387"/>
      <c r="E25" s="387"/>
      <c r="F25" s="387"/>
      <c r="G25" s="387"/>
      <c r="H25" s="387"/>
      <c r="I25" s="387"/>
      <c r="J25" s="387"/>
      <c r="K25" s="45"/>
      <c r="L25" s="167"/>
      <c r="M25" s="167"/>
      <c r="N25" s="167"/>
      <c r="O25" s="167"/>
    </row>
    <row r="26" spans="1:15" s="3" customFormat="1" ht="39" customHeight="1" x14ac:dyDescent="0.25">
      <c r="A26" s="78" t="s">
        <v>53</v>
      </c>
      <c r="B26" s="380" t="s">
        <v>227</v>
      </c>
      <c r="C26" s="380"/>
      <c r="D26" s="380"/>
      <c r="E26" s="380" t="s">
        <v>228</v>
      </c>
      <c r="F26" s="380"/>
      <c r="G26" s="380"/>
      <c r="H26" s="380" t="s">
        <v>225</v>
      </c>
      <c r="I26" s="380"/>
      <c r="J26" s="381"/>
      <c r="K26" s="168"/>
      <c r="L26" s="105"/>
      <c r="M26" s="105"/>
      <c r="N26" s="105"/>
      <c r="O26" s="105"/>
    </row>
    <row r="27" spans="1:15" s="3" customFormat="1" ht="43.5" customHeight="1" x14ac:dyDescent="0.25">
      <c r="A27" s="198">
        <v>44600</v>
      </c>
      <c r="B27" s="363" t="s">
        <v>414</v>
      </c>
      <c r="C27" s="364"/>
      <c r="D27" s="364"/>
      <c r="E27" s="363" t="s">
        <v>415</v>
      </c>
      <c r="F27" s="364"/>
      <c r="G27" s="364"/>
      <c r="H27" s="365" t="s">
        <v>416</v>
      </c>
      <c r="I27" s="366"/>
      <c r="J27" s="367"/>
      <c r="K27" s="168"/>
      <c r="L27" s="105"/>
      <c r="M27" s="105"/>
      <c r="N27" s="105"/>
      <c r="O27" s="105"/>
    </row>
    <row r="28" spans="1:15" s="3" customFormat="1" ht="139.5" customHeight="1" x14ac:dyDescent="0.25">
      <c r="A28" s="198">
        <v>44825</v>
      </c>
      <c r="B28" s="363" t="s">
        <v>417</v>
      </c>
      <c r="C28" s="364"/>
      <c r="D28" s="364"/>
      <c r="E28" s="363" t="s">
        <v>418</v>
      </c>
      <c r="F28" s="364"/>
      <c r="G28" s="364"/>
      <c r="H28" s="365" t="s">
        <v>419</v>
      </c>
      <c r="I28" s="366"/>
      <c r="J28" s="367"/>
      <c r="K28" s="168"/>
      <c r="L28" s="105"/>
      <c r="M28" s="105"/>
      <c r="N28" s="105"/>
      <c r="O28" s="105"/>
    </row>
    <row r="29" spans="1:15" s="3" customFormat="1" ht="29.25" customHeight="1" x14ac:dyDescent="0.25">
      <c r="A29" s="82"/>
      <c r="B29" s="105"/>
      <c r="C29" s="105"/>
      <c r="D29" s="105"/>
      <c r="E29" s="368"/>
      <c r="F29" s="368"/>
      <c r="G29" s="368"/>
      <c r="H29" s="368"/>
      <c r="I29" s="368"/>
      <c r="J29" s="82"/>
      <c r="K29" s="105"/>
      <c r="L29" s="105"/>
      <c r="M29" s="105"/>
      <c r="N29" s="105"/>
      <c r="O29" s="105"/>
    </row>
    <row r="42" spans="3:3" x14ac:dyDescent="0.25">
      <c r="C42" s="60"/>
    </row>
    <row r="53" spans="3:6" x14ac:dyDescent="0.25">
      <c r="C53" s="214"/>
    </row>
    <row r="56" spans="3:6" x14ac:dyDescent="0.25">
      <c r="C56" s="60"/>
      <c r="D56" s="60"/>
      <c r="E56" s="60"/>
      <c r="F56" s="60"/>
    </row>
    <row r="62" spans="3:6" x14ac:dyDescent="0.25">
      <c r="C62" s="60"/>
      <c r="D62" s="60"/>
      <c r="E62" s="60"/>
      <c r="F62" s="105"/>
    </row>
  </sheetData>
  <mergeCells count="53">
    <mergeCell ref="A25:J25"/>
    <mergeCell ref="B27:D27"/>
    <mergeCell ref="E27:G27"/>
    <mergeCell ref="H27:J27"/>
    <mergeCell ref="B26:D26"/>
    <mergeCell ref="E26:G26"/>
    <mergeCell ref="H26:J26"/>
    <mergeCell ref="A17:I17"/>
    <mergeCell ref="B20:D20"/>
    <mergeCell ref="E20:G20"/>
    <mergeCell ref="H20:J20"/>
    <mergeCell ref="B23:D23"/>
    <mergeCell ref="E23:G23"/>
    <mergeCell ref="H23:J23"/>
    <mergeCell ref="A18:I18"/>
    <mergeCell ref="A19:J19"/>
    <mergeCell ref="B22:D22"/>
    <mergeCell ref="E22:G22"/>
    <mergeCell ref="H22:I22"/>
    <mergeCell ref="B21:D21"/>
    <mergeCell ref="E21:G21"/>
    <mergeCell ref="H21:I21"/>
    <mergeCell ref="A15:B15"/>
    <mergeCell ref="C15:E15"/>
    <mergeCell ref="F15:I15"/>
    <mergeCell ref="A16:B16"/>
    <mergeCell ref="C16:E16"/>
    <mergeCell ref="F16:I16"/>
    <mergeCell ref="F13:I13"/>
    <mergeCell ref="A14:B14"/>
    <mergeCell ref="C14:E14"/>
    <mergeCell ref="A8:B8"/>
    <mergeCell ref="C8:I8"/>
    <mergeCell ref="A9:B9"/>
    <mergeCell ref="C9:E9"/>
    <mergeCell ref="F9:I9"/>
    <mergeCell ref="F14:I14"/>
    <mergeCell ref="B28:D28"/>
    <mergeCell ref="E28:G28"/>
    <mergeCell ref="H28:J28"/>
    <mergeCell ref="L9:O18"/>
    <mergeCell ref="E29:I29"/>
    <mergeCell ref="A10:B10"/>
    <mergeCell ref="C10:E10"/>
    <mergeCell ref="F10:I10"/>
    <mergeCell ref="A11:B11"/>
    <mergeCell ref="C11:E11"/>
    <mergeCell ref="F11:I11"/>
    <mergeCell ref="A12:B12"/>
    <mergeCell ref="C12:E12"/>
    <mergeCell ref="F12:I12"/>
    <mergeCell ref="A13:B13"/>
    <mergeCell ref="C13:E13"/>
  </mergeCells>
  <pageMargins left="0.70866141732283472" right="0.70866141732283472" top="0.74803149606299213" bottom="0.74803149606299213" header="0.31496062992125984" footer="0.31496062992125984"/>
  <pageSetup paperSize="9" scale="69"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43" zoomScaleNormal="100" workbookViewId="0">
      <selection activeCell="A39" sqref="A39:J4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60" t="str">
        <f>+'Cover Page'!$B$28</f>
        <v>Annual Performance Report 2022</v>
      </c>
      <c r="B1" s="60"/>
      <c r="C1" s="60"/>
      <c r="D1" s="60"/>
      <c r="E1" s="60" t="str">
        <f>+'Cover Page'!$B$33</f>
        <v>Ardley Energy Recovery Facility</v>
      </c>
      <c r="F1" s="60"/>
      <c r="G1" s="60"/>
      <c r="H1" s="60"/>
      <c r="I1" s="60"/>
      <c r="J1" s="60"/>
    </row>
    <row r="3" spans="1:10" ht="15.6" x14ac:dyDescent="0.3">
      <c r="A3" s="1" t="s">
        <v>229</v>
      </c>
      <c r="B3" s="60"/>
      <c r="C3" s="60"/>
      <c r="D3" s="60"/>
      <c r="E3" s="60"/>
      <c r="F3" s="60"/>
      <c r="G3" s="60"/>
      <c r="H3" s="60"/>
      <c r="I3" s="60"/>
      <c r="J3" s="60"/>
    </row>
    <row r="4" spans="1:10" ht="15.6" x14ac:dyDescent="0.3">
      <c r="A4" s="1"/>
      <c r="B4" s="60"/>
      <c r="C4" s="60"/>
      <c r="D4" s="60"/>
      <c r="E4" s="60"/>
      <c r="F4" s="60"/>
      <c r="G4" s="60"/>
      <c r="H4" s="60"/>
      <c r="I4" s="60"/>
      <c r="J4" s="60"/>
    </row>
    <row r="5" spans="1:10" s="3" customFormat="1" ht="13.8" x14ac:dyDescent="0.25">
      <c r="A5" s="400" t="s">
        <v>230</v>
      </c>
      <c r="B5" s="401"/>
      <c r="C5" s="401"/>
      <c r="D5" s="401"/>
      <c r="E5" s="401"/>
      <c r="F5" s="401"/>
      <c r="G5" s="401"/>
      <c r="H5" s="401"/>
      <c r="I5" s="401"/>
      <c r="J5" s="402"/>
    </row>
    <row r="6" spans="1:10" s="3" customFormat="1" ht="15.75" customHeight="1" x14ac:dyDescent="0.25">
      <c r="A6" s="270" t="s">
        <v>447</v>
      </c>
      <c r="B6" s="403"/>
      <c r="C6" s="403"/>
      <c r="D6" s="403"/>
      <c r="E6" s="403"/>
      <c r="F6" s="403"/>
      <c r="G6" s="403"/>
      <c r="H6" s="403"/>
      <c r="I6" s="403"/>
      <c r="J6" s="404"/>
    </row>
    <row r="7" spans="1:10" s="3" customFormat="1" ht="15.75" customHeight="1" x14ac:dyDescent="0.25">
      <c r="A7" s="405"/>
      <c r="B7" s="406"/>
      <c r="C7" s="406"/>
      <c r="D7" s="406"/>
      <c r="E7" s="406"/>
      <c r="F7" s="406"/>
      <c r="G7" s="406"/>
      <c r="H7" s="406"/>
      <c r="I7" s="406"/>
      <c r="J7" s="407"/>
    </row>
    <row r="8" spans="1:10" s="3" customFormat="1" ht="15.75" customHeight="1" x14ac:dyDescent="0.25">
      <c r="A8" s="405"/>
      <c r="B8" s="406"/>
      <c r="C8" s="406"/>
      <c r="D8" s="406"/>
      <c r="E8" s="406"/>
      <c r="F8" s="406"/>
      <c r="G8" s="406"/>
      <c r="H8" s="406"/>
      <c r="I8" s="406"/>
      <c r="J8" s="407"/>
    </row>
    <row r="9" spans="1:10" s="3" customFormat="1" ht="15.75" customHeight="1" x14ac:dyDescent="0.25">
      <c r="A9" s="405"/>
      <c r="B9" s="406"/>
      <c r="C9" s="406"/>
      <c r="D9" s="406"/>
      <c r="E9" s="406"/>
      <c r="F9" s="406"/>
      <c r="G9" s="406"/>
      <c r="H9" s="406"/>
      <c r="I9" s="406"/>
      <c r="J9" s="407"/>
    </row>
    <row r="10" spans="1:10" s="3" customFormat="1" ht="15.75" customHeight="1" x14ac:dyDescent="0.25">
      <c r="A10" s="405"/>
      <c r="B10" s="406"/>
      <c r="C10" s="406"/>
      <c r="D10" s="406"/>
      <c r="E10" s="406"/>
      <c r="F10" s="406"/>
      <c r="G10" s="406"/>
      <c r="H10" s="406"/>
      <c r="I10" s="406"/>
      <c r="J10" s="407"/>
    </row>
    <row r="11" spans="1:10" s="3" customFormat="1" ht="15.75" customHeight="1" x14ac:dyDescent="0.25">
      <c r="A11" s="405"/>
      <c r="B11" s="406"/>
      <c r="C11" s="406"/>
      <c r="D11" s="406"/>
      <c r="E11" s="406"/>
      <c r="F11" s="406"/>
      <c r="G11" s="406"/>
      <c r="H11" s="406"/>
      <c r="I11" s="406"/>
      <c r="J11" s="407"/>
    </row>
    <row r="12" spans="1:10" s="3" customFormat="1" ht="15.75" customHeight="1" x14ac:dyDescent="0.25">
      <c r="A12" s="405"/>
      <c r="B12" s="406"/>
      <c r="C12" s="406"/>
      <c r="D12" s="406"/>
      <c r="E12" s="406"/>
      <c r="F12" s="406"/>
      <c r="G12" s="406"/>
      <c r="H12" s="406"/>
      <c r="I12" s="406"/>
      <c r="J12" s="407"/>
    </row>
    <row r="13" spans="1:10" s="3" customFormat="1" ht="15.75" customHeight="1" x14ac:dyDescent="0.25">
      <c r="A13" s="405"/>
      <c r="B13" s="406"/>
      <c r="C13" s="406"/>
      <c r="D13" s="406"/>
      <c r="E13" s="406"/>
      <c r="F13" s="406"/>
      <c r="G13" s="406"/>
      <c r="H13" s="406"/>
      <c r="I13" s="406"/>
      <c r="J13" s="407"/>
    </row>
    <row r="14" spans="1:10" s="3" customFormat="1" ht="66.75" customHeight="1" x14ac:dyDescent="0.25">
      <c r="A14" s="408"/>
      <c r="B14" s="409"/>
      <c r="C14" s="409"/>
      <c r="D14" s="409"/>
      <c r="E14" s="409"/>
      <c r="F14" s="409"/>
      <c r="G14" s="409"/>
      <c r="H14" s="409"/>
      <c r="I14" s="409"/>
      <c r="J14" s="410"/>
    </row>
    <row r="15" spans="1:10" s="3" customFormat="1" ht="13.8" x14ac:dyDescent="0.25">
      <c r="A15" s="105"/>
      <c r="B15" s="105"/>
      <c r="C15" s="105"/>
      <c r="D15" s="105"/>
      <c r="E15" s="105"/>
      <c r="F15" s="105"/>
      <c r="G15" s="105"/>
      <c r="H15" s="105"/>
      <c r="I15" s="105"/>
      <c r="J15" s="105"/>
    </row>
    <row r="16" spans="1:10" s="33" customFormat="1" ht="33.75" customHeight="1" x14ac:dyDescent="0.3">
      <c r="A16" s="388" t="s">
        <v>231</v>
      </c>
      <c r="B16" s="389"/>
      <c r="C16" s="389"/>
      <c r="D16" s="389"/>
      <c r="E16" s="389"/>
      <c r="F16" s="389"/>
      <c r="G16" s="389"/>
      <c r="H16" s="389"/>
      <c r="I16" s="389"/>
      <c r="J16" s="390"/>
    </row>
    <row r="17" spans="1:10" ht="15.75" customHeight="1" x14ac:dyDescent="0.25">
      <c r="A17" s="391" t="s">
        <v>420</v>
      </c>
      <c r="B17" s="392"/>
      <c r="C17" s="392"/>
      <c r="D17" s="392"/>
      <c r="E17" s="392"/>
      <c r="F17" s="392"/>
      <c r="G17" s="392"/>
      <c r="H17" s="392"/>
      <c r="I17" s="392"/>
      <c r="J17" s="393"/>
    </row>
    <row r="18" spans="1:10" ht="15.75" customHeight="1" x14ac:dyDescent="0.25">
      <c r="A18" s="394"/>
      <c r="B18" s="395"/>
      <c r="C18" s="395"/>
      <c r="D18" s="395"/>
      <c r="E18" s="395"/>
      <c r="F18" s="395"/>
      <c r="G18" s="395"/>
      <c r="H18" s="395"/>
      <c r="I18" s="395"/>
      <c r="J18" s="396"/>
    </row>
    <row r="19" spans="1:10" ht="15.75" customHeight="1" x14ac:dyDescent="0.25">
      <c r="A19" s="394"/>
      <c r="B19" s="395"/>
      <c r="C19" s="395"/>
      <c r="D19" s="395"/>
      <c r="E19" s="395"/>
      <c r="F19" s="395"/>
      <c r="G19" s="395"/>
      <c r="H19" s="395"/>
      <c r="I19" s="395"/>
      <c r="J19" s="396"/>
    </row>
    <row r="20" spans="1:10" ht="15.75" customHeight="1" x14ac:dyDescent="0.25">
      <c r="A20" s="394"/>
      <c r="B20" s="395"/>
      <c r="C20" s="395"/>
      <c r="D20" s="395"/>
      <c r="E20" s="395"/>
      <c r="F20" s="395"/>
      <c r="G20" s="395"/>
      <c r="H20" s="395"/>
      <c r="I20" s="395"/>
      <c r="J20" s="396"/>
    </row>
    <row r="21" spans="1:10" ht="15.75" customHeight="1" x14ac:dyDescent="0.25">
      <c r="A21" s="394"/>
      <c r="B21" s="395"/>
      <c r="C21" s="395"/>
      <c r="D21" s="395"/>
      <c r="E21" s="395"/>
      <c r="F21" s="395"/>
      <c r="G21" s="395"/>
      <c r="H21" s="395"/>
      <c r="I21" s="395"/>
      <c r="J21" s="396"/>
    </row>
    <row r="22" spans="1:10" ht="15.75" customHeight="1" x14ac:dyDescent="0.25">
      <c r="A22" s="394"/>
      <c r="B22" s="395"/>
      <c r="C22" s="395"/>
      <c r="D22" s="395"/>
      <c r="E22" s="395"/>
      <c r="F22" s="395"/>
      <c r="G22" s="395"/>
      <c r="H22" s="395"/>
      <c r="I22" s="395"/>
      <c r="J22" s="396"/>
    </row>
    <row r="23" spans="1:10" ht="15.75" customHeight="1" x14ac:dyDescent="0.25">
      <c r="A23" s="394"/>
      <c r="B23" s="395"/>
      <c r="C23" s="395"/>
      <c r="D23" s="395"/>
      <c r="E23" s="395"/>
      <c r="F23" s="395"/>
      <c r="G23" s="395"/>
      <c r="H23" s="395"/>
      <c r="I23" s="395"/>
      <c r="J23" s="396"/>
    </row>
    <row r="24" spans="1:10" ht="15.75" customHeight="1" x14ac:dyDescent="0.25">
      <c r="A24" s="394"/>
      <c r="B24" s="395"/>
      <c r="C24" s="395"/>
      <c r="D24" s="395"/>
      <c r="E24" s="395"/>
      <c r="F24" s="395"/>
      <c r="G24" s="395"/>
      <c r="H24" s="395"/>
      <c r="I24" s="395"/>
      <c r="J24" s="396"/>
    </row>
    <row r="25" spans="1:10" ht="15.75" customHeight="1" x14ac:dyDescent="0.25">
      <c r="A25" s="397"/>
      <c r="B25" s="398"/>
      <c r="C25" s="398"/>
      <c r="D25" s="398"/>
      <c r="E25" s="398"/>
      <c r="F25" s="398"/>
      <c r="G25" s="398"/>
      <c r="H25" s="398"/>
      <c r="I25" s="398"/>
      <c r="J25" s="399"/>
    </row>
    <row r="26" spans="1:10" ht="15.6" x14ac:dyDescent="0.3">
      <c r="A26" s="1"/>
      <c r="B26" s="60"/>
      <c r="C26" s="60"/>
      <c r="D26" s="60"/>
      <c r="E26" s="60"/>
      <c r="F26" s="60"/>
      <c r="G26" s="60"/>
      <c r="H26" s="60"/>
      <c r="I26" s="60"/>
      <c r="J26" s="60"/>
    </row>
    <row r="27" spans="1:10" ht="36.75" customHeight="1" x14ac:dyDescent="0.25">
      <c r="A27" s="388" t="s">
        <v>232</v>
      </c>
      <c r="B27" s="389"/>
      <c r="C27" s="389"/>
      <c r="D27" s="389"/>
      <c r="E27" s="389"/>
      <c r="F27" s="389"/>
      <c r="G27" s="389"/>
      <c r="H27" s="389"/>
      <c r="I27" s="389"/>
      <c r="J27" s="390"/>
    </row>
    <row r="28" spans="1:10" ht="15.75" customHeight="1" x14ac:dyDescent="0.25">
      <c r="A28" s="270" t="s">
        <v>421</v>
      </c>
      <c r="B28" s="271"/>
      <c r="C28" s="271"/>
      <c r="D28" s="271"/>
      <c r="E28" s="271"/>
      <c r="F28" s="271"/>
      <c r="G28" s="271"/>
      <c r="H28" s="271"/>
      <c r="I28" s="271"/>
      <c r="J28" s="272"/>
    </row>
    <row r="29" spans="1:10" ht="15.75" customHeight="1" x14ac:dyDescent="0.25">
      <c r="A29" s="273"/>
      <c r="B29" s="274"/>
      <c r="C29" s="274"/>
      <c r="D29" s="274"/>
      <c r="E29" s="274"/>
      <c r="F29" s="274"/>
      <c r="G29" s="274"/>
      <c r="H29" s="274"/>
      <c r="I29" s="274"/>
      <c r="J29" s="275"/>
    </row>
    <row r="30" spans="1:10" ht="15.75" customHeight="1" x14ac:dyDescent="0.25">
      <c r="A30" s="273"/>
      <c r="B30" s="274"/>
      <c r="C30" s="274"/>
      <c r="D30" s="274"/>
      <c r="E30" s="274"/>
      <c r="F30" s="274"/>
      <c r="G30" s="274"/>
      <c r="H30" s="274"/>
      <c r="I30" s="274"/>
      <c r="J30" s="275"/>
    </row>
    <row r="31" spans="1:10" ht="15.75" customHeight="1" x14ac:dyDescent="0.25">
      <c r="A31" s="273"/>
      <c r="B31" s="274"/>
      <c r="C31" s="274"/>
      <c r="D31" s="274"/>
      <c r="E31" s="274"/>
      <c r="F31" s="274"/>
      <c r="G31" s="274"/>
      <c r="H31" s="274"/>
      <c r="I31" s="274"/>
      <c r="J31" s="275"/>
    </row>
    <row r="32" spans="1:10" ht="15.75" customHeight="1" x14ac:dyDescent="0.25">
      <c r="A32" s="273"/>
      <c r="B32" s="274"/>
      <c r="C32" s="274"/>
      <c r="D32" s="274"/>
      <c r="E32" s="274"/>
      <c r="F32" s="274"/>
      <c r="G32" s="274"/>
      <c r="H32" s="274"/>
      <c r="I32" s="274"/>
      <c r="J32" s="275"/>
    </row>
    <row r="33" spans="1:10" ht="15.75" customHeight="1" x14ac:dyDescent="0.25">
      <c r="A33" s="273"/>
      <c r="B33" s="274"/>
      <c r="C33" s="274"/>
      <c r="D33" s="274"/>
      <c r="E33" s="274"/>
      <c r="F33" s="274"/>
      <c r="G33" s="274"/>
      <c r="H33" s="274"/>
      <c r="I33" s="274"/>
      <c r="J33" s="275"/>
    </row>
    <row r="34" spans="1:10" ht="15.75" customHeight="1" x14ac:dyDescent="0.25">
      <c r="A34" s="273"/>
      <c r="B34" s="274"/>
      <c r="C34" s="274"/>
      <c r="D34" s="274"/>
      <c r="E34" s="274"/>
      <c r="F34" s="274"/>
      <c r="G34" s="274"/>
      <c r="H34" s="274"/>
      <c r="I34" s="274"/>
      <c r="J34" s="275"/>
    </row>
    <row r="35" spans="1:10" ht="15.75" customHeight="1" x14ac:dyDescent="0.25">
      <c r="A35" s="273"/>
      <c r="B35" s="274"/>
      <c r="C35" s="274"/>
      <c r="D35" s="274"/>
      <c r="E35" s="274"/>
      <c r="F35" s="274"/>
      <c r="G35" s="274"/>
      <c r="H35" s="274"/>
      <c r="I35" s="274"/>
      <c r="J35" s="275"/>
    </row>
    <row r="36" spans="1:10" ht="15.75" customHeight="1" x14ac:dyDescent="0.25">
      <c r="A36" s="276"/>
      <c r="B36" s="277"/>
      <c r="C36" s="277"/>
      <c r="D36" s="277"/>
      <c r="E36" s="277"/>
      <c r="F36" s="277"/>
      <c r="G36" s="277"/>
      <c r="H36" s="277"/>
      <c r="I36" s="277"/>
      <c r="J36" s="278"/>
    </row>
    <row r="38" spans="1:10" ht="33" customHeight="1" x14ac:dyDescent="0.25">
      <c r="A38" s="388" t="s">
        <v>233</v>
      </c>
      <c r="B38" s="389"/>
      <c r="C38" s="389"/>
      <c r="D38" s="389"/>
      <c r="E38" s="389"/>
      <c r="F38" s="389"/>
      <c r="G38" s="389"/>
      <c r="H38" s="389"/>
      <c r="I38" s="389"/>
      <c r="J38" s="390"/>
    </row>
    <row r="39" spans="1:10" ht="15.75" customHeight="1" x14ac:dyDescent="0.25">
      <c r="A39" s="391" t="s">
        <v>422</v>
      </c>
      <c r="B39" s="392"/>
      <c r="C39" s="392"/>
      <c r="D39" s="392"/>
      <c r="E39" s="392"/>
      <c r="F39" s="392"/>
      <c r="G39" s="392"/>
      <c r="H39" s="392"/>
      <c r="I39" s="392"/>
      <c r="J39" s="393"/>
    </row>
    <row r="40" spans="1:10" ht="15.75" customHeight="1" x14ac:dyDescent="0.25">
      <c r="A40" s="394"/>
      <c r="B40" s="395"/>
      <c r="C40" s="395"/>
      <c r="D40" s="395"/>
      <c r="E40" s="395"/>
      <c r="F40" s="395"/>
      <c r="G40" s="395"/>
      <c r="H40" s="395"/>
      <c r="I40" s="395"/>
      <c r="J40" s="396"/>
    </row>
    <row r="41" spans="1:10" ht="15.75" customHeight="1" x14ac:dyDescent="0.25">
      <c r="A41" s="394"/>
      <c r="B41" s="395"/>
      <c r="C41" s="395"/>
      <c r="D41" s="395"/>
      <c r="E41" s="395"/>
      <c r="F41" s="395"/>
      <c r="G41" s="395"/>
      <c r="H41" s="395"/>
      <c r="I41" s="395"/>
      <c r="J41" s="396"/>
    </row>
    <row r="42" spans="1:10" ht="15.75" customHeight="1" x14ac:dyDescent="0.25">
      <c r="A42" s="394"/>
      <c r="B42" s="395"/>
      <c r="C42" s="395"/>
      <c r="D42" s="395"/>
      <c r="E42" s="395"/>
      <c r="F42" s="395"/>
      <c r="G42" s="395"/>
      <c r="H42" s="395"/>
      <c r="I42" s="395"/>
      <c r="J42" s="396"/>
    </row>
    <row r="43" spans="1:10" ht="15.75" customHeight="1" x14ac:dyDescent="0.25">
      <c r="A43" s="394"/>
      <c r="B43" s="395"/>
      <c r="C43" s="395"/>
      <c r="D43" s="395"/>
      <c r="E43" s="395"/>
      <c r="F43" s="395"/>
      <c r="G43" s="395"/>
      <c r="H43" s="395"/>
      <c r="I43" s="395"/>
      <c r="J43" s="396"/>
    </row>
    <row r="44" spans="1:10" ht="15.75" customHeight="1" x14ac:dyDescent="0.25">
      <c r="A44" s="394"/>
      <c r="B44" s="395"/>
      <c r="C44" s="395"/>
      <c r="D44" s="395"/>
      <c r="E44" s="395"/>
      <c r="F44" s="395"/>
      <c r="G44" s="395"/>
      <c r="H44" s="395"/>
      <c r="I44" s="395"/>
      <c r="J44" s="396"/>
    </row>
    <row r="45" spans="1:10" ht="15.75" customHeight="1" x14ac:dyDescent="0.25">
      <c r="A45" s="394"/>
      <c r="B45" s="395"/>
      <c r="C45" s="395"/>
      <c r="D45" s="395"/>
      <c r="E45" s="395"/>
      <c r="F45" s="395"/>
      <c r="G45" s="395"/>
      <c r="H45" s="395"/>
      <c r="I45" s="395"/>
      <c r="J45" s="396"/>
    </row>
    <row r="46" spans="1:10" ht="15.75" customHeight="1" x14ac:dyDescent="0.25">
      <c r="A46" s="394"/>
      <c r="B46" s="395"/>
      <c r="C46" s="395"/>
      <c r="D46" s="395"/>
      <c r="E46" s="395"/>
      <c r="F46" s="395"/>
      <c r="G46" s="395"/>
      <c r="H46" s="395"/>
      <c r="I46" s="395"/>
      <c r="J46" s="396"/>
    </row>
    <row r="47" spans="1:10" ht="15.75" customHeight="1" x14ac:dyDescent="0.25">
      <c r="A47" s="394"/>
      <c r="B47" s="395"/>
      <c r="C47" s="395"/>
      <c r="D47" s="395"/>
      <c r="E47" s="395"/>
      <c r="F47" s="395"/>
      <c r="G47" s="395"/>
      <c r="H47" s="395"/>
      <c r="I47" s="395"/>
      <c r="J47" s="396"/>
    </row>
    <row r="48" spans="1:10" ht="79.5" customHeight="1" x14ac:dyDescent="0.25">
      <c r="A48" s="397"/>
      <c r="B48" s="398"/>
      <c r="C48" s="398"/>
      <c r="D48" s="398"/>
      <c r="E48" s="398"/>
      <c r="F48" s="398"/>
      <c r="G48" s="398"/>
      <c r="H48" s="398"/>
      <c r="I48" s="398"/>
      <c r="J48" s="399"/>
    </row>
    <row r="52" spans="3:5" x14ac:dyDescent="0.25">
      <c r="C52" s="60"/>
      <c r="D52" s="60"/>
      <c r="E52" s="60"/>
    </row>
    <row r="53" spans="3:5" x14ac:dyDescent="0.25">
      <c r="C53" s="212">
        <v>44880</v>
      </c>
      <c r="D53" s="60"/>
      <c r="E53" s="60"/>
    </row>
    <row r="66" spans="6:6" x14ac:dyDescent="0.25">
      <c r="F66" s="105"/>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2"/>
  <sheetViews>
    <sheetView showGridLines="0" zoomScaleNormal="100" workbookViewId="0">
      <selection activeCell="A22" sqref="A22:B2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60" t="str">
        <f>+'Cover Page'!$B$28</f>
        <v>Annual Performance Report 2022</v>
      </c>
      <c r="B1" s="60"/>
      <c r="C1" s="60"/>
      <c r="D1" s="60"/>
      <c r="E1" s="60" t="str">
        <f>+'Cover Page'!$B$33</f>
        <v>Ardley Energy Recovery Facility</v>
      </c>
      <c r="F1" s="60"/>
      <c r="G1" s="60"/>
      <c r="H1" s="60"/>
      <c r="I1" s="60"/>
      <c r="J1" s="60"/>
    </row>
    <row r="3" spans="1:10" ht="15.6" x14ac:dyDescent="0.3">
      <c r="A3" s="1" t="s">
        <v>234</v>
      </c>
      <c r="B3" s="60"/>
      <c r="C3" s="60"/>
      <c r="D3" s="60"/>
      <c r="E3" s="60"/>
      <c r="F3" s="60"/>
      <c r="G3" s="60"/>
      <c r="H3" s="60"/>
      <c r="I3" s="60"/>
      <c r="J3" s="60"/>
    </row>
    <row r="4" spans="1:10" ht="15.6" x14ac:dyDescent="0.3">
      <c r="A4" s="1"/>
      <c r="B4" s="60"/>
      <c r="C4" s="60"/>
      <c r="D4" s="60"/>
      <c r="E4" s="60"/>
      <c r="F4" s="60"/>
      <c r="G4" s="60"/>
      <c r="H4" s="60"/>
      <c r="I4" s="60"/>
      <c r="J4" s="60"/>
    </row>
    <row r="5" spans="1:10" s="3" customFormat="1" ht="28.5" customHeight="1" x14ac:dyDescent="0.25">
      <c r="A5" s="34" t="s">
        <v>235</v>
      </c>
      <c r="B5" s="35"/>
      <c r="C5" s="35"/>
      <c r="D5" s="35"/>
      <c r="E5" s="35"/>
      <c r="F5" s="35"/>
      <c r="G5" s="35"/>
      <c r="H5" s="35"/>
      <c r="I5" s="35"/>
      <c r="J5" s="36"/>
    </row>
    <row r="6" spans="1:10" s="3" customFormat="1" ht="15.75" customHeight="1" x14ac:dyDescent="0.25">
      <c r="A6" s="400" t="s">
        <v>53</v>
      </c>
      <c r="B6" s="402"/>
      <c r="C6" s="400" t="s">
        <v>236</v>
      </c>
      <c r="D6" s="401"/>
      <c r="E6" s="401"/>
      <c r="F6" s="401"/>
      <c r="G6" s="401"/>
      <c r="H6" s="401"/>
      <c r="I6" s="401"/>
      <c r="J6" s="402"/>
    </row>
    <row r="7" spans="1:10" s="3" customFormat="1" ht="15.75" customHeight="1" x14ac:dyDescent="0.25">
      <c r="A7" s="411">
        <v>44623</v>
      </c>
      <c r="B7" s="412"/>
      <c r="C7" s="415" t="s">
        <v>237</v>
      </c>
      <c r="D7" s="416"/>
      <c r="E7" s="416"/>
      <c r="F7" s="416"/>
      <c r="G7" s="416"/>
      <c r="H7" s="416"/>
      <c r="I7" s="416"/>
      <c r="J7" s="417"/>
    </row>
    <row r="8" spans="1:10" s="3" customFormat="1" ht="15.75" customHeight="1" x14ac:dyDescent="0.25">
      <c r="A8" s="413"/>
      <c r="B8" s="414"/>
      <c r="C8" s="418"/>
      <c r="D8" s="419"/>
      <c r="E8" s="419"/>
      <c r="F8" s="419"/>
      <c r="G8" s="419"/>
      <c r="H8" s="419"/>
      <c r="I8" s="419"/>
      <c r="J8" s="420"/>
    </row>
    <row r="9" spans="1:10" s="3" customFormat="1" ht="15.75" customHeight="1" x14ac:dyDescent="0.25">
      <c r="A9" s="411">
        <v>44707</v>
      </c>
      <c r="B9" s="412"/>
      <c r="C9" s="415" t="s">
        <v>237</v>
      </c>
      <c r="D9" s="416"/>
      <c r="E9" s="416"/>
      <c r="F9" s="416"/>
      <c r="G9" s="416"/>
      <c r="H9" s="416"/>
      <c r="I9" s="416"/>
      <c r="J9" s="417"/>
    </row>
    <row r="10" spans="1:10" s="3" customFormat="1" ht="15.75" customHeight="1" x14ac:dyDescent="0.25">
      <c r="A10" s="413"/>
      <c r="B10" s="414"/>
      <c r="C10" s="418"/>
      <c r="D10" s="419"/>
      <c r="E10" s="419"/>
      <c r="F10" s="419"/>
      <c r="G10" s="419"/>
      <c r="H10" s="419"/>
      <c r="I10" s="419"/>
      <c r="J10" s="420"/>
    </row>
    <row r="11" spans="1:10" s="3" customFormat="1" ht="15.75" customHeight="1" x14ac:dyDescent="0.25">
      <c r="A11" s="411">
        <v>44826</v>
      </c>
      <c r="B11" s="412"/>
      <c r="C11" s="415" t="s">
        <v>237</v>
      </c>
      <c r="D11" s="416"/>
      <c r="E11" s="416"/>
      <c r="F11" s="416"/>
      <c r="G11" s="416"/>
      <c r="H11" s="416"/>
      <c r="I11" s="416"/>
      <c r="J11" s="417"/>
    </row>
    <row r="12" spans="1:10" s="3" customFormat="1" ht="15.75" customHeight="1" x14ac:dyDescent="0.25">
      <c r="A12" s="413"/>
      <c r="B12" s="414"/>
      <c r="C12" s="418"/>
      <c r="D12" s="419"/>
      <c r="E12" s="419"/>
      <c r="F12" s="419"/>
      <c r="G12" s="419"/>
      <c r="H12" s="419"/>
      <c r="I12" s="419"/>
      <c r="J12" s="420"/>
    </row>
    <row r="13" spans="1:10" s="3" customFormat="1" ht="15.75" customHeight="1" x14ac:dyDescent="0.25">
      <c r="A13" s="421"/>
      <c r="B13" s="412"/>
      <c r="C13" s="394"/>
      <c r="D13" s="395"/>
      <c r="E13" s="395"/>
      <c r="F13" s="395"/>
      <c r="G13" s="395"/>
      <c r="H13" s="395"/>
      <c r="I13" s="395"/>
      <c r="J13" s="396"/>
    </row>
    <row r="14" spans="1:10" s="3" customFormat="1" ht="15.75" customHeight="1" x14ac:dyDescent="0.25">
      <c r="A14" s="413"/>
      <c r="B14" s="414"/>
      <c r="C14" s="397"/>
      <c r="D14" s="398"/>
      <c r="E14" s="398"/>
      <c r="F14" s="398"/>
      <c r="G14" s="398"/>
      <c r="H14" s="398"/>
      <c r="I14" s="398"/>
      <c r="J14" s="399"/>
    </row>
    <row r="15" spans="1:10" s="3" customFormat="1" ht="15.75" customHeight="1" x14ac:dyDescent="0.25">
      <c r="A15" s="421"/>
      <c r="B15" s="412"/>
      <c r="C15" s="421"/>
      <c r="D15" s="423"/>
      <c r="E15" s="423"/>
      <c r="F15" s="423"/>
      <c r="G15" s="423"/>
      <c r="H15" s="423"/>
      <c r="I15" s="423"/>
      <c r="J15" s="412"/>
    </row>
    <row r="16" spans="1:10" s="3" customFormat="1" ht="15.75" customHeight="1" x14ac:dyDescent="0.25">
      <c r="A16" s="413"/>
      <c r="B16" s="414"/>
      <c r="C16" s="413"/>
      <c r="D16" s="424"/>
      <c r="E16" s="424"/>
      <c r="F16" s="424"/>
      <c r="G16" s="424"/>
      <c r="H16" s="424"/>
      <c r="I16" s="424"/>
      <c r="J16" s="414"/>
    </row>
    <row r="17" spans="1:10" s="3" customFormat="1" ht="13.8" x14ac:dyDescent="0.25">
      <c r="A17" s="391"/>
      <c r="B17" s="392"/>
      <c r="C17" s="392"/>
      <c r="D17" s="392"/>
      <c r="E17" s="392"/>
      <c r="F17" s="392"/>
      <c r="G17" s="392"/>
      <c r="H17" s="392"/>
      <c r="I17" s="392"/>
      <c r="J17" s="393"/>
    </row>
    <row r="18" spans="1:10" s="33" customFormat="1" ht="10.5" customHeight="1" x14ac:dyDescent="0.3">
      <c r="A18" s="397"/>
      <c r="B18" s="398"/>
      <c r="C18" s="398"/>
      <c r="D18" s="398"/>
      <c r="E18" s="398"/>
      <c r="F18" s="398"/>
      <c r="G18" s="398"/>
      <c r="H18" s="398"/>
      <c r="I18" s="398"/>
      <c r="J18" s="399"/>
    </row>
    <row r="19" spans="1:10" ht="15.75" customHeight="1" x14ac:dyDescent="0.25">
      <c r="A19" s="105"/>
      <c r="B19" s="105"/>
      <c r="C19" s="105"/>
      <c r="D19" s="105"/>
      <c r="E19" s="105"/>
      <c r="F19" s="105"/>
      <c r="G19" s="105"/>
      <c r="H19" s="105"/>
      <c r="I19" s="105"/>
      <c r="J19" s="105"/>
    </row>
    <row r="20" spans="1:10" ht="15.75" customHeight="1" x14ac:dyDescent="0.25">
      <c r="A20" s="388" t="s">
        <v>238</v>
      </c>
      <c r="B20" s="389"/>
      <c r="C20" s="389"/>
      <c r="D20" s="389"/>
      <c r="E20" s="389"/>
      <c r="F20" s="389"/>
      <c r="G20" s="389"/>
      <c r="H20" s="389"/>
      <c r="I20" s="389"/>
      <c r="J20" s="390"/>
    </row>
    <row r="21" spans="1:10" ht="15.75" customHeight="1" x14ac:dyDescent="0.25">
      <c r="A21" s="400" t="s">
        <v>53</v>
      </c>
      <c r="B21" s="402"/>
      <c r="C21" s="400" t="s">
        <v>236</v>
      </c>
      <c r="D21" s="401"/>
      <c r="E21" s="401"/>
      <c r="F21" s="401"/>
      <c r="G21" s="401"/>
      <c r="H21" s="401"/>
      <c r="I21" s="401"/>
      <c r="J21" s="401"/>
    </row>
    <row r="22" spans="1:10" ht="15.75" customHeight="1" x14ac:dyDescent="0.25">
      <c r="A22" s="422" t="s">
        <v>401</v>
      </c>
      <c r="B22" s="412"/>
      <c r="C22" s="415" t="s">
        <v>237</v>
      </c>
      <c r="D22" s="416"/>
      <c r="E22" s="416"/>
      <c r="F22" s="416"/>
      <c r="G22" s="416"/>
      <c r="H22" s="416"/>
      <c r="I22" s="416"/>
      <c r="J22" s="417"/>
    </row>
    <row r="23" spans="1:10" ht="15.75" customHeight="1" x14ac:dyDescent="0.25">
      <c r="A23" s="413"/>
      <c r="B23" s="414"/>
      <c r="C23" s="418"/>
      <c r="D23" s="419"/>
      <c r="E23" s="419"/>
      <c r="F23" s="419"/>
      <c r="G23" s="419"/>
      <c r="H23" s="419"/>
      <c r="I23" s="419"/>
      <c r="J23" s="420"/>
    </row>
    <row r="24" spans="1:10" ht="15.6" x14ac:dyDescent="0.3">
      <c r="A24" s="1"/>
      <c r="B24" s="60"/>
      <c r="C24" s="60"/>
      <c r="D24" s="60"/>
      <c r="E24" s="60"/>
      <c r="F24" s="60"/>
      <c r="G24" s="60"/>
      <c r="H24" s="60"/>
      <c r="I24" s="60"/>
      <c r="J24" s="60"/>
    </row>
    <row r="25" spans="1:10" ht="42.75" customHeight="1" x14ac:dyDescent="0.25">
      <c r="A25" s="388" t="s">
        <v>239</v>
      </c>
      <c r="B25" s="389"/>
      <c r="C25" s="389"/>
      <c r="D25" s="389"/>
      <c r="E25" s="389"/>
      <c r="F25" s="389"/>
      <c r="G25" s="389"/>
      <c r="H25" s="389"/>
      <c r="I25" s="389"/>
      <c r="J25" s="390"/>
    </row>
    <row r="28" spans="1:10" x14ac:dyDescent="0.25">
      <c r="B28" s="2" t="s">
        <v>389</v>
      </c>
    </row>
    <row r="39" spans="3:3" x14ac:dyDescent="0.25">
      <c r="C39" s="2" t="s">
        <v>390</v>
      </c>
    </row>
    <row r="53" spans="3:6" x14ac:dyDescent="0.25">
      <c r="C53" s="212">
        <v>44880</v>
      </c>
      <c r="D53" s="60"/>
      <c r="E53" s="60"/>
      <c r="F53" s="60"/>
    </row>
    <row r="62" spans="3:6" x14ac:dyDescent="0.25">
      <c r="C62" s="60"/>
      <c r="D62" s="60"/>
      <c r="E62" s="60"/>
      <c r="F62" s="105"/>
    </row>
  </sheetData>
  <mergeCells count="19">
    <mergeCell ref="A25:J25"/>
    <mergeCell ref="A13:B14"/>
    <mergeCell ref="A22:B23"/>
    <mergeCell ref="C22:J23"/>
    <mergeCell ref="C13:J14"/>
    <mergeCell ref="A21:B21"/>
    <mergeCell ref="C21:J21"/>
    <mergeCell ref="A15:B16"/>
    <mergeCell ref="C15:J16"/>
    <mergeCell ref="A20:J20"/>
    <mergeCell ref="A17:J18"/>
    <mergeCell ref="A6:B6"/>
    <mergeCell ref="C6:J6"/>
    <mergeCell ref="A7:B8"/>
    <mergeCell ref="C7:J8"/>
    <mergeCell ref="A11:B12"/>
    <mergeCell ref="C11:J12"/>
    <mergeCell ref="A9:B10"/>
    <mergeCell ref="C9:J10"/>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89992-0F85-4AD1-84A0-584DE4BF0E58}">
  <sheetPr>
    <tabColor rgb="FF00B050"/>
  </sheetPr>
  <dimension ref="A1:E24"/>
  <sheetViews>
    <sheetView topLeftCell="A14" workbookViewId="0">
      <selection activeCell="C19" sqref="C19"/>
    </sheetView>
  </sheetViews>
  <sheetFormatPr defaultColWidth="8.88671875" defaultRowHeight="15" x14ac:dyDescent="0.25"/>
  <cols>
    <col min="1" max="1" width="62.88671875" style="60" customWidth="1"/>
    <col min="2" max="2" width="17.6640625" style="60" customWidth="1"/>
    <col min="3" max="3" width="37.33203125" style="60" customWidth="1"/>
    <col min="4" max="16384" width="8.88671875" style="60"/>
  </cols>
  <sheetData>
    <row r="1" spans="1:5" x14ac:dyDescent="0.25">
      <c r="A1" s="60" t="str">
        <f>+'Cover Page'!$B$28</f>
        <v>Annual Performance Report 2022</v>
      </c>
      <c r="C1" s="60" t="str">
        <f>+'Cover Page'!$B$33</f>
        <v>Ardley Energy Recovery Facility</v>
      </c>
    </row>
    <row r="3" spans="1:5" ht="15.6" x14ac:dyDescent="0.3">
      <c r="A3" s="1" t="s">
        <v>431</v>
      </c>
      <c r="E3" s="55" t="s">
        <v>3</v>
      </c>
    </row>
    <row r="5" spans="1:5" x14ac:dyDescent="0.25">
      <c r="A5" s="427" t="s">
        <v>432</v>
      </c>
      <c r="B5" s="428"/>
      <c r="C5" s="428"/>
    </row>
    <row r="6" spans="1:5" x14ac:dyDescent="0.25">
      <c r="A6" s="220" t="s">
        <v>433</v>
      </c>
      <c r="B6" s="221" t="s">
        <v>434</v>
      </c>
      <c r="C6" s="222">
        <v>331159.40000000002</v>
      </c>
    </row>
    <row r="7" spans="1:5" ht="30" x14ac:dyDescent="0.25">
      <c r="A7" s="220" t="s">
        <v>435</v>
      </c>
      <c r="B7" s="221" t="s">
        <v>434</v>
      </c>
      <c r="C7" s="226">
        <f>C6/'Operational Data'!G21</f>
        <v>1.0720399111897687</v>
      </c>
    </row>
    <row r="8" spans="1:5" ht="30" x14ac:dyDescent="0.25">
      <c r="A8" s="220" t="s">
        <v>436</v>
      </c>
      <c r="B8" s="221" t="s">
        <v>434</v>
      </c>
      <c r="C8" s="227">
        <f>C6/'Operational Data'!G26</f>
        <v>1.44065028625124</v>
      </c>
    </row>
    <row r="9" spans="1:5" ht="60" x14ac:dyDescent="0.25">
      <c r="A9" s="220" t="s">
        <v>448</v>
      </c>
      <c r="B9" s="425" t="s">
        <v>449</v>
      </c>
      <c r="C9" s="426"/>
    </row>
    <row r="10" spans="1:5" x14ac:dyDescent="0.25">
      <c r="A10" s="159"/>
      <c r="B10" s="223"/>
      <c r="C10" s="223"/>
    </row>
    <row r="11" spans="1:5" x14ac:dyDescent="0.25">
      <c r="A11" s="429" t="s">
        <v>437</v>
      </c>
      <c r="B11" s="428"/>
      <c r="C11" s="428"/>
    </row>
    <row r="12" spans="1:5" x14ac:dyDescent="0.25">
      <c r="A12" s="220" t="s">
        <v>438</v>
      </c>
      <c r="B12" s="221" t="s">
        <v>434</v>
      </c>
      <c r="C12" s="222">
        <v>7.16</v>
      </c>
    </row>
    <row r="13" spans="1:5" ht="54.75" customHeight="1" x14ac:dyDescent="0.25">
      <c r="A13" s="220" t="s">
        <v>450</v>
      </c>
      <c r="B13" s="425" t="s">
        <v>449</v>
      </c>
      <c r="C13" s="426"/>
    </row>
    <row r="14" spans="1:5" ht="43.2" x14ac:dyDescent="0.25">
      <c r="A14" s="220" t="s">
        <v>439</v>
      </c>
      <c r="B14" s="224" t="s">
        <v>440</v>
      </c>
      <c r="C14" s="222">
        <f>C6+(C12*298)</f>
        <v>333293.08</v>
      </c>
    </row>
    <row r="15" spans="1:5" x14ac:dyDescent="0.25">
      <c r="A15" s="159"/>
      <c r="B15" s="223"/>
      <c r="C15" s="223"/>
    </row>
    <row r="16" spans="1:5" x14ac:dyDescent="0.25">
      <c r="A16" s="427" t="s">
        <v>441</v>
      </c>
      <c r="B16" s="428"/>
      <c r="C16" s="428"/>
    </row>
    <row r="17" spans="1:3" x14ac:dyDescent="0.25">
      <c r="A17" s="220" t="s">
        <v>442</v>
      </c>
      <c r="B17" s="221" t="s">
        <v>443</v>
      </c>
      <c r="C17" s="225">
        <v>0.37</v>
      </c>
    </row>
    <row r="18" spans="1:3" ht="105" customHeight="1" x14ac:dyDescent="0.25">
      <c r="A18" s="220" t="s">
        <v>452</v>
      </c>
      <c r="B18" s="425" t="s">
        <v>453</v>
      </c>
      <c r="C18" s="426"/>
    </row>
    <row r="19" spans="1:3" ht="30" x14ac:dyDescent="0.25">
      <c r="A19" s="220" t="s">
        <v>444</v>
      </c>
      <c r="B19" s="221" t="s">
        <v>443</v>
      </c>
      <c r="C19" s="225">
        <v>0.26400000000000001</v>
      </c>
    </row>
    <row r="20" spans="1:3" ht="62.25" customHeight="1" x14ac:dyDescent="0.25">
      <c r="A20" s="220" t="s">
        <v>445</v>
      </c>
      <c r="B20" s="425" t="s">
        <v>454</v>
      </c>
      <c r="C20" s="426"/>
    </row>
    <row r="22" spans="1:3" x14ac:dyDescent="0.25">
      <c r="A22" s="60" t="s">
        <v>446</v>
      </c>
    </row>
    <row r="23" spans="1:3" x14ac:dyDescent="0.25">
      <c r="A23" s="334" t="s">
        <v>451</v>
      </c>
      <c r="B23" s="334"/>
      <c r="C23" s="334"/>
    </row>
    <row r="24" spans="1:3" x14ac:dyDescent="0.25">
      <c r="A24" s="334"/>
      <c r="B24" s="334"/>
      <c r="C24" s="334"/>
    </row>
  </sheetData>
  <mergeCells count="8">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29698" r:id="rId4">
          <objectPr defaultSize="0" autoPict="0" r:id="rId5">
            <anchor moveWithCells="1">
              <from>
                <xdr:col>4</xdr:col>
                <xdr:colOff>38100</xdr:colOff>
                <xdr:row>3</xdr:row>
                <xdr:rowOff>106680</xdr:rowOff>
              </from>
              <to>
                <xdr:col>6</xdr:col>
                <xdr:colOff>220980</xdr:colOff>
                <xdr:row>7</xdr:row>
                <xdr:rowOff>30480</xdr:rowOff>
              </to>
            </anchor>
          </objectPr>
        </oleObject>
      </mc:Choice>
      <mc:Fallback>
        <oleObject progId="Acrobat Document" dvAspect="DVASPECT_ICON" shapeId="29698"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347B3-7A12-4F9E-BA5C-09CF4E8AAC94}">
  <sheetPr codeName="Sheet20">
    <tabColor rgb="FF00B050"/>
  </sheetPr>
  <dimension ref="A1:O42"/>
  <sheetViews>
    <sheetView showGridLines="0" topLeftCell="A11" zoomScale="110" zoomScaleNormal="110" workbookViewId="0">
      <selection activeCell="L32" sqref="L32"/>
    </sheetView>
  </sheetViews>
  <sheetFormatPr defaultColWidth="9.109375" defaultRowHeight="15" x14ac:dyDescent="0.25"/>
  <cols>
    <col min="1" max="1" width="9.109375" style="60" customWidth="1"/>
    <col min="2" max="2" width="16.109375" style="60" customWidth="1"/>
    <col min="3" max="3" width="11.33203125" style="60" customWidth="1"/>
    <col min="4" max="4" width="14.44140625" style="60" customWidth="1"/>
    <col min="5" max="5" width="5.33203125" style="60" customWidth="1"/>
    <col min="6" max="6" width="22.109375" style="60" customWidth="1"/>
    <col min="7" max="15" width="5.33203125" style="60" customWidth="1"/>
    <col min="16" max="16384" width="9.109375" style="60"/>
  </cols>
  <sheetData>
    <row r="1" spans="1:15" x14ac:dyDescent="0.25">
      <c r="A1" s="60" t="str">
        <f>+'Cover Page'!$B$28</f>
        <v>Annual Performance Report 2022</v>
      </c>
      <c r="E1" s="60" t="str">
        <f>+'Cover Page'!$B$33</f>
        <v>Ardley Energy Recovery Facility</v>
      </c>
    </row>
    <row r="3" spans="1:15" ht="15.6" x14ac:dyDescent="0.3">
      <c r="A3" s="1" t="s">
        <v>240</v>
      </c>
    </row>
    <row r="4" spans="1:15" ht="15.6" x14ac:dyDescent="0.3">
      <c r="A4" s="1"/>
    </row>
    <row r="5" spans="1:15" s="105" customFormat="1" ht="21.75" customHeight="1" x14ac:dyDescent="0.25">
      <c r="A5" s="443" t="s">
        <v>241</v>
      </c>
      <c r="B5" s="443"/>
      <c r="C5" s="443"/>
      <c r="D5" s="443"/>
      <c r="E5" s="443"/>
      <c r="F5" s="443"/>
      <c r="G5" s="443"/>
      <c r="H5" s="443"/>
      <c r="I5" s="443"/>
      <c r="J5" s="443"/>
      <c r="K5" s="443"/>
      <c r="L5" s="443"/>
      <c r="M5" s="443"/>
      <c r="N5" s="443"/>
      <c r="O5" s="443"/>
    </row>
    <row r="6" spans="1:15" s="105" customFormat="1" ht="15.75" customHeight="1" x14ac:dyDescent="0.25">
      <c r="A6" s="305" t="s">
        <v>242</v>
      </c>
      <c r="B6" s="305"/>
      <c r="C6" s="305"/>
      <c r="D6" s="305"/>
      <c r="E6" s="305"/>
      <c r="F6" s="305"/>
      <c r="G6" s="305"/>
      <c r="H6" s="305"/>
      <c r="I6" s="305"/>
      <c r="J6" s="305"/>
      <c r="K6" s="305"/>
      <c r="L6" s="305"/>
      <c r="M6" s="305"/>
      <c r="N6" s="305"/>
      <c r="O6" s="305"/>
    </row>
    <row r="7" spans="1:15" s="105" customFormat="1" ht="15.75" customHeight="1" x14ac:dyDescent="0.25">
      <c r="A7" s="305"/>
      <c r="B7" s="305"/>
      <c r="C7" s="305"/>
      <c r="D7" s="305"/>
      <c r="E7" s="305"/>
      <c r="F7" s="305"/>
      <c r="G7" s="305"/>
      <c r="H7" s="305"/>
      <c r="I7" s="305"/>
      <c r="J7" s="305"/>
      <c r="K7" s="305"/>
      <c r="L7" s="305"/>
      <c r="M7" s="305"/>
      <c r="N7" s="305"/>
      <c r="O7" s="305"/>
    </row>
    <row r="8" spans="1:15" s="105" customFormat="1" ht="15.75" customHeight="1" x14ac:dyDescent="0.25">
      <c r="A8" s="305" t="s">
        <v>243</v>
      </c>
      <c r="B8" s="305"/>
      <c r="C8" s="305"/>
      <c r="D8" s="305"/>
      <c r="E8" s="305"/>
      <c r="F8" s="305"/>
      <c r="G8" s="305"/>
      <c r="H8" s="305"/>
      <c r="I8" s="305"/>
      <c r="J8" s="305"/>
      <c r="K8" s="305"/>
      <c r="L8" s="305"/>
      <c r="M8" s="305"/>
      <c r="N8" s="305"/>
      <c r="O8" s="305"/>
    </row>
    <row r="9" spans="1:15" s="105" customFormat="1" ht="15.75" customHeight="1" x14ac:dyDescent="0.25">
      <c r="A9" s="305"/>
      <c r="B9" s="305"/>
      <c r="C9" s="305"/>
      <c r="D9" s="305"/>
      <c r="E9" s="305"/>
      <c r="F9" s="305"/>
      <c r="G9" s="305"/>
      <c r="H9" s="305"/>
      <c r="I9" s="305"/>
      <c r="J9" s="305"/>
      <c r="K9" s="305"/>
      <c r="L9" s="305"/>
      <c r="M9" s="305"/>
      <c r="N9" s="305"/>
      <c r="O9" s="305"/>
    </row>
    <row r="10" spans="1:15" s="105" customFormat="1" ht="15.75" customHeight="1" x14ac:dyDescent="0.25">
      <c r="A10" s="305" t="s">
        <v>423</v>
      </c>
      <c r="B10" s="305"/>
      <c r="C10" s="305"/>
      <c r="D10" s="305"/>
      <c r="E10" s="305"/>
      <c r="F10" s="305"/>
      <c r="G10" s="305"/>
      <c r="H10" s="305"/>
      <c r="I10" s="305"/>
      <c r="J10" s="305"/>
      <c r="K10" s="305"/>
      <c r="L10" s="305"/>
      <c r="M10" s="305"/>
      <c r="N10" s="305"/>
      <c r="O10" s="305"/>
    </row>
    <row r="11" spans="1:15" s="105" customFormat="1" ht="47.25" customHeight="1" x14ac:dyDescent="0.25">
      <c r="A11" s="305"/>
      <c r="B11" s="305"/>
      <c r="C11" s="305"/>
      <c r="D11" s="305"/>
      <c r="E11" s="305"/>
      <c r="F11" s="305"/>
      <c r="G11" s="305"/>
      <c r="H11" s="305"/>
      <c r="I11" s="305"/>
      <c r="J11" s="305"/>
      <c r="K11" s="305"/>
      <c r="L11" s="305"/>
      <c r="M11" s="305"/>
      <c r="N11" s="305"/>
      <c r="O11" s="305"/>
    </row>
    <row r="12" spans="1:15" s="105" customFormat="1" ht="13.8" x14ac:dyDescent="0.25"/>
    <row r="13" spans="1:15" s="104" customFormat="1" ht="23.25" customHeight="1" x14ac:dyDescent="0.3">
      <c r="A13" s="444" t="s">
        <v>244</v>
      </c>
      <c r="B13" s="444"/>
      <c r="C13" s="444"/>
      <c r="D13" s="444"/>
      <c r="E13" s="444"/>
      <c r="F13" s="444"/>
      <c r="G13" s="444"/>
      <c r="H13" s="444"/>
      <c r="I13" s="444"/>
      <c r="J13" s="444"/>
      <c r="K13" s="444"/>
      <c r="L13" s="444"/>
      <c r="M13" s="444"/>
      <c r="N13" s="444"/>
      <c r="O13" s="444"/>
    </row>
    <row r="14" spans="1:15" ht="15.75" customHeight="1" x14ac:dyDescent="0.25">
      <c r="A14" s="400" t="s">
        <v>245</v>
      </c>
      <c r="B14" s="402"/>
      <c r="C14" s="443" t="s">
        <v>236</v>
      </c>
      <c r="D14" s="443"/>
      <c r="E14" s="443"/>
      <c r="F14" s="443"/>
      <c r="G14" s="443"/>
      <c r="H14" s="443"/>
      <c r="I14" s="443"/>
      <c r="J14" s="443"/>
      <c r="K14" s="443"/>
      <c r="L14" s="443"/>
      <c r="M14" s="443"/>
      <c r="N14" s="443"/>
      <c r="O14" s="443"/>
    </row>
    <row r="15" spans="1:15" ht="11.25" customHeight="1" x14ac:dyDescent="0.25">
      <c r="A15" s="445"/>
      <c r="B15" s="446"/>
      <c r="C15" s="438"/>
      <c r="D15" s="438"/>
      <c r="E15" s="438"/>
      <c r="F15" s="438"/>
      <c r="G15" s="438"/>
      <c r="H15" s="438"/>
      <c r="I15" s="438"/>
      <c r="J15" s="438"/>
      <c r="K15" s="438"/>
      <c r="L15" s="438"/>
      <c r="M15" s="438"/>
      <c r="N15" s="438"/>
      <c r="O15" s="438"/>
    </row>
    <row r="16" spans="1:15" ht="11.25" customHeight="1" x14ac:dyDescent="0.25">
      <c r="A16" s="447"/>
      <c r="B16" s="448"/>
      <c r="C16" s="438"/>
      <c r="D16" s="438"/>
      <c r="E16" s="438"/>
      <c r="F16" s="438"/>
      <c r="G16" s="438"/>
      <c r="H16" s="438"/>
      <c r="I16" s="438"/>
      <c r="J16" s="438"/>
      <c r="K16" s="438"/>
      <c r="L16" s="438"/>
      <c r="M16" s="438"/>
      <c r="N16" s="438"/>
      <c r="O16" s="438"/>
    </row>
    <row r="17" spans="1:15" ht="11.25" customHeight="1" x14ac:dyDescent="0.25">
      <c r="A17" s="439"/>
      <c r="B17" s="440"/>
      <c r="C17" s="438"/>
      <c r="D17" s="438"/>
      <c r="E17" s="438"/>
      <c r="F17" s="438"/>
      <c r="G17" s="438"/>
      <c r="H17" s="438"/>
      <c r="I17" s="438"/>
      <c r="J17" s="438"/>
      <c r="K17" s="438"/>
      <c r="L17" s="438"/>
      <c r="M17" s="438"/>
      <c r="N17" s="438"/>
      <c r="O17" s="438"/>
    </row>
    <row r="18" spans="1:15" ht="11.25" customHeight="1" x14ac:dyDescent="0.25">
      <c r="A18" s="441"/>
      <c r="B18" s="442"/>
      <c r="C18" s="438"/>
      <c r="D18" s="438"/>
      <c r="E18" s="438"/>
      <c r="F18" s="438"/>
      <c r="G18" s="438"/>
      <c r="H18" s="438"/>
      <c r="I18" s="438"/>
      <c r="J18" s="438"/>
      <c r="K18" s="438"/>
      <c r="L18" s="438"/>
      <c r="M18" s="438"/>
      <c r="N18" s="438"/>
      <c r="O18" s="438"/>
    </row>
    <row r="19" spans="1:15" ht="11.25" customHeight="1" x14ac:dyDescent="0.25">
      <c r="A19" s="439"/>
      <c r="B19" s="440"/>
      <c r="C19" s="438"/>
      <c r="D19" s="438"/>
      <c r="E19" s="438"/>
      <c r="F19" s="438"/>
      <c r="G19" s="438"/>
      <c r="H19" s="438"/>
      <c r="I19" s="438"/>
      <c r="J19" s="438"/>
      <c r="K19" s="438"/>
      <c r="L19" s="438"/>
      <c r="M19" s="438"/>
      <c r="N19" s="438"/>
      <c r="O19" s="438"/>
    </row>
    <row r="20" spans="1:15" ht="11.25" customHeight="1" x14ac:dyDescent="0.25">
      <c r="A20" s="441"/>
      <c r="B20" s="442"/>
      <c r="C20" s="438"/>
      <c r="D20" s="438"/>
      <c r="E20" s="438"/>
      <c r="F20" s="438"/>
      <c r="G20" s="438"/>
      <c r="H20" s="438"/>
      <c r="I20" s="438"/>
      <c r="J20" s="438"/>
      <c r="K20" s="438"/>
      <c r="L20" s="438"/>
      <c r="M20" s="438"/>
      <c r="N20" s="438"/>
      <c r="O20" s="438"/>
    </row>
    <row r="21" spans="1:15" ht="11.25" customHeight="1" x14ac:dyDescent="0.25">
      <c r="A21" s="439"/>
      <c r="B21" s="440"/>
      <c r="C21" s="438"/>
      <c r="D21" s="438"/>
      <c r="E21" s="438"/>
      <c r="F21" s="438"/>
      <c r="G21" s="438"/>
      <c r="H21" s="438"/>
      <c r="I21" s="438"/>
      <c r="J21" s="438"/>
      <c r="K21" s="438"/>
      <c r="L21" s="438"/>
      <c r="M21" s="438"/>
      <c r="N21" s="438"/>
      <c r="O21" s="438"/>
    </row>
    <row r="22" spans="1:15" ht="11.25" customHeight="1" x14ac:dyDescent="0.25">
      <c r="A22" s="441"/>
      <c r="B22" s="442"/>
      <c r="C22" s="438"/>
      <c r="D22" s="438"/>
      <c r="E22" s="438"/>
      <c r="F22" s="438"/>
      <c r="G22" s="438"/>
      <c r="H22" s="438"/>
      <c r="I22" s="438"/>
      <c r="J22" s="438"/>
      <c r="K22" s="438"/>
      <c r="L22" s="438"/>
      <c r="M22" s="438"/>
      <c r="N22" s="438"/>
      <c r="O22" s="438"/>
    </row>
    <row r="23" spans="1:15" x14ac:dyDescent="0.25">
      <c r="A23" s="82"/>
      <c r="B23" s="82"/>
      <c r="C23" s="82"/>
      <c r="D23" s="82"/>
      <c r="E23" s="82"/>
      <c r="F23" s="82"/>
      <c r="G23" s="82"/>
      <c r="H23" s="82"/>
      <c r="I23" s="82"/>
      <c r="J23" s="82"/>
    </row>
    <row r="24" spans="1:15" x14ac:dyDescent="0.25">
      <c r="A24" s="82"/>
      <c r="B24" s="82"/>
      <c r="C24" s="82"/>
      <c r="D24" s="82"/>
      <c r="E24" s="82"/>
      <c r="F24" s="82"/>
      <c r="G24" s="82"/>
    </row>
    <row r="25" spans="1:15" s="40" customFormat="1" ht="16.5" customHeight="1" x14ac:dyDescent="0.25">
      <c r="A25" s="436" t="s">
        <v>424</v>
      </c>
      <c r="B25" s="436"/>
      <c r="C25" s="436"/>
      <c r="D25" s="436"/>
      <c r="E25" s="436"/>
      <c r="F25" s="436"/>
      <c r="G25" s="436"/>
    </row>
    <row r="26" spans="1:15" s="82" customFormat="1" ht="17.25" customHeight="1" x14ac:dyDescent="0.25">
      <c r="A26" s="437" t="s">
        <v>246</v>
      </c>
      <c r="B26" s="437"/>
      <c r="C26" s="380" t="s">
        <v>247</v>
      </c>
      <c r="D26" s="380" t="s">
        <v>248</v>
      </c>
      <c r="E26" s="380"/>
      <c r="F26" s="380"/>
      <c r="G26" s="380"/>
    </row>
    <row r="27" spans="1:15" s="82" customFormat="1" ht="26.25" customHeight="1" x14ac:dyDescent="0.25">
      <c r="A27" s="437"/>
      <c r="B27" s="437"/>
      <c r="C27" s="380"/>
      <c r="D27" s="380" t="s">
        <v>425</v>
      </c>
      <c r="E27" s="380"/>
      <c r="F27" s="380" t="s">
        <v>159</v>
      </c>
      <c r="G27" s="380"/>
    </row>
    <row r="28" spans="1:15" s="161" customFormat="1" ht="38.1" customHeight="1" x14ac:dyDescent="0.25">
      <c r="A28" s="304" t="s">
        <v>426</v>
      </c>
      <c r="B28" s="304"/>
      <c r="C28" s="76" t="s">
        <v>86</v>
      </c>
      <c r="D28" s="308"/>
      <c r="E28" s="308"/>
      <c r="F28" s="434"/>
      <c r="G28" s="435"/>
      <c r="J28" s="82"/>
      <c r="K28" s="82"/>
    </row>
    <row r="29" spans="1:15" s="161" customFormat="1" ht="38.1" customHeight="1" x14ac:dyDescent="0.25">
      <c r="A29" s="304" t="s">
        <v>427</v>
      </c>
      <c r="B29" s="304"/>
      <c r="C29" s="103" t="s">
        <v>250</v>
      </c>
      <c r="D29" s="432">
        <v>1.28</v>
      </c>
      <c r="E29" s="433"/>
      <c r="F29" s="434"/>
      <c r="G29" s="435"/>
      <c r="J29" s="82"/>
      <c r="K29" s="82"/>
    </row>
    <row r="30" spans="1:15" s="161" customFormat="1" ht="38.1" customHeight="1" x14ac:dyDescent="0.25">
      <c r="A30" s="304" t="s">
        <v>428</v>
      </c>
      <c r="B30" s="304"/>
      <c r="C30" s="103" t="s">
        <v>251</v>
      </c>
      <c r="D30" s="308" t="s">
        <v>429</v>
      </c>
      <c r="E30" s="308"/>
      <c r="F30" s="432">
        <v>4</v>
      </c>
      <c r="G30" s="433"/>
      <c r="J30" s="82"/>
      <c r="K30" s="82"/>
    </row>
    <row r="31" spans="1:15" s="161" customFormat="1" ht="38.1" customHeight="1" x14ac:dyDescent="0.3">
      <c r="A31" s="304" t="s">
        <v>430</v>
      </c>
      <c r="B31" s="304"/>
      <c r="C31" s="103" t="s">
        <v>251</v>
      </c>
      <c r="D31" s="308">
        <v>0</v>
      </c>
      <c r="E31" s="308"/>
      <c r="F31" s="434"/>
      <c r="G31" s="435"/>
    </row>
    <row r="33" spans="1:7" x14ac:dyDescent="0.25">
      <c r="A33" s="333" t="s">
        <v>252</v>
      </c>
      <c r="B33" s="333"/>
      <c r="C33" s="333"/>
      <c r="D33" s="333"/>
      <c r="E33" s="333"/>
      <c r="F33" s="333"/>
      <c r="G33" s="333"/>
    </row>
    <row r="34" spans="1:7" x14ac:dyDescent="0.25">
      <c r="A34" s="430" t="s">
        <v>455</v>
      </c>
      <c r="B34" s="431"/>
      <c r="C34" s="431"/>
      <c r="D34" s="431"/>
      <c r="E34" s="431"/>
      <c r="F34" s="431"/>
      <c r="G34" s="431"/>
    </row>
    <row r="35" spans="1:7" x14ac:dyDescent="0.25">
      <c r="A35" s="431"/>
      <c r="B35" s="431"/>
      <c r="C35" s="431"/>
      <c r="D35" s="431"/>
      <c r="E35" s="431"/>
      <c r="F35" s="431"/>
      <c r="G35" s="431"/>
    </row>
    <row r="36" spans="1:7" x14ac:dyDescent="0.25">
      <c r="A36" s="431"/>
      <c r="B36" s="431"/>
      <c r="C36" s="431"/>
      <c r="D36" s="431"/>
      <c r="E36" s="431"/>
      <c r="F36" s="431"/>
      <c r="G36" s="431"/>
    </row>
    <row r="37" spans="1:7" x14ac:dyDescent="0.25">
      <c r="A37" s="431"/>
      <c r="B37" s="431"/>
      <c r="C37" s="431"/>
      <c r="D37" s="431"/>
      <c r="E37" s="431"/>
      <c r="F37" s="431"/>
      <c r="G37" s="431"/>
    </row>
    <row r="38" spans="1:7" x14ac:dyDescent="0.25">
      <c r="A38" s="431"/>
      <c r="B38" s="431"/>
      <c r="C38" s="431"/>
      <c r="D38" s="431"/>
      <c r="E38" s="431"/>
      <c r="F38" s="431"/>
      <c r="G38" s="431"/>
    </row>
    <row r="39" spans="1:7" x14ac:dyDescent="0.25">
      <c r="A39" s="431"/>
      <c r="B39" s="431"/>
      <c r="C39" s="431"/>
      <c r="D39" s="431"/>
      <c r="E39" s="431"/>
      <c r="F39" s="431"/>
      <c r="G39" s="431"/>
    </row>
    <row r="40" spans="1:7" x14ac:dyDescent="0.25">
      <c r="A40" s="82"/>
      <c r="B40" s="82"/>
      <c r="C40" s="82"/>
      <c r="D40" s="82"/>
      <c r="E40" s="82"/>
      <c r="F40" s="82"/>
      <c r="G40" s="82"/>
    </row>
    <row r="42" spans="1:7" x14ac:dyDescent="0.25">
      <c r="C42" s="212">
        <v>44880</v>
      </c>
    </row>
  </sheetData>
  <mergeCells count="35">
    <mergeCell ref="C21:O22"/>
    <mergeCell ref="A21:B22"/>
    <mergeCell ref="A5:O5"/>
    <mergeCell ref="A6:O7"/>
    <mergeCell ref="A8:O9"/>
    <mergeCell ref="A10:O11"/>
    <mergeCell ref="A19:B20"/>
    <mergeCell ref="A13:O13"/>
    <mergeCell ref="C14:O14"/>
    <mergeCell ref="C15:O16"/>
    <mergeCell ref="A14:B14"/>
    <mergeCell ref="C17:O18"/>
    <mergeCell ref="C19:O20"/>
    <mergeCell ref="A15:B16"/>
    <mergeCell ref="A17:B18"/>
    <mergeCell ref="A28:B28"/>
    <mergeCell ref="A30:B30"/>
    <mergeCell ref="A25:G25"/>
    <mergeCell ref="A26:B27"/>
    <mergeCell ref="C26:C27"/>
    <mergeCell ref="D26:G26"/>
    <mergeCell ref="D27:E27"/>
    <mergeCell ref="F27:G27"/>
    <mergeCell ref="D28:E28"/>
    <mergeCell ref="F28:G28"/>
    <mergeCell ref="A29:B29"/>
    <mergeCell ref="D29:E29"/>
    <mergeCell ref="F29:G29"/>
    <mergeCell ref="A33:G33"/>
    <mergeCell ref="A34:G39"/>
    <mergeCell ref="D30:E30"/>
    <mergeCell ref="F30:G30"/>
    <mergeCell ref="A31:B31"/>
    <mergeCell ref="D31:E31"/>
    <mergeCell ref="F31:G31"/>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Z66"/>
  <sheetViews>
    <sheetView showGridLines="0" zoomScaleNormal="100" workbookViewId="0">
      <selection activeCell="O21" sqref="O2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26" x14ac:dyDescent="0.25">
      <c r="A1" s="60" t="str">
        <f>+'Cover Page'!$B$28</f>
        <v>Annual Performance Report 2022</v>
      </c>
      <c r="B1" s="60"/>
      <c r="C1" s="60"/>
      <c r="D1" s="60"/>
      <c r="E1" s="60" t="str">
        <f>+'Cover Page'!$B$33</f>
        <v>Ardley Energy Recovery Facility</v>
      </c>
      <c r="F1" s="60"/>
      <c r="G1" s="60"/>
      <c r="H1" s="60"/>
      <c r="I1" s="60"/>
      <c r="J1" s="60"/>
      <c r="K1" s="60"/>
      <c r="L1" s="60"/>
      <c r="M1" s="60"/>
      <c r="N1" s="60"/>
      <c r="O1" s="60"/>
      <c r="P1" s="60"/>
      <c r="Q1" s="60"/>
      <c r="R1" s="60"/>
      <c r="S1" s="60"/>
      <c r="T1" s="60"/>
      <c r="U1" s="60"/>
      <c r="V1" s="60"/>
      <c r="W1" s="60"/>
      <c r="X1" s="60"/>
      <c r="Y1" s="60"/>
      <c r="Z1" s="60"/>
    </row>
    <row r="3" spans="1:26" ht="15.6" x14ac:dyDescent="0.3">
      <c r="A3" s="1" t="s">
        <v>42</v>
      </c>
      <c r="B3" s="60"/>
      <c r="C3" s="60"/>
      <c r="D3" s="60"/>
      <c r="E3" s="60"/>
      <c r="F3" s="60"/>
      <c r="G3" s="60"/>
      <c r="H3" s="60"/>
      <c r="I3" s="60"/>
      <c r="J3" s="60"/>
      <c r="K3" s="60"/>
      <c r="L3" s="60"/>
      <c r="M3" s="60"/>
      <c r="N3" s="60"/>
      <c r="O3" s="60"/>
      <c r="P3" s="60"/>
      <c r="Q3" s="60"/>
      <c r="R3" s="60"/>
      <c r="S3" s="60"/>
      <c r="T3" s="60"/>
      <c r="U3" s="60"/>
      <c r="V3" s="60"/>
      <c r="W3" s="60"/>
      <c r="X3" s="60"/>
      <c r="Y3" s="60"/>
      <c r="Z3" s="60"/>
    </row>
    <row r="4" spans="1:26" ht="15.6" x14ac:dyDescent="0.3">
      <c r="A4" s="1"/>
      <c r="B4" s="60"/>
      <c r="C4" s="60"/>
      <c r="D4" s="60"/>
      <c r="E4" s="60"/>
      <c r="F4" s="60"/>
      <c r="G4" s="60"/>
      <c r="H4" s="60"/>
      <c r="I4" s="60"/>
      <c r="J4" s="60"/>
      <c r="K4" s="60"/>
      <c r="L4" s="60"/>
      <c r="M4" s="60"/>
      <c r="N4" s="60"/>
      <c r="O4" s="60"/>
      <c r="P4" s="60"/>
      <c r="Q4" s="60"/>
      <c r="R4" s="60"/>
      <c r="S4" s="60"/>
      <c r="T4" s="60"/>
      <c r="U4" s="60"/>
      <c r="V4" s="60"/>
      <c r="W4" s="60"/>
      <c r="X4" s="60"/>
      <c r="Y4" s="60"/>
      <c r="Z4" s="60"/>
    </row>
    <row r="5" spans="1:26" s="3" customFormat="1" ht="21.75" customHeight="1" x14ac:dyDescent="0.25">
      <c r="A5" s="34" t="s">
        <v>241</v>
      </c>
      <c r="B5" s="35"/>
      <c r="C5" s="35"/>
      <c r="D5" s="35"/>
      <c r="E5" s="35"/>
      <c r="F5" s="35"/>
      <c r="G5" s="35"/>
      <c r="H5" s="35"/>
      <c r="I5" s="35"/>
      <c r="J5" s="36"/>
      <c r="K5" s="105"/>
      <c r="L5" s="105"/>
      <c r="M5" s="105"/>
      <c r="N5" s="105"/>
      <c r="O5" s="105"/>
      <c r="P5" s="105"/>
      <c r="Q5" s="105"/>
      <c r="R5" s="105"/>
      <c r="S5" s="105"/>
      <c r="T5" s="105"/>
      <c r="U5" s="105"/>
      <c r="V5" s="105"/>
      <c r="W5" s="105"/>
      <c r="X5" s="105"/>
      <c r="Y5" s="105"/>
      <c r="Z5" s="105"/>
    </row>
    <row r="6" spans="1:26" s="3" customFormat="1" ht="15.75" customHeight="1" x14ac:dyDescent="0.25">
      <c r="A6" s="391" t="s">
        <v>253</v>
      </c>
      <c r="B6" s="423"/>
      <c r="C6" s="423"/>
      <c r="D6" s="423"/>
      <c r="E6" s="423"/>
      <c r="F6" s="423"/>
      <c r="G6" s="423"/>
      <c r="H6" s="423"/>
      <c r="I6" s="423"/>
      <c r="J6" s="412"/>
      <c r="K6" s="105"/>
      <c r="L6" s="105"/>
      <c r="M6" s="105"/>
      <c r="N6" s="105"/>
      <c r="O6" s="105"/>
      <c r="P6" s="105"/>
      <c r="Q6" s="105"/>
      <c r="R6" s="105"/>
      <c r="S6" s="105"/>
      <c r="T6" s="105"/>
      <c r="U6" s="105"/>
      <c r="V6" s="105"/>
      <c r="W6" s="105"/>
      <c r="X6" s="105"/>
      <c r="Y6" s="105"/>
      <c r="Z6" s="105"/>
    </row>
    <row r="7" spans="1:26" s="3" customFormat="1" ht="15.75" customHeight="1" x14ac:dyDescent="0.25">
      <c r="A7" s="413"/>
      <c r="B7" s="424"/>
      <c r="C7" s="424"/>
      <c r="D7" s="424"/>
      <c r="E7" s="424"/>
      <c r="F7" s="424"/>
      <c r="G7" s="424"/>
      <c r="H7" s="424"/>
      <c r="I7" s="424"/>
      <c r="J7" s="414"/>
      <c r="K7" s="105"/>
      <c r="L7" s="105"/>
      <c r="M7" s="105"/>
      <c r="N7" s="105"/>
      <c r="O7" s="105"/>
      <c r="P7" s="105"/>
      <c r="Q7" s="105"/>
      <c r="R7" s="105"/>
      <c r="S7" s="105"/>
      <c r="T7" s="105"/>
      <c r="U7" s="105"/>
      <c r="V7" s="105"/>
      <c r="W7" s="105"/>
      <c r="X7" s="105"/>
      <c r="Y7" s="105"/>
      <c r="Z7" s="105"/>
    </row>
    <row r="8" spans="1:26" s="3" customFormat="1" ht="15.75" customHeight="1" x14ac:dyDescent="0.25">
      <c r="A8" s="391" t="s">
        <v>254</v>
      </c>
      <c r="B8" s="392"/>
      <c r="C8" s="392"/>
      <c r="D8" s="392"/>
      <c r="E8" s="392"/>
      <c r="F8" s="392"/>
      <c r="G8" s="392"/>
      <c r="H8" s="392"/>
      <c r="I8" s="392"/>
      <c r="J8" s="393"/>
      <c r="K8" s="105"/>
      <c r="L8" s="105"/>
      <c r="M8" s="105"/>
      <c r="N8" s="105"/>
      <c r="O8" s="105"/>
      <c r="P8" s="105"/>
      <c r="Q8" s="105"/>
      <c r="R8" s="105"/>
      <c r="S8" s="105"/>
      <c r="T8" s="105"/>
      <c r="U8" s="105"/>
      <c r="V8" s="105"/>
      <c r="W8" s="105"/>
      <c r="X8" s="105"/>
      <c r="Y8" s="105"/>
      <c r="Z8" s="105"/>
    </row>
    <row r="9" spans="1:26" s="3" customFormat="1" ht="15.75" customHeight="1" x14ac:dyDescent="0.25">
      <c r="A9" s="397"/>
      <c r="B9" s="398"/>
      <c r="C9" s="398"/>
      <c r="D9" s="398"/>
      <c r="E9" s="398"/>
      <c r="F9" s="398"/>
      <c r="G9" s="398"/>
      <c r="H9" s="398"/>
      <c r="I9" s="398"/>
      <c r="J9" s="399"/>
      <c r="K9" s="105"/>
      <c r="L9" s="105"/>
      <c r="M9" s="105"/>
      <c r="N9" s="105"/>
      <c r="O9" s="105"/>
      <c r="P9" s="105"/>
      <c r="Q9" s="105"/>
      <c r="R9" s="105"/>
      <c r="S9" s="105"/>
      <c r="T9" s="105"/>
      <c r="U9" s="105"/>
      <c r="V9" s="105"/>
      <c r="W9" s="105"/>
      <c r="X9" s="105"/>
      <c r="Y9" s="105"/>
      <c r="Z9" s="105"/>
    </row>
    <row r="10" spans="1:26" s="3" customFormat="1" ht="15.75" customHeight="1" x14ac:dyDescent="0.25">
      <c r="A10" s="445"/>
      <c r="B10" s="449"/>
      <c r="C10" s="449"/>
      <c r="D10" s="449"/>
      <c r="E10" s="449"/>
      <c r="F10" s="449"/>
      <c r="G10" s="449"/>
      <c r="H10" s="449"/>
      <c r="I10" s="449"/>
      <c r="J10" s="446"/>
      <c r="K10" s="105"/>
      <c r="L10" s="105"/>
      <c r="M10" s="105"/>
      <c r="N10" s="105"/>
      <c r="O10" s="105"/>
      <c r="P10" s="105"/>
      <c r="Q10" s="105"/>
      <c r="R10" s="105"/>
      <c r="S10" s="105"/>
      <c r="T10" s="105"/>
      <c r="U10" s="105"/>
      <c r="V10" s="105"/>
      <c r="W10" s="105"/>
      <c r="X10" s="105"/>
      <c r="Y10" s="105"/>
      <c r="Z10" s="105"/>
    </row>
    <row r="11" spans="1:26" s="3" customFormat="1" ht="15.75" customHeight="1" x14ac:dyDescent="0.25">
      <c r="A11" s="447"/>
      <c r="B11" s="450"/>
      <c r="C11" s="450"/>
      <c r="D11" s="450"/>
      <c r="E11" s="450"/>
      <c r="F11" s="450"/>
      <c r="G11" s="450"/>
      <c r="H11" s="450"/>
      <c r="I11" s="450"/>
      <c r="J11" s="448"/>
      <c r="K11" s="105"/>
      <c r="L11" s="105"/>
      <c r="M11" s="105"/>
      <c r="N11" s="105"/>
      <c r="O11" s="105"/>
      <c r="P11" s="105"/>
      <c r="Q11" s="105"/>
      <c r="R11" s="105"/>
      <c r="S11" s="105"/>
      <c r="T11" s="105"/>
      <c r="U11" s="105"/>
      <c r="V11" s="105"/>
      <c r="W11" s="105"/>
      <c r="X11" s="105"/>
      <c r="Y11" s="105"/>
      <c r="Z11" s="105"/>
    </row>
    <row r="12" spans="1:26" s="3" customFormat="1" ht="13.8" x14ac:dyDescent="0.25">
      <c r="A12" s="105"/>
      <c r="B12" s="105"/>
      <c r="C12" s="105"/>
      <c r="D12" s="105"/>
      <c r="E12" s="105"/>
      <c r="F12" s="105"/>
      <c r="G12" s="105"/>
      <c r="H12" s="105"/>
      <c r="I12" s="105"/>
      <c r="J12" s="105"/>
      <c r="K12" s="105"/>
      <c r="L12" s="105"/>
      <c r="M12" s="105"/>
      <c r="N12" s="105"/>
      <c r="O12" s="105"/>
      <c r="P12" s="105"/>
      <c r="Q12" s="105"/>
      <c r="R12" s="105"/>
      <c r="S12" s="105"/>
      <c r="T12" s="105"/>
      <c r="U12" s="105"/>
      <c r="V12" s="105"/>
      <c r="W12" s="105"/>
      <c r="X12" s="105"/>
      <c r="Y12" s="105"/>
      <c r="Z12" s="105"/>
    </row>
    <row r="13" spans="1:26" s="33" customFormat="1" ht="33.75" customHeight="1" x14ac:dyDescent="0.3">
      <c r="A13" s="388" t="s">
        <v>244</v>
      </c>
      <c r="B13" s="389"/>
      <c r="C13" s="389"/>
      <c r="D13" s="389"/>
      <c r="E13" s="389"/>
      <c r="F13" s="389"/>
      <c r="G13" s="389"/>
      <c r="H13" s="389"/>
      <c r="I13" s="389"/>
      <c r="J13" s="390"/>
      <c r="K13" s="104"/>
      <c r="L13" s="104"/>
      <c r="M13" s="104"/>
      <c r="N13" s="104"/>
      <c r="O13" s="104"/>
      <c r="P13" s="104"/>
      <c r="Q13" s="104"/>
      <c r="R13" s="104"/>
      <c r="S13" s="104"/>
      <c r="T13" s="104"/>
      <c r="U13" s="104"/>
      <c r="V13" s="104"/>
      <c r="W13" s="104"/>
      <c r="X13" s="104"/>
      <c r="Y13" s="104"/>
      <c r="Z13"/>
    </row>
    <row r="14" spans="1:26" ht="15.75" customHeight="1" x14ac:dyDescent="0.25">
      <c r="A14" s="400" t="s">
        <v>245</v>
      </c>
      <c r="B14" s="402"/>
      <c r="C14" s="400" t="s">
        <v>236</v>
      </c>
      <c r="D14" s="401"/>
      <c r="E14" s="401"/>
      <c r="F14" s="401"/>
      <c r="G14" s="401"/>
      <c r="H14" s="401"/>
      <c r="I14" s="401"/>
      <c r="J14" s="402"/>
      <c r="K14" s="60"/>
      <c r="L14" s="60"/>
      <c r="M14" s="60"/>
      <c r="N14" s="60"/>
      <c r="O14" s="60"/>
      <c r="P14" s="60"/>
      <c r="Q14" s="60"/>
      <c r="R14" s="60"/>
      <c r="S14" s="60"/>
      <c r="T14" s="60"/>
      <c r="U14" s="60"/>
      <c r="V14" s="60"/>
      <c r="W14" s="60"/>
      <c r="X14" s="60"/>
      <c r="Y14" s="60"/>
      <c r="Z14" s="60"/>
    </row>
    <row r="15" spans="1:26" ht="15.75" customHeight="1" x14ac:dyDescent="0.25">
      <c r="A15" s="391"/>
      <c r="B15" s="393"/>
      <c r="C15" s="421" t="s">
        <v>255</v>
      </c>
      <c r="D15" s="423"/>
      <c r="E15" s="423"/>
      <c r="F15" s="423"/>
      <c r="G15" s="423"/>
      <c r="H15" s="423"/>
      <c r="I15" s="423"/>
      <c r="J15" s="412"/>
      <c r="K15" s="60"/>
      <c r="L15" s="60"/>
      <c r="M15" s="60"/>
      <c r="N15" s="60"/>
      <c r="O15" s="60"/>
      <c r="P15" s="60"/>
      <c r="Q15" s="60"/>
      <c r="R15" s="60"/>
      <c r="S15" s="60"/>
      <c r="T15" s="60"/>
      <c r="U15" s="60"/>
      <c r="V15" s="60"/>
      <c r="W15" s="60"/>
      <c r="X15" s="60"/>
      <c r="Y15" s="60"/>
      <c r="Z15" s="60"/>
    </row>
    <row r="16" spans="1:26" ht="15.75" customHeight="1" x14ac:dyDescent="0.25">
      <c r="A16" s="397"/>
      <c r="B16" s="399"/>
      <c r="C16" s="413"/>
      <c r="D16" s="424"/>
      <c r="E16" s="424"/>
      <c r="F16" s="424"/>
      <c r="G16" s="424"/>
      <c r="H16" s="424"/>
      <c r="I16" s="424"/>
      <c r="J16" s="414"/>
      <c r="K16" s="60"/>
      <c r="L16" s="60"/>
      <c r="M16" s="60"/>
      <c r="N16" s="60"/>
      <c r="O16" s="60"/>
      <c r="P16" s="60"/>
      <c r="Q16" s="60"/>
      <c r="R16" s="60"/>
      <c r="S16" s="60"/>
      <c r="T16" s="60"/>
      <c r="U16" s="60"/>
      <c r="V16" s="60"/>
      <c r="W16" s="60"/>
      <c r="X16" s="60"/>
      <c r="Y16" s="60"/>
      <c r="Z16" s="60"/>
    </row>
    <row r="17" spans="1:10" ht="15.75" customHeight="1" x14ac:dyDescent="0.25">
      <c r="A17" s="421"/>
      <c r="B17" s="412"/>
      <c r="C17" s="421"/>
      <c r="D17" s="423"/>
      <c r="E17" s="423"/>
      <c r="F17" s="423"/>
      <c r="G17" s="423"/>
      <c r="H17" s="423"/>
      <c r="I17" s="423"/>
      <c r="J17" s="412"/>
    </row>
    <row r="18" spans="1:10" ht="15.75" customHeight="1" x14ac:dyDescent="0.25">
      <c r="A18" s="413"/>
      <c r="B18" s="414"/>
      <c r="C18" s="413"/>
      <c r="D18" s="424"/>
      <c r="E18" s="424"/>
      <c r="F18" s="424"/>
      <c r="G18" s="424"/>
      <c r="H18" s="424"/>
      <c r="I18" s="424"/>
      <c r="J18" s="414"/>
    </row>
    <row r="19" spans="1:10" ht="15.75" customHeight="1" x14ac:dyDescent="0.25">
      <c r="A19" s="421"/>
      <c r="B19" s="412"/>
      <c r="C19" s="421"/>
      <c r="D19" s="423"/>
      <c r="E19" s="423"/>
      <c r="F19" s="423"/>
      <c r="G19" s="423"/>
      <c r="H19" s="423"/>
      <c r="I19" s="423"/>
      <c r="J19" s="412"/>
    </row>
    <row r="20" spans="1:10" ht="15.75" customHeight="1" x14ac:dyDescent="0.25">
      <c r="A20" s="413"/>
      <c r="B20" s="414"/>
      <c r="C20" s="413"/>
      <c r="D20" s="424"/>
      <c r="E20" s="424"/>
      <c r="F20" s="424"/>
      <c r="G20" s="424"/>
      <c r="H20" s="424"/>
      <c r="I20" s="424"/>
      <c r="J20" s="414"/>
    </row>
    <row r="22" spans="1:10" ht="22.5" customHeight="1" x14ac:dyDescent="0.25">
      <c r="A22" s="388" t="s">
        <v>256</v>
      </c>
      <c r="B22" s="389"/>
      <c r="C22" s="389"/>
      <c r="D22" s="389"/>
      <c r="E22" s="389"/>
      <c r="F22" s="389"/>
      <c r="G22" s="389"/>
      <c r="H22" s="389"/>
      <c r="I22" s="389"/>
      <c r="J22" s="390"/>
    </row>
    <row r="23" spans="1:10" ht="19.5" customHeight="1" x14ac:dyDescent="0.25">
      <c r="A23" s="451" t="s">
        <v>180</v>
      </c>
      <c r="B23" s="452"/>
      <c r="C23" s="453"/>
      <c r="D23" s="454" t="s">
        <v>257</v>
      </c>
      <c r="E23" s="455"/>
      <c r="F23" s="456"/>
      <c r="G23" s="97" t="s">
        <v>247</v>
      </c>
      <c r="H23" s="97" t="s">
        <v>258</v>
      </c>
      <c r="I23" s="97" t="s">
        <v>259</v>
      </c>
      <c r="J23" s="97" t="s">
        <v>260</v>
      </c>
    </row>
    <row r="24" spans="1:10" ht="39.6" x14ac:dyDescent="0.25">
      <c r="A24" s="457" t="s">
        <v>261</v>
      </c>
      <c r="B24" s="458"/>
      <c r="C24" s="459"/>
      <c r="D24" s="382" t="s">
        <v>262</v>
      </c>
      <c r="E24" s="383"/>
      <c r="F24" s="384"/>
      <c r="G24" s="108" t="s">
        <v>263</v>
      </c>
      <c r="H24" s="108" t="s">
        <v>86</v>
      </c>
      <c r="I24" s="108" t="s">
        <v>86</v>
      </c>
      <c r="J24" s="108" t="s">
        <v>86</v>
      </c>
    </row>
    <row r="25" spans="1:10" x14ac:dyDescent="0.25">
      <c r="A25" s="457"/>
      <c r="B25" s="458"/>
      <c r="C25" s="459"/>
      <c r="D25" s="382"/>
      <c r="E25" s="383"/>
      <c r="F25" s="384"/>
      <c r="G25" s="108"/>
      <c r="H25" s="108"/>
      <c r="I25" s="108"/>
      <c r="J25" s="108"/>
    </row>
    <row r="26" spans="1:10" x14ac:dyDescent="0.25">
      <c r="A26" s="457"/>
      <c r="B26" s="458"/>
      <c r="C26" s="459"/>
      <c r="D26" s="382"/>
      <c r="E26" s="383"/>
      <c r="F26" s="384"/>
      <c r="G26" s="108"/>
      <c r="H26" s="108"/>
      <c r="I26" s="108"/>
      <c r="J26" s="108"/>
    </row>
    <row r="27" spans="1:10" x14ac:dyDescent="0.25">
      <c r="A27" s="457"/>
      <c r="B27" s="458"/>
      <c r="C27" s="459"/>
      <c r="D27" s="382"/>
      <c r="E27" s="383"/>
      <c r="F27" s="384"/>
      <c r="G27" s="108"/>
      <c r="H27" s="108"/>
      <c r="I27" s="108"/>
      <c r="J27" s="108"/>
    </row>
    <row r="28" spans="1:10" x14ac:dyDescent="0.25">
      <c r="A28" s="457"/>
      <c r="B28" s="458"/>
      <c r="C28" s="459"/>
      <c r="D28" s="382"/>
      <c r="E28" s="383"/>
      <c r="F28" s="384"/>
      <c r="G28" s="108"/>
      <c r="H28" s="108"/>
      <c r="I28" s="108"/>
      <c r="J28" s="108"/>
    </row>
    <row r="29" spans="1:10" x14ac:dyDescent="0.25">
      <c r="A29" s="457"/>
      <c r="B29" s="458"/>
      <c r="C29" s="459"/>
      <c r="D29" s="382"/>
      <c r="E29" s="383"/>
      <c r="F29" s="384"/>
      <c r="G29" s="108"/>
      <c r="H29" s="108"/>
      <c r="I29" s="108"/>
      <c r="J29" s="108"/>
    </row>
    <row r="30" spans="1:10" x14ac:dyDescent="0.25">
      <c r="A30" s="460"/>
      <c r="B30" s="460"/>
      <c r="C30" s="460"/>
      <c r="D30" s="382"/>
      <c r="E30" s="383"/>
      <c r="F30" s="384"/>
      <c r="G30" s="108"/>
      <c r="H30" s="108"/>
      <c r="I30" s="108"/>
      <c r="J30" s="108"/>
    </row>
    <row r="31" spans="1:10" x14ac:dyDescent="0.25">
      <c r="A31" s="82"/>
      <c r="B31" s="82"/>
      <c r="C31" s="82"/>
      <c r="D31" s="82"/>
      <c r="E31" s="82"/>
      <c r="F31" s="82"/>
      <c r="G31" s="82"/>
      <c r="H31" s="82"/>
      <c r="I31" s="82"/>
      <c r="J31" s="82"/>
    </row>
    <row r="32" spans="1:10" x14ac:dyDescent="0.25">
      <c r="A32" s="82"/>
      <c r="B32" s="82"/>
      <c r="C32" s="82"/>
      <c r="D32" s="82"/>
      <c r="E32" s="82"/>
      <c r="F32" s="82"/>
      <c r="G32" s="82"/>
      <c r="H32" s="82"/>
      <c r="I32" s="82"/>
      <c r="J32" s="82"/>
    </row>
    <row r="33" spans="1:10" x14ac:dyDescent="0.25">
      <c r="A33" s="82"/>
      <c r="B33" s="82"/>
      <c r="C33" s="82"/>
      <c r="D33" s="82"/>
      <c r="E33" s="82"/>
      <c r="F33" s="82"/>
      <c r="G33" s="82"/>
      <c r="H33" s="82"/>
      <c r="I33" s="82"/>
      <c r="J33" s="82"/>
    </row>
    <row r="39" spans="1:10" x14ac:dyDescent="0.25">
      <c r="A39" s="60"/>
      <c r="B39" s="60"/>
      <c r="C39" s="60"/>
      <c r="D39" s="60"/>
      <c r="E39" s="60"/>
      <c r="F39" s="60"/>
      <c r="G39" s="60"/>
      <c r="H39" s="60"/>
      <c r="I39" s="60"/>
      <c r="J39" s="60"/>
    </row>
    <row r="53" spans="3:4" x14ac:dyDescent="0.25">
      <c r="C53" s="213">
        <v>44880</v>
      </c>
      <c r="D53" s="199"/>
    </row>
    <row r="66" spans="6:6" x14ac:dyDescent="0.25">
      <c r="F66" s="105"/>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7" orientation="portrait" r:id="rId1"/>
  <headerFooter scaleWithDoc="0">
    <oddFooter>&amp;C&amp;"Arial,Regular"Page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53"/>
  <sheetViews>
    <sheetView showGridLines="0" zoomScaleNormal="100" workbookViewId="0">
      <selection activeCell="M24" sqref="M24"/>
    </sheetView>
  </sheetViews>
  <sheetFormatPr defaultColWidth="9.33203125" defaultRowHeight="15" x14ac:dyDescent="0.25"/>
  <cols>
    <col min="1" max="1" width="9.33203125" style="2" customWidth="1"/>
    <col min="2" max="2" width="14.5546875" style="2" bestFit="1" customWidth="1"/>
    <col min="3" max="3" width="10.44140625" style="2" customWidth="1"/>
    <col min="4" max="5" width="9.33203125" style="2"/>
    <col min="6" max="7" width="9.33203125" style="2" customWidth="1"/>
    <col min="8" max="8" width="4.6640625" style="2" customWidth="1"/>
    <col min="9" max="9" width="9.33203125" style="2" customWidth="1"/>
    <col min="10" max="10" width="10.44140625" style="2" customWidth="1"/>
    <col min="11" max="16384" width="9.33203125" style="2"/>
  </cols>
  <sheetData>
    <row r="1" spans="1:16" x14ac:dyDescent="0.25">
      <c r="A1" s="60" t="str">
        <f>+'Cover Page'!$B$28</f>
        <v>Annual Performance Report 2022</v>
      </c>
      <c r="B1" s="60"/>
      <c r="C1" s="60"/>
      <c r="D1" s="60"/>
      <c r="E1" s="60" t="str">
        <f>+'Cover Page'!$B$33</f>
        <v>Ardley Energy Recovery Facility</v>
      </c>
      <c r="F1" s="60"/>
      <c r="G1" s="60"/>
      <c r="H1" s="60"/>
      <c r="I1" s="60"/>
      <c r="J1" s="60"/>
      <c r="K1" s="60"/>
      <c r="L1" s="60"/>
      <c r="M1" s="60"/>
      <c r="N1" s="60"/>
      <c r="O1" s="60"/>
      <c r="P1" s="60"/>
    </row>
    <row r="2" spans="1:16" ht="7.5" customHeight="1" x14ac:dyDescent="0.25">
      <c r="A2" s="60"/>
      <c r="B2" s="60"/>
      <c r="C2" s="60"/>
      <c r="D2" s="60"/>
      <c r="E2" s="60"/>
      <c r="F2" s="60"/>
      <c r="G2" s="60"/>
      <c r="H2" s="60"/>
      <c r="I2" s="60"/>
      <c r="J2" s="60"/>
      <c r="K2" s="60"/>
      <c r="L2" s="60"/>
      <c r="M2" s="60"/>
      <c r="N2" s="60"/>
      <c r="O2" s="60"/>
      <c r="P2" s="60"/>
    </row>
    <row r="3" spans="1:16" ht="15.6" x14ac:dyDescent="0.3">
      <c r="A3" s="1" t="s">
        <v>43</v>
      </c>
      <c r="B3" s="60"/>
      <c r="C3" s="60"/>
      <c r="D3" s="60"/>
      <c r="E3" s="60"/>
      <c r="F3" s="60"/>
      <c r="G3" s="60"/>
      <c r="H3" s="60"/>
      <c r="I3" s="60"/>
      <c r="J3" s="60"/>
      <c r="K3" s="60"/>
      <c r="L3" s="60"/>
      <c r="M3" s="60"/>
      <c r="N3" s="60"/>
      <c r="O3" s="60"/>
      <c r="P3" s="60"/>
    </row>
    <row r="4" spans="1:16" ht="9.75" customHeight="1" x14ac:dyDescent="0.3">
      <c r="A4" s="1"/>
      <c r="B4" s="60"/>
      <c r="C4" s="60"/>
      <c r="D4" s="60"/>
      <c r="E4" s="60"/>
      <c r="F4" s="60"/>
      <c r="G4" s="60"/>
      <c r="H4" s="60"/>
      <c r="I4" s="60"/>
      <c r="J4" s="60"/>
      <c r="K4" s="60"/>
      <c r="L4" s="60"/>
      <c r="M4" s="60"/>
      <c r="N4" s="60"/>
      <c r="O4" s="60"/>
      <c r="P4" s="60"/>
    </row>
    <row r="5" spans="1:16" s="3" customFormat="1" ht="21.75" customHeight="1" x14ac:dyDescent="0.3">
      <c r="A5" s="98" t="s">
        <v>264</v>
      </c>
      <c r="B5" s="35"/>
      <c r="C5" s="35"/>
      <c r="D5" s="35"/>
      <c r="E5" s="35"/>
      <c r="F5" s="35"/>
      <c r="G5" s="35"/>
      <c r="H5" s="35"/>
      <c r="I5" s="35"/>
      <c r="J5" s="36"/>
      <c r="K5" s="105"/>
      <c r="L5" s="105"/>
      <c r="M5" s="56" t="s">
        <v>3</v>
      </c>
      <c r="N5" s="105"/>
      <c r="O5" s="105"/>
      <c r="P5" s="105"/>
    </row>
    <row r="6" spans="1:16" s="3" customFormat="1" ht="15.75" customHeight="1" x14ac:dyDescent="0.25">
      <c r="A6" s="250" t="s">
        <v>402</v>
      </c>
      <c r="B6" s="251"/>
      <c r="C6" s="251"/>
      <c r="D6" s="251"/>
      <c r="E6" s="251"/>
      <c r="F6" s="251"/>
      <c r="G6" s="251"/>
      <c r="H6" s="251"/>
      <c r="I6" s="251"/>
      <c r="J6" s="252"/>
      <c r="K6" s="105"/>
      <c r="L6" s="105"/>
      <c r="M6" s="461" t="s">
        <v>265</v>
      </c>
      <c r="N6" s="461"/>
      <c r="O6" s="461"/>
      <c r="P6" s="461"/>
    </row>
    <row r="7" spans="1:16" s="3" customFormat="1" ht="13.8" x14ac:dyDescent="0.25">
      <c r="A7" s="256"/>
      <c r="B7" s="257"/>
      <c r="C7" s="257"/>
      <c r="D7" s="257"/>
      <c r="E7" s="257"/>
      <c r="F7" s="257"/>
      <c r="G7" s="257"/>
      <c r="H7" s="257"/>
      <c r="I7" s="257"/>
      <c r="J7" s="258"/>
      <c r="K7" s="105"/>
      <c r="L7" s="105"/>
      <c r="M7" s="461"/>
      <c r="N7" s="461"/>
      <c r="O7" s="461"/>
      <c r="P7" s="461"/>
    </row>
    <row r="8" spans="1:16" s="3" customFormat="1" ht="13.8" x14ac:dyDescent="0.25">
      <c r="A8" s="105"/>
      <c r="B8" s="105"/>
      <c r="C8" s="105"/>
      <c r="D8" s="105"/>
      <c r="E8" s="105"/>
      <c r="F8" s="105"/>
      <c r="G8" s="105"/>
      <c r="H8" s="105"/>
      <c r="I8" s="105"/>
      <c r="J8" s="105"/>
      <c r="K8" s="105"/>
      <c r="L8" s="105"/>
      <c r="M8" s="461"/>
      <c r="N8" s="461"/>
      <c r="O8" s="461"/>
      <c r="P8" s="461"/>
    </row>
    <row r="9" spans="1:16" s="40" customFormat="1" ht="16.5" customHeight="1" x14ac:dyDescent="0.25">
      <c r="A9" s="468" t="s">
        <v>266</v>
      </c>
      <c r="B9" s="469"/>
      <c r="C9" s="469"/>
      <c r="D9" s="469"/>
      <c r="E9" s="469"/>
      <c r="F9" s="469"/>
      <c r="G9" s="469"/>
      <c r="H9" s="469"/>
      <c r="I9" s="469"/>
      <c r="J9" s="470"/>
      <c r="M9" s="461"/>
      <c r="N9" s="461"/>
      <c r="O9" s="461"/>
      <c r="P9" s="461"/>
    </row>
    <row r="10" spans="1:16" s="40" customFormat="1" ht="16.5" customHeight="1" x14ac:dyDescent="0.25">
      <c r="A10" s="474" t="s">
        <v>209</v>
      </c>
      <c r="B10" s="475"/>
      <c r="C10" s="462" t="s">
        <v>267</v>
      </c>
      <c r="D10" s="474" t="s">
        <v>268</v>
      </c>
      <c r="E10" s="475"/>
      <c r="F10" s="478" t="s">
        <v>269</v>
      </c>
      <c r="G10" s="479"/>
      <c r="H10" s="77"/>
      <c r="I10" s="479" t="s">
        <v>270</v>
      </c>
      <c r="J10" s="480"/>
      <c r="M10" s="461" t="s">
        <v>271</v>
      </c>
      <c r="N10" s="461"/>
      <c r="O10" s="461"/>
      <c r="P10" s="461"/>
    </row>
    <row r="11" spans="1:16" s="10" customFormat="1" ht="17.25" customHeight="1" x14ac:dyDescent="0.25">
      <c r="A11" s="476"/>
      <c r="B11" s="477"/>
      <c r="C11" s="463"/>
      <c r="D11" s="476"/>
      <c r="E11" s="477"/>
      <c r="F11" s="78" t="s">
        <v>249</v>
      </c>
      <c r="G11" s="78" t="s">
        <v>272</v>
      </c>
      <c r="H11" s="471"/>
      <c r="I11" s="78" t="s">
        <v>249</v>
      </c>
      <c r="J11" s="78" t="s">
        <v>272</v>
      </c>
      <c r="K11" s="82"/>
      <c r="L11" s="82"/>
      <c r="M11" s="461"/>
      <c r="N11" s="461"/>
      <c r="O11" s="461"/>
      <c r="P11" s="461"/>
    </row>
    <row r="12" spans="1:16" s="10" customFormat="1" ht="17.25" customHeight="1" x14ac:dyDescent="0.25">
      <c r="A12" s="317" t="s">
        <v>273</v>
      </c>
      <c r="B12" s="464"/>
      <c r="C12" s="465" t="s">
        <v>274</v>
      </c>
      <c r="D12" s="381" t="s">
        <v>86</v>
      </c>
      <c r="E12" s="467"/>
      <c r="F12" s="110">
        <v>32.5</v>
      </c>
      <c r="G12" s="110">
        <v>16.7</v>
      </c>
      <c r="H12" s="472"/>
      <c r="I12" s="108">
        <v>4.5</v>
      </c>
      <c r="J12" s="108">
        <v>9.5</v>
      </c>
      <c r="K12" s="82"/>
      <c r="L12" s="82"/>
      <c r="M12" s="461"/>
      <c r="N12" s="461"/>
      <c r="O12" s="461"/>
      <c r="P12" s="461"/>
    </row>
    <row r="13" spans="1:16" s="10" customFormat="1" ht="18.75" customHeight="1" x14ac:dyDescent="0.25">
      <c r="A13" s="304" t="s">
        <v>221</v>
      </c>
      <c r="B13" s="304"/>
      <c r="C13" s="466"/>
      <c r="D13" s="481" t="s">
        <v>275</v>
      </c>
      <c r="E13" s="481"/>
      <c r="F13" s="110" t="s">
        <v>276</v>
      </c>
      <c r="G13" s="110" t="s">
        <v>277</v>
      </c>
      <c r="H13" s="472"/>
      <c r="I13" s="108" t="s">
        <v>391</v>
      </c>
      <c r="J13" s="110" t="s">
        <v>397</v>
      </c>
      <c r="K13" s="82"/>
      <c r="L13" s="82"/>
      <c r="M13" s="461"/>
      <c r="N13" s="461"/>
      <c r="O13" s="461"/>
      <c r="P13" s="461"/>
    </row>
    <row r="14" spans="1:16" s="10" customFormat="1" ht="27" customHeight="1" x14ac:dyDescent="0.25">
      <c r="A14" s="304" t="s">
        <v>278</v>
      </c>
      <c r="B14" s="304"/>
      <c r="C14" s="465" t="s">
        <v>279</v>
      </c>
      <c r="D14" s="481" t="s">
        <v>280</v>
      </c>
      <c r="E14" s="481"/>
      <c r="F14" s="110">
        <v>2E-3</v>
      </c>
      <c r="G14" s="110">
        <v>3.0000000000000001E-3</v>
      </c>
      <c r="H14" s="472"/>
      <c r="I14" s="108" t="s">
        <v>392</v>
      </c>
      <c r="J14" s="110">
        <v>1E-3</v>
      </c>
      <c r="K14" s="82"/>
      <c r="L14" s="82"/>
      <c r="M14" s="82"/>
      <c r="N14" s="82"/>
      <c r="O14" s="82"/>
      <c r="P14" s="82"/>
    </row>
    <row r="15" spans="1:16" s="10" customFormat="1" ht="23.25" customHeight="1" x14ac:dyDescent="0.25">
      <c r="A15" s="304" t="s">
        <v>281</v>
      </c>
      <c r="B15" s="304"/>
      <c r="C15" s="482"/>
      <c r="D15" s="481" t="s">
        <v>280</v>
      </c>
      <c r="E15" s="481"/>
      <c r="F15" s="110">
        <v>3.0000000000000001E-3</v>
      </c>
      <c r="G15" s="110">
        <v>2E-3</v>
      </c>
      <c r="H15" s="472"/>
      <c r="I15" s="108">
        <v>3.0000000000000001E-3</v>
      </c>
      <c r="J15" s="110">
        <v>1E-3</v>
      </c>
      <c r="K15" s="82"/>
      <c r="L15" s="82"/>
      <c r="M15" s="82"/>
      <c r="N15" s="82"/>
      <c r="O15" s="82"/>
      <c r="P15" s="82"/>
    </row>
    <row r="16" spans="1:16" s="10" customFormat="1" ht="36" customHeight="1" x14ac:dyDescent="0.25">
      <c r="A16" s="304" t="s">
        <v>282</v>
      </c>
      <c r="B16" s="304"/>
      <c r="C16" s="466"/>
      <c r="D16" s="481" t="s">
        <v>283</v>
      </c>
      <c r="E16" s="481"/>
      <c r="F16" s="110">
        <v>0.10299999999999999</v>
      </c>
      <c r="G16" s="110">
        <v>0.26800000000000002</v>
      </c>
      <c r="H16" s="472"/>
      <c r="I16" s="108">
        <v>3.4000000000000002E-2</v>
      </c>
      <c r="J16" s="110">
        <v>0.107</v>
      </c>
      <c r="K16" s="82"/>
      <c r="L16" s="82"/>
      <c r="M16" s="82"/>
      <c r="N16" s="82"/>
      <c r="O16" s="82"/>
      <c r="P16" s="82"/>
    </row>
    <row r="17" spans="1:11" s="10" customFormat="1" ht="23.25" customHeight="1" x14ac:dyDescent="0.25">
      <c r="A17" s="304" t="s">
        <v>284</v>
      </c>
      <c r="B17" s="304"/>
      <c r="C17" s="465" t="s">
        <v>285</v>
      </c>
      <c r="D17" s="481" t="s">
        <v>286</v>
      </c>
      <c r="E17" s="481"/>
      <c r="F17" s="110" t="s">
        <v>287</v>
      </c>
      <c r="G17" s="110">
        <v>3.0800000000000001E-2</v>
      </c>
      <c r="H17" s="472"/>
      <c r="I17" s="108" t="s">
        <v>393</v>
      </c>
      <c r="J17" s="110" t="s">
        <v>396</v>
      </c>
      <c r="K17" s="82"/>
    </row>
    <row r="18" spans="1:11" s="10" customFormat="1" ht="23.25" customHeight="1" x14ac:dyDescent="0.25">
      <c r="A18" s="304" t="s">
        <v>288</v>
      </c>
      <c r="B18" s="304"/>
      <c r="C18" s="482"/>
      <c r="D18" s="481" t="s">
        <v>289</v>
      </c>
      <c r="E18" s="481"/>
      <c r="F18" s="110">
        <v>2.34E-4</v>
      </c>
      <c r="G18" s="110">
        <v>3.199E-3</v>
      </c>
      <c r="H18" s="472"/>
      <c r="I18" s="108" t="s">
        <v>394</v>
      </c>
      <c r="J18" s="110">
        <v>6.7199999999999996E-4</v>
      </c>
      <c r="K18" s="82"/>
    </row>
    <row r="19" spans="1:11" s="10" customFormat="1" ht="23.25" customHeight="1" x14ac:dyDescent="0.25">
      <c r="A19" s="304" t="s">
        <v>290</v>
      </c>
      <c r="B19" s="304"/>
      <c r="C19" s="482"/>
      <c r="D19" s="481" t="s">
        <v>289</v>
      </c>
      <c r="E19" s="481"/>
      <c r="F19" s="110">
        <v>1.1E-5</v>
      </c>
      <c r="G19" s="110">
        <v>1.4999999999999999E-4</v>
      </c>
      <c r="H19" s="472"/>
      <c r="I19" s="108">
        <v>1.0000000000000001E-5</v>
      </c>
      <c r="J19" s="110">
        <v>3.1000000000000001E-5</v>
      </c>
      <c r="K19" s="82"/>
    </row>
    <row r="20" spans="1:11" s="10" customFormat="1" ht="23.25" customHeight="1" x14ac:dyDescent="0.25">
      <c r="A20" s="304" t="s">
        <v>291</v>
      </c>
      <c r="B20" s="304"/>
      <c r="C20" s="482"/>
      <c r="D20" s="481" t="s">
        <v>289</v>
      </c>
      <c r="E20" s="481"/>
      <c r="F20" s="110">
        <v>6.0400000000000004E-4</v>
      </c>
      <c r="G20" s="110">
        <v>6.3850000000000001E-3</v>
      </c>
      <c r="H20" s="472"/>
      <c r="I20" s="108">
        <v>5.8399999999999999E-4</v>
      </c>
      <c r="J20" s="110">
        <v>1.39E-3</v>
      </c>
      <c r="K20" s="82"/>
    </row>
    <row r="21" spans="1:11" s="10" customFormat="1" ht="23.25" customHeight="1" x14ac:dyDescent="0.25">
      <c r="A21" s="304" t="s">
        <v>292</v>
      </c>
      <c r="B21" s="304"/>
      <c r="C21" s="482"/>
      <c r="D21" s="481" t="s">
        <v>293</v>
      </c>
      <c r="E21" s="481"/>
      <c r="F21" s="110" t="s">
        <v>294</v>
      </c>
      <c r="G21" s="110" t="s">
        <v>294</v>
      </c>
      <c r="H21" s="472"/>
      <c r="I21" s="108" t="s">
        <v>395</v>
      </c>
      <c r="J21" s="110" t="s">
        <v>398</v>
      </c>
      <c r="K21" s="82"/>
    </row>
    <row r="22" spans="1:11" s="10" customFormat="1" ht="23.25" customHeight="1" x14ac:dyDescent="0.25">
      <c r="A22" s="304" t="s">
        <v>295</v>
      </c>
      <c r="B22" s="304"/>
      <c r="C22" s="482"/>
      <c r="D22" s="481" t="s">
        <v>293</v>
      </c>
      <c r="E22" s="481"/>
      <c r="F22" s="110" t="s">
        <v>294</v>
      </c>
      <c r="G22" s="110" t="s">
        <v>294</v>
      </c>
      <c r="H22" s="472"/>
      <c r="I22" s="108">
        <v>3.5999999999999999E-3</v>
      </c>
      <c r="J22" s="110">
        <v>3.0999999999999999E-3</v>
      </c>
      <c r="K22" s="82"/>
    </row>
    <row r="23" spans="1:11" s="10" customFormat="1" ht="23.25" customHeight="1" x14ac:dyDescent="0.25">
      <c r="A23" s="304" t="s">
        <v>296</v>
      </c>
      <c r="B23" s="304"/>
      <c r="C23" s="482"/>
      <c r="D23" s="481" t="s">
        <v>293</v>
      </c>
      <c r="E23" s="481"/>
      <c r="F23" s="110" t="s">
        <v>294</v>
      </c>
      <c r="G23" s="110" t="s">
        <v>294</v>
      </c>
      <c r="H23" s="472"/>
      <c r="I23" s="108" t="s">
        <v>395</v>
      </c>
      <c r="J23" s="110" t="s">
        <v>398</v>
      </c>
      <c r="K23" s="82"/>
    </row>
    <row r="24" spans="1:11" s="10" customFormat="1" ht="23.25" customHeight="1" x14ac:dyDescent="0.25">
      <c r="A24" s="304" t="s">
        <v>297</v>
      </c>
      <c r="B24" s="304"/>
      <c r="C24" s="482"/>
      <c r="D24" s="481" t="s">
        <v>293</v>
      </c>
      <c r="E24" s="481"/>
      <c r="F24" s="110" t="s">
        <v>294</v>
      </c>
      <c r="G24" s="110" t="s">
        <v>294</v>
      </c>
      <c r="H24" s="472"/>
      <c r="I24" s="108" t="s">
        <v>395</v>
      </c>
      <c r="J24" s="110">
        <v>1.3599999999999999E-2</v>
      </c>
      <c r="K24" s="82"/>
    </row>
    <row r="25" spans="1:11" s="10" customFormat="1" ht="23.25" customHeight="1" x14ac:dyDescent="0.25">
      <c r="A25" s="304" t="s">
        <v>298</v>
      </c>
      <c r="B25" s="304"/>
      <c r="C25" s="482"/>
      <c r="D25" s="481" t="s">
        <v>293</v>
      </c>
      <c r="E25" s="481"/>
      <c r="F25" s="110">
        <v>4.3999999999999997E-2</v>
      </c>
      <c r="G25" s="110">
        <v>4.3999999999999997E-2</v>
      </c>
      <c r="H25" s="472"/>
      <c r="I25" s="108" t="s">
        <v>395</v>
      </c>
      <c r="J25" s="110" t="s">
        <v>398</v>
      </c>
      <c r="K25" s="82"/>
    </row>
    <row r="26" spans="1:11" s="10" customFormat="1" ht="23.25" customHeight="1" x14ac:dyDescent="0.25">
      <c r="A26" s="304" t="s">
        <v>299</v>
      </c>
      <c r="B26" s="304"/>
      <c r="C26" s="482"/>
      <c r="D26" s="481" t="s">
        <v>293</v>
      </c>
      <c r="E26" s="481"/>
      <c r="F26" s="110" t="s">
        <v>294</v>
      </c>
      <c r="G26" s="110" t="s">
        <v>294</v>
      </c>
      <c r="H26" s="472"/>
      <c r="I26" s="108" t="s">
        <v>395</v>
      </c>
      <c r="J26" s="110" t="s">
        <v>398</v>
      </c>
      <c r="K26" s="82"/>
    </row>
    <row r="27" spans="1:11" s="10" customFormat="1" ht="23.25" customHeight="1" x14ac:dyDescent="0.25">
      <c r="A27" s="304" t="s">
        <v>300</v>
      </c>
      <c r="B27" s="304"/>
      <c r="C27" s="482"/>
      <c r="D27" s="481" t="s">
        <v>293</v>
      </c>
      <c r="E27" s="481"/>
      <c r="F27" s="110" t="s">
        <v>294</v>
      </c>
      <c r="G27" s="110" t="s">
        <v>294</v>
      </c>
      <c r="H27" s="472"/>
      <c r="I27" s="108" t="s">
        <v>395</v>
      </c>
      <c r="J27" s="110">
        <v>7.6E-3</v>
      </c>
      <c r="K27" s="82"/>
    </row>
    <row r="28" spans="1:11" s="10" customFormat="1" ht="23.25" customHeight="1" x14ac:dyDescent="0.25">
      <c r="A28" s="304" t="s">
        <v>301</v>
      </c>
      <c r="B28" s="304"/>
      <c r="C28" s="482"/>
      <c r="D28" s="481" t="s">
        <v>293</v>
      </c>
      <c r="E28" s="481"/>
      <c r="F28" s="110" t="s">
        <v>294</v>
      </c>
      <c r="G28" s="110" t="s">
        <v>294</v>
      </c>
      <c r="H28" s="472"/>
      <c r="I28" s="108" t="s">
        <v>395</v>
      </c>
      <c r="J28" s="110">
        <v>5.4999999999999997E-3</v>
      </c>
      <c r="K28" s="82"/>
    </row>
    <row r="29" spans="1:11" s="10" customFormat="1" ht="23.25" customHeight="1" x14ac:dyDescent="0.25">
      <c r="A29" s="304" t="s">
        <v>302</v>
      </c>
      <c r="B29" s="304"/>
      <c r="C29" s="482"/>
      <c r="D29" s="481" t="s">
        <v>293</v>
      </c>
      <c r="E29" s="481"/>
      <c r="F29" s="110" t="s">
        <v>294</v>
      </c>
      <c r="G29" s="110" t="s">
        <v>294</v>
      </c>
      <c r="H29" s="472"/>
      <c r="I29" s="108" t="s">
        <v>395</v>
      </c>
      <c r="J29" s="110" t="s">
        <v>398</v>
      </c>
      <c r="K29" s="82"/>
    </row>
    <row r="30" spans="1:11" s="10" customFormat="1" ht="23.25" customHeight="1" x14ac:dyDescent="0.25">
      <c r="A30" s="304" t="s">
        <v>303</v>
      </c>
      <c r="B30" s="304"/>
      <c r="C30" s="482"/>
      <c r="D30" s="481" t="s">
        <v>293</v>
      </c>
      <c r="E30" s="481"/>
      <c r="F30" s="110">
        <v>1.0999999999999999E-2</v>
      </c>
      <c r="G30" s="110">
        <v>1.0999999999999999E-2</v>
      </c>
      <c r="H30" s="472"/>
      <c r="I30" s="108">
        <v>3.0000000000000001E-3</v>
      </c>
      <c r="J30" s="110">
        <v>7.1999999999999998E-3</v>
      </c>
      <c r="K30" s="82"/>
    </row>
    <row r="31" spans="1:11" s="10" customFormat="1" ht="23.25" customHeight="1" x14ac:dyDescent="0.25">
      <c r="A31" s="304" t="s">
        <v>304</v>
      </c>
      <c r="B31" s="304"/>
      <c r="C31" s="482"/>
      <c r="D31" s="481" t="s">
        <v>293</v>
      </c>
      <c r="E31" s="481"/>
      <c r="F31" s="110" t="s">
        <v>294</v>
      </c>
      <c r="G31" s="110" t="s">
        <v>294</v>
      </c>
      <c r="H31" s="472"/>
      <c r="I31" s="108" t="s">
        <v>395</v>
      </c>
      <c r="J31" s="110" t="s">
        <v>398</v>
      </c>
      <c r="K31" s="82"/>
    </row>
    <row r="32" spans="1:11" s="10" customFormat="1" ht="23.25" customHeight="1" x14ac:dyDescent="0.25">
      <c r="A32" s="304" t="s">
        <v>305</v>
      </c>
      <c r="B32" s="304"/>
      <c r="C32" s="482"/>
      <c r="D32" s="481" t="s">
        <v>293</v>
      </c>
      <c r="E32" s="481"/>
      <c r="F32" s="110" t="s">
        <v>294</v>
      </c>
      <c r="G32" s="110" t="s">
        <v>294</v>
      </c>
      <c r="H32" s="472"/>
      <c r="I32" s="108" t="s">
        <v>395</v>
      </c>
      <c r="J32" s="110" t="s">
        <v>398</v>
      </c>
      <c r="K32" s="82"/>
    </row>
    <row r="33" spans="1:11" s="10" customFormat="1" ht="23.25" customHeight="1" x14ac:dyDescent="0.25">
      <c r="A33" s="304" t="s">
        <v>306</v>
      </c>
      <c r="B33" s="304"/>
      <c r="C33" s="482"/>
      <c r="D33" s="481" t="s">
        <v>293</v>
      </c>
      <c r="E33" s="481"/>
      <c r="F33" s="110" t="s">
        <v>294</v>
      </c>
      <c r="G33" s="110" t="s">
        <v>294</v>
      </c>
      <c r="H33" s="472"/>
      <c r="I33" s="108" t="s">
        <v>395</v>
      </c>
      <c r="J33" s="110" t="s">
        <v>398</v>
      </c>
      <c r="K33" s="82"/>
    </row>
    <row r="34" spans="1:11" s="10" customFormat="1" ht="23.25" customHeight="1" x14ac:dyDescent="0.25">
      <c r="A34" s="304" t="s">
        <v>307</v>
      </c>
      <c r="B34" s="304"/>
      <c r="C34" s="482"/>
      <c r="D34" s="481" t="s">
        <v>293</v>
      </c>
      <c r="E34" s="481"/>
      <c r="F34" s="110">
        <v>6.9000000000000006E-2</v>
      </c>
      <c r="G34" s="110">
        <v>6.9000000000000006E-2</v>
      </c>
      <c r="H34" s="472"/>
      <c r="I34" s="108">
        <v>3.2300000000000002E-2</v>
      </c>
      <c r="J34" s="110">
        <v>4.0599999999999997E-2</v>
      </c>
      <c r="K34" s="82"/>
    </row>
    <row r="35" spans="1:11" s="10" customFormat="1" ht="23.25" customHeight="1" x14ac:dyDescent="0.25">
      <c r="A35" s="304" t="s">
        <v>308</v>
      </c>
      <c r="B35" s="304"/>
      <c r="C35" s="482"/>
      <c r="D35" s="481" t="s">
        <v>293</v>
      </c>
      <c r="E35" s="481"/>
      <c r="F35" s="110" t="s">
        <v>294</v>
      </c>
      <c r="G35" s="110" t="s">
        <v>294</v>
      </c>
      <c r="H35" s="472"/>
      <c r="I35" s="108" t="s">
        <v>395</v>
      </c>
      <c r="J35" s="110">
        <v>5.8999999999999999E-3</v>
      </c>
      <c r="K35" s="82"/>
    </row>
    <row r="36" spans="1:11" s="10" customFormat="1" ht="23.25" customHeight="1" x14ac:dyDescent="0.25">
      <c r="A36" s="304" t="s">
        <v>309</v>
      </c>
      <c r="B36" s="304"/>
      <c r="C36" s="466"/>
      <c r="D36" s="481" t="s">
        <v>293</v>
      </c>
      <c r="E36" s="481"/>
      <c r="F36" s="110">
        <v>1.34</v>
      </c>
      <c r="G36" s="108">
        <v>1.34</v>
      </c>
      <c r="H36" s="473"/>
      <c r="I36" s="108">
        <v>2.2000000000000002</v>
      </c>
      <c r="J36" s="110">
        <v>2.363</v>
      </c>
      <c r="K36" s="82"/>
    </row>
    <row r="37" spans="1:11" x14ac:dyDescent="0.25">
      <c r="A37" s="333" t="s">
        <v>252</v>
      </c>
      <c r="B37" s="333"/>
      <c r="C37" s="333"/>
      <c r="D37" s="333"/>
      <c r="E37" s="333"/>
      <c r="F37" s="333"/>
      <c r="G37" s="483"/>
      <c r="H37" s="483"/>
      <c r="I37" s="483"/>
      <c r="J37" s="333"/>
      <c r="K37" s="60"/>
    </row>
    <row r="38" spans="1:11" x14ac:dyDescent="0.25">
      <c r="A38" s="242"/>
      <c r="B38" s="242"/>
      <c r="C38" s="242"/>
      <c r="D38" s="242"/>
      <c r="E38" s="242"/>
      <c r="F38" s="242"/>
      <c r="G38" s="242"/>
      <c r="H38" s="242"/>
      <c r="I38" s="242"/>
      <c r="J38" s="242"/>
      <c r="K38" s="60"/>
    </row>
    <row r="39" spans="1:11" x14ac:dyDescent="0.25">
      <c r="A39" s="242"/>
      <c r="B39" s="242"/>
      <c r="C39" s="242"/>
      <c r="D39" s="242"/>
      <c r="E39" s="242"/>
      <c r="F39" s="242"/>
      <c r="G39" s="242"/>
      <c r="H39" s="242"/>
      <c r="I39" s="242"/>
      <c r="J39" s="242"/>
      <c r="K39" s="60"/>
    </row>
    <row r="52" spans="3:4" x14ac:dyDescent="0.25">
      <c r="C52" s="60"/>
      <c r="D52" s="60"/>
    </row>
    <row r="53" spans="3:4" x14ac:dyDescent="0.25">
      <c r="C53" s="212">
        <v>44880</v>
      </c>
      <c r="D53" s="60"/>
    </row>
  </sheetData>
  <mergeCells count="65">
    <mergeCell ref="A38:J39"/>
    <mergeCell ref="D20:E20"/>
    <mergeCell ref="D26:E26"/>
    <mergeCell ref="D32:E32"/>
    <mergeCell ref="D21:E21"/>
    <mergeCell ref="D22:E22"/>
    <mergeCell ref="D23:E23"/>
    <mergeCell ref="D30:E30"/>
    <mergeCell ref="D24:E24"/>
    <mergeCell ref="D25:E25"/>
    <mergeCell ref="D27:E27"/>
    <mergeCell ref="A24:B24"/>
    <mergeCell ref="A25:B25"/>
    <mergeCell ref="A37:J37"/>
    <mergeCell ref="D33:E33"/>
    <mergeCell ref="D34:E34"/>
    <mergeCell ref="D29:E29"/>
    <mergeCell ref="D35:E35"/>
    <mergeCell ref="A18:B18"/>
    <mergeCell ref="A19:B19"/>
    <mergeCell ref="A20:B20"/>
    <mergeCell ref="A21:B21"/>
    <mergeCell ref="A22:B22"/>
    <mergeCell ref="D18:E18"/>
    <mergeCell ref="D19:E19"/>
    <mergeCell ref="A32:B32"/>
    <mergeCell ref="A33:B33"/>
    <mergeCell ref="A34:B34"/>
    <mergeCell ref="A35:B35"/>
    <mergeCell ref="A23:B23"/>
    <mergeCell ref="D31:E31"/>
    <mergeCell ref="C17:C36"/>
    <mergeCell ref="A36:B36"/>
    <mergeCell ref="A26:B26"/>
    <mergeCell ref="A27:B27"/>
    <mergeCell ref="A28:B28"/>
    <mergeCell ref="A29:B29"/>
    <mergeCell ref="A30:B30"/>
    <mergeCell ref="A31:B31"/>
    <mergeCell ref="A15:B15"/>
    <mergeCell ref="A16:B16"/>
    <mergeCell ref="A17:B17"/>
    <mergeCell ref="A14:B14"/>
    <mergeCell ref="D13:E13"/>
    <mergeCell ref="D14:E14"/>
    <mergeCell ref="C14:C16"/>
    <mergeCell ref="D15:E15"/>
    <mergeCell ref="D16:E16"/>
    <mergeCell ref="D17:E17"/>
    <mergeCell ref="M6:P9"/>
    <mergeCell ref="M10:P13"/>
    <mergeCell ref="A13:B13"/>
    <mergeCell ref="C10:C11"/>
    <mergeCell ref="A12:B12"/>
    <mergeCell ref="C12:C13"/>
    <mergeCell ref="D12:E12"/>
    <mergeCell ref="A9:J9"/>
    <mergeCell ref="A6:J7"/>
    <mergeCell ref="H11:H36"/>
    <mergeCell ref="D10:E11"/>
    <mergeCell ref="A10:B11"/>
    <mergeCell ref="F10:G10"/>
    <mergeCell ref="I10:J10"/>
    <mergeCell ref="D36:E36"/>
    <mergeCell ref="D28:E28"/>
  </mergeCells>
  <phoneticPr fontId="24" type="noConversion"/>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6"/>
  <sheetViews>
    <sheetView showGridLines="0" zoomScale="80" zoomScaleNormal="80" workbookViewId="0">
      <selection activeCell="B15" sqref="B15"/>
    </sheetView>
  </sheetViews>
  <sheetFormatPr defaultColWidth="9.33203125" defaultRowHeight="15.6" x14ac:dyDescent="0.3"/>
  <cols>
    <col min="1" max="1" width="21.33203125" style="2" customWidth="1"/>
    <col min="2" max="2" width="13.6640625" style="2" customWidth="1"/>
    <col min="3" max="3" width="16.33203125" style="2" customWidth="1"/>
    <col min="4" max="10" width="9.33203125" style="2"/>
    <col min="11" max="11" width="10.44140625" style="2" customWidth="1"/>
    <col min="12" max="13" width="9.33203125" style="2"/>
    <col min="15" max="16384" width="9.33203125" style="2"/>
  </cols>
  <sheetData>
    <row r="1" spans="1:16" x14ac:dyDescent="0.3">
      <c r="A1" s="60" t="str">
        <f>+'Cover Page'!$B$28</f>
        <v>Annual Performance Report 2022</v>
      </c>
      <c r="B1" s="60"/>
      <c r="C1" s="60"/>
      <c r="D1" s="60"/>
      <c r="E1" s="60"/>
      <c r="F1" s="60"/>
      <c r="G1" s="60"/>
      <c r="H1" s="60"/>
      <c r="I1" s="60"/>
      <c r="J1" s="60"/>
      <c r="K1" s="60"/>
      <c r="L1" s="60"/>
      <c r="M1" s="60"/>
      <c r="O1" s="60"/>
      <c r="P1" s="60"/>
    </row>
    <row r="3" spans="1:16" x14ac:dyDescent="0.3">
      <c r="A3" s="1" t="s">
        <v>44</v>
      </c>
      <c r="B3" s="60"/>
      <c r="C3" s="60"/>
      <c r="D3" s="60"/>
      <c r="E3" s="60"/>
      <c r="F3" s="60"/>
      <c r="G3" s="60"/>
      <c r="H3" s="60"/>
      <c r="I3" s="60"/>
      <c r="J3" s="60"/>
      <c r="K3" s="60"/>
      <c r="L3" s="60"/>
      <c r="M3" s="60"/>
      <c r="O3" s="60"/>
      <c r="P3" s="60"/>
    </row>
    <row r="4" spans="1:16" x14ac:dyDescent="0.3">
      <c r="A4" s="1"/>
      <c r="B4" s="60"/>
      <c r="C4" s="60"/>
      <c r="D4" s="60"/>
      <c r="E4" s="60"/>
      <c r="F4" s="60"/>
      <c r="G4" s="60"/>
      <c r="H4" s="60"/>
      <c r="I4" s="60"/>
      <c r="J4" s="60"/>
      <c r="K4" s="60"/>
      <c r="L4" s="60"/>
      <c r="M4" s="60"/>
      <c r="O4" s="60"/>
      <c r="P4" s="47" t="s">
        <v>3</v>
      </c>
    </row>
    <row r="5" spans="1:16" s="3" customFormat="1" ht="21.75" customHeight="1" x14ac:dyDescent="0.3">
      <c r="A5" s="34" t="s">
        <v>264</v>
      </c>
      <c r="B5" s="35"/>
      <c r="C5" s="35"/>
      <c r="D5" s="35"/>
      <c r="E5" s="35"/>
      <c r="F5" s="35"/>
      <c r="G5" s="35"/>
      <c r="H5" s="35"/>
      <c r="I5" s="35"/>
      <c r="J5" s="35"/>
      <c r="K5" s="36"/>
      <c r="L5" s="105"/>
      <c r="M5" s="105"/>
      <c r="N5" s="105"/>
      <c r="O5" s="105"/>
      <c r="P5" s="48" t="s">
        <v>310</v>
      </c>
    </row>
    <row r="6" spans="1:16" s="3" customFormat="1" ht="15.75" customHeight="1" x14ac:dyDescent="0.25">
      <c r="A6" s="391" t="s">
        <v>311</v>
      </c>
      <c r="B6" s="392"/>
      <c r="C6" s="392"/>
      <c r="D6" s="392"/>
      <c r="E6" s="392"/>
      <c r="F6" s="392"/>
      <c r="G6" s="392"/>
      <c r="H6" s="392"/>
      <c r="I6" s="392"/>
      <c r="J6" s="392"/>
      <c r="K6" s="393"/>
      <c r="L6" s="105"/>
      <c r="M6" s="105"/>
      <c r="N6" s="105"/>
      <c r="O6" s="105"/>
      <c r="P6" s="105" t="s">
        <v>312</v>
      </c>
    </row>
    <row r="7" spans="1:16" s="3" customFormat="1" ht="15.75" customHeight="1" x14ac:dyDescent="0.25">
      <c r="A7" s="397"/>
      <c r="B7" s="398"/>
      <c r="C7" s="398"/>
      <c r="D7" s="398"/>
      <c r="E7" s="398"/>
      <c r="F7" s="398"/>
      <c r="G7" s="398"/>
      <c r="H7" s="398"/>
      <c r="I7" s="398"/>
      <c r="J7" s="398"/>
      <c r="K7" s="399"/>
      <c r="L7" s="105"/>
      <c r="M7" s="105"/>
      <c r="N7" s="105"/>
      <c r="O7" s="105"/>
      <c r="P7" s="105"/>
    </row>
    <row r="8" spans="1:16" s="3" customFormat="1" ht="15.75" customHeight="1" x14ac:dyDescent="0.25">
      <c r="A8" s="391" t="s">
        <v>313</v>
      </c>
      <c r="B8" s="392"/>
      <c r="C8" s="392"/>
      <c r="D8" s="392"/>
      <c r="E8" s="392"/>
      <c r="F8" s="392"/>
      <c r="G8" s="392"/>
      <c r="H8" s="392"/>
      <c r="I8" s="392"/>
      <c r="J8" s="392"/>
      <c r="K8" s="393"/>
      <c r="L8" s="105"/>
      <c r="M8" s="105"/>
      <c r="N8" s="105"/>
      <c r="O8" s="105"/>
      <c r="P8" s="105"/>
    </row>
    <row r="9" spans="1:16" s="3" customFormat="1" ht="15.75" customHeight="1" x14ac:dyDescent="0.25">
      <c r="A9" s="397"/>
      <c r="B9" s="398"/>
      <c r="C9" s="398"/>
      <c r="D9" s="398"/>
      <c r="E9" s="398"/>
      <c r="F9" s="398"/>
      <c r="G9" s="398"/>
      <c r="H9" s="398"/>
      <c r="I9" s="398"/>
      <c r="J9" s="398"/>
      <c r="K9" s="399"/>
      <c r="L9" s="105"/>
      <c r="M9" s="105"/>
      <c r="N9" s="105"/>
      <c r="O9" s="105"/>
      <c r="P9" s="105"/>
    </row>
    <row r="10" spans="1:16" s="3" customFormat="1" ht="13.8" x14ac:dyDescent="0.25">
      <c r="A10" s="105"/>
      <c r="B10" s="105"/>
      <c r="C10" s="105"/>
      <c r="D10" s="105"/>
      <c r="E10" s="105"/>
      <c r="F10" s="105"/>
      <c r="G10" s="105"/>
      <c r="H10" s="105"/>
      <c r="I10" s="105"/>
      <c r="J10" s="105"/>
      <c r="K10" s="105"/>
      <c r="L10" s="105"/>
      <c r="M10" s="105"/>
      <c r="N10" s="105"/>
      <c r="O10" s="105"/>
      <c r="P10" s="105"/>
    </row>
    <row r="11" spans="1:16" s="40" customFormat="1" ht="16.5" customHeight="1" x14ac:dyDescent="0.25">
      <c r="A11" s="436" t="s">
        <v>314</v>
      </c>
      <c r="B11" s="436"/>
      <c r="C11" s="436"/>
      <c r="D11" s="436"/>
      <c r="E11" s="436"/>
      <c r="F11" s="436"/>
      <c r="G11" s="436"/>
      <c r="H11" s="436"/>
      <c r="I11" s="436"/>
      <c r="J11" s="436"/>
      <c r="K11" s="436"/>
    </row>
    <row r="12" spans="1:16" s="40" customFormat="1" ht="16.5" customHeight="1" x14ac:dyDescent="0.25">
      <c r="A12" s="491" t="s">
        <v>209</v>
      </c>
      <c r="B12" s="462" t="s">
        <v>315</v>
      </c>
      <c r="C12" s="462" t="s">
        <v>268</v>
      </c>
      <c r="D12" s="381" t="s">
        <v>182</v>
      </c>
      <c r="E12" s="496"/>
      <c r="F12" s="496"/>
      <c r="G12" s="467"/>
      <c r="H12" s="493" t="s">
        <v>183</v>
      </c>
      <c r="I12" s="494"/>
      <c r="J12" s="494"/>
      <c r="K12" s="495"/>
    </row>
    <row r="13" spans="1:16" s="10" customFormat="1" ht="17.25" customHeight="1" x14ac:dyDescent="0.25">
      <c r="A13" s="492"/>
      <c r="B13" s="463"/>
      <c r="C13" s="463"/>
      <c r="D13" s="493" t="s">
        <v>316</v>
      </c>
      <c r="E13" s="495"/>
      <c r="F13" s="493" t="s">
        <v>260</v>
      </c>
      <c r="G13" s="495"/>
      <c r="H13" s="493" t="s">
        <v>316</v>
      </c>
      <c r="I13" s="495"/>
      <c r="J13" s="493" t="s">
        <v>260</v>
      </c>
      <c r="K13" s="495"/>
      <c r="L13" s="82"/>
      <c r="M13" s="82"/>
      <c r="N13" s="82"/>
      <c r="O13" s="82"/>
      <c r="P13" s="82"/>
    </row>
    <row r="14" spans="1:16" s="10" customFormat="1" ht="23.25" customHeight="1" x14ac:dyDescent="0.25">
      <c r="A14" s="489" t="s">
        <v>215</v>
      </c>
      <c r="B14" s="103" t="s">
        <v>317</v>
      </c>
      <c r="C14" s="103" t="s">
        <v>318</v>
      </c>
      <c r="D14" s="497">
        <f>MAX(NOx!O13:O15)</f>
        <v>190</v>
      </c>
      <c r="E14" s="433"/>
      <c r="F14" s="497">
        <f>AVERAGE(NOx!N13:N15)</f>
        <v>176.33333333333334</v>
      </c>
      <c r="G14" s="498"/>
      <c r="H14" s="497">
        <f>MAX(NOx!O28:O30)</f>
        <v>179</v>
      </c>
      <c r="I14" s="433"/>
      <c r="J14" s="497">
        <f>AVERAGE(NOx!N28:N30)</f>
        <v>176</v>
      </c>
      <c r="K14" s="498"/>
      <c r="L14" s="201"/>
      <c r="M14" s="82"/>
      <c r="N14" s="82"/>
      <c r="O14" s="82"/>
      <c r="P14" s="82"/>
    </row>
    <row r="15" spans="1:16" s="10" customFormat="1" ht="23.25" customHeight="1" x14ac:dyDescent="0.25">
      <c r="A15" s="490"/>
      <c r="B15" s="103" t="s">
        <v>319</v>
      </c>
      <c r="C15" s="103" t="s">
        <v>320</v>
      </c>
      <c r="D15" s="497">
        <f>MAX(NOx!O13:O15)</f>
        <v>190</v>
      </c>
      <c r="E15" s="433"/>
      <c r="F15" s="497">
        <f>AVERAGE(NOx!L13:L15)</f>
        <v>176.66666666666666</v>
      </c>
      <c r="G15" s="498"/>
      <c r="H15" s="432">
        <f>MAX(NOx!M28:M30)</f>
        <v>299</v>
      </c>
      <c r="I15" s="433"/>
      <c r="J15" s="497">
        <f>AVERAGE(NOx!L28:L30)</f>
        <v>176.33333333333334</v>
      </c>
      <c r="K15" s="498"/>
      <c r="L15" s="201"/>
      <c r="M15" s="82"/>
      <c r="N15" s="82"/>
      <c r="O15" s="82"/>
      <c r="P15" s="82"/>
    </row>
    <row r="16" spans="1:16" s="10" customFormat="1" ht="23.25" customHeight="1" x14ac:dyDescent="0.25">
      <c r="A16" s="169" t="s">
        <v>214</v>
      </c>
      <c r="B16" s="170" t="s">
        <v>317</v>
      </c>
      <c r="C16" s="103" t="s">
        <v>321</v>
      </c>
      <c r="D16" s="432">
        <f>MAX(Particulates!O10:O12)</f>
        <v>2</v>
      </c>
      <c r="E16" s="433"/>
      <c r="F16" s="497">
        <f>AVERAGE(Particulates!N10:N12)</f>
        <v>1</v>
      </c>
      <c r="G16" s="498"/>
      <c r="H16" s="432">
        <f>MAX(Particulates!O25:O27)</f>
        <v>1</v>
      </c>
      <c r="I16" s="433"/>
      <c r="J16" s="497">
        <f>AVERAGE(Particulates!N25:N27)</f>
        <v>1</v>
      </c>
      <c r="K16" s="498"/>
      <c r="L16" s="82"/>
      <c r="M16" s="82"/>
      <c r="N16" s="82"/>
      <c r="O16" s="82"/>
      <c r="P16" s="82"/>
    </row>
    <row r="17" spans="1:11" s="10" customFormat="1" ht="23.25" customHeight="1" x14ac:dyDescent="0.25">
      <c r="A17" s="169"/>
      <c r="B17" s="103" t="s">
        <v>319</v>
      </c>
      <c r="C17" s="103" t="s">
        <v>322</v>
      </c>
      <c r="D17" s="432">
        <f>MAX(Particulates!M10:M12)</f>
        <v>2</v>
      </c>
      <c r="E17" s="433"/>
      <c r="F17" s="497">
        <f>AVERAGE(Particulates!L10:L12)</f>
        <v>1</v>
      </c>
      <c r="G17" s="498"/>
      <c r="H17" s="432">
        <f>MAX(Particulates!M25:M27)</f>
        <v>6</v>
      </c>
      <c r="I17" s="433"/>
      <c r="J17" s="497">
        <f>AVERAGE(Particulates!L25:L27)</f>
        <v>1</v>
      </c>
      <c r="K17" s="498"/>
    </row>
    <row r="18" spans="1:11" s="10" customFormat="1" ht="23.25" customHeight="1" x14ac:dyDescent="0.25">
      <c r="A18" s="169" t="s">
        <v>323</v>
      </c>
      <c r="B18" s="103" t="s">
        <v>317</v>
      </c>
      <c r="C18" s="103" t="s">
        <v>324</v>
      </c>
      <c r="D18" s="432">
        <f>MAX(TOC!O10:O12)</f>
        <v>0</v>
      </c>
      <c r="E18" s="433"/>
      <c r="F18" s="497">
        <f>AVERAGE(TOC!N10:N12)</f>
        <v>0</v>
      </c>
      <c r="G18" s="498"/>
      <c r="H18" s="432">
        <f>MAX(TOC!O25:O25)</f>
        <v>1</v>
      </c>
      <c r="I18" s="433"/>
      <c r="J18" s="497">
        <f>AVERAGE(TOC!N25:N27)</f>
        <v>0.52999999999999992</v>
      </c>
      <c r="K18" s="498"/>
    </row>
    <row r="19" spans="1:11" s="10" customFormat="1" ht="23.25" customHeight="1" x14ac:dyDescent="0.25">
      <c r="A19" s="169"/>
      <c r="B19" s="103" t="s">
        <v>319</v>
      </c>
      <c r="C19" s="103" t="s">
        <v>325</v>
      </c>
      <c r="D19" s="432">
        <f>MAX(TOC!M10:M12)</f>
        <v>4</v>
      </c>
      <c r="E19" s="433"/>
      <c r="F19" s="497">
        <f>AVERAGE(TOC!L10:L12)</f>
        <v>0</v>
      </c>
      <c r="G19" s="498"/>
      <c r="H19" s="497">
        <f>MAX(TOC!M25:M27)</f>
        <v>20.010000000000002</v>
      </c>
      <c r="I19" s="433"/>
      <c r="J19" s="497">
        <f>AVERAGE(TOC!O25:O27)</f>
        <v>1.3333333333333333</v>
      </c>
      <c r="K19" s="498"/>
    </row>
    <row r="20" spans="1:11" s="10" customFormat="1" ht="23.25" customHeight="1" x14ac:dyDescent="0.25">
      <c r="A20" s="169" t="s">
        <v>326</v>
      </c>
      <c r="B20" s="103" t="s">
        <v>317</v>
      </c>
      <c r="C20" s="103" t="s">
        <v>324</v>
      </c>
      <c r="D20" s="432">
        <f>MAX(HCl!O13:O15)</f>
        <v>6</v>
      </c>
      <c r="E20" s="433"/>
      <c r="F20" s="497">
        <f>AVERAGE(HCl!N13:N15)</f>
        <v>3.9</v>
      </c>
      <c r="G20" s="498"/>
      <c r="H20" s="432">
        <f>MAX(HCl!O28:O30)</f>
        <v>6</v>
      </c>
      <c r="I20" s="433"/>
      <c r="J20" s="497">
        <f>AVERAGE(HCl!N28:N30)</f>
        <v>3.59</v>
      </c>
      <c r="K20" s="498"/>
    </row>
    <row r="21" spans="1:11" s="10" customFormat="1" ht="23.25" customHeight="1" x14ac:dyDescent="0.25">
      <c r="A21" s="169"/>
      <c r="B21" s="103" t="s">
        <v>319</v>
      </c>
      <c r="C21" s="103" t="s">
        <v>327</v>
      </c>
      <c r="D21" s="432">
        <f>MAX(HCl!M10:M12)</f>
        <v>38</v>
      </c>
      <c r="E21" s="433"/>
      <c r="F21" s="497">
        <f>AVERAGE(HCl!L10:L12)</f>
        <v>2.6666666666666665</v>
      </c>
      <c r="G21" s="498"/>
      <c r="H21" s="432">
        <f>MAX(HCl!M25:M27)</f>
        <v>30</v>
      </c>
      <c r="I21" s="433"/>
      <c r="J21" s="497">
        <f>AVERAGE(HCl!L25:L27)</f>
        <v>3</v>
      </c>
      <c r="K21" s="498"/>
    </row>
    <row r="22" spans="1:11" s="10" customFormat="1" ht="23.25" customHeight="1" x14ac:dyDescent="0.25">
      <c r="A22" s="169" t="s">
        <v>216</v>
      </c>
      <c r="B22" s="103" t="s">
        <v>317</v>
      </c>
      <c r="C22" s="103" t="s">
        <v>328</v>
      </c>
      <c r="D22" s="432">
        <f>MAX('SO2'!O10:O12)</f>
        <v>41</v>
      </c>
      <c r="E22" s="433"/>
      <c r="F22" s="497">
        <f>AVERAGE('SO2'!N10:N12)</f>
        <v>32.333333333333336</v>
      </c>
      <c r="G22" s="498"/>
      <c r="H22" s="432">
        <f>MAX(HCl!O25:O27)</f>
        <v>7</v>
      </c>
      <c r="I22" s="433"/>
      <c r="J22" s="497">
        <f>AVERAGE('SO2'!N25:N27)</f>
        <v>20.833333333333332</v>
      </c>
      <c r="K22" s="498"/>
    </row>
    <row r="23" spans="1:11" s="10" customFormat="1" ht="23.25" customHeight="1" x14ac:dyDescent="0.25">
      <c r="A23" s="169"/>
      <c r="B23" s="103" t="s">
        <v>319</v>
      </c>
      <c r="C23" s="103" t="s">
        <v>318</v>
      </c>
      <c r="D23" s="432">
        <f>MAX('SO2'!M10:M12)</f>
        <v>278</v>
      </c>
      <c r="E23" s="433"/>
      <c r="F23" s="497">
        <f>AVERAGE('SO2'!L10:L12)</f>
        <v>32.333333333333336</v>
      </c>
      <c r="G23" s="498"/>
      <c r="H23" s="432">
        <f>MAX('SO2'!M25:M27)</f>
        <v>89</v>
      </c>
      <c r="I23" s="433"/>
      <c r="J23" s="497">
        <f>AVERAGE('SO2'!L25:L27)</f>
        <v>22</v>
      </c>
      <c r="K23" s="498"/>
    </row>
    <row r="24" spans="1:11" s="10" customFormat="1" ht="23.25" customHeight="1" x14ac:dyDescent="0.25">
      <c r="A24" s="169" t="s">
        <v>329</v>
      </c>
      <c r="B24" s="103" t="s">
        <v>317</v>
      </c>
      <c r="C24" s="103" t="s">
        <v>328</v>
      </c>
      <c r="D24" s="432">
        <f>MAX('CO 95% 10 min'!Q10:Q12)</f>
        <v>13</v>
      </c>
      <c r="E24" s="433"/>
      <c r="F24" s="497">
        <f>AVERAGE('CO 95% 10 min'!P10:P12)</f>
        <v>0.35333333333333333</v>
      </c>
      <c r="G24" s="498"/>
      <c r="H24" s="432">
        <f>MAX('CO 95% 10 min'!Q25:Q27)</f>
        <v>26</v>
      </c>
      <c r="I24" s="433"/>
      <c r="J24" s="497">
        <f>AVERAGE('CO 95% 10 min'!P25:P27)</f>
        <v>2.3333333333333335</v>
      </c>
      <c r="K24" s="498"/>
    </row>
    <row r="25" spans="1:11" s="10" customFormat="1" ht="23.25" customHeight="1" x14ac:dyDescent="0.25">
      <c r="A25" s="169"/>
      <c r="B25" s="103" t="s">
        <v>330</v>
      </c>
      <c r="C25" s="103" t="s">
        <v>331</v>
      </c>
      <c r="D25" s="497">
        <f>MAX('CO 95% 10 min'!M10:M12)</f>
        <v>186</v>
      </c>
      <c r="E25" s="498"/>
      <c r="F25" s="497">
        <f>AVERAGE('CO 95% 10 min'!M10:M12)</f>
        <v>75.333333333333329</v>
      </c>
      <c r="G25" s="498"/>
      <c r="H25" s="497">
        <f>MAX('CO 95% 10 min'!M25:M27)</f>
        <v>79</v>
      </c>
      <c r="I25" s="498"/>
      <c r="J25" s="497">
        <f>AVERAGE('CO 95% 10 min'!M25:M27)</f>
        <v>33.333333333333336</v>
      </c>
      <c r="K25" s="498"/>
    </row>
    <row r="26" spans="1:11" x14ac:dyDescent="0.3">
      <c r="A26" s="484"/>
      <c r="B26" s="485"/>
      <c r="C26" s="485"/>
      <c r="D26" s="485"/>
      <c r="E26" s="485"/>
      <c r="F26" s="485"/>
      <c r="G26" s="485"/>
      <c r="H26" s="485"/>
      <c r="I26" s="485"/>
      <c r="J26" s="485"/>
      <c r="K26" s="486"/>
    </row>
    <row r="27" spans="1:11" x14ac:dyDescent="0.3">
      <c r="A27" s="57" t="s">
        <v>252</v>
      </c>
      <c r="B27" s="58"/>
      <c r="C27" s="58"/>
      <c r="D27" s="58"/>
      <c r="E27" s="58"/>
      <c r="F27" s="58"/>
      <c r="G27" s="58"/>
      <c r="H27" s="58"/>
      <c r="I27" s="58"/>
      <c r="J27" s="58"/>
      <c r="K27" s="59"/>
    </row>
    <row r="28" spans="1:11" x14ac:dyDescent="0.3">
      <c r="A28" s="487"/>
      <c r="B28" s="487"/>
      <c r="C28" s="487"/>
      <c r="D28" s="487"/>
      <c r="E28" s="487"/>
      <c r="F28" s="487"/>
      <c r="G28" s="487"/>
      <c r="H28" s="487"/>
      <c r="I28" s="487"/>
      <c r="J28" s="487"/>
      <c r="K28" s="487"/>
    </row>
    <row r="29" spans="1:11" x14ac:dyDescent="0.3">
      <c r="A29" s="488"/>
      <c r="B29" s="488"/>
      <c r="C29" s="488"/>
      <c r="D29" s="488"/>
      <c r="E29" s="488"/>
      <c r="F29" s="488"/>
      <c r="G29" s="488"/>
      <c r="H29" s="488"/>
      <c r="I29" s="488"/>
      <c r="J29" s="488"/>
      <c r="K29" s="488"/>
    </row>
    <row r="39" spans="3:3" x14ac:dyDescent="0.3">
      <c r="C39" s="60" t="s">
        <v>390</v>
      </c>
    </row>
    <row r="53" spans="3:5" x14ac:dyDescent="0.3">
      <c r="C53" s="212">
        <v>44880</v>
      </c>
      <c r="D53" s="60"/>
      <c r="E53" s="60"/>
    </row>
    <row r="66" spans="6:6" x14ac:dyDescent="0.3">
      <c r="F66" s="105"/>
    </row>
  </sheetData>
  <mergeCells count="63">
    <mergeCell ref="D22:E22"/>
    <mergeCell ref="D23:E23"/>
    <mergeCell ref="D24:E24"/>
    <mergeCell ref="D25:E25"/>
    <mergeCell ref="D17:E17"/>
    <mergeCell ref="D18:E18"/>
    <mergeCell ref="D19:E19"/>
    <mergeCell ref="D20:E20"/>
    <mergeCell ref="D21:E21"/>
    <mergeCell ref="F22:G22"/>
    <mergeCell ref="F23:G23"/>
    <mergeCell ref="F24:G24"/>
    <mergeCell ref="F25:G25"/>
    <mergeCell ref="F17:G17"/>
    <mergeCell ref="F18:G18"/>
    <mergeCell ref="F19:G19"/>
    <mergeCell ref="F20:G20"/>
    <mergeCell ref="F21:G21"/>
    <mergeCell ref="D13:E13"/>
    <mergeCell ref="F13:G13"/>
    <mergeCell ref="F14:G14"/>
    <mergeCell ref="F15:G15"/>
    <mergeCell ref="F16:G16"/>
    <mergeCell ref="D14:E14"/>
    <mergeCell ref="D15:E15"/>
    <mergeCell ref="D16:E16"/>
    <mergeCell ref="H24:I24"/>
    <mergeCell ref="H25:I25"/>
    <mergeCell ref="J17:K17"/>
    <mergeCell ref="J18:K18"/>
    <mergeCell ref="J19:K19"/>
    <mergeCell ref="J20:K20"/>
    <mergeCell ref="J21:K21"/>
    <mergeCell ref="J22:K22"/>
    <mergeCell ref="J23:K23"/>
    <mergeCell ref="J24:K24"/>
    <mergeCell ref="J25:K25"/>
    <mergeCell ref="H19:I19"/>
    <mergeCell ref="H20:I20"/>
    <mergeCell ref="H21:I21"/>
    <mergeCell ref="H22:I22"/>
    <mergeCell ref="H23:I23"/>
    <mergeCell ref="J14:K14"/>
    <mergeCell ref="J15:K15"/>
    <mergeCell ref="J16:K16"/>
    <mergeCell ref="H17:I17"/>
    <mergeCell ref="H18:I18"/>
    <mergeCell ref="A26:K26"/>
    <mergeCell ref="A28:K29"/>
    <mergeCell ref="A14:A15"/>
    <mergeCell ref="A6:K7"/>
    <mergeCell ref="A8:K9"/>
    <mergeCell ref="A11:K11"/>
    <mergeCell ref="A12:A13"/>
    <mergeCell ref="C12:C13"/>
    <mergeCell ref="B12:B13"/>
    <mergeCell ref="H12:K12"/>
    <mergeCell ref="D12:G12"/>
    <mergeCell ref="J13:K13"/>
    <mergeCell ref="H13:I13"/>
    <mergeCell ref="H14:I14"/>
    <mergeCell ref="H15:I15"/>
    <mergeCell ref="H16:I16"/>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84"/>
  <sheetViews>
    <sheetView showGridLines="0" zoomScale="84" zoomScaleNormal="84" workbookViewId="0">
      <selection activeCell="R39" sqref="R39"/>
    </sheetView>
  </sheetViews>
  <sheetFormatPr defaultRowHeight="13.8" x14ac:dyDescent="0.25"/>
  <cols>
    <col min="1" max="1" width="14" style="3" customWidth="1"/>
    <col min="2" max="7" width="17" style="2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60" t="str">
        <f>+'Cover Page'!$B$28</f>
        <v>Annual Performance Report 2022</v>
      </c>
      <c r="B1" s="60"/>
      <c r="C1" s="60"/>
      <c r="D1" s="60"/>
      <c r="E1" s="60" t="str">
        <f>+'Cover Page'!$B$33</f>
        <v>Ardley Energy Recovery Facility</v>
      </c>
      <c r="F1" s="60"/>
      <c r="G1" s="60"/>
      <c r="H1" s="105"/>
      <c r="I1" s="105"/>
      <c r="J1" s="105"/>
      <c r="K1" s="105"/>
      <c r="L1" s="105"/>
      <c r="M1" s="105"/>
      <c r="N1" s="105"/>
      <c r="O1" s="105"/>
      <c r="P1" s="105"/>
      <c r="Q1" s="105"/>
      <c r="R1" s="105"/>
      <c r="S1" s="105"/>
    </row>
    <row r="3" spans="1:19" ht="14.4" x14ac:dyDescent="0.3">
      <c r="A3" s="42" t="s">
        <v>332</v>
      </c>
      <c r="B3" s="160"/>
      <c r="C3" s="160"/>
      <c r="D3" s="50" t="s">
        <v>333</v>
      </c>
      <c r="E3" s="160"/>
      <c r="F3" s="160"/>
      <c r="G3" s="54"/>
      <c r="H3" s="105"/>
      <c r="I3" s="105"/>
      <c r="J3" s="7" t="str">
        <f>+A3</f>
        <v>Monitoring of Hydrogen Chloride emissions</v>
      </c>
      <c r="K3" s="105"/>
      <c r="L3" s="7"/>
      <c r="M3" s="105"/>
      <c r="N3" s="7" t="s">
        <v>334</v>
      </c>
      <c r="O3" s="105"/>
      <c r="P3" s="105"/>
      <c r="Q3" s="53" t="s">
        <v>3</v>
      </c>
      <c r="R3" s="48"/>
      <c r="S3" s="48"/>
    </row>
    <row r="4" spans="1:19" ht="13.95" customHeight="1" x14ac:dyDescent="0.25">
      <c r="A4" s="105"/>
      <c r="B4" s="160"/>
      <c r="C4" s="160"/>
      <c r="D4" s="160"/>
      <c r="E4" s="160"/>
      <c r="F4" s="160"/>
      <c r="G4" s="160"/>
      <c r="H4" s="105"/>
      <c r="I4" s="105"/>
      <c r="J4" s="105"/>
      <c r="K4" s="105"/>
      <c r="L4" s="105"/>
      <c r="M4" s="105"/>
      <c r="N4" s="105"/>
      <c r="O4" s="105"/>
      <c r="P4" s="105"/>
      <c r="Q4" s="461" t="s">
        <v>335</v>
      </c>
      <c r="R4" s="461"/>
      <c r="S4" s="461"/>
    </row>
    <row r="5" spans="1:19" ht="16.2" x14ac:dyDescent="0.25">
      <c r="A5" s="45" t="s">
        <v>336</v>
      </c>
      <c r="B5" s="501" t="s">
        <v>337</v>
      </c>
      <c r="C5" s="501"/>
      <c r="D5" s="501"/>
      <c r="E5" s="501" t="s">
        <v>338</v>
      </c>
      <c r="F5" s="501"/>
      <c r="G5" s="501"/>
      <c r="H5" s="105"/>
      <c r="I5" s="105"/>
      <c r="J5" s="500"/>
      <c r="K5" s="500"/>
      <c r="L5" s="500"/>
      <c r="M5" s="500"/>
      <c r="N5" s="500"/>
      <c r="O5" s="500"/>
      <c r="P5" s="105"/>
      <c r="Q5" s="461"/>
      <c r="R5" s="461"/>
      <c r="S5" s="461"/>
    </row>
    <row r="6" spans="1:19" s="41" customFormat="1" ht="44.25" customHeight="1" x14ac:dyDescent="0.3">
      <c r="A6" s="43">
        <f>+'Cover Page'!C39</f>
        <v>2022</v>
      </c>
      <c r="B6" s="84" t="s">
        <v>339</v>
      </c>
      <c r="C6" s="84" t="s">
        <v>340</v>
      </c>
      <c r="D6" s="84" t="s">
        <v>341</v>
      </c>
      <c r="E6" s="84" t="s">
        <v>342</v>
      </c>
      <c r="F6" s="84" t="s">
        <v>343</v>
      </c>
      <c r="G6" s="84" t="s">
        <v>344</v>
      </c>
      <c r="H6" s="171"/>
      <c r="I6" s="172"/>
      <c r="J6" s="112">
        <f>+A6</f>
        <v>2022</v>
      </c>
      <c r="K6" s="112" t="s">
        <v>345</v>
      </c>
      <c r="L6" s="44" t="s">
        <v>340</v>
      </c>
      <c r="M6" s="44" t="s">
        <v>346</v>
      </c>
      <c r="N6" s="44" t="s">
        <v>343</v>
      </c>
      <c r="O6" s="44" t="s">
        <v>347</v>
      </c>
      <c r="P6" s="172"/>
      <c r="Q6" s="461"/>
      <c r="R6" s="461"/>
      <c r="S6" s="461"/>
    </row>
    <row r="7" spans="1:19" ht="13.95" customHeight="1" x14ac:dyDescent="0.25">
      <c r="A7" s="173" t="s">
        <v>348</v>
      </c>
      <c r="B7" s="79">
        <v>60</v>
      </c>
      <c r="C7" s="80">
        <f>AVERAGE(L7,L22)</f>
        <v>4</v>
      </c>
      <c r="D7" s="81">
        <f>MAX(M7,M22)</f>
        <v>25</v>
      </c>
      <c r="E7" s="79">
        <v>10</v>
      </c>
      <c r="F7" s="116">
        <f>AVERAGE(N7,N22)</f>
        <v>3.55</v>
      </c>
      <c r="G7" s="174">
        <f>MAX(O7,O22)</f>
        <v>6</v>
      </c>
      <c r="H7" s="105"/>
      <c r="I7" s="105"/>
      <c r="J7" s="502" t="s">
        <v>182</v>
      </c>
      <c r="K7" s="173" t="s">
        <v>348</v>
      </c>
      <c r="L7" s="116">
        <v>4</v>
      </c>
      <c r="M7" s="174">
        <v>17</v>
      </c>
      <c r="N7" s="116">
        <v>3.5</v>
      </c>
      <c r="O7" s="174">
        <v>6</v>
      </c>
      <c r="P7" s="105"/>
      <c r="Q7" s="461"/>
      <c r="R7" s="461"/>
      <c r="S7" s="461"/>
    </row>
    <row r="8" spans="1:19" x14ac:dyDescent="0.25">
      <c r="A8" s="173" t="s">
        <v>349</v>
      </c>
      <c r="B8" s="79">
        <v>60</v>
      </c>
      <c r="C8" s="80">
        <f>AVERAGE(L8,L23)</f>
        <v>4</v>
      </c>
      <c r="D8" s="81">
        <f t="shared" ref="D8:D12" si="0">MAX(M8,M23)</f>
        <v>39</v>
      </c>
      <c r="E8" s="79">
        <v>10</v>
      </c>
      <c r="F8" s="116">
        <f t="shared" ref="F8:F12" si="1">AVERAGE(N8,N23)</f>
        <v>4</v>
      </c>
      <c r="G8" s="174">
        <f t="shared" ref="G8:G12" si="2">MAX(O8,O23)</f>
        <v>6</v>
      </c>
      <c r="H8" s="105"/>
      <c r="I8" s="105"/>
      <c r="J8" s="502"/>
      <c r="K8" s="173" t="s">
        <v>349</v>
      </c>
      <c r="L8" s="116">
        <v>4</v>
      </c>
      <c r="M8" s="174">
        <v>17</v>
      </c>
      <c r="N8" s="116">
        <v>4</v>
      </c>
      <c r="O8" s="174">
        <v>6</v>
      </c>
      <c r="P8" s="105"/>
      <c r="Q8" s="461"/>
      <c r="R8" s="461"/>
      <c r="S8" s="461"/>
    </row>
    <row r="9" spans="1:19" x14ac:dyDescent="0.25">
      <c r="A9" s="173" t="s">
        <v>350</v>
      </c>
      <c r="B9" s="79">
        <v>60</v>
      </c>
      <c r="C9" s="80">
        <f>AVERAGE(L9,L24)</f>
        <v>5.5</v>
      </c>
      <c r="D9" s="81">
        <f t="shared" si="0"/>
        <v>28</v>
      </c>
      <c r="E9" s="79">
        <v>10</v>
      </c>
      <c r="F9" s="116">
        <f t="shared" si="1"/>
        <v>5.2</v>
      </c>
      <c r="G9" s="174">
        <f t="shared" si="2"/>
        <v>7</v>
      </c>
      <c r="H9" s="105"/>
      <c r="I9" s="105"/>
      <c r="J9" s="502"/>
      <c r="K9" s="173" t="s">
        <v>350</v>
      </c>
      <c r="L9" s="116">
        <v>5</v>
      </c>
      <c r="M9" s="174">
        <v>19</v>
      </c>
      <c r="N9" s="116">
        <v>4.9000000000000004</v>
      </c>
      <c r="O9" s="174">
        <v>6</v>
      </c>
      <c r="P9" s="105"/>
      <c r="Q9" s="52" t="s">
        <v>351</v>
      </c>
      <c r="R9" s="105"/>
      <c r="S9" s="105"/>
    </row>
    <row r="10" spans="1:19" ht="13.95" customHeight="1" x14ac:dyDescent="0.25">
      <c r="A10" s="173" t="s">
        <v>352</v>
      </c>
      <c r="B10" s="79">
        <v>60</v>
      </c>
      <c r="C10" s="80">
        <f t="shared" ref="C10:C12" si="3">AVERAGE(L10,L25)</f>
        <v>4</v>
      </c>
      <c r="D10" s="81">
        <f t="shared" si="0"/>
        <v>30</v>
      </c>
      <c r="E10" s="79">
        <v>10</v>
      </c>
      <c r="F10" s="116">
        <f t="shared" si="1"/>
        <v>4</v>
      </c>
      <c r="G10" s="174">
        <f t="shared" si="2"/>
        <v>7</v>
      </c>
      <c r="H10" s="105"/>
      <c r="I10" s="105"/>
      <c r="J10" s="502"/>
      <c r="K10" s="173" t="s">
        <v>352</v>
      </c>
      <c r="L10" s="174">
        <v>3</v>
      </c>
      <c r="M10" s="174">
        <v>13</v>
      </c>
      <c r="N10" s="174">
        <v>3</v>
      </c>
      <c r="O10" s="174">
        <v>6</v>
      </c>
      <c r="P10" s="105"/>
      <c r="Q10" s="499" t="s">
        <v>353</v>
      </c>
      <c r="R10" s="499"/>
      <c r="S10" s="499"/>
    </row>
    <row r="11" spans="1:19" x14ac:dyDescent="0.25">
      <c r="A11" s="173" t="s">
        <v>354</v>
      </c>
      <c r="B11" s="79">
        <v>60</v>
      </c>
      <c r="C11" s="80">
        <f t="shared" si="3"/>
        <v>2.5</v>
      </c>
      <c r="D11" s="81">
        <f t="shared" si="0"/>
        <v>18</v>
      </c>
      <c r="E11" s="79">
        <v>10</v>
      </c>
      <c r="F11" s="116">
        <f t="shared" si="1"/>
        <v>2.5</v>
      </c>
      <c r="G11" s="174">
        <f t="shared" si="2"/>
        <v>6</v>
      </c>
      <c r="H11" s="105"/>
      <c r="I11" s="105"/>
      <c r="J11" s="502"/>
      <c r="K11" s="173" t="s">
        <v>354</v>
      </c>
      <c r="L11" s="174">
        <v>2</v>
      </c>
      <c r="M11" s="174">
        <v>12</v>
      </c>
      <c r="N11" s="174">
        <v>2</v>
      </c>
      <c r="O11" s="174">
        <v>5</v>
      </c>
      <c r="P11" s="105"/>
      <c r="Q11" s="499"/>
      <c r="R11" s="499"/>
      <c r="S11" s="499"/>
    </row>
    <row r="12" spans="1:19" x14ac:dyDescent="0.25">
      <c r="A12" s="173" t="s">
        <v>355</v>
      </c>
      <c r="B12" s="79">
        <v>60</v>
      </c>
      <c r="C12" s="80">
        <f t="shared" si="3"/>
        <v>2</v>
      </c>
      <c r="D12" s="81">
        <f t="shared" si="0"/>
        <v>38</v>
      </c>
      <c r="E12" s="79">
        <v>10</v>
      </c>
      <c r="F12" s="116">
        <f t="shared" si="1"/>
        <v>2</v>
      </c>
      <c r="G12" s="174">
        <f t="shared" si="2"/>
        <v>6</v>
      </c>
      <c r="H12" s="105"/>
      <c r="I12" s="105"/>
      <c r="J12" s="502"/>
      <c r="K12" s="173" t="s">
        <v>355</v>
      </c>
      <c r="L12" s="174">
        <v>3</v>
      </c>
      <c r="M12" s="174">
        <v>38</v>
      </c>
      <c r="N12" s="174">
        <v>3</v>
      </c>
      <c r="O12" s="174">
        <v>5</v>
      </c>
      <c r="P12" s="105"/>
      <c r="Q12" s="499"/>
      <c r="R12" s="499"/>
      <c r="S12" s="499"/>
    </row>
    <row r="13" spans="1:19" ht="13.95" customHeight="1" x14ac:dyDescent="0.25">
      <c r="A13" s="173" t="s">
        <v>356</v>
      </c>
      <c r="B13" s="79">
        <v>60</v>
      </c>
      <c r="C13" s="80">
        <f t="shared" ref="C13:C18" si="4">AVERAGE(L13,L28)</f>
        <v>3.5</v>
      </c>
      <c r="D13" s="81">
        <f t="shared" ref="D13:D18" si="5">MAX(M13,M28)</f>
        <v>136</v>
      </c>
      <c r="E13" s="79">
        <v>10</v>
      </c>
      <c r="F13" s="116">
        <f t="shared" ref="F13:F18" si="6">AVERAGE(N13,N28)</f>
        <v>3.3</v>
      </c>
      <c r="G13" s="174">
        <f t="shared" ref="G13:G18" si="7">MAX(O13,O28)</f>
        <v>6</v>
      </c>
      <c r="H13" s="105"/>
      <c r="I13" s="105"/>
      <c r="J13" s="502"/>
      <c r="K13" s="173" t="s">
        <v>356</v>
      </c>
      <c r="L13" s="116">
        <v>3</v>
      </c>
      <c r="M13" s="174">
        <v>20</v>
      </c>
      <c r="N13" s="116">
        <v>2.5</v>
      </c>
      <c r="O13" s="174">
        <v>6</v>
      </c>
      <c r="P13" s="105"/>
      <c r="Q13" s="499" t="s">
        <v>357</v>
      </c>
      <c r="R13" s="499"/>
      <c r="S13" s="499"/>
    </row>
    <row r="14" spans="1:19" x14ac:dyDescent="0.25">
      <c r="A14" s="173" t="s">
        <v>358</v>
      </c>
      <c r="B14" s="79">
        <v>60</v>
      </c>
      <c r="C14" s="80">
        <f t="shared" si="4"/>
        <v>4.5</v>
      </c>
      <c r="D14" s="81">
        <f t="shared" si="5"/>
        <v>54</v>
      </c>
      <c r="E14" s="79">
        <v>10</v>
      </c>
      <c r="F14" s="116">
        <f t="shared" si="6"/>
        <v>4.2350000000000003</v>
      </c>
      <c r="G14" s="174">
        <f t="shared" si="7"/>
        <v>6</v>
      </c>
      <c r="H14" s="105"/>
      <c r="I14" s="105"/>
      <c r="J14" s="502"/>
      <c r="K14" s="173" t="s">
        <v>358</v>
      </c>
      <c r="L14" s="116">
        <v>5</v>
      </c>
      <c r="M14" s="174">
        <v>54</v>
      </c>
      <c r="N14" s="116">
        <v>4.7</v>
      </c>
      <c r="O14" s="174">
        <v>6</v>
      </c>
      <c r="P14" s="105"/>
      <c r="Q14" s="499"/>
      <c r="R14" s="499"/>
      <c r="S14" s="499"/>
    </row>
    <row r="15" spans="1:19" x14ac:dyDescent="0.25">
      <c r="A15" s="173" t="s">
        <v>359</v>
      </c>
      <c r="B15" s="79">
        <v>60</v>
      </c>
      <c r="C15" s="80">
        <f t="shared" si="4"/>
        <v>4</v>
      </c>
      <c r="D15" s="81">
        <f t="shared" si="5"/>
        <v>20</v>
      </c>
      <c r="E15" s="79">
        <v>10</v>
      </c>
      <c r="F15" s="116">
        <f t="shared" si="6"/>
        <v>3.7</v>
      </c>
      <c r="G15" s="174">
        <f t="shared" si="7"/>
        <v>6</v>
      </c>
      <c r="H15" s="105"/>
      <c r="I15" s="105"/>
      <c r="J15" s="502"/>
      <c r="K15" s="173" t="s">
        <v>359</v>
      </c>
      <c r="L15" s="116">
        <v>5</v>
      </c>
      <c r="M15" s="174">
        <v>20</v>
      </c>
      <c r="N15" s="116">
        <v>4.5</v>
      </c>
      <c r="O15" s="174">
        <v>6</v>
      </c>
      <c r="P15" s="105"/>
      <c r="Q15" s="499"/>
      <c r="R15" s="499"/>
      <c r="S15" s="499"/>
    </row>
    <row r="16" spans="1:19" x14ac:dyDescent="0.25">
      <c r="A16" s="173" t="s">
        <v>360</v>
      </c>
      <c r="B16" s="79">
        <v>60</v>
      </c>
      <c r="C16" s="80">
        <f t="shared" si="4"/>
        <v>3</v>
      </c>
      <c r="D16" s="81">
        <f t="shared" si="5"/>
        <v>58</v>
      </c>
      <c r="E16" s="79">
        <v>10</v>
      </c>
      <c r="F16" s="116">
        <f t="shared" si="6"/>
        <v>3.19</v>
      </c>
      <c r="G16" s="174">
        <f t="shared" si="7"/>
        <v>6</v>
      </c>
      <c r="H16" s="105"/>
      <c r="I16" s="105"/>
      <c r="J16" s="502"/>
      <c r="K16" s="173" t="s">
        <v>360</v>
      </c>
      <c r="L16" s="121">
        <v>3</v>
      </c>
      <c r="M16" s="121">
        <v>15</v>
      </c>
      <c r="N16" s="183">
        <v>3.15</v>
      </c>
      <c r="O16" s="121">
        <v>5</v>
      </c>
      <c r="P16" s="105"/>
      <c r="Q16" s="499"/>
      <c r="R16" s="499"/>
      <c r="S16" s="499"/>
    </row>
    <row r="17" spans="1:15" x14ac:dyDescent="0.25">
      <c r="A17" s="173" t="s">
        <v>361</v>
      </c>
      <c r="B17" s="79">
        <v>60</v>
      </c>
      <c r="C17" s="80">
        <f t="shared" si="4"/>
        <v>2</v>
      </c>
      <c r="D17" s="81">
        <f t="shared" si="5"/>
        <v>12</v>
      </c>
      <c r="E17" s="79">
        <v>10</v>
      </c>
      <c r="F17" s="116">
        <f t="shared" si="6"/>
        <v>1.855</v>
      </c>
      <c r="G17" s="174">
        <f t="shared" si="7"/>
        <v>4</v>
      </c>
      <c r="H17" s="105"/>
      <c r="I17" s="105"/>
      <c r="J17" s="502"/>
      <c r="K17" s="173" t="s">
        <v>361</v>
      </c>
      <c r="L17" s="121">
        <v>2</v>
      </c>
      <c r="M17" s="121">
        <v>9</v>
      </c>
      <c r="N17" s="121">
        <v>1.85</v>
      </c>
      <c r="O17" s="121">
        <v>4</v>
      </c>
    </row>
    <row r="18" spans="1:15" x14ac:dyDescent="0.25">
      <c r="A18" s="173" t="s">
        <v>362</v>
      </c>
      <c r="B18" s="79">
        <v>60</v>
      </c>
      <c r="C18" s="80">
        <f t="shared" si="4"/>
        <v>3.5</v>
      </c>
      <c r="D18" s="81">
        <f t="shared" si="5"/>
        <v>20</v>
      </c>
      <c r="E18" s="79">
        <v>10</v>
      </c>
      <c r="F18" s="116">
        <f t="shared" si="6"/>
        <v>3.48</v>
      </c>
      <c r="G18" s="174">
        <f t="shared" si="7"/>
        <v>6</v>
      </c>
      <c r="H18" s="105"/>
      <c r="I18" s="105"/>
      <c r="J18" s="502"/>
      <c r="K18" s="173" t="s">
        <v>362</v>
      </c>
      <c r="L18" s="121">
        <v>3</v>
      </c>
      <c r="M18" s="121">
        <v>18</v>
      </c>
      <c r="N18" s="183">
        <v>3.03</v>
      </c>
      <c r="O18" s="121">
        <v>6</v>
      </c>
    </row>
    <row r="19" spans="1:15" x14ac:dyDescent="0.25">
      <c r="A19" s="105"/>
      <c r="B19" s="160"/>
      <c r="C19" s="160"/>
      <c r="D19" s="160"/>
      <c r="E19" s="160"/>
      <c r="F19" s="160"/>
      <c r="G19" s="160"/>
      <c r="H19" s="105"/>
      <c r="I19" s="105"/>
      <c r="J19" s="502"/>
      <c r="K19" s="175" t="s">
        <v>363</v>
      </c>
      <c r="L19" s="176">
        <f>AVERAGE(L7:L18)</f>
        <v>3.5</v>
      </c>
      <c r="M19" s="177">
        <f>MAX(M7:M18)</f>
        <v>54</v>
      </c>
      <c r="N19" s="176">
        <f>AVERAGE(N7:N18)</f>
        <v>3.3441666666666663</v>
      </c>
      <c r="O19" s="177">
        <f>MAX(O7:O18)</f>
        <v>6</v>
      </c>
    </row>
    <row r="21" spans="1:15" ht="42" customHeight="1" x14ac:dyDescent="0.25">
      <c r="A21" s="105"/>
      <c r="B21" s="160"/>
      <c r="C21" s="160"/>
      <c r="D21" s="160"/>
      <c r="E21" s="160"/>
      <c r="F21" s="160"/>
      <c r="G21" s="160"/>
      <c r="H21" s="105"/>
      <c r="I21" s="105"/>
      <c r="J21" s="112">
        <f>+A6</f>
        <v>2022</v>
      </c>
      <c r="K21" s="112" t="s">
        <v>345</v>
      </c>
      <c r="L21" s="44" t="s">
        <v>340</v>
      </c>
      <c r="M21" s="44" t="s">
        <v>346</v>
      </c>
      <c r="N21" s="44" t="s">
        <v>343</v>
      </c>
      <c r="O21" s="44" t="s">
        <v>347</v>
      </c>
    </row>
    <row r="22" spans="1:15" x14ac:dyDescent="0.25">
      <c r="A22" s="105"/>
      <c r="B22" s="160"/>
      <c r="C22" s="160"/>
      <c r="D22" s="160"/>
      <c r="E22" s="160"/>
      <c r="F22" s="160"/>
      <c r="G22" s="160"/>
      <c r="H22" s="105"/>
      <c r="I22" s="105"/>
      <c r="J22" s="502" t="s">
        <v>183</v>
      </c>
      <c r="K22" s="173" t="s">
        <v>348</v>
      </c>
      <c r="L22" s="116">
        <v>4</v>
      </c>
      <c r="M22" s="174">
        <v>25</v>
      </c>
      <c r="N22" s="116">
        <v>3.6</v>
      </c>
      <c r="O22" s="174">
        <v>6</v>
      </c>
    </row>
    <row r="23" spans="1:15" x14ac:dyDescent="0.25">
      <c r="A23" s="105"/>
      <c r="B23" s="160"/>
      <c r="C23" s="160"/>
      <c r="D23" s="160"/>
      <c r="E23" s="160"/>
      <c r="F23" s="160"/>
      <c r="G23" s="160"/>
      <c r="H23" s="105"/>
      <c r="I23" s="105"/>
      <c r="J23" s="502"/>
      <c r="K23" s="173" t="s">
        <v>349</v>
      </c>
      <c r="L23" s="116">
        <v>4</v>
      </c>
      <c r="M23" s="174">
        <v>39</v>
      </c>
      <c r="N23" s="116">
        <v>4</v>
      </c>
      <c r="O23" s="174">
        <v>6</v>
      </c>
    </row>
    <row r="24" spans="1:15" x14ac:dyDescent="0.25">
      <c r="A24" s="105"/>
      <c r="B24" s="160"/>
      <c r="C24" s="160"/>
      <c r="D24" s="160"/>
      <c r="E24" s="160"/>
      <c r="F24" s="160"/>
      <c r="G24" s="160"/>
      <c r="H24" s="105"/>
      <c r="I24" s="105"/>
      <c r="J24" s="502"/>
      <c r="K24" s="173" t="s">
        <v>350</v>
      </c>
      <c r="L24" s="116">
        <v>6</v>
      </c>
      <c r="M24" s="174">
        <v>28</v>
      </c>
      <c r="N24" s="116">
        <v>5.5</v>
      </c>
      <c r="O24" s="174">
        <v>7</v>
      </c>
    </row>
    <row r="25" spans="1:15" x14ac:dyDescent="0.25">
      <c r="A25" s="105"/>
      <c r="B25" s="160"/>
      <c r="C25" s="160"/>
      <c r="D25" s="160"/>
      <c r="E25" s="160"/>
      <c r="F25" s="160"/>
      <c r="G25" s="160"/>
      <c r="H25" s="105"/>
      <c r="I25" s="105"/>
      <c r="J25" s="502"/>
      <c r="K25" s="173" t="s">
        <v>352</v>
      </c>
      <c r="L25" s="174">
        <v>5</v>
      </c>
      <c r="M25" s="174">
        <v>30</v>
      </c>
      <c r="N25" s="174">
        <v>5</v>
      </c>
      <c r="O25" s="174">
        <v>7</v>
      </c>
    </row>
    <row r="26" spans="1:15" x14ac:dyDescent="0.25">
      <c r="A26" s="105"/>
      <c r="B26" s="160"/>
      <c r="C26" s="160"/>
      <c r="D26" s="160"/>
      <c r="E26" s="160"/>
      <c r="F26" s="160"/>
      <c r="G26" s="160"/>
      <c r="H26" s="105"/>
      <c r="I26" s="105"/>
      <c r="J26" s="502"/>
      <c r="K26" s="173" t="s">
        <v>354</v>
      </c>
      <c r="L26" s="174">
        <v>3</v>
      </c>
      <c r="M26" s="174">
        <v>18</v>
      </c>
      <c r="N26" s="174">
        <v>3</v>
      </c>
      <c r="O26" s="174">
        <v>6</v>
      </c>
    </row>
    <row r="27" spans="1:15" x14ac:dyDescent="0.25">
      <c r="A27" s="105"/>
      <c r="B27" s="160"/>
      <c r="C27" s="160"/>
      <c r="D27" s="160"/>
      <c r="E27" s="160"/>
      <c r="F27" s="160"/>
      <c r="G27" s="160"/>
      <c r="H27" s="105"/>
      <c r="I27" s="105"/>
      <c r="J27" s="502"/>
      <c r="K27" s="173" t="s">
        <v>355</v>
      </c>
      <c r="L27" s="174">
        <v>1</v>
      </c>
      <c r="M27" s="174">
        <v>16</v>
      </c>
      <c r="N27" s="174">
        <v>1</v>
      </c>
      <c r="O27" s="174">
        <v>6</v>
      </c>
    </row>
    <row r="28" spans="1:15" x14ac:dyDescent="0.25">
      <c r="A28" s="105"/>
      <c r="B28" s="160" t="s">
        <v>389</v>
      </c>
      <c r="C28" s="160"/>
      <c r="D28" s="160"/>
      <c r="E28" s="160"/>
      <c r="F28" s="160"/>
      <c r="G28" s="160"/>
      <c r="H28" s="105"/>
      <c r="I28" s="105"/>
      <c r="J28" s="502"/>
      <c r="K28" s="173" t="s">
        <v>356</v>
      </c>
      <c r="L28" s="116">
        <v>4</v>
      </c>
      <c r="M28" s="174">
        <v>136</v>
      </c>
      <c r="N28" s="116">
        <v>4.0999999999999996</v>
      </c>
      <c r="O28" s="174">
        <v>6</v>
      </c>
    </row>
    <row r="29" spans="1:15" x14ac:dyDescent="0.25">
      <c r="A29" s="105"/>
      <c r="B29" s="160"/>
      <c r="C29" s="160"/>
      <c r="D29" s="160"/>
      <c r="E29" s="160"/>
      <c r="F29" s="160"/>
      <c r="G29" s="160"/>
      <c r="H29" s="105"/>
      <c r="I29" s="105"/>
      <c r="J29" s="502"/>
      <c r="K29" s="173" t="s">
        <v>358</v>
      </c>
      <c r="L29" s="116">
        <v>4</v>
      </c>
      <c r="M29" s="174">
        <v>14</v>
      </c>
      <c r="N29" s="116">
        <v>3.77</v>
      </c>
      <c r="O29" s="174">
        <v>6</v>
      </c>
    </row>
    <row r="30" spans="1:15" x14ac:dyDescent="0.25">
      <c r="A30" s="105"/>
      <c r="B30" s="160"/>
      <c r="C30" s="160"/>
      <c r="D30" s="160"/>
      <c r="E30" s="160"/>
      <c r="F30" s="160"/>
      <c r="G30" s="160"/>
      <c r="H30" s="105"/>
      <c r="I30" s="105"/>
      <c r="J30" s="502"/>
      <c r="K30" s="173" t="s">
        <v>359</v>
      </c>
      <c r="L30" s="116">
        <v>3</v>
      </c>
      <c r="M30" s="174">
        <v>16</v>
      </c>
      <c r="N30" s="116">
        <v>2.9</v>
      </c>
      <c r="O30" s="174">
        <v>5</v>
      </c>
    </row>
    <row r="31" spans="1:15" x14ac:dyDescent="0.25">
      <c r="A31" s="105"/>
      <c r="B31" s="160"/>
      <c r="C31" s="160"/>
      <c r="D31" s="160"/>
      <c r="E31" s="160"/>
      <c r="F31" s="160"/>
      <c r="G31" s="160"/>
      <c r="H31" s="105"/>
      <c r="I31" s="105"/>
      <c r="J31" s="502"/>
      <c r="K31" s="173" t="s">
        <v>360</v>
      </c>
      <c r="L31" s="121">
        <v>3</v>
      </c>
      <c r="M31" s="121">
        <v>58</v>
      </c>
      <c r="N31" s="121">
        <v>3.23</v>
      </c>
      <c r="O31" s="121">
        <v>6</v>
      </c>
    </row>
    <row r="32" spans="1:15" x14ac:dyDescent="0.25">
      <c r="A32" s="105"/>
      <c r="B32" s="160"/>
      <c r="C32" s="160"/>
      <c r="D32" s="160"/>
      <c r="E32" s="160"/>
      <c r="F32" s="160"/>
      <c r="G32" s="160"/>
      <c r="H32" s="105"/>
      <c r="I32" s="105"/>
      <c r="J32" s="502"/>
      <c r="K32" s="173" t="s">
        <v>361</v>
      </c>
      <c r="L32" s="121">
        <v>2</v>
      </c>
      <c r="M32" s="121">
        <v>12</v>
      </c>
      <c r="N32" s="121">
        <v>1.86</v>
      </c>
      <c r="O32" s="121">
        <v>3</v>
      </c>
    </row>
    <row r="33" spans="1:15" x14ac:dyDescent="0.25">
      <c r="A33" s="105"/>
      <c r="B33" s="160"/>
      <c r="C33" s="160"/>
      <c r="D33" s="160"/>
      <c r="E33" s="160"/>
      <c r="F33" s="160"/>
      <c r="G33" s="160"/>
      <c r="H33" s="105"/>
      <c r="I33" s="105"/>
      <c r="J33" s="502"/>
      <c r="K33" s="173" t="s">
        <v>362</v>
      </c>
      <c r="L33" s="121">
        <v>4</v>
      </c>
      <c r="M33" s="121">
        <v>20</v>
      </c>
      <c r="N33" s="121">
        <v>3.93</v>
      </c>
      <c r="O33" s="121">
        <v>6</v>
      </c>
    </row>
    <row r="34" spans="1:15" x14ac:dyDescent="0.25">
      <c r="A34" s="105"/>
      <c r="B34" s="160"/>
      <c r="C34" s="160"/>
      <c r="D34" s="160"/>
      <c r="E34" s="160"/>
      <c r="F34" s="160"/>
      <c r="G34" s="160"/>
      <c r="H34" s="105"/>
      <c r="I34" s="105"/>
      <c r="J34" s="502"/>
      <c r="K34" s="175" t="s">
        <v>363</v>
      </c>
      <c r="L34" s="176">
        <f>AVERAGE(L22:L33)</f>
        <v>3.5833333333333335</v>
      </c>
      <c r="M34" s="177">
        <f>MAX(M22:M33)</f>
        <v>136</v>
      </c>
      <c r="N34" s="176">
        <f>AVERAGE(N22:N33)</f>
        <v>3.4908333333333332</v>
      </c>
      <c r="O34" s="177">
        <f>MAX(O22:O33)</f>
        <v>7</v>
      </c>
    </row>
    <row r="36" spans="1:15" x14ac:dyDescent="0.25">
      <c r="A36" s="105"/>
      <c r="B36" s="160"/>
      <c r="C36" s="160"/>
      <c r="D36" s="160"/>
      <c r="E36" s="160"/>
      <c r="F36" s="160"/>
      <c r="G36" s="160"/>
      <c r="H36" s="105"/>
      <c r="I36" s="105"/>
      <c r="J36" s="66"/>
      <c r="K36" s="66"/>
      <c r="L36" s="67"/>
      <c r="M36" s="67"/>
      <c r="N36" s="67"/>
      <c r="O36" s="67"/>
    </row>
    <row r="37" spans="1:15" x14ac:dyDescent="0.25">
      <c r="A37" s="105"/>
      <c r="B37" s="160"/>
      <c r="C37" s="160"/>
      <c r="D37" s="160"/>
      <c r="E37" s="160"/>
      <c r="F37" s="160"/>
      <c r="G37" s="160"/>
      <c r="H37" s="105"/>
      <c r="I37" s="105"/>
      <c r="J37" s="503"/>
      <c r="K37" s="178"/>
      <c r="L37" s="179"/>
      <c r="M37" s="179"/>
      <c r="N37" s="179"/>
      <c r="O37" s="179"/>
    </row>
    <row r="38" spans="1:15" x14ac:dyDescent="0.25">
      <c r="A38" s="105"/>
      <c r="B38" s="160"/>
      <c r="C38" s="160"/>
      <c r="D38" s="160"/>
      <c r="E38" s="160"/>
      <c r="F38" s="160"/>
      <c r="G38" s="160"/>
      <c r="H38" s="105"/>
      <c r="I38" s="105"/>
      <c r="J38" s="503"/>
      <c r="K38" s="178"/>
      <c r="L38" s="179"/>
      <c r="M38" s="179"/>
      <c r="N38" s="179"/>
      <c r="O38" s="179"/>
    </row>
    <row r="39" spans="1:15" x14ac:dyDescent="0.25">
      <c r="A39" s="105"/>
      <c r="B39" s="160"/>
      <c r="C39" s="160" t="s">
        <v>390</v>
      </c>
      <c r="D39" s="160"/>
      <c r="E39" s="160"/>
      <c r="F39" s="160"/>
      <c r="G39" s="160"/>
      <c r="H39" s="105"/>
      <c r="I39" s="105"/>
      <c r="J39" s="503"/>
      <c r="K39" s="178"/>
      <c r="L39" s="179"/>
      <c r="M39" s="179"/>
      <c r="N39" s="179"/>
      <c r="O39" s="179"/>
    </row>
    <row r="40" spans="1:15" x14ac:dyDescent="0.25">
      <c r="A40" s="105"/>
      <c r="B40" s="160"/>
      <c r="C40" s="160"/>
      <c r="D40" s="160"/>
      <c r="E40" s="160"/>
      <c r="F40" s="160"/>
      <c r="G40" s="160"/>
      <c r="H40" s="105"/>
      <c r="I40" s="105"/>
      <c r="J40" s="503"/>
      <c r="K40" s="178"/>
      <c r="L40" s="179"/>
      <c r="M40" s="179"/>
      <c r="N40" s="179"/>
      <c r="O40" s="179"/>
    </row>
    <row r="41" spans="1:15" x14ac:dyDescent="0.25">
      <c r="A41" s="105"/>
      <c r="B41" s="160"/>
      <c r="C41" s="160"/>
      <c r="D41" s="160"/>
      <c r="E41" s="160"/>
      <c r="F41" s="160"/>
      <c r="G41" s="160"/>
      <c r="H41" s="105"/>
      <c r="I41" s="105"/>
      <c r="J41" s="503"/>
      <c r="K41" s="178"/>
      <c r="L41" s="179"/>
      <c r="M41" s="179"/>
      <c r="N41" s="179"/>
      <c r="O41" s="179"/>
    </row>
    <row r="42" spans="1:15" x14ac:dyDescent="0.25">
      <c r="A42" s="105"/>
      <c r="B42" s="160"/>
      <c r="C42" s="160"/>
      <c r="D42" s="160"/>
      <c r="E42" s="160"/>
      <c r="F42" s="160"/>
      <c r="G42" s="160"/>
      <c r="H42" s="105"/>
      <c r="I42" s="105"/>
      <c r="J42" s="503"/>
      <c r="K42" s="178"/>
      <c r="L42" s="179"/>
      <c r="M42" s="179"/>
      <c r="N42" s="179"/>
      <c r="O42" s="179"/>
    </row>
    <row r="43" spans="1:15" x14ac:dyDescent="0.25">
      <c r="A43" s="105"/>
      <c r="B43" s="160"/>
      <c r="C43" s="160"/>
      <c r="D43" s="160"/>
      <c r="E43" s="160"/>
      <c r="F43" s="160"/>
      <c r="G43" s="160"/>
      <c r="H43" s="105"/>
      <c r="I43" s="105"/>
      <c r="J43" s="503"/>
      <c r="K43" s="178"/>
      <c r="L43" s="179"/>
      <c r="M43" s="179"/>
      <c r="N43" s="179"/>
      <c r="O43" s="179"/>
    </row>
    <row r="44" spans="1:15" x14ac:dyDescent="0.25">
      <c r="A44" s="105"/>
      <c r="B44" s="160"/>
      <c r="C44" s="160"/>
      <c r="D44" s="160"/>
      <c r="E44" s="160"/>
      <c r="F44" s="160"/>
      <c r="G44" s="160"/>
      <c r="H44" s="105"/>
      <c r="I44" s="105"/>
      <c r="J44" s="503"/>
      <c r="K44" s="178"/>
      <c r="L44" s="179"/>
      <c r="M44" s="179"/>
      <c r="N44" s="179"/>
      <c r="O44" s="179"/>
    </row>
    <row r="45" spans="1:15" x14ac:dyDescent="0.25">
      <c r="A45" s="105"/>
      <c r="B45" s="160"/>
      <c r="C45" s="160"/>
      <c r="D45" s="160"/>
      <c r="E45" s="160"/>
      <c r="F45" s="160"/>
      <c r="G45" s="160"/>
      <c r="H45" s="105"/>
      <c r="I45" s="105"/>
      <c r="J45" s="503"/>
      <c r="K45" s="178"/>
      <c r="L45" s="179"/>
      <c r="M45" s="179"/>
      <c r="N45" s="179"/>
      <c r="O45" s="179"/>
    </row>
    <row r="46" spans="1:15" x14ac:dyDescent="0.25">
      <c r="A46" s="105"/>
      <c r="B46" s="160"/>
      <c r="C46" s="160"/>
      <c r="D46" s="160"/>
      <c r="E46" s="160"/>
      <c r="F46" s="160"/>
      <c r="G46" s="160"/>
      <c r="H46" s="105"/>
      <c r="I46" s="105"/>
      <c r="J46" s="503"/>
      <c r="K46" s="178"/>
      <c r="L46" s="179"/>
      <c r="M46" s="179"/>
      <c r="N46" s="179"/>
      <c r="O46" s="179"/>
    </row>
    <row r="47" spans="1:15" x14ac:dyDescent="0.25">
      <c r="A47" s="105"/>
      <c r="B47" s="160"/>
      <c r="C47" s="160"/>
      <c r="D47" s="160"/>
      <c r="E47" s="160"/>
      <c r="F47" s="160"/>
      <c r="G47" s="160"/>
      <c r="H47" s="105"/>
      <c r="I47" s="105"/>
      <c r="J47" s="503"/>
      <c r="K47" s="178"/>
      <c r="L47" s="179"/>
      <c r="M47" s="179"/>
      <c r="N47" s="179"/>
      <c r="O47" s="179"/>
    </row>
    <row r="48" spans="1:15" x14ac:dyDescent="0.25">
      <c r="A48" s="483" t="s">
        <v>252</v>
      </c>
      <c r="B48" s="504"/>
      <c r="C48" s="504"/>
      <c r="D48" s="504"/>
      <c r="E48" s="504"/>
      <c r="F48" s="504"/>
      <c r="G48" s="505"/>
      <c r="H48" s="105"/>
      <c r="I48" s="105"/>
      <c r="J48" s="503"/>
      <c r="K48" s="178"/>
      <c r="L48" s="179"/>
      <c r="M48" s="179"/>
      <c r="N48" s="179"/>
      <c r="O48" s="179"/>
    </row>
    <row r="49" spans="1:15" x14ac:dyDescent="0.25">
      <c r="A49" s="506" t="s">
        <v>364</v>
      </c>
      <c r="B49" s="507"/>
      <c r="C49" s="507"/>
      <c r="D49" s="507"/>
      <c r="E49" s="507"/>
      <c r="F49" s="507"/>
      <c r="G49" s="508"/>
      <c r="H49" s="105"/>
      <c r="I49" s="105"/>
      <c r="J49" s="503"/>
      <c r="K49" s="180"/>
      <c r="L49" s="180"/>
      <c r="M49" s="180"/>
      <c r="N49" s="180"/>
      <c r="O49" s="180"/>
    </row>
    <row r="50" spans="1:15" x14ac:dyDescent="0.25">
      <c r="A50" s="509"/>
      <c r="B50" s="510"/>
      <c r="C50" s="510"/>
      <c r="D50" s="510"/>
      <c r="E50" s="510"/>
      <c r="F50" s="510"/>
      <c r="G50" s="511"/>
      <c r="H50" s="105"/>
      <c r="I50" s="105"/>
      <c r="J50" s="180"/>
      <c r="K50" s="180"/>
      <c r="L50" s="180"/>
      <c r="M50" s="180"/>
      <c r="N50" s="180"/>
      <c r="O50" s="180"/>
    </row>
    <row r="51" spans="1:15" x14ac:dyDescent="0.25">
      <c r="A51" s="509"/>
      <c r="B51" s="510"/>
      <c r="C51" s="510"/>
      <c r="D51" s="510"/>
      <c r="E51" s="510"/>
      <c r="F51" s="510"/>
      <c r="G51" s="511"/>
      <c r="H51" s="105"/>
      <c r="I51" s="105"/>
      <c r="J51" s="66"/>
      <c r="K51" s="66"/>
      <c r="L51" s="67"/>
      <c r="M51" s="67"/>
      <c r="N51" s="67"/>
      <c r="O51" s="67"/>
    </row>
    <row r="52" spans="1:15" x14ac:dyDescent="0.25">
      <c r="A52" s="512"/>
      <c r="B52" s="513"/>
      <c r="C52" s="513"/>
      <c r="D52" s="513"/>
      <c r="E52" s="513"/>
      <c r="F52" s="513"/>
      <c r="G52" s="514"/>
      <c r="H52" s="105"/>
      <c r="I52" s="105"/>
      <c r="J52" s="503"/>
      <c r="K52" s="178"/>
      <c r="L52" s="179"/>
      <c r="M52" s="179"/>
      <c r="N52" s="179"/>
      <c r="O52" s="179"/>
    </row>
    <row r="53" spans="1:15" x14ac:dyDescent="0.25">
      <c r="A53" s="105"/>
      <c r="B53" s="160"/>
      <c r="C53" s="210">
        <v>44880</v>
      </c>
      <c r="D53" s="197"/>
      <c r="E53" s="160"/>
      <c r="F53" s="160"/>
      <c r="G53" s="160"/>
      <c r="H53" s="105"/>
      <c r="I53" s="105"/>
      <c r="J53" s="503"/>
      <c r="K53" s="178"/>
      <c r="L53" s="179"/>
      <c r="M53" s="179"/>
      <c r="N53" s="179"/>
      <c r="O53" s="179"/>
    </row>
    <row r="54" spans="1:15" x14ac:dyDescent="0.25">
      <c r="A54" s="105"/>
      <c r="B54" s="160"/>
      <c r="C54" s="160"/>
      <c r="D54" s="160"/>
      <c r="E54" s="160"/>
      <c r="F54" s="160"/>
      <c r="G54" s="160"/>
      <c r="H54" s="105"/>
      <c r="I54" s="105"/>
      <c r="J54" s="503"/>
      <c r="K54" s="178"/>
      <c r="L54" s="179"/>
      <c r="M54" s="179"/>
      <c r="N54" s="179"/>
      <c r="O54" s="179"/>
    </row>
    <row r="55" spans="1:15" x14ac:dyDescent="0.25">
      <c r="A55" s="105"/>
      <c r="B55" s="160"/>
      <c r="C55" s="160"/>
      <c r="D55" s="160"/>
      <c r="E55" s="160"/>
      <c r="F55" s="160"/>
      <c r="G55" s="160"/>
      <c r="H55" s="105"/>
      <c r="I55" s="105"/>
      <c r="J55" s="503"/>
      <c r="K55" s="178"/>
      <c r="L55" s="179"/>
      <c r="M55" s="179"/>
      <c r="N55" s="179"/>
      <c r="O55" s="179"/>
    </row>
    <row r="56" spans="1:15" x14ac:dyDescent="0.25">
      <c r="A56" s="105"/>
      <c r="B56" s="160"/>
      <c r="C56" s="160"/>
      <c r="D56" s="160"/>
      <c r="E56" s="160"/>
      <c r="F56" s="160"/>
      <c r="G56" s="160"/>
      <c r="H56" s="105"/>
      <c r="I56" s="105"/>
      <c r="J56" s="503"/>
      <c r="K56" s="178"/>
      <c r="L56" s="179"/>
      <c r="M56" s="179"/>
      <c r="N56" s="179"/>
      <c r="O56" s="179"/>
    </row>
    <row r="57" spans="1:15" x14ac:dyDescent="0.25">
      <c r="A57" s="105"/>
      <c r="B57" s="160"/>
      <c r="C57" s="160"/>
      <c r="D57" s="160"/>
      <c r="E57" s="160"/>
      <c r="F57" s="160"/>
      <c r="G57" s="160"/>
      <c r="H57" s="105"/>
      <c r="I57" s="105"/>
      <c r="J57" s="503"/>
      <c r="K57" s="178"/>
      <c r="L57" s="179"/>
      <c r="M57" s="179"/>
      <c r="N57" s="179"/>
      <c r="O57" s="179"/>
    </row>
    <row r="58" spans="1:15" x14ac:dyDescent="0.25">
      <c r="A58" s="105"/>
      <c r="B58" s="160"/>
      <c r="C58" s="160"/>
      <c r="D58" s="160"/>
      <c r="E58" s="160"/>
      <c r="F58" s="160"/>
      <c r="G58" s="160"/>
      <c r="H58" s="105"/>
      <c r="I58" s="105"/>
      <c r="J58" s="503"/>
      <c r="K58" s="178"/>
      <c r="L58" s="179"/>
      <c r="M58" s="179"/>
      <c r="N58" s="179"/>
      <c r="O58" s="179"/>
    </row>
    <row r="59" spans="1:15" x14ac:dyDescent="0.25">
      <c r="A59" s="105"/>
      <c r="B59" s="160"/>
      <c r="C59" s="160"/>
      <c r="D59" s="160"/>
      <c r="E59" s="160"/>
      <c r="F59" s="160"/>
      <c r="G59" s="160"/>
      <c r="H59" s="105"/>
      <c r="I59" s="105"/>
      <c r="J59" s="503"/>
      <c r="K59" s="178"/>
      <c r="L59" s="179"/>
      <c r="M59" s="179"/>
      <c r="N59" s="179"/>
      <c r="O59" s="179"/>
    </row>
    <row r="60" spans="1:15" x14ac:dyDescent="0.25">
      <c r="A60" s="105"/>
      <c r="B60" s="160"/>
      <c r="C60" s="160"/>
      <c r="D60" s="160"/>
      <c r="E60" s="160"/>
      <c r="F60" s="160"/>
      <c r="G60" s="160"/>
      <c r="H60" s="105"/>
      <c r="I60" s="105"/>
      <c r="J60" s="503"/>
      <c r="K60" s="178"/>
      <c r="L60" s="179"/>
      <c r="M60" s="179"/>
      <c r="N60" s="179"/>
      <c r="O60" s="179"/>
    </row>
    <row r="61" spans="1:15" x14ac:dyDescent="0.25">
      <c r="A61" s="105"/>
      <c r="B61" s="160"/>
      <c r="C61" s="160"/>
      <c r="D61" s="160"/>
      <c r="E61" s="160"/>
      <c r="F61" s="160"/>
      <c r="G61" s="160"/>
      <c r="H61" s="105"/>
      <c r="I61" s="105"/>
      <c r="J61" s="503"/>
      <c r="K61" s="178"/>
      <c r="L61" s="179"/>
      <c r="M61" s="179"/>
      <c r="N61" s="179"/>
      <c r="O61" s="179"/>
    </row>
    <row r="62" spans="1:15" x14ac:dyDescent="0.25">
      <c r="A62" s="105"/>
      <c r="B62" s="160"/>
      <c r="C62" s="160"/>
      <c r="D62" s="160"/>
      <c r="E62" s="160"/>
      <c r="F62" s="160"/>
      <c r="G62" s="160"/>
      <c r="H62" s="105"/>
      <c r="I62" s="105"/>
      <c r="J62" s="503"/>
      <c r="K62" s="178"/>
      <c r="L62" s="179"/>
      <c r="M62" s="179"/>
      <c r="N62" s="179"/>
      <c r="O62" s="179"/>
    </row>
    <row r="63" spans="1:15" x14ac:dyDescent="0.25">
      <c r="A63" s="105"/>
      <c r="B63" s="160"/>
      <c r="C63" s="160"/>
      <c r="D63" s="160"/>
      <c r="E63" s="160"/>
      <c r="F63" s="160"/>
      <c r="G63" s="160"/>
      <c r="H63" s="105"/>
      <c r="I63" s="105"/>
      <c r="J63" s="503"/>
      <c r="K63" s="178"/>
      <c r="L63" s="179"/>
      <c r="M63" s="179"/>
      <c r="N63" s="179"/>
      <c r="O63" s="179"/>
    </row>
    <row r="64" spans="1:15" x14ac:dyDescent="0.25">
      <c r="A64" s="105"/>
      <c r="B64" s="160"/>
      <c r="C64" s="160"/>
      <c r="D64" s="160"/>
      <c r="E64" s="160"/>
      <c r="F64" s="160"/>
      <c r="G64" s="160"/>
      <c r="H64" s="105"/>
      <c r="I64" s="105"/>
      <c r="J64" s="503"/>
      <c r="K64" s="180"/>
      <c r="L64" s="180"/>
      <c r="M64" s="180"/>
      <c r="N64" s="180"/>
      <c r="O64" s="180"/>
    </row>
    <row r="65" spans="10:15" x14ac:dyDescent="0.25">
      <c r="J65" s="180"/>
      <c r="K65" s="180"/>
      <c r="L65" s="180"/>
      <c r="M65" s="180"/>
      <c r="N65" s="180"/>
      <c r="O65" s="180"/>
    </row>
    <row r="66" spans="10:15" x14ac:dyDescent="0.25">
      <c r="J66" s="66"/>
      <c r="K66" s="66"/>
      <c r="L66" s="67"/>
      <c r="M66" s="67"/>
      <c r="N66" s="67"/>
      <c r="O66" s="67"/>
    </row>
    <row r="67" spans="10:15" x14ac:dyDescent="0.25">
      <c r="J67" s="503"/>
      <c r="K67" s="178"/>
      <c r="L67" s="179"/>
      <c r="M67" s="179"/>
      <c r="N67" s="179"/>
      <c r="O67" s="179"/>
    </row>
    <row r="68" spans="10:15" x14ac:dyDescent="0.25">
      <c r="J68" s="503"/>
      <c r="K68" s="178"/>
      <c r="L68" s="179"/>
      <c r="M68" s="179"/>
      <c r="N68" s="179"/>
      <c r="O68" s="179"/>
    </row>
    <row r="69" spans="10:15" x14ac:dyDescent="0.25">
      <c r="J69" s="503"/>
      <c r="K69" s="178"/>
      <c r="L69" s="179"/>
      <c r="M69" s="179"/>
      <c r="N69" s="179"/>
      <c r="O69" s="179"/>
    </row>
    <row r="70" spans="10:15" x14ac:dyDescent="0.25">
      <c r="J70" s="503"/>
      <c r="K70" s="178"/>
      <c r="L70" s="179"/>
      <c r="M70" s="179"/>
      <c r="N70" s="179"/>
      <c r="O70" s="179"/>
    </row>
    <row r="71" spans="10:15" x14ac:dyDescent="0.25">
      <c r="J71" s="503"/>
      <c r="K71" s="178"/>
      <c r="L71" s="179"/>
      <c r="M71" s="179"/>
      <c r="N71" s="179"/>
      <c r="O71" s="179"/>
    </row>
    <row r="72" spans="10:15" x14ac:dyDescent="0.25">
      <c r="J72" s="503"/>
      <c r="K72" s="178"/>
      <c r="L72" s="179"/>
      <c r="M72" s="179"/>
      <c r="N72" s="179"/>
      <c r="O72" s="179"/>
    </row>
    <row r="73" spans="10:15" x14ac:dyDescent="0.25">
      <c r="J73" s="503"/>
      <c r="K73" s="178"/>
      <c r="L73" s="179"/>
      <c r="M73" s="179"/>
      <c r="N73" s="179"/>
      <c r="O73" s="179"/>
    </row>
    <row r="74" spans="10:15" x14ac:dyDescent="0.25">
      <c r="J74" s="503"/>
      <c r="K74" s="178"/>
      <c r="L74" s="179"/>
      <c r="M74" s="179"/>
      <c r="N74" s="179"/>
      <c r="O74" s="179"/>
    </row>
    <row r="75" spans="10:15" x14ac:dyDescent="0.25">
      <c r="J75" s="503"/>
      <c r="K75" s="178"/>
      <c r="L75" s="179"/>
      <c r="M75" s="179"/>
      <c r="N75" s="179"/>
      <c r="O75" s="179"/>
    </row>
    <row r="76" spans="10:15" x14ac:dyDescent="0.25">
      <c r="J76" s="503"/>
      <c r="K76" s="178"/>
      <c r="L76" s="179"/>
      <c r="M76" s="179"/>
      <c r="N76" s="179"/>
      <c r="O76" s="179"/>
    </row>
    <row r="77" spans="10:15" x14ac:dyDescent="0.25">
      <c r="J77" s="503"/>
      <c r="K77" s="178"/>
      <c r="L77" s="179"/>
      <c r="M77" s="179"/>
      <c r="N77" s="179"/>
      <c r="O77" s="179"/>
    </row>
    <row r="78" spans="10:15" x14ac:dyDescent="0.25">
      <c r="J78" s="503"/>
      <c r="K78" s="178"/>
      <c r="L78" s="179"/>
      <c r="M78" s="179"/>
      <c r="N78" s="179"/>
      <c r="O78" s="179"/>
    </row>
    <row r="79" spans="10:15" x14ac:dyDescent="0.25">
      <c r="J79" s="503"/>
      <c r="K79" s="180"/>
      <c r="L79" s="180"/>
      <c r="M79" s="180"/>
      <c r="N79" s="180"/>
      <c r="O79" s="180"/>
    </row>
    <row r="80" spans="10:15" x14ac:dyDescent="0.25">
      <c r="J80" s="180"/>
      <c r="K80" s="180"/>
      <c r="L80" s="180"/>
      <c r="M80" s="180"/>
      <c r="N80" s="180"/>
      <c r="O80" s="180"/>
    </row>
    <row r="81" spans="10:15" x14ac:dyDescent="0.25">
      <c r="J81" s="180"/>
      <c r="K81" s="180"/>
      <c r="L81" s="180"/>
      <c r="M81" s="180"/>
      <c r="N81" s="180"/>
      <c r="O81" s="180"/>
    </row>
    <row r="82" spans="10:15" x14ac:dyDescent="0.25">
      <c r="J82" s="180"/>
      <c r="K82" s="180"/>
      <c r="L82" s="180"/>
      <c r="M82" s="180"/>
      <c r="N82" s="180"/>
      <c r="O82" s="180"/>
    </row>
    <row r="83" spans="10:15" x14ac:dyDescent="0.25">
      <c r="J83" s="180"/>
      <c r="K83" s="180"/>
      <c r="L83" s="180"/>
      <c r="M83" s="180"/>
      <c r="N83" s="180"/>
      <c r="O83" s="180"/>
    </row>
    <row r="84" spans="10:15" x14ac:dyDescent="0.25">
      <c r="J84" s="180"/>
      <c r="K84" s="180"/>
      <c r="L84" s="180"/>
      <c r="M84" s="180"/>
      <c r="N84" s="180"/>
      <c r="O84" s="180"/>
    </row>
  </sheetData>
  <mergeCells count="13">
    <mergeCell ref="J22:J34"/>
    <mergeCell ref="J67:J79"/>
    <mergeCell ref="J52:J64"/>
    <mergeCell ref="A48:G48"/>
    <mergeCell ref="A49:G52"/>
    <mergeCell ref="J37:J49"/>
    <mergeCell ref="Q4:S8"/>
    <mergeCell ref="Q10:S12"/>
    <mergeCell ref="Q13:S16"/>
    <mergeCell ref="J5:O5"/>
    <mergeCell ref="B5:D5"/>
    <mergeCell ref="E5:G5"/>
    <mergeCell ref="J7:J19"/>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82"/>
  <sheetViews>
    <sheetView showGridLines="0" topLeftCell="A6" zoomScaleNormal="100" workbookViewId="0">
      <selection activeCell="M35" sqref="M35"/>
    </sheetView>
  </sheetViews>
  <sheetFormatPr defaultRowHeight="13.8" x14ac:dyDescent="0.25"/>
  <cols>
    <col min="1" max="1" width="14" style="3" customWidth="1"/>
    <col min="2" max="4" width="17" style="25" customWidth="1"/>
    <col min="5" max="5" width="14.6640625" style="25" customWidth="1"/>
    <col min="6" max="7" width="17" style="2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60" t="str">
        <f>+'Cover Page'!$B$28</f>
        <v>Annual Performance Report 2022</v>
      </c>
      <c r="B1" s="60"/>
      <c r="C1" s="60"/>
      <c r="D1" s="60"/>
      <c r="E1" s="60" t="str">
        <f>+'Cover Page'!$B$33</f>
        <v>Ardley Energy Recovery Facility</v>
      </c>
      <c r="F1" s="60"/>
      <c r="G1" s="60"/>
      <c r="H1" s="105"/>
      <c r="I1" s="105"/>
      <c r="J1" s="105"/>
      <c r="K1" s="105"/>
      <c r="L1" s="105"/>
      <c r="M1" s="105"/>
      <c r="N1" s="105"/>
      <c r="O1" s="105"/>
      <c r="P1" s="105"/>
      <c r="Q1" s="105"/>
      <c r="R1" s="105"/>
      <c r="S1" s="105"/>
    </row>
    <row r="3" spans="1:19" ht="14.4" x14ac:dyDescent="0.3">
      <c r="A3" s="42" t="s">
        <v>365</v>
      </c>
      <c r="B3" s="160"/>
      <c r="C3" s="160"/>
      <c r="D3" s="50" t="s">
        <v>333</v>
      </c>
      <c r="E3" s="160"/>
      <c r="F3" s="160"/>
      <c r="G3" s="54"/>
      <c r="H3" s="105"/>
      <c r="I3" s="105"/>
      <c r="J3" s="7" t="str">
        <f>+A3</f>
        <v>Monitoring of Sulphur dioxide emissions</v>
      </c>
      <c r="K3" s="105"/>
      <c r="L3" s="7"/>
      <c r="M3" s="105"/>
      <c r="N3" s="7" t="s">
        <v>334</v>
      </c>
      <c r="O3" s="105"/>
      <c r="P3" s="105"/>
      <c r="Q3" s="53" t="s">
        <v>3</v>
      </c>
      <c r="R3" s="48"/>
      <c r="S3" s="48"/>
    </row>
    <row r="4" spans="1:19" ht="13.95" customHeight="1" x14ac:dyDescent="0.25">
      <c r="A4" s="105"/>
      <c r="B4" s="160"/>
      <c r="C4" s="160"/>
      <c r="D4" s="160"/>
      <c r="E4" s="160"/>
      <c r="F4" s="160"/>
      <c r="G4" s="160"/>
      <c r="H4" s="105"/>
      <c r="I4" s="105"/>
      <c r="J4" s="105"/>
      <c r="K4" s="105"/>
      <c r="L4" s="105"/>
      <c r="M4" s="105"/>
      <c r="N4" s="105"/>
      <c r="O4" s="105"/>
      <c r="P4" s="105"/>
      <c r="Q4" s="461" t="s">
        <v>335</v>
      </c>
      <c r="R4" s="461"/>
      <c r="S4" s="461"/>
    </row>
    <row r="5" spans="1:19" ht="16.2" x14ac:dyDescent="0.25">
      <c r="A5" s="45" t="s">
        <v>336</v>
      </c>
      <c r="B5" s="501" t="s">
        <v>337</v>
      </c>
      <c r="C5" s="501"/>
      <c r="D5" s="501"/>
      <c r="E5" s="501" t="s">
        <v>338</v>
      </c>
      <c r="F5" s="501"/>
      <c r="G5" s="501"/>
      <c r="H5" s="105"/>
      <c r="I5" s="105"/>
      <c r="J5" s="500"/>
      <c r="K5" s="500"/>
      <c r="L5" s="500"/>
      <c r="M5" s="500"/>
      <c r="N5" s="500"/>
      <c r="O5" s="500"/>
      <c r="P5" s="105"/>
      <c r="Q5" s="461"/>
      <c r="R5" s="461"/>
      <c r="S5" s="461"/>
    </row>
    <row r="6" spans="1:19" s="41" customFormat="1" ht="41.4" x14ac:dyDescent="0.3">
      <c r="A6" s="43">
        <f>+'Cover Page'!C39</f>
        <v>2022</v>
      </c>
      <c r="B6" s="84" t="s">
        <v>366</v>
      </c>
      <c r="C6" s="84" t="s">
        <v>340</v>
      </c>
      <c r="D6" s="84" t="s">
        <v>341</v>
      </c>
      <c r="E6" s="84" t="s">
        <v>367</v>
      </c>
      <c r="F6" s="84" t="s">
        <v>343</v>
      </c>
      <c r="G6" s="84" t="s">
        <v>344</v>
      </c>
      <c r="H6" s="171"/>
      <c r="I6" s="172"/>
      <c r="J6" s="112">
        <f>+A6</f>
        <v>2022</v>
      </c>
      <c r="K6" s="112" t="s">
        <v>345</v>
      </c>
      <c r="L6" s="44" t="s">
        <v>340</v>
      </c>
      <c r="M6" s="44" t="s">
        <v>346</v>
      </c>
      <c r="N6" s="44" t="s">
        <v>343</v>
      </c>
      <c r="O6" s="44" t="s">
        <v>347</v>
      </c>
      <c r="P6" s="172"/>
      <c r="Q6" s="461"/>
      <c r="R6" s="461"/>
      <c r="S6" s="461"/>
    </row>
    <row r="7" spans="1:19" x14ac:dyDescent="0.25">
      <c r="A7" s="173" t="s">
        <v>348</v>
      </c>
      <c r="B7" s="79">
        <v>200</v>
      </c>
      <c r="C7" s="80">
        <f>AVERAGE(L7,L22)</f>
        <v>26</v>
      </c>
      <c r="D7" s="80">
        <f>MAX(M7,M22)</f>
        <v>104</v>
      </c>
      <c r="E7" s="79">
        <v>50</v>
      </c>
      <c r="F7" s="116">
        <f>AVERAGE(N7,N22)</f>
        <v>26.35</v>
      </c>
      <c r="G7" s="116">
        <f>MAX(O7,O22)</f>
        <v>40</v>
      </c>
      <c r="H7" s="105"/>
      <c r="I7" s="105"/>
      <c r="J7" s="502" t="s">
        <v>182</v>
      </c>
      <c r="K7" s="173" t="s">
        <v>348</v>
      </c>
      <c r="L7" s="181">
        <v>25</v>
      </c>
      <c r="M7" s="174">
        <v>104</v>
      </c>
      <c r="N7" s="174">
        <v>25.8</v>
      </c>
      <c r="O7" s="174">
        <v>40</v>
      </c>
      <c r="P7" s="105"/>
      <c r="Q7" s="461"/>
      <c r="R7" s="461"/>
      <c r="S7" s="461"/>
    </row>
    <row r="8" spans="1:19" x14ac:dyDescent="0.25">
      <c r="A8" s="173" t="s">
        <v>349</v>
      </c>
      <c r="B8" s="79">
        <v>200</v>
      </c>
      <c r="C8" s="80">
        <f t="shared" ref="C8:C12" si="0">AVERAGE(L8,L23)</f>
        <v>24.5</v>
      </c>
      <c r="D8" s="80">
        <f t="shared" ref="D8:D12" si="1">MAX(M8,M23)</f>
        <v>124</v>
      </c>
      <c r="E8" s="79">
        <v>50</v>
      </c>
      <c r="F8" s="116">
        <f t="shared" ref="F8:F12" si="2">AVERAGE(N8,N23)</f>
        <v>24.8</v>
      </c>
      <c r="G8" s="116">
        <f t="shared" ref="G8:G12" si="3">MAX(O8,O23)</f>
        <v>40</v>
      </c>
      <c r="H8" s="105"/>
      <c r="I8" s="105"/>
      <c r="J8" s="502"/>
      <c r="K8" s="173" t="s">
        <v>349</v>
      </c>
      <c r="L8" s="181">
        <v>25</v>
      </c>
      <c r="M8" s="174">
        <v>99</v>
      </c>
      <c r="N8" s="174">
        <v>25.3</v>
      </c>
      <c r="O8" s="174">
        <v>40</v>
      </c>
      <c r="P8" s="105"/>
      <c r="Q8" s="461"/>
      <c r="R8" s="461"/>
      <c r="S8" s="461"/>
    </row>
    <row r="9" spans="1:19" x14ac:dyDescent="0.25">
      <c r="A9" s="173" t="s">
        <v>350</v>
      </c>
      <c r="B9" s="79">
        <v>200</v>
      </c>
      <c r="C9" s="80">
        <f t="shared" si="0"/>
        <v>23.5</v>
      </c>
      <c r="D9" s="80">
        <f t="shared" si="1"/>
        <v>105</v>
      </c>
      <c r="E9" s="79">
        <v>50</v>
      </c>
      <c r="F9" s="116">
        <f t="shared" si="2"/>
        <v>23.5</v>
      </c>
      <c r="G9" s="116">
        <f t="shared" si="3"/>
        <v>36</v>
      </c>
      <c r="H9" s="105"/>
      <c r="I9" s="105"/>
      <c r="J9" s="502"/>
      <c r="K9" s="173" t="s">
        <v>350</v>
      </c>
      <c r="L9" s="181">
        <v>27</v>
      </c>
      <c r="M9" s="174">
        <v>105</v>
      </c>
      <c r="N9" s="174">
        <v>27.1</v>
      </c>
      <c r="O9" s="174">
        <v>36</v>
      </c>
      <c r="P9" s="105"/>
      <c r="Q9" s="52" t="s">
        <v>351</v>
      </c>
      <c r="R9" s="105"/>
      <c r="S9" s="105"/>
    </row>
    <row r="10" spans="1:19" ht="14.25" customHeight="1" x14ac:dyDescent="0.25">
      <c r="A10" s="173" t="s">
        <v>352</v>
      </c>
      <c r="B10" s="79">
        <v>200</v>
      </c>
      <c r="C10" s="80">
        <f t="shared" si="0"/>
        <v>27</v>
      </c>
      <c r="D10" s="80">
        <f t="shared" si="1"/>
        <v>231</v>
      </c>
      <c r="E10" s="79">
        <v>50</v>
      </c>
      <c r="F10" s="116">
        <f t="shared" si="2"/>
        <v>25.25</v>
      </c>
      <c r="G10" s="116">
        <f t="shared" si="3"/>
        <v>37</v>
      </c>
      <c r="H10" s="105"/>
      <c r="I10" s="105"/>
      <c r="J10" s="502"/>
      <c r="K10" s="173" t="s">
        <v>352</v>
      </c>
      <c r="L10" s="181">
        <v>28</v>
      </c>
      <c r="M10" s="174">
        <v>231</v>
      </c>
      <c r="N10" s="174">
        <v>28</v>
      </c>
      <c r="O10" s="174">
        <v>37</v>
      </c>
      <c r="P10" s="105"/>
      <c r="Q10" s="499" t="s">
        <v>353</v>
      </c>
      <c r="R10" s="499"/>
      <c r="S10" s="499"/>
    </row>
    <row r="11" spans="1:19" x14ac:dyDescent="0.25">
      <c r="A11" s="173" t="s">
        <v>354</v>
      </c>
      <c r="B11" s="79">
        <v>200</v>
      </c>
      <c r="C11" s="80">
        <f t="shared" si="0"/>
        <v>29</v>
      </c>
      <c r="D11" s="80">
        <f t="shared" si="1"/>
        <v>278</v>
      </c>
      <c r="E11" s="79">
        <v>50</v>
      </c>
      <c r="F11" s="116">
        <f t="shared" si="2"/>
        <v>29</v>
      </c>
      <c r="G11" s="116">
        <f t="shared" si="3"/>
        <v>41</v>
      </c>
      <c r="H11" s="105"/>
      <c r="I11" s="105"/>
      <c r="J11" s="502"/>
      <c r="K11" s="173" t="s">
        <v>354</v>
      </c>
      <c r="L11" s="181">
        <v>35</v>
      </c>
      <c r="M11" s="174">
        <v>278</v>
      </c>
      <c r="N11" s="174">
        <v>35</v>
      </c>
      <c r="O11" s="174">
        <v>41</v>
      </c>
      <c r="P11" s="105"/>
      <c r="Q11" s="499"/>
      <c r="R11" s="499"/>
      <c r="S11" s="499"/>
    </row>
    <row r="12" spans="1:19" x14ac:dyDescent="0.25">
      <c r="A12" s="173" t="s">
        <v>355</v>
      </c>
      <c r="B12" s="79">
        <v>200</v>
      </c>
      <c r="C12" s="80">
        <f t="shared" si="0"/>
        <v>25.5</v>
      </c>
      <c r="D12" s="80">
        <f t="shared" si="1"/>
        <v>166</v>
      </c>
      <c r="E12" s="79">
        <v>50</v>
      </c>
      <c r="F12" s="116">
        <f t="shared" si="2"/>
        <v>25.5</v>
      </c>
      <c r="G12" s="116">
        <f t="shared" si="3"/>
        <v>41</v>
      </c>
      <c r="H12" s="105"/>
      <c r="I12" s="105"/>
      <c r="J12" s="502"/>
      <c r="K12" s="173" t="s">
        <v>355</v>
      </c>
      <c r="L12" s="181">
        <v>34</v>
      </c>
      <c r="M12" s="174">
        <v>166</v>
      </c>
      <c r="N12" s="174">
        <v>34</v>
      </c>
      <c r="O12" s="174">
        <v>41</v>
      </c>
      <c r="P12" s="105"/>
      <c r="Q12" s="499"/>
      <c r="R12" s="499"/>
      <c r="S12" s="499"/>
    </row>
    <row r="13" spans="1:19" ht="14.25" customHeight="1" x14ac:dyDescent="0.25">
      <c r="A13" s="173" t="s">
        <v>356</v>
      </c>
      <c r="B13" s="79">
        <v>200</v>
      </c>
      <c r="C13" s="80">
        <f t="shared" ref="C13:C15" si="4">AVERAGE(L13,L28)</f>
        <v>25.5</v>
      </c>
      <c r="D13" s="80">
        <f t="shared" ref="D13:D15" si="5">MAX(M13,M28)</f>
        <v>155</v>
      </c>
      <c r="E13" s="79">
        <v>50</v>
      </c>
      <c r="F13" s="116">
        <f t="shared" ref="F13:F18" si="6">AVERAGE(N13,N28)</f>
        <v>25.57</v>
      </c>
      <c r="G13" s="116">
        <f t="shared" ref="G13:G18" si="7">MAX(O13,O28)</f>
        <v>48</v>
      </c>
      <c r="H13" s="105"/>
      <c r="I13" s="105"/>
      <c r="J13" s="502"/>
      <c r="K13" s="173" t="s">
        <v>356</v>
      </c>
      <c r="L13" s="181">
        <v>30</v>
      </c>
      <c r="M13" s="174">
        <v>155</v>
      </c>
      <c r="N13" s="181">
        <v>30.1</v>
      </c>
      <c r="O13" s="174">
        <v>48</v>
      </c>
      <c r="P13" s="105"/>
      <c r="Q13" s="499" t="s">
        <v>357</v>
      </c>
      <c r="R13" s="499"/>
      <c r="S13" s="499"/>
    </row>
    <row r="14" spans="1:19" x14ac:dyDescent="0.25">
      <c r="A14" s="173" t="s">
        <v>358</v>
      </c>
      <c r="B14" s="79">
        <v>200</v>
      </c>
      <c r="C14" s="80">
        <f t="shared" si="4"/>
        <v>19</v>
      </c>
      <c r="D14" s="80">
        <f t="shared" si="5"/>
        <v>105</v>
      </c>
      <c r="E14" s="79">
        <v>50</v>
      </c>
      <c r="F14" s="116">
        <f t="shared" si="6"/>
        <v>18.984999999999999</v>
      </c>
      <c r="G14" s="116">
        <f t="shared" si="7"/>
        <v>39</v>
      </c>
      <c r="H14" s="105"/>
      <c r="I14" s="105"/>
      <c r="J14" s="502"/>
      <c r="K14" s="173" t="s">
        <v>358</v>
      </c>
      <c r="L14" s="181">
        <v>19</v>
      </c>
      <c r="M14" s="174">
        <v>105</v>
      </c>
      <c r="N14" s="181">
        <v>18.97</v>
      </c>
      <c r="O14" s="174">
        <v>39</v>
      </c>
      <c r="P14" s="105"/>
      <c r="Q14" s="499"/>
      <c r="R14" s="499"/>
      <c r="S14" s="499"/>
    </row>
    <row r="15" spans="1:19" x14ac:dyDescent="0.25">
      <c r="A15" s="173" t="s">
        <v>359</v>
      </c>
      <c r="B15" s="79">
        <v>200</v>
      </c>
      <c r="C15" s="80">
        <f t="shared" si="4"/>
        <v>13</v>
      </c>
      <c r="D15" s="80">
        <f t="shared" si="5"/>
        <v>76</v>
      </c>
      <c r="E15" s="79">
        <v>50</v>
      </c>
      <c r="F15" s="116">
        <f t="shared" si="6"/>
        <v>12.69</v>
      </c>
      <c r="G15" s="116">
        <f t="shared" si="7"/>
        <v>35</v>
      </c>
      <c r="H15" s="105"/>
      <c r="I15" s="105"/>
      <c r="J15" s="502"/>
      <c r="K15" s="173" t="s">
        <v>359</v>
      </c>
      <c r="L15" s="181">
        <v>13</v>
      </c>
      <c r="M15" s="174">
        <v>76</v>
      </c>
      <c r="N15" s="181">
        <v>13.2</v>
      </c>
      <c r="O15" s="174">
        <v>35</v>
      </c>
      <c r="P15" s="105"/>
      <c r="Q15" s="499"/>
      <c r="R15" s="499"/>
      <c r="S15" s="499"/>
    </row>
    <row r="16" spans="1:19" x14ac:dyDescent="0.25">
      <c r="A16" s="173" t="s">
        <v>360</v>
      </c>
      <c r="B16" s="79">
        <v>200</v>
      </c>
      <c r="C16" s="80">
        <f>AVERAGE(L16,L31)</f>
        <v>15</v>
      </c>
      <c r="D16" s="80">
        <f>MAX(M16,M31)</f>
        <v>106</v>
      </c>
      <c r="E16" s="79">
        <v>50</v>
      </c>
      <c r="F16" s="116">
        <f t="shared" si="6"/>
        <v>14.895</v>
      </c>
      <c r="G16" s="116">
        <f t="shared" si="7"/>
        <v>28</v>
      </c>
      <c r="H16" s="105"/>
      <c r="I16" s="105"/>
      <c r="J16" s="502"/>
      <c r="K16" s="173" t="s">
        <v>360</v>
      </c>
      <c r="L16" s="184">
        <v>11</v>
      </c>
      <c r="M16" s="121">
        <v>103</v>
      </c>
      <c r="N16" s="121">
        <v>11.19</v>
      </c>
      <c r="O16" s="121">
        <v>20</v>
      </c>
      <c r="P16" s="105"/>
      <c r="Q16" s="499"/>
      <c r="R16" s="499"/>
      <c r="S16" s="499"/>
    </row>
    <row r="17" spans="1:15" x14ac:dyDescent="0.25">
      <c r="A17" s="173" t="s">
        <v>361</v>
      </c>
      <c r="B17" s="79">
        <v>200</v>
      </c>
      <c r="C17" s="80">
        <f>AVERAGE(L17,L32)</f>
        <v>13.5</v>
      </c>
      <c r="D17" s="80">
        <f>MAX(M17,M32)</f>
        <v>95</v>
      </c>
      <c r="E17" s="79">
        <v>50</v>
      </c>
      <c r="F17" s="116">
        <f t="shared" si="6"/>
        <v>13.285</v>
      </c>
      <c r="G17" s="116">
        <f t="shared" si="7"/>
        <v>29</v>
      </c>
      <c r="H17" s="105"/>
      <c r="I17" s="105"/>
      <c r="J17" s="502"/>
      <c r="K17" s="173" t="s">
        <v>361</v>
      </c>
      <c r="L17" s="184">
        <v>12</v>
      </c>
      <c r="M17" s="121">
        <v>95</v>
      </c>
      <c r="N17" s="121">
        <v>11.78</v>
      </c>
      <c r="O17" s="121">
        <v>26</v>
      </c>
    </row>
    <row r="18" spans="1:15" x14ac:dyDescent="0.25">
      <c r="A18" s="173" t="s">
        <v>362</v>
      </c>
      <c r="B18" s="79">
        <v>200</v>
      </c>
      <c r="C18" s="80">
        <f>AVERAGE(L18,L33)</f>
        <v>21.5</v>
      </c>
      <c r="D18" s="80">
        <f>MAX(M18,M33)</f>
        <v>138</v>
      </c>
      <c r="E18" s="79">
        <v>50</v>
      </c>
      <c r="F18" s="116">
        <f t="shared" si="6"/>
        <v>21.484999999999999</v>
      </c>
      <c r="G18" s="116">
        <f t="shared" si="7"/>
        <v>38</v>
      </c>
      <c r="H18" s="105"/>
      <c r="I18" s="105"/>
      <c r="J18" s="502"/>
      <c r="K18" s="173" t="s">
        <v>362</v>
      </c>
      <c r="L18" s="184">
        <v>18</v>
      </c>
      <c r="M18" s="121">
        <v>86</v>
      </c>
      <c r="N18" s="121">
        <v>18.100000000000001</v>
      </c>
      <c r="O18" s="121">
        <v>33</v>
      </c>
    </row>
    <row r="19" spans="1:15" x14ac:dyDescent="0.25">
      <c r="A19" s="105"/>
      <c r="B19" s="160"/>
      <c r="C19" s="160"/>
      <c r="D19" s="160"/>
      <c r="E19" s="160"/>
      <c r="F19" s="160"/>
      <c r="G19" s="160"/>
      <c r="H19" s="105"/>
      <c r="I19" s="105"/>
      <c r="J19" s="502"/>
      <c r="K19" s="175" t="s">
        <v>363</v>
      </c>
      <c r="L19" s="176">
        <f>AVERAGE(L7:L18)</f>
        <v>23.083333333333332</v>
      </c>
      <c r="M19" s="177">
        <f>MAX(M7:M18)</f>
        <v>278</v>
      </c>
      <c r="N19" s="176">
        <f>AVERAGE(N7:N18)</f>
        <v>23.211666666666662</v>
      </c>
      <c r="O19" s="177">
        <f>MAX(O7:O18)</f>
        <v>48</v>
      </c>
    </row>
    <row r="21" spans="1:15" ht="44.25" customHeight="1" x14ac:dyDescent="0.25">
      <c r="A21" s="105"/>
      <c r="B21" s="160"/>
      <c r="C21" s="160"/>
      <c r="D21" s="160"/>
      <c r="E21" s="160"/>
      <c r="F21" s="160"/>
      <c r="G21" s="160"/>
      <c r="H21" s="105"/>
      <c r="I21" s="105"/>
      <c r="J21" s="112">
        <f>+A6</f>
        <v>2022</v>
      </c>
      <c r="K21" s="112" t="s">
        <v>345</v>
      </c>
      <c r="L21" s="44" t="s">
        <v>340</v>
      </c>
      <c r="M21" s="44" t="s">
        <v>346</v>
      </c>
      <c r="N21" s="44" t="s">
        <v>343</v>
      </c>
      <c r="O21" s="44" t="s">
        <v>347</v>
      </c>
    </row>
    <row r="22" spans="1:15" x14ac:dyDescent="0.25">
      <c r="A22" s="105"/>
      <c r="B22" s="160"/>
      <c r="C22" s="160"/>
      <c r="D22" s="160"/>
      <c r="E22" s="160"/>
      <c r="F22" s="160"/>
      <c r="G22" s="160"/>
      <c r="H22" s="105"/>
      <c r="I22" s="105"/>
      <c r="J22" s="502" t="s">
        <v>183</v>
      </c>
      <c r="K22" s="173" t="s">
        <v>348</v>
      </c>
      <c r="L22" s="116">
        <v>27</v>
      </c>
      <c r="M22" s="174">
        <v>94</v>
      </c>
      <c r="N22" s="116">
        <v>26.9</v>
      </c>
      <c r="O22" s="174">
        <v>37</v>
      </c>
    </row>
    <row r="23" spans="1:15" x14ac:dyDescent="0.25">
      <c r="A23" s="105"/>
      <c r="B23" s="160"/>
      <c r="C23" s="160"/>
      <c r="D23" s="160"/>
      <c r="E23" s="160"/>
      <c r="F23" s="160"/>
      <c r="G23" s="160"/>
      <c r="H23" s="105"/>
      <c r="I23" s="105"/>
      <c r="J23" s="502"/>
      <c r="K23" s="173" t="s">
        <v>349</v>
      </c>
      <c r="L23" s="116">
        <v>24</v>
      </c>
      <c r="M23" s="174">
        <v>124</v>
      </c>
      <c r="N23" s="116">
        <v>24.3</v>
      </c>
      <c r="O23" s="174">
        <v>37</v>
      </c>
    </row>
    <row r="24" spans="1:15" x14ac:dyDescent="0.25">
      <c r="A24" s="105"/>
      <c r="B24" s="160"/>
      <c r="C24" s="160"/>
      <c r="D24" s="160"/>
      <c r="E24" s="160"/>
      <c r="F24" s="160"/>
      <c r="G24" s="160"/>
      <c r="H24" s="105"/>
      <c r="I24" s="105"/>
      <c r="J24" s="502"/>
      <c r="K24" s="173" t="s">
        <v>350</v>
      </c>
      <c r="L24" s="116">
        <v>20</v>
      </c>
      <c r="M24" s="174">
        <v>80</v>
      </c>
      <c r="N24" s="116">
        <v>19.899999999999999</v>
      </c>
      <c r="O24" s="174">
        <v>30</v>
      </c>
    </row>
    <row r="25" spans="1:15" x14ac:dyDescent="0.25">
      <c r="A25" s="105"/>
      <c r="B25" s="160"/>
      <c r="C25" s="160"/>
      <c r="D25" s="160"/>
      <c r="E25" s="160"/>
      <c r="F25" s="160"/>
      <c r="G25" s="160"/>
      <c r="H25" s="105"/>
      <c r="I25" s="105"/>
      <c r="J25" s="502"/>
      <c r="K25" s="173" t="s">
        <v>352</v>
      </c>
      <c r="L25" s="174">
        <v>26</v>
      </c>
      <c r="M25" s="174">
        <v>89</v>
      </c>
      <c r="N25" s="174">
        <v>22.5</v>
      </c>
      <c r="O25" s="174">
        <v>32</v>
      </c>
    </row>
    <row r="26" spans="1:15" x14ac:dyDescent="0.25">
      <c r="A26" s="105"/>
      <c r="B26" s="160"/>
      <c r="C26" s="160"/>
      <c r="D26" s="160"/>
      <c r="E26" s="160"/>
      <c r="F26" s="160"/>
      <c r="G26" s="160"/>
      <c r="H26" s="105"/>
      <c r="I26" s="105"/>
      <c r="J26" s="502"/>
      <c r="K26" s="173" t="s">
        <v>354</v>
      </c>
      <c r="L26" s="174">
        <v>23</v>
      </c>
      <c r="M26" s="174">
        <v>88</v>
      </c>
      <c r="N26" s="174">
        <v>23</v>
      </c>
      <c r="O26" s="174">
        <v>38</v>
      </c>
    </row>
    <row r="27" spans="1:15" x14ac:dyDescent="0.25">
      <c r="A27" s="105"/>
      <c r="B27" s="160"/>
      <c r="C27" s="160"/>
      <c r="D27" s="160"/>
      <c r="E27" s="160"/>
      <c r="F27" s="160"/>
      <c r="G27" s="160"/>
      <c r="H27" s="105"/>
      <c r="I27" s="105"/>
      <c r="J27" s="502"/>
      <c r="K27" s="173" t="s">
        <v>355</v>
      </c>
      <c r="L27" s="174">
        <v>17</v>
      </c>
      <c r="M27" s="174">
        <v>74</v>
      </c>
      <c r="N27" s="174">
        <v>17</v>
      </c>
      <c r="O27" s="174">
        <v>30</v>
      </c>
    </row>
    <row r="28" spans="1:15" x14ac:dyDescent="0.25">
      <c r="A28" s="105"/>
      <c r="B28" s="160" t="s">
        <v>389</v>
      </c>
      <c r="C28" s="160"/>
      <c r="D28" s="160"/>
      <c r="E28" s="160"/>
      <c r="F28" s="160"/>
      <c r="G28" s="160"/>
      <c r="H28" s="105"/>
      <c r="I28" s="105"/>
      <c r="J28" s="502"/>
      <c r="K28" s="173" t="s">
        <v>356</v>
      </c>
      <c r="L28" s="181">
        <v>21</v>
      </c>
      <c r="M28" s="174">
        <v>112</v>
      </c>
      <c r="N28" s="181">
        <v>21.04</v>
      </c>
      <c r="O28" s="174">
        <v>35</v>
      </c>
    </row>
    <row r="29" spans="1:15" x14ac:dyDescent="0.25">
      <c r="A29" s="105"/>
      <c r="B29" s="160"/>
      <c r="C29" s="160"/>
      <c r="D29" s="160"/>
      <c r="E29" s="160"/>
      <c r="F29" s="160"/>
      <c r="G29" s="160"/>
      <c r="H29" s="105"/>
      <c r="I29" s="105"/>
      <c r="J29" s="502"/>
      <c r="K29" s="173" t="s">
        <v>358</v>
      </c>
      <c r="L29" s="181">
        <v>19</v>
      </c>
      <c r="M29" s="174">
        <v>75</v>
      </c>
      <c r="N29" s="181">
        <v>19</v>
      </c>
      <c r="O29" s="174">
        <v>29</v>
      </c>
    </row>
    <row r="30" spans="1:15" x14ac:dyDescent="0.25">
      <c r="A30" s="105"/>
      <c r="B30" s="160"/>
      <c r="C30" s="160"/>
      <c r="D30" s="160"/>
      <c r="E30" s="160"/>
      <c r="F30" s="160"/>
      <c r="G30" s="160"/>
      <c r="H30" s="105"/>
      <c r="I30" s="105"/>
      <c r="J30" s="502"/>
      <c r="K30" s="173" t="s">
        <v>359</v>
      </c>
      <c r="L30" s="181">
        <v>13</v>
      </c>
      <c r="M30" s="174">
        <v>45</v>
      </c>
      <c r="N30" s="181">
        <v>12.18</v>
      </c>
      <c r="O30" s="174">
        <v>20</v>
      </c>
    </row>
    <row r="31" spans="1:15" x14ac:dyDescent="0.25">
      <c r="A31" s="105"/>
      <c r="B31" s="160"/>
      <c r="C31" s="160"/>
      <c r="D31" s="160"/>
      <c r="E31" s="160"/>
      <c r="F31" s="160"/>
      <c r="G31" s="160"/>
      <c r="H31" s="105"/>
      <c r="I31" s="105"/>
      <c r="J31" s="502"/>
      <c r="K31" s="173" t="s">
        <v>360</v>
      </c>
      <c r="L31" s="121">
        <v>19</v>
      </c>
      <c r="M31" s="121">
        <v>106</v>
      </c>
      <c r="N31" s="121">
        <v>18.600000000000001</v>
      </c>
      <c r="O31" s="121">
        <v>28</v>
      </c>
    </row>
    <row r="32" spans="1:15" x14ac:dyDescent="0.25">
      <c r="A32" s="105"/>
      <c r="B32" s="160"/>
      <c r="C32" s="160"/>
      <c r="D32" s="160"/>
      <c r="E32" s="160"/>
      <c r="F32" s="160"/>
      <c r="G32" s="160"/>
      <c r="H32" s="105"/>
      <c r="I32" s="105"/>
      <c r="J32" s="502"/>
      <c r="K32" s="173" t="s">
        <v>361</v>
      </c>
      <c r="L32" s="121">
        <v>15</v>
      </c>
      <c r="M32" s="121">
        <v>73</v>
      </c>
      <c r="N32" s="121">
        <v>14.79</v>
      </c>
      <c r="O32" s="121">
        <v>29</v>
      </c>
    </row>
    <row r="33" spans="1:17" x14ac:dyDescent="0.25">
      <c r="A33" s="105"/>
      <c r="B33" s="160"/>
      <c r="C33" s="160"/>
      <c r="D33" s="160"/>
      <c r="E33" s="160"/>
      <c r="F33" s="160"/>
      <c r="G33" s="160"/>
      <c r="H33" s="105"/>
      <c r="I33" s="105"/>
      <c r="J33" s="502"/>
      <c r="K33" s="173" t="s">
        <v>362</v>
      </c>
      <c r="L33" s="121">
        <v>25</v>
      </c>
      <c r="M33" s="121">
        <v>138</v>
      </c>
      <c r="N33" s="121">
        <v>24.87</v>
      </c>
      <c r="O33" s="121">
        <v>38</v>
      </c>
      <c r="P33" s="105"/>
      <c r="Q33" s="105"/>
    </row>
    <row r="34" spans="1:17" x14ac:dyDescent="0.25">
      <c r="A34" s="105"/>
      <c r="B34" s="160"/>
      <c r="C34" s="160"/>
      <c r="D34" s="160"/>
      <c r="E34" s="160"/>
      <c r="F34" s="160"/>
      <c r="G34" s="160"/>
      <c r="H34" s="105"/>
      <c r="I34" s="105"/>
      <c r="J34" s="502"/>
      <c r="K34" s="175" t="s">
        <v>363</v>
      </c>
      <c r="L34" s="176">
        <f>AVERAGE(L22:L33)</f>
        <v>20.75</v>
      </c>
      <c r="M34" s="177">
        <f>MAX(M22:M33)</f>
        <v>138</v>
      </c>
      <c r="N34" s="176">
        <f>AVERAGE(N22:N33)</f>
        <v>20.34</v>
      </c>
      <c r="O34" s="177">
        <f>MAX(O22:O33)</f>
        <v>38</v>
      </c>
      <c r="P34" s="105"/>
      <c r="Q34" s="105"/>
    </row>
    <row r="36" spans="1:17" x14ac:dyDescent="0.25">
      <c r="A36" s="105"/>
      <c r="B36" s="160"/>
      <c r="C36" s="160"/>
      <c r="D36" s="160"/>
      <c r="E36" s="160"/>
      <c r="F36" s="160"/>
      <c r="G36" s="160"/>
      <c r="H36" s="105"/>
      <c r="I36" s="105"/>
      <c r="J36" s="66"/>
      <c r="K36" s="66"/>
      <c r="L36" s="67"/>
      <c r="M36" s="67"/>
      <c r="N36" s="67"/>
      <c r="O36" s="67"/>
      <c r="P36" s="180"/>
      <c r="Q36" s="180"/>
    </row>
    <row r="37" spans="1:17" x14ac:dyDescent="0.25">
      <c r="A37" s="105"/>
      <c r="B37" s="160"/>
      <c r="C37" s="160"/>
      <c r="D37" s="160"/>
      <c r="E37" s="160"/>
      <c r="F37" s="160"/>
      <c r="G37" s="160"/>
      <c r="H37" s="105"/>
      <c r="I37" s="105"/>
      <c r="J37" s="503"/>
      <c r="K37" s="178"/>
      <c r="L37" s="179"/>
      <c r="M37" s="179"/>
      <c r="N37" s="179"/>
      <c r="O37" s="179"/>
      <c r="P37" s="180"/>
      <c r="Q37" s="180"/>
    </row>
    <row r="38" spans="1:17" x14ac:dyDescent="0.25">
      <c r="A38" s="105"/>
      <c r="B38" s="160"/>
      <c r="C38" s="160"/>
      <c r="D38" s="160"/>
      <c r="E38" s="160"/>
      <c r="F38" s="160"/>
      <c r="G38" s="160"/>
      <c r="H38" s="105"/>
      <c r="I38" s="105"/>
      <c r="J38" s="503"/>
      <c r="K38" s="178"/>
      <c r="L38" s="179"/>
      <c r="M38" s="179"/>
      <c r="N38" s="179"/>
      <c r="O38" s="179"/>
      <c r="P38" s="180"/>
      <c r="Q38" s="180"/>
    </row>
    <row r="39" spans="1:17" x14ac:dyDescent="0.25">
      <c r="A39" s="105"/>
      <c r="B39" s="160"/>
      <c r="C39" s="160" t="s">
        <v>390</v>
      </c>
      <c r="D39" s="160"/>
      <c r="E39" s="160"/>
      <c r="F39" s="160"/>
      <c r="G39" s="160"/>
      <c r="H39" s="105"/>
      <c r="I39" s="105"/>
      <c r="J39" s="503"/>
      <c r="K39" s="178"/>
      <c r="L39" s="179"/>
      <c r="M39" s="179"/>
      <c r="N39" s="179"/>
      <c r="O39" s="179"/>
      <c r="P39" s="180"/>
      <c r="Q39" s="180"/>
    </row>
    <row r="40" spans="1:17" x14ac:dyDescent="0.25">
      <c r="A40" s="105"/>
      <c r="B40" s="160"/>
      <c r="C40" s="160"/>
      <c r="D40" s="160"/>
      <c r="E40" s="160"/>
      <c r="F40" s="160"/>
      <c r="G40" s="160"/>
      <c r="H40" s="105"/>
      <c r="I40" s="105"/>
      <c r="J40" s="503"/>
      <c r="K40" s="178"/>
      <c r="L40" s="179"/>
      <c r="M40" s="179"/>
      <c r="N40" s="179"/>
      <c r="O40" s="179"/>
      <c r="P40" s="180"/>
      <c r="Q40" s="180"/>
    </row>
    <row r="41" spans="1:17" x14ac:dyDescent="0.25">
      <c r="A41" s="105"/>
      <c r="B41" s="160"/>
      <c r="C41" s="160"/>
      <c r="D41" s="160"/>
      <c r="E41" s="160"/>
      <c r="F41" s="160"/>
      <c r="G41" s="160"/>
      <c r="H41" s="105"/>
      <c r="I41" s="105"/>
      <c r="J41" s="503"/>
      <c r="K41" s="178"/>
      <c r="L41" s="179"/>
      <c r="M41" s="179"/>
      <c r="N41" s="179"/>
      <c r="O41" s="179"/>
      <c r="P41" s="180"/>
      <c r="Q41" s="180"/>
    </row>
    <row r="42" spans="1:17" x14ac:dyDescent="0.25">
      <c r="A42" s="105"/>
      <c r="B42" s="160"/>
      <c r="C42" s="160"/>
      <c r="D42" s="160"/>
      <c r="E42" s="160"/>
      <c r="F42" s="160"/>
      <c r="G42" s="160"/>
      <c r="H42" s="105"/>
      <c r="I42" s="105"/>
      <c r="J42" s="503"/>
      <c r="K42" s="178"/>
      <c r="L42" s="179"/>
      <c r="M42" s="179"/>
      <c r="N42" s="179"/>
      <c r="O42" s="179"/>
      <c r="P42" s="180"/>
      <c r="Q42" s="180"/>
    </row>
    <row r="43" spans="1:17" x14ac:dyDescent="0.25">
      <c r="A43" s="105"/>
      <c r="B43" s="160"/>
      <c r="C43" s="160"/>
      <c r="D43" s="160"/>
      <c r="E43" s="160"/>
      <c r="F43" s="160"/>
      <c r="G43" s="160"/>
      <c r="H43" s="105"/>
      <c r="I43" s="105"/>
      <c r="J43" s="503"/>
      <c r="K43" s="178"/>
      <c r="L43" s="179"/>
      <c r="M43" s="179"/>
      <c r="N43" s="179"/>
      <c r="O43" s="179"/>
      <c r="P43" s="180"/>
      <c r="Q43" s="180"/>
    </row>
    <row r="44" spans="1:17" x14ac:dyDescent="0.25">
      <c r="A44" s="105"/>
      <c r="B44" s="160"/>
      <c r="C44" s="160"/>
      <c r="D44" s="160"/>
      <c r="E44" s="160"/>
      <c r="F44" s="160"/>
      <c r="G44" s="160"/>
      <c r="H44" s="105"/>
      <c r="I44" s="105"/>
      <c r="J44" s="503"/>
      <c r="K44" s="178"/>
      <c r="L44" s="179"/>
      <c r="M44" s="179"/>
      <c r="N44" s="179"/>
      <c r="O44" s="179"/>
      <c r="P44" s="180"/>
      <c r="Q44" s="180"/>
    </row>
    <row r="45" spans="1:17" x14ac:dyDescent="0.25">
      <c r="A45" s="105"/>
      <c r="B45" s="160"/>
      <c r="C45" s="160"/>
      <c r="D45" s="160"/>
      <c r="E45" s="160"/>
      <c r="F45" s="160"/>
      <c r="G45" s="160"/>
      <c r="H45" s="105"/>
      <c r="I45" s="105"/>
      <c r="J45" s="503"/>
      <c r="K45" s="178"/>
      <c r="L45" s="179"/>
      <c r="M45" s="179"/>
      <c r="N45" s="179"/>
      <c r="O45" s="179"/>
      <c r="P45" s="180"/>
      <c r="Q45" s="180"/>
    </row>
    <row r="46" spans="1:17" x14ac:dyDescent="0.25">
      <c r="A46" s="105"/>
      <c r="B46" s="160"/>
      <c r="C46" s="160"/>
      <c r="D46" s="160"/>
      <c r="E46" s="160"/>
      <c r="F46" s="160"/>
      <c r="G46" s="160"/>
      <c r="H46" s="105"/>
      <c r="I46" s="105"/>
      <c r="J46" s="503"/>
      <c r="K46" s="178"/>
      <c r="L46" s="179"/>
      <c r="M46" s="179"/>
      <c r="N46" s="179"/>
      <c r="O46" s="179"/>
      <c r="P46" s="180"/>
      <c r="Q46" s="180"/>
    </row>
    <row r="47" spans="1:17" x14ac:dyDescent="0.25">
      <c r="A47" s="105"/>
      <c r="B47" s="160"/>
      <c r="C47" s="160"/>
      <c r="D47" s="160"/>
      <c r="E47" s="160"/>
      <c r="F47" s="160"/>
      <c r="G47" s="160"/>
      <c r="H47" s="105"/>
      <c r="I47" s="105"/>
      <c r="J47" s="503"/>
      <c r="K47" s="178"/>
      <c r="L47" s="179"/>
      <c r="M47" s="179"/>
      <c r="N47" s="179"/>
      <c r="O47" s="179"/>
      <c r="P47" s="180"/>
      <c r="Q47" s="180"/>
    </row>
    <row r="48" spans="1:17" x14ac:dyDescent="0.25">
      <c r="A48" s="483" t="s">
        <v>252</v>
      </c>
      <c r="B48" s="504"/>
      <c r="C48" s="504"/>
      <c r="D48" s="504"/>
      <c r="E48" s="504"/>
      <c r="F48" s="504"/>
      <c r="G48" s="505"/>
      <c r="H48" s="105"/>
      <c r="I48" s="105"/>
      <c r="J48" s="503"/>
      <c r="K48" s="178"/>
      <c r="L48" s="179"/>
      <c r="M48" s="179"/>
      <c r="N48" s="179"/>
      <c r="O48" s="179"/>
      <c r="P48" s="180"/>
      <c r="Q48" s="180"/>
    </row>
    <row r="49" spans="1:17" x14ac:dyDescent="0.25">
      <c r="A49" s="506"/>
      <c r="B49" s="507"/>
      <c r="C49" s="507"/>
      <c r="D49" s="507"/>
      <c r="E49" s="507"/>
      <c r="F49" s="507"/>
      <c r="G49" s="508"/>
      <c r="H49" s="105"/>
      <c r="I49" s="105"/>
      <c r="J49" s="503"/>
      <c r="K49" s="180"/>
      <c r="L49" s="180"/>
      <c r="M49" s="180"/>
      <c r="N49" s="180"/>
      <c r="O49" s="180"/>
      <c r="P49" s="180"/>
      <c r="Q49" s="180"/>
    </row>
    <row r="50" spans="1:17" x14ac:dyDescent="0.25">
      <c r="A50" s="509"/>
      <c r="B50" s="510"/>
      <c r="C50" s="510"/>
      <c r="D50" s="510"/>
      <c r="E50" s="510"/>
      <c r="F50" s="510"/>
      <c r="G50" s="511"/>
      <c r="H50" s="105"/>
      <c r="I50" s="105"/>
      <c r="J50" s="180"/>
      <c r="K50" s="180"/>
      <c r="L50" s="180"/>
      <c r="M50" s="180"/>
      <c r="N50" s="180"/>
      <c r="O50" s="180"/>
      <c r="P50" s="180"/>
      <c r="Q50" s="180"/>
    </row>
    <row r="51" spans="1:17" x14ac:dyDescent="0.25">
      <c r="A51" s="509"/>
      <c r="B51" s="510"/>
      <c r="C51" s="510"/>
      <c r="D51" s="510"/>
      <c r="E51" s="510"/>
      <c r="F51" s="510"/>
      <c r="G51" s="511"/>
      <c r="H51" s="105"/>
      <c r="I51" s="105"/>
      <c r="J51" s="66"/>
      <c r="K51" s="66"/>
      <c r="L51" s="67"/>
      <c r="M51" s="67"/>
      <c r="N51" s="67"/>
      <c r="O51" s="67"/>
      <c r="P51" s="180"/>
      <c r="Q51" s="180"/>
    </row>
    <row r="52" spans="1:17" x14ac:dyDescent="0.25">
      <c r="A52" s="512"/>
      <c r="B52" s="513"/>
      <c r="C52" s="513"/>
      <c r="D52" s="513"/>
      <c r="E52" s="513"/>
      <c r="F52" s="513"/>
      <c r="G52" s="514"/>
      <c r="H52" s="105"/>
      <c r="I52" s="105"/>
      <c r="J52" s="503"/>
      <c r="K52" s="178"/>
      <c r="L52" s="179"/>
      <c r="M52" s="179"/>
      <c r="N52" s="179"/>
      <c r="O52" s="179"/>
      <c r="P52" s="180"/>
      <c r="Q52" s="180"/>
    </row>
    <row r="53" spans="1:17" x14ac:dyDescent="0.25">
      <c r="A53" s="105"/>
      <c r="B53" s="160"/>
      <c r="C53" s="210">
        <v>44880</v>
      </c>
      <c r="D53" s="197"/>
      <c r="E53" s="160"/>
      <c r="F53" s="160"/>
      <c r="G53" s="160"/>
      <c r="H53" s="105"/>
      <c r="I53" s="105"/>
      <c r="J53" s="503"/>
      <c r="K53" s="178"/>
      <c r="L53" s="179"/>
      <c r="M53" s="179"/>
      <c r="N53" s="179"/>
      <c r="O53" s="179"/>
      <c r="P53" s="180"/>
      <c r="Q53" s="180"/>
    </row>
    <row r="54" spans="1:17" x14ac:dyDescent="0.25">
      <c r="A54" s="105"/>
      <c r="B54" s="160"/>
      <c r="C54" s="160"/>
      <c r="D54" s="160"/>
      <c r="E54" s="160"/>
      <c r="F54" s="160"/>
      <c r="G54" s="160"/>
      <c r="H54" s="105"/>
      <c r="I54" s="105"/>
      <c r="J54" s="503"/>
      <c r="K54" s="178"/>
      <c r="L54" s="179"/>
      <c r="M54" s="179"/>
      <c r="N54" s="179"/>
      <c r="O54" s="179"/>
      <c r="P54" s="180"/>
      <c r="Q54" s="180"/>
    </row>
    <row r="55" spans="1:17" x14ac:dyDescent="0.25">
      <c r="A55" s="105"/>
      <c r="B55" s="160"/>
      <c r="C55" s="160"/>
      <c r="D55" s="160"/>
      <c r="E55" s="160"/>
      <c r="F55" s="160"/>
      <c r="G55" s="160"/>
      <c r="H55" s="105"/>
      <c r="I55" s="105"/>
      <c r="J55" s="503"/>
      <c r="K55" s="178"/>
      <c r="L55" s="179"/>
      <c r="M55" s="179"/>
      <c r="N55" s="179"/>
      <c r="O55" s="179"/>
      <c r="P55" s="180"/>
      <c r="Q55" s="180"/>
    </row>
    <row r="56" spans="1:17" x14ac:dyDescent="0.25">
      <c r="A56" s="105"/>
      <c r="B56" s="160"/>
      <c r="C56" s="160"/>
      <c r="D56" s="160"/>
      <c r="E56" s="160"/>
      <c r="F56" s="160"/>
      <c r="G56" s="160"/>
      <c r="H56" s="105"/>
      <c r="I56" s="105"/>
      <c r="J56" s="503"/>
      <c r="K56" s="178"/>
      <c r="L56" s="179"/>
      <c r="M56" s="179"/>
      <c r="N56" s="179"/>
      <c r="O56" s="179"/>
      <c r="P56" s="180"/>
      <c r="Q56" s="180"/>
    </row>
    <row r="57" spans="1:17" x14ac:dyDescent="0.25">
      <c r="A57" s="105"/>
      <c r="B57" s="160"/>
      <c r="C57" s="160"/>
      <c r="D57" s="160"/>
      <c r="E57" s="160"/>
      <c r="F57" s="160"/>
      <c r="G57" s="160"/>
      <c r="H57" s="105"/>
      <c r="I57" s="105"/>
      <c r="J57" s="503"/>
      <c r="K57" s="178"/>
      <c r="L57" s="179"/>
      <c r="M57" s="179"/>
      <c r="N57" s="179"/>
      <c r="O57" s="179"/>
      <c r="P57" s="180"/>
      <c r="Q57" s="180"/>
    </row>
    <row r="58" spans="1:17" x14ac:dyDescent="0.25">
      <c r="A58" s="105"/>
      <c r="B58" s="160"/>
      <c r="C58" s="160"/>
      <c r="D58" s="160"/>
      <c r="E58" s="160"/>
      <c r="F58" s="160"/>
      <c r="G58" s="160"/>
      <c r="H58" s="105"/>
      <c r="I58" s="105"/>
      <c r="J58" s="503"/>
      <c r="K58" s="178"/>
      <c r="L58" s="179"/>
      <c r="M58" s="179"/>
      <c r="N58" s="179"/>
      <c r="O58" s="179"/>
      <c r="P58" s="180"/>
      <c r="Q58" s="180"/>
    </row>
    <row r="59" spans="1:17" x14ac:dyDescent="0.25">
      <c r="A59" s="105"/>
      <c r="B59" s="160"/>
      <c r="C59" s="160"/>
      <c r="D59" s="160"/>
      <c r="E59" s="160"/>
      <c r="F59" s="160"/>
      <c r="G59" s="160"/>
      <c r="H59" s="105"/>
      <c r="I59" s="105"/>
      <c r="J59" s="503"/>
      <c r="K59" s="178"/>
      <c r="L59" s="179"/>
      <c r="M59" s="179"/>
      <c r="N59" s="179"/>
      <c r="O59" s="179"/>
      <c r="P59" s="180"/>
      <c r="Q59" s="180"/>
    </row>
    <row r="60" spans="1:17" x14ac:dyDescent="0.25">
      <c r="A60" s="105"/>
      <c r="B60" s="160"/>
      <c r="C60" s="160"/>
      <c r="D60" s="160"/>
      <c r="E60" s="160"/>
      <c r="F60" s="160"/>
      <c r="G60" s="160"/>
      <c r="H60" s="105"/>
      <c r="I60" s="105"/>
      <c r="J60" s="503"/>
      <c r="K60" s="178"/>
      <c r="L60" s="179"/>
      <c r="M60" s="179"/>
      <c r="N60" s="179"/>
      <c r="O60" s="179"/>
      <c r="P60" s="180"/>
      <c r="Q60" s="180"/>
    </row>
    <row r="61" spans="1:17" x14ac:dyDescent="0.25">
      <c r="A61" s="105"/>
      <c r="B61" s="160"/>
      <c r="C61" s="160"/>
      <c r="D61" s="160"/>
      <c r="E61" s="160"/>
      <c r="F61" s="160"/>
      <c r="G61" s="160"/>
      <c r="H61" s="105"/>
      <c r="I61" s="105"/>
      <c r="J61" s="503"/>
      <c r="K61" s="178"/>
      <c r="L61" s="179"/>
      <c r="M61" s="179"/>
      <c r="N61" s="179"/>
      <c r="O61" s="179"/>
      <c r="P61" s="180"/>
      <c r="Q61" s="180"/>
    </row>
    <row r="62" spans="1:17" x14ac:dyDescent="0.25">
      <c r="A62" s="105"/>
      <c r="B62" s="160"/>
      <c r="C62" s="160"/>
      <c r="D62" s="160"/>
      <c r="E62" s="160"/>
      <c r="F62" s="160"/>
      <c r="G62" s="160"/>
      <c r="H62" s="105"/>
      <c r="I62" s="105"/>
      <c r="J62" s="503"/>
      <c r="K62" s="178"/>
      <c r="L62" s="179"/>
      <c r="M62" s="179"/>
      <c r="N62" s="179"/>
      <c r="O62" s="179"/>
      <c r="P62" s="180"/>
      <c r="Q62" s="180"/>
    </row>
    <row r="63" spans="1:17" x14ac:dyDescent="0.25">
      <c r="A63" s="105"/>
      <c r="B63" s="160"/>
      <c r="C63" s="160"/>
      <c r="D63" s="160"/>
      <c r="E63" s="160"/>
      <c r="F63" s="160"/>
      <c r="G63" s="160"/>
      <c r="H63" s="105"/>
      <c r="I63" s="105"/>
      <c r="J63" s="503"/>
      <c r="K63" s="178"/>
      <c r="L63" s="179"/>
      <c r="M63" s="179"/>
      <c r="N63" s="179"/>
      <c r="O63" s="179"/>
      <c r="P63" s="180"/>
      <c r="Q63" s="180"/>
    </row>
    <row r="64" spans="1:17" x14ac:dyDescent="0.25">
      <c r="A64" s="105"/>
      <c r="B64" s="160"/>
      <c r="C64" s="160"/>
      <c r="D64" s="160"/>
      <c r="E64" s="160"/>
      <c r="F64" s="160"/>
      <c r="G64" s="160"/>
      <c r="H64" s="105"/>
      <c r="I64" s="105"/>
      <c r="J64" s="503"/>
      <c r="K64" s="180"/>
      <c r="L64" s="180"/>
      <c r="M64" s="180"/>
      <c r="N64" s="180"/>
      <c r="O64" s="180"/>
      <c r="P64" s="180"/>
      <c r="Q64" s="180"/>
    </row>
    <row r="65" spans="10:17" x14ac:dyDescent="0.25">
      <c r="J65" s="180"/>
      <c r="K65" s="180"/>
      <c r="L65" s="180"/>
      <c r="M65" s="180"/>
      <c r="N65" s="180"/>
      <c r="O65" s="180"/>
      <c r="P65" s="180"/>
      <c r="Q65" s="180"/>
    </row>
    <row r="66" spans="10:17" x14ac:dyDescent="0.25">
      <c r="J66" s="66"/>
      <c r="K66" s="66"/>
      <c r="L66" s="67"/>
      <c r="M66" s="67"/>
      <c r="N66" s="67"/>
      <c r="O66" s="67"/>
      <c r="P66" s="180"/>
      <c r="Q66" s="180"/>
    </row>
    <row r="67" spans="10:17" x14ac:dyDescent="0.25">
      <c r="J67" s="503"/>
      <c r="K67" s="178"/>
      <c r="L67" s="179"/>
      <c r="M67" s="179"/>
      <c r="N67" s="179"/>
      <c r="O67" s="179"/>
      <c r="P67" s="180"/>
      <c r="Q67" s="180"/>
    </row>
    <row r="68" spans="10:17" x14ac:dyDescent="0.25">
      <c r="J68" s="503"/>
      <c r="K68" s="178"/>
      <c r="L68" s="179"/>
      <c r="M68" s="179"/>
      <c r="N68" s="179"/>
      <c r="O68" s="179"/>
      <c r="P68" s="180"/>
      <c r="Q68" s="180"/>
    </row>
    <row r="69" spans="10:17" x14ac:dyDescent="0.25">
      <c r="J69" s="503"/>
      <c r="K69" s="178"/>
      <c r="L69" s="179"/>
      <c r="M69" s="179"/>
      <c r="N69" s="179"/>
      <c r="O69" s="179"/>
      <c r="P69" s="180"/>
      <c r="Q69" s="180"/>
    </row>
    <row r="70" spans="10:17" x14ac:dyDescent="0.25">
      <c r="J70" s="503"/>
      <c r="K70" s="178"/>
      <c r="L70" s="179"/>
      <c r="M70" s="179"/>
      <c r="N70" s="179"/>
      <c r="O70" s="179"/>
      <c r="P70" s="180"/>
      <c r="Q70" s="180"/>
    </row>
    <row r="71" spans="10:17" x14ac:dyDescent="0.25">
      <c r="J71" s="503"/>
      <c r="K71" s="178"/>
      <c r="L71" s="179"/>
      <c r="M71" s="179"/>
      <c r="N71" s="179"/>
      <c r="O71" s="179"/>
      <c r="P71" s="180"/>
      <c r="Q71" s="180"/>
    </row>
    <row r="72" spans="10:17" x14ac:dyDescent="0.25">
      <c r="J72" s="503"/>
      <c r="K72" s="178"/>
      <c r="L72" s="179"/>
      <c r="M72" s="179"/>
      <c r="N72" s="179"/>
      <c r="O72" s="179"/>
      <c r="P72" s="180"/>
      <c r="Q72" s="180"/>
    </row>
    <row r="73" spans="10:17" x14ac:dyDescent="0.25">
      <c r="J73" s="503"/>
      <c r="K73" s="178"/>
      <c r="L73" s="179"/>
      <c r="M73" s="179"/>
      <c r="N73" s="179"/>
      <c r="O73" s="179"/>
      <c r="P73" s="180"/>
      <c r="Q73" s="180"/>
    </row>
    <row r="74" spans="10:17" x14ac:dyDescent="0.25">
      <c r="J74" s="503"/>
      <c r="K74" s="178"/>
      <c r="L74" s="179"/>
      <c r="M74" s="179"/>
      <c r="N74" s="179"/>
      <c r="O74" s="179"/>
      <c r="P74" s="180"/>
      <c r="Q74" s="180"/>
    </row>
    <row r="75" spans="10:17" x14ac:dyDescent="0.25">
      <c r="J75" s="503"/>
      <c r="K75" s="178"/>
      <c r="L75" s="179"/>
      <c r="M75" s="179"/>
      <c r="N75" s="179"/>
      <c r="O75" s="179"/>
      <c r="P75" s="180"/>
      <c r="Q75" s="180"/>
    </row>
    <row r="76" spans="10:17" x14ac:dyDescent="0.25">
      <c r="J76" s="503"/>
      <c r="K76" s="178"/>
      <c r="L76" s="179"/>
      <c r="M76" s="179"/>
      <c r="N76" s="179"/>
      <c r="O76" s="179"/>
      <c r="P76" s="180"/>
      <c r="Q76" s="180"/>
    </row>
    <row r="77" spans="10:17" x14ac:dyDescent="0.25">
      <c r="J77" s="503"/>
      <c r="K77" s="178"/>
      <c r="L77" s="179"/>
      <c r="M77" s="179"/>
      <c r="N77" s="179"/>
      <c r="O77" s="179"/>
      <c r="P77" s="180"/>
      <c r="Q77" s="180"/>
    </row>
    <row r="78" spans="10:17" x14ac:dyDescent="0.25">
      <c r="J78" s="503"/>
      <c r="K78" s="178"/>
      <c r="L78" s="179"/>
      <c r="M78" s="179"/>
      <c r="N78" s="179"/>
      <c r="O78" s="179"/>
      <c r="P78" s="180"/>
      <c r="Q78" s="180"/>
    </row>
    <row r="79" spans="10:17" x14ac:dyDescent="0.25">
      <c r="J79" s="503"/>
      <c r="K79" s="180"/>
      <c r="L79" s="180"/>
      <c r="M79" s="180"/>
      <c r="N79" s="180"/>
      <c r="O79" s="180"/>
      <c r="P79" s="180"/>
      <c r="Q79" s="180"/>
    </row>
    <row r="80" spans="10:17" x14ac:dyDescent="0.25">
      <c r="J80" s="180"/>
      <c r="K80" s="180"/>
      <c r="L80" s="180"/>
      <c r="M80" s="180"/>
      <c r="N80" s="180"/>
      <c r="O80" s="180"/>
      <c r="P80" s="180"/>
      <c r="Q80" s="180"/>
    </row>
    <row r="81" spans="10:17" x14ac:dyDescent="0.25">
      <c r="J81" s="180"/>
      <c r="K81" s="180"/>
      <c r="L81" s="180"/>
      <c r="M81" s="180"/>
      <c r="N81" s="180"/>
      <c r="O81" s="180"/>
      <c r="P81" s="180"/>
      <c r="Q81" s="180"/>
    </row>
    <row r="82" spans="10:17" x14ac:dyDescent="0.25">
      <c r="J82" s="180"/>
      <c r="K82" s="180"/>
      <c r="L82" s="180"/>
      <c r="M82" s="180"/>
      <c r="N82" s="180"/>
      <c r="O82" s="180"/>
      <c r="P82" s="180"/>
      <c r="Q82" s="180"/>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80"/>
  <sheetViews>
    <sheetView showGridLines="0" topLeftCell="A3" zoomScaleNormal="100" workbookViewId="0">
      <selection activeCell="J21" sqref="J21"/>
    </sheetView>
  </sheetViews>
  <sheetFormatPr defaultRowHeight="13.8" x14ac:dyDescent="0.25"/>
  <cols>
    <col min="1" max="1" width="14" style="3" customWidth="1"/>
    <col min="2" max="4" width="17" style="25" customWidth="1"/>
    <col min="5" max="5" width="14.6640625" style="25" customWidth="1"/>
    <col min="6" max="7" width="17" style="2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60" t="str">
        <f>+'Cover Page'!$B$28</f>
        <v>Annual Performance Report 2022</v>
      </c>
      <c r="B1" s="60"/>
      <c r="C1" s="60"/>
      <c r="D1" s="60"/>
      <c r="E1" s="60" t="str">
        <f>+'Cover Page'!$B$33</f>
        <v>Ardley Energy Recovery Facility</v>
      </c>
      <c r="F1" s="60"/>
      <c r="G1" s="160"/>
      <c r="H1" s="105"/>
      <c r="I1" s="105"/>
      <c r="J1" s="105"/>
      <c r="K1" s="105"/>
      <c r="L1" s="105"/>
      <c r="M1" s="105"/>
      <c r="N1" s="105"/>
      <c r="O1" s="105"/>
      <c r="P1" s="105"/>
      <c r="Q1" s="105"/>
      <c r="R1" s="105"/>
      <c r="S1" s="105"/>
    </row>
    <row r="3" spans="1:19" ht="14.4" x14ac:dyDescent="0.3">
      <c r="A3" s="42" t="s">
        <v>368</v>
      </c>
      <c r="B3" s="160"/>
      <c r="C3" s="160"/>
      <c r="D3" s="50" t="s">
        <v>333</v>
      </c>
      <c r="E3" s="160"/>
      <c r="F3" s="160"/>
      <c r="G3" s="54"/>
      <c r="H3" s="105"/>
      <c r="I3" s="105"/>
      <c r="J3" s="7" t="str">
        <f>+A3</f>
        <v>Monitoring of Oxides of Nitrogen emissions</v>
      </c>
      <c r="K3" s="105"/>
      <c r="L3" s="7"/>
      <c r="M3" s="105"/>
      <c r="N3" s="7" t="s">
        <v>334</v>
      </c>
      <c r="O3" s="105"/>
      <c r="P3" s="105"/>
      <c r="Q3" s="53" t="s">
        <v>3</v>
      </c>
      <c r="R3" s="48"/>
      <c r="S3" s="48"/>
    </row>
    <row r="4" spans="1:19" ht="13.95" customHeight="1" x14ac:dyDescent="0.25">
      <c r="A4" s="105"/>
      <c r="B4" s="160"/>
      <c r="C4" s="160"/>
      <c r="D4" s="160"/>
      <c r="E4" s="160"/>
      <c r="F4" s="160"/>
      <c r="G4" s="160"/>
      <c r="H4" s="105"/>
      <c r="I4" s="105"/>
      <c r="J4" s="105"/>
      <c r="K4" s="105"/>
      <c r="L4" s="105"/>
      <c r="M4" s="105"/>
      <c r="N4" s="105"/>
      <c r="O4" s="105"/>
      <c r="P4" s="105"/>
      <c r="Q4" s="461" t="s">
        <v>335</v>
      </c>
      <c r="R4" s="461"/>
      <c r="S4" s="461"/>
    </row>
    <row r="5" spans="1:19" ht="16.2" x14ac:dyDescent="0.25">
      <c r="A5" s="45" t="s">
        <v>336</v>
      </c>
      <c r="B5" s="501" t="s">
        <v>337</v>
      </c>
      <c r="C5" s="501"/>
      <c r="D5" s="501"/>
      <c r="E5" s="501" t="s">
        <v>338</v>
      </c>
      <c r="F5" s="501"/>
      <c r="G5" s="501"/>
      <c r="H5" s="105"/>
      <c r="I5" s="105"/>
      <c r="J5" s="500"/>
      <c r="K5" s="500"/>
      <c r="L5" s="500"/>
      <c r="M5" s="500"/>
      <c r="N5" s="500"/>
      <c r="O5" s="500"/>
      <c r="P5" s="105"/>
      <c r="Q5" s="461"/>
      <c r="R5" s="461"/>
      <c r="S5" s="461"/>
    </row>
    <row r="6" spans="1:19" s="41" customFormat="1" ht="35.1" customHeight="1" x14ac:dyDescent="0.3">
      <c r="A6" s="43">
        <f>+'Cover Page'!C39</f>
        <v>2022</v>
      </c>
      <c r="B6" s="84" t="s">
        <v>369</v>
      </c>
      <c r="C6" s="84" t="s">
        <v>340</v>
      </c>
      <c r="D6" s="84" t="s">
        <v>341</v>
      </c>
      <c r="E6" s="84" t="s">
        <v>370</v>
      </c>
      <c r="F6" s="84" t="s">
        <v>343</v>
      </c>
      <c r="G6" s="84" t="s">
        <v>344</v>
      </c>
      <c r="H6" s="171"/>
      <c r="I6" s="172"/>
      <c r="J6" s="112">
        <f>+A6</f>
        <v>2022</v>
      </c>
      <c r="K6" s="112" t="s">
        <v>345</v>
      </c>
      <c r="L6" s="44" t="s">
        <v>340</v>
      </c>
      <c r="M6" s="44" t="s">
        <v>346</v>
      </c>
      <c r="N6" s="44" t="s">
        <v>343</v>
      </c>
      <c r="O6" s="44" t="s">
        <v>347</v>
      </c>
      <c r="P6" s="172"/>
      <c r="Q6" s="461"/>
      <c r="R6" s="461"/>
      <c r="S6" s="461"/>
    </row>
    <row r="7" spans="1:19" x14ac:dyDescent="0.25">
      <c r="A7" s="173" t="s">
        <v>348</v>
      </c>
      <c r="B7" s="79">
        <v>400</v>
      </c>
      <c r="C7" s="80">
        <f>AVERAGE(L7,L22)</f>
        <v>178.5</v>
      </c>
      <c r="D7" s="81">
        <f>MAX(M7,M22)</f>
        <v>250</v>
      </c>
      <c r="E7" s="79">
        <v>200</v>
      </c>
      <c r="F7" s="116">
        <f>AVERAGE(N7,N22)</f>
        <v>178.75</v>
      </c>
      <c r="G7" s="174">
        <f>MAX(O7,O22)</f>
        <v>190</v>
      </c>
      <c r="H7" s="105"/>
      <c r="I7" s="105"/>
      <c r="J7" s="502" t="s">
        <v>182</v>
      </c>
      <c r="K7" s="173" t="s">
        <v>348</v>
      </c>
      <c r="L7" s="116">
        <v>179</v>
      </c>
      <c r="M7" s="174">
        <v>224</v>
      </c>
      <c r="N7" s="116">
        <v>179.5</v>
      </c>
      <c r="O7" s="174">
        <v>188</v>
      </c>
      <c r="P7" s="105"/>
      <c r="Q7" s="461"/>
      <c r="R7" s="461"/>
      <c r="S7" s="461"/>
    </row>
    <row r="8" spans="1:19" x14ac:dyDescent="0.25">
      <c r="A8" s="173" t="s">
        <v>349</v>
      </c>
      <c r="B8" s="79">
        <v>400</v>
      </c>
      <c r="C8" s="80">
        <f t="shared" ref="C8:C12" si="0">AVERAGE(L8,L23)</f>
        <v>178</v>
      </c>
      <c r="D8" s="81">
        <f t="shared" ref="D8:D12" si="1">MAX(M8,M23)</f>
        <v>271</v>
      </c>
      <c r="E8" s="79">
        <v>200</v>
      </c>
      <c r="F8" s="116">
        <f t="shared" ref="F8:F12" si="2">AVERAGE(N8,N23)</f>
        <v>178.25</v>
      </c>
      <c r="G8" s="174">
        <f t="shared" ref="G8:G12" si="3">MAX(O8,O23)</f>
        <v>185</v>
      </c>
      <c r="H8" s="105"/>
      <c r="I8" s="105"/>
      <c r="J8" s="502"/>
      <c r="K8" s="173" t="s">
        <v>349</v>
      </c>
      <c r="L8" s="116">
        <v>178</v>
      </c>
      <c r="M8" s="174">
        <v>258</v>
      </c>
      <c r="N8" s="116">
        <v>178.5</v>
      </c>
      <c r="O8" s="174">
        <v>184</v>
      </c>
      <c r="P8" s="105"/>
      <c r="Q8" s="461"/>
      <c r="R8" s="461"/>
      <c r="S8" s="461"/>
    </row>
    <row r="9" spans="1:19" x14ac:dyDescent="0.25">
      <c r="A9" s="173" t="s">
        <v>350</v>
      </c>
      <c r="B9" s="79">
        <v>400</v>
      </c>
      <c r="C9" s="80">
        <f t="shared" si="0"/>
        <v>178</v>
      </c>
      <c r="D9" s="81">
        <f t="shared" si="1"/>
        <v>284</v>
      </c>
      <c r="E9" s="79">
        <v>200</v>
      </c>
      <c r="F9" s="116">
        <f t="shared" si="2"/>
        <v>177.6</v>
      </c>
      <c r="G9" s="174">
        <f t="shared" si="3"/>
        <v>189</v>
      </c>
      <c r="H9" s="105"/>
      <c r="I9" s="105"/>
      <c r="J9" s="502"/>
      <c r="K9" s="173" t="s">
        <v>350</v>
      </c>
      <c r="L9" s="116">
        <v>177</v>
      </c>
      <c r="M9" s="174">
        <v>249</v>
      </c>
      <c r="N9" s="116">
        <v>176.6</v>
      </c>
      <c r="O9" s="174">
        <v>184</v>
      </c>
      <c r="P9" s="105"/>
      <c r="Q9" s="52" t="s">
        <v>351</v>
      </c>
      <c r="R9" s="105"/>
      <c r="S9" s="105"/>
    </row>
    <row r="10" spans="1:19" ht="14.25" customHeight="1" x14ac:dyDescent="0.25">
      <c r="A10" s="173" t="s">
        <v>352</v>
      </c>
      <c r="B10" s="79">
        <v>400</v>
      </c>
      <c r="C10" s="80">
        <f t="shared" si="0"/>
        <v>185</v>
      </c>
      <c r="D10" s="81">
        <f t="shared" si="1"/>
        <v>336</v>
      </c>
      <c r="E10" s="79">
        <v>200</v>
      </c>
      <c r="F10" s="116">
        <f t="shared" si="2"/>
        <v>175</v>
      </c>
      <c r="G10" s="174">
        <f t="shared" si="3"/>
        <v>179</v>
      </c>
      <c r="H10" s="105"/>
      <c r="I10" s="105"/>
      <c r="J10" s="502"/>
      <c r="K10" s="173" t="s">
        <v>352</v>
      </c>
      <c r="L10" s="116">
        <v>176</v>
      </c>
      <c r="M10" s="174">
        <v>270</v>
      </c>
      <c r="N10" s="116">
        <v>176</v>
      </c>
      <c r="O10" s="174">
        <v>179</v>
      </c>
      <c r="P10" s="105"/>
      <c r="Q10" s="499" t="s">
        <v>353</v>
      </c>
      <c r="R10" s="499"/>
      <c r="S10" s="499"/>
    </row>
    <row r="11" spans="1:19" x14ac:dyDescent="0.25">
      <c r="A11" s="173" t="s">
        <v>354</v>
      </c>
      <c r="B11" s="79">
        <v>400</v>
      </c>
      <c r="C11" s="80">
        <f t="shared" si="0"/>
        <v>176.5</v>
      </c>
      <c r="D11" s="81">
        <f t="shared" si="1"/>
        <v>363</v>
      </c>
      <c r="E11" s="79">
        <v>200</v>
      </c>
      <c r="F11" s="116">
        <f t="shared" si="2"/>
        <v>176.5</v>
      </c>
      <c r="G11" s="174">
        <f t="shared" si="3"/>
        <v>188</v>
      </c>
      <c r="H11" s="105"/>
      <c r="I11" s="105"/>
      <c r="J11" s="502"/>
      <c r="K11" s="173" t="s">
        <v>354</v>
      </c>
      <c r="L11" s="116">
        <v>177</v>
      </c>
      <c r="M11" s="174">
        <v>363</v>
      </c>
      <c r="N11" s="116">
        <v>177</v>
      </c>
      <c r="O11" s="174">
        <v>188</v>
      </c>
      <c r="P11" s="105"/>
      <c r="Q11" s="499"/>
      <c r="R11" s="499"/>
      <c r="S11" s="499"/>
    </row>
    <row r="12" spans="1:19" x14ac:dyDescent="0.25">
      <c r="A12" s="173" t="s">
        <v>355</v>
      </c>
      <c r="B12" s="79">
        <v>400</v>
      </c>
      <c r="C12" s="80">
        <f t="shared" si="0"/>
        <v>177.5</v>
      </c>
      <c r="D12" s="81">
        <f t="shared" si="1"/>
        <v>328</v>
      </c>
      <c r="E12" s="79">
        <v>200</v>
      </c>
      <c r="F12" s="116">
        <f t="shared" si="2"/>
        <v>177.5</v>
      </c>
      <c r="G12" s="174">
        <f t="shared" si="3"/>
        <v>185</v>
      </c>
      <c r="H12" s="105"/>
      <c r="I12" s="105"/>
      <c r="J12" s="502"/>
      <c r="K12" s="173" t="s">
        <v>355</v>
      </c>
      <c r="L12" s="116">
        <v>179</v>
      </c>
      <c r="M12" s="174">
        <v>328</v>
      </c>
      <c r="N12" s="116">
        <v>179</v>
      </c>
      <c r="O12" s="174">
        <v>185</v>
      </c>
      <c r="P12" s="105"/>
      <c r="Q12" s="499"/>
      <c r="R12" s="499"/>
      <c r="S12" s="499"/>
    </row>
    <row r="13" spans="1:19" ht="14.25" customHeight="1" x14ac:dyDescent="0.25">
      <c r="A13" s="173" t="s">
        <v>356</v>
      </c>
      <c r="B13" s="79">
        <v>400</v>
      </c>
      <c r="C13" s="80">
        <f t="shared" ref="C13:C18" si="4">AVERAGE(L13,L28)</f>
        <v>177.5</v>
      </c>
      <c r="D13" s="81">
        <f t="shared" ref="D13:D18" si="5">MAX(M13,M28)</f>
        <v>326</v>
      </c>
      <c r="E13" s="79">
        <v>200</v>
      </c>
      <c r="F13" s="116">
        <f t="shared" ref="F13:F18" si="6">AVERAGE(N13,N28)</f>
        <v>176.5</v>
      </c>
      <c r="G13" s="174">
        <f t="shared" ref="G13:G18" si="7">MAX(O13,O28)</f>
        <v>190</v>
      </c>
      <c r="H13" s="105"/>
      <c r="I13" s="105"/>
      <c r="J13" s="502"/>
      <c r="K13" s="173" t="s">
        <v>356</v>
      </c>
      <c r="L13" s="116">
        <v>178</v>
      </c>
      <c r="M13" s="174">
        <v>326</v>
      </c>
      <c r="N13" s="116">
        <v>177</v>
      </c>
      <c r="O13" s="174">
        <v>190</v>
      </c>
      <c r="P13" s="105"/>
      <c r="Q13" s="499" t="s">
        <v>357</v>
      </c>
      <c r="R13" s="499"/>
      <c r="S13" s="499"/>
    </row>
    <row r="14" spans="1:19" x14ac:dyDescent="0.25">
      <c r="A14" s="173" t="s">
        <v>358</v>
      </c>
      <c r="B14" s="79">
        <v>400</v>
      </c>
      <c r="C14" s="80">
        <f t="shared" si="4"/>
        <v>176</v>
      </c>
      <c r="D14" s="81">
        <f t="shared" si="5"/>
        <v>280</v>
      </c>
      <c r="E14" s="79">
        <v>200</v>
      </c>
      <c r="F14" s="116">
        <f t="shared" si="6"/>
        <v>176</v>
      </c>
      <c r="G14" s="174">
        <f t="shared" si="7"/>
        <v>179</v>
      </c>
      <c r="H14" s="105"/>
      <c r="I14" s="105"/>
      <c r="J14" s="502"/>
      <c r="K14" s="173" t="s">
        <v>358</v>
      </c>
      <c r="L14" s="116">
        <v>176</v>
      </c>
      <c r="M14" s="174">
        <v>280</v>
      </c>
      <c r="N14" s="116">
        <v>176</v>
      </c>
      <c r="O14" s="174">
        <v>179</v>
      </c>
      <c r="P14" s="105"/>
      <c r="Q14" s="499"/>
      <c r="R14" s="499"/>
      <c r="S14" s="499"/>
    </row>
    <row r="15" spans="1:19" x14ac:dyDescent="0.25">
      <c r="A15" s="173" t="s">
        <v>359</v>
      </c>
      <c r="B15" s="79">
        <v>400</v>
      </c>
      <c r="C15" s="80">
        <f t="shared" si="4"/>
        <v>176</v>
      </c>
      <c r="D15" s="81">
        <f t="shared" si="5"/>
        <v>245</v>
      </c>
      <c r="E15" s="79">
        <v>200</v>
      </c>
      <c r="F15" s="116">
        <f t="shared" si="6"/>
        <v>176</v>
      </c>
      <c r="G15" s="174">
        <f t="shared" si="7"/>
        <v>178</v>
      </c>
      <c r="H15" s="105"/>
      <c r="I15" s="105"/>
      <c r="J15" s="502"/>
      <c r="K15" s="173" t="s">
        <v>359</v>
      </c>
      <c r="L15" s="116">
        <v>176</v>
      </c>
      <c r="M15" s="174">
        <v>245</v>
      </c>
      <c r="N15" s="116">
        <v>176</v>
      </c>
      <c r="O15" s="174">
        <v>178</v>
      </c>
      <c r="P15" s="105"/>
      <c r="Q15" s="499"/>
      <c r="R15" s="499"/>
      <c r="S15" s="499"/>
    </row>
    <row r="16" spans="1:19" x14ac:dyDescent="0.25">
      <c r="A16" s="173" t="s">
        <v>360</v>
      </c>
      <c r="B16" s="79">
        <v>400</v>
      </c>
      <c r="C16" s="80">
        <f t="shared" si="4"/>
        <v>176</v>
      </c>
      <c r="D16" s="81">
        <f t="shared" si="5"/>
        <v>315</v>
      </c>
      <c r="E16" s="79">
        <v>200</v>
      </c>
      <c r="F16" s="116">
        <f t="shared" si="6"/>
        <v>175.80500000000001</v>
      </c>
      <c r="G16" s="174">
        <f t="shared" si="7"/>
        <v>184</v>
      </c>
      <c r="H16" s="105"/>
      <c r="I16" s="105"/>
      <c r="J16" s="502"/>
      <c r="K16" s="173" t="s">
        <v>360</v>
      </c>
      <c r="L16" s="183">
        <v>175</v>
      </c>
      <c r="M16" s="121">
        <v>226</v>
      </c>
      <c r="N16" s="183">
        <v>175.31</v>
      </c>
      <c r="O16" s="121">
        <v>177</v>
      </c>
      <c r="P16" s="105"/>
      <c r="Q16" s="499"/>
      <c r="R16" s="499"/>
      <c r="S16" s="499"/>
    </row>
    <row r="17" spans="1:15" x14ac:dyDescent="0.25">
      <c r="A17" s="173" t="s">
        <v>361</v>
      </c>
      <c r="B17" s="79">
        <v>400</v>
      </c>
      <c r="C17" s="80">
        <f t="shared" si="4"/>
        <v>176</v>
      </c>
      <c r="D17" s="81">
        <f t="shared" si="5"/>
        <v>288</v>
      </c>
      <c r="E17" s="79">
        <v>200</v>
      </c>
      <c r="F17" s="116">
        <f t="shared" si="6"/>
        <v>175.88499999999999</v>
      </c>
      <c r="G17" s="174">
        <f t="shared" si="7"/>
        <v>179</v>
      </c>
      <c r="H17" s="105"/>
      <c r="I17" s="105"/>
      <c r="J17" s="502"/>
      <c r="K17" s="173" t="s">
        <v>361</v>
      </c>
      <c r="L17" s="183">
        <v>176</v>
      </c>
      <c r="M17" s="121">
        <v>233</v>
      </c>
      <c r="N17" s="183">
        <v>175.81</v>
      </c>
      <c r="O17" s="121">
        <v>179</v>
      </c>
    </row>
    <row r="18" spans="1:15" x14ac:dyDescent="0.25">
      <c r="A18" s="173" t="s">
        <v>362</v>
      </c>
      <c r="B18" s="79">
        <v>400</v>
      </c>
      <c r="C18" s="80">
        <f t="shared" si="4"/>
        <v>176</v>
      </c>
      <c r="D18" s="81">
        <f t="shared" si="5"/>
        <v>331</v>
      </c>
      <c r="E18" s="79">
        <v>200</v>
      </c>
      <c r="F18" s="116">
        <f t="shared" si="6"/>
        <v>176.22499999999999</v>
      </c>
      <c r="G18" s="174">
        <f t="shared" si="7"/>
        <v>190</v>
      </c>
      <c r="H18" s="105"/>
      <c r="I18" s="105"/>
      <c r="J18" s="502"/>
      <c r="K18" s="173" t="s">
        <v>362</v>
      </c>
      <c r="L18" s="183">
        <v>177</v>
      </c>
      <c r="M18" s="121">
        <v>331</v>
      </c>
      <c r="N18" s="183">
        <v>177.35</v>
      </c>
      <c r="O18" s="121">
        <v>190</v>
      </c>
    </row>
    <row r="19" spans="1:15" x14ac:dyDescent="0.25">
      <c r="A19" s="105"/>
      <c r="B19" s="160"/>
      <c r="C19" s="160"/>
      <c r="D19" s="160"/>
      <c r="E19" s="160"/>
      <c r="F19" s="160"/>
      <c r="G19" s="160"/>
      <c r="H19" s="105"/>
      <c r="I19" s="105"/>
      <c r="J19" s="502"/>
      <c r="K19" s="175" t="s">
        <v>363</v>
      </c>
      <c r="L19" s="176">
        <f>AVERAGE(L7:L18)</f>
        <v>177</v>
      </c>
      <c r="M19" s="176">
        <f>MAX(M7:M18)</f>
        <v>363</v>
      </c>
      <c r="N19" s="176">
        <f>AVERAGE(N7:N18)</f>
        <v>177.0058333333333</v>
      </c>
      <c r="O19" s="176">
        <f>MAX(O7:O18)</f>
        <v>190</v>
      </c>
    </row>
    <row r="21" spans="1:15" ht="45.75" customHeight="1" x14ac:dyDescent="0.25">
      <c r="A21" s="105"/>
      <c r="B21" s="160"/>
      <c r="C21" s="160"/>
      <c r="D21" s="160"/>
      <c r="E21" s="160"/>
      <c r="F21" s="160"/>
      <c r="G21" s="160"/>
      <c r="H21" s="105"/>
      <c r="I21" s="105"/>
      <c r="J21" s="112">
        <f>+A6</f>
        <v>2022</v>
      </c>
      <c r="K21" s="112" t="s">
        <v>345</v>
      </c>
      <c r="L21" s="44" t="s">
        <v>340</v>
      </c>
      <c r="M21" s="44" t="s">
        <v>346</v>
      </c>
      <c r="N21" s="44" t="s">
        <v>343</v>
      </c>
      <c r="O21" s="44" t="s">
        <v>347</v>
      </c>
    </row>
    <row r="22" spans="1:15" x14ac:dyDescent="0.25">
      <c r="A22" s="105"/>
      <c r="B22" s="160"/>
      <c r="C22" s="160"/>
      <c r="D22" s="160"/>
      <c r="E22" s="160"/>
      <c r="F22" s="160"/>
      <c r="G22" s="160"/>
      <c r="H22" s="105"/>
      <c r="I22" s="105"/>
      <c r="J22" s="502" t="s">
        <v>183</v>
      </c>
      <c r="K22" s="173" t="s">
        <v>348</v>
      </c>
      <c r="L22" s="116">
        <v>178</v>
      </c>
      <c r="M22" s="174">
        <v>250</v>
      </c>
      <c r="N22" s="116">
        <v>178</v>
      </c>
      <c r="O22" s="174">
        <v>190</v>
      </c>
    </row>
    <row r="23" spans="1:15" x14ac:dyDescent="0.25">
      <c r="A23" s="105"/>
      <c r="B23" s="160"/>
      <c r="C23" s="160"/>
      <c r="D23" s="160"/>
      <c r="E23" s="160"/>
      <c r="F23" s="160"/>
      <c r="G23" s="160"/>
      <c r="H23" s="105"/>
      <c r="I23" s="105"/>
      <c r="J23" s="502"/>
      <c r="K23" s="173" t="s">
        <v>349</v>
      </c>
      <c r="L23" s="116">
        <v>178</v>
      </c>
      <c r="M23" s="174">
        <v>271</v>
      </c>
      <c r="N23" s="116">
        <v>178</v>
      </c>
      <c r="O23" s="174">
        <v>185</v>
      </c>
    </row>
    <row r="24" spans="1:15" x14ac:dyDescent="0.25">
      <c r="A24" s="105"/>
      <c r="B24" s="160"/>
      <c r="C24" s="160"/>
      <c r="D24" s="160"/>
      <c r="E24" s="160"/>
      <c r="F24" s="160"/>
      <c r="G24" s="160"/>
      <c r="H24" s="105"/>
      <c r="I24" s="105"/>
      <c r="J24" s="502"/>
      <c r="K24" s="173" t="s">
        <v>350</v>
      </c>
      <c r="L24" s="116">
        <v>179</v>
      </c>
      <c r="M24" s="174">
        <v>284</v>
      </c>
      <c r="N24" s="116">
        <v>178.6</v>
      </c>
      <c r="O24" s="174">
        <v>189</v>
      </c>
    </row>
    <row r="25" spans="1:15" x14ac:dyDescent="0.25">
      <c r="A25" s="105"/>
      <c r="B25" s="160"/>
      <c r="C25" s="160"/>
      <c r="D25" s="160"/>
      <c r="E25" s="160"/>
      <c r="F25" s="160"/>
      <c r="G25" s="160"/>
      <c r="H25" s="105"/>
      <c r="I25" s="105"/>
      <c r="J25" s="502"/>
      <c r="K25" s="173" t="s">
        <v>352</v>
      </c>
      <c r="L25" s="116">
        <v>194</v>
      </c>
      <c r="M25" s="174">
        <v>336</v>
      </c>
      <c r="N25" s="116">
        <v>174</v>
      </c>
      <c r="O25" s="174">
        <v>177</v>
      </c>
    </row>
    <row r="26" spans="1:15" x14ac:dyDescent="0.25">
      <c r="A26" s="105"/>
      <c r="B26" s="160"/>
      <c r="C26" s="160"/>
      <c r="D26" s="160"/>
      <c r="E26" s="160"/>
      <c r="F26" s="160"/>
      <c r="G26" s="160"/>
      <c r="H26" s="105"/>
      <c r="I26" s="105"/>
      <c r="J26" s="502"/>
      <c r="K26" s="173" t="s">
        <v>354</v>
      </c>
      <c r="L26" s="116">
        <v>176</v>
      </c>
      <c r="M26" s="174">
        <v>305</v>
      </c>
      <c r="N26" s="116">
        <v>176</v>
      </c>
      <c r="O26" s="174">
        <v>183</v>
      </c>
    </row>
    <row r="27" spans="1:15" x14ac:dyDescent="0.25">
      <c r="A27" s="105"/>
      <c r="B27" s="160"/>
      <c r="C27" s="160"/>
      <c r="D27" s="160"/>
      <c r="E27" s="160"/>
      <c r="F27" s="160"/>
      <c r="G27" s="160"/>
      <c r="H27" s="105"/>
      <c r="I27" s="105"/>
      <c r="J27" s="502"/>
      <c r="K27" s="173" t="s">
        <v>355</v>
      </c>
      <c r="L27" s="116">
        <v>176</v>
      </c>
      <c r="M27" s="174">
        <v>258</v>
      </c>
      <c r="N27" s="116">
        <v>176</v>
      </c>
      <c r="O27" s="174">
        <v>178</v>
      </c>
    </row>
    <row r="28" spans="1:15" x14ac:dyDescent="0.25">
      <c r="A28" s="105"/>
      <c r="B28" s="160" t="s">
        <v>389</v>
      </c>
      <c r="C28" s="160"/>
      <c r="D28" s="160"/>
      <c r="E28" s="160"/>
      <c r="F28" s="160"/>
      <c r="G28" s="160"/>
      <c r="H28" s="105"/>
      <c r="I28" s="105"/>
      <c r="J28" s="502"/>
      <c r="K28" s="173" t="s">
        <v>356</v>
      </c>
      <c r="L28" s="116">
        <v>177</v>
      </c>
      <c r="M28" s="174">
        <v>299</v>
      </c>
      <c r="N28" s="116">
        <v>176</v>
      </c>
      <c r="O28" s="174">
        <v>179</v>
      </c>
    </row>
    <row r="29" spans="1:15" x14ac:dyDescent="0.25">
      <c r="A29" s="105"/>
      <c r="B29" s="160"/>
      <c r="C29" s="160"/>
      <c r="D29" s="160"/>
      <c r="E29" s="160"/>
      <c r="F29" s="160"/>
      <c r="G29" s="160"/>
      <c r="H29" s="105"/>
      <c r="I29" s="105"/>
      <c r="J29" s="502"/>
      <c r="K29" s="173" t="s">
        <v>358</v>
      </c>
      <c r="L29" s="116">
        <v>176</v>
      </c>
      <c r="M29" s="174">
        <v>264</v>
      </c>
      <c r="N29" s="116">
        <v>176</v>
      </c>
      <c r="O29" s="174">
        <v>178</v>
      </c>
    </row>
    <row r="30" spans="1:15" x14ac:dyDescent="0.25">
      <c r="A30" s="105"/>
      <c r="B30" s="160"/>
      <c r="C30" s="160"/>
      <c r="D30" s="160"/>
      <c r="E30" s="160"/>
      <c r="F30" s="160"/>
      <c r="G30" s="160"/>
      <c r="H30" s="105"/>
      <c r="I30" s="105"/>
      <c r="J30" s="502"/>
      <c r="K30" s="173" t="s">
        <v>359</v>
      </c>
      <c r="L30" s="116">
        <v>176</v>
      </c>
      <c r="M30" s="174">
        <v>222</v>
      </c>
      <c r="N30" s="116">
        <v>176</v>
      </c>
      <c r="O30" s="174">
        <v>176</v>
      </c>
    </row>
    <row r="31" spans="1:15" x14ac:dyDescent="0.25">
      <c r="A31" s="105"/>
      <c r="B31" s="160"/>
      <c r="C31" s="160"/>
      <c r="D31" s="160"/>
      <c r="E31" s="160"/>
      <c r="F31" s="160"/>
      <c r="G31" s="160"/>
      <c r="H31" s="105"/>
      <c r="I31" s="105"/>
      <c r="J31" s="502"/>
      <c r="K31" s="173" t="s">
        <v>360</v>
      </c>
      <c r="L31" s="183">
        <v>177</v>
      </c>
      <c r="M31" s="121">
        <v>315</v>
      </c>
      <c r="N31" s="183">
        <v>176.3</v>
      </c>
      <c r="O31" s="121">
        <v>184</v>
      </c>
    </row>
    <row r="32" spans="1:15" x14ac:dyDescent="0.25">
      <c r="A32" s="105"/>
      <c r="B32" s="160"/>
      <c r="C32" s="160"/>
      <c r="D32" s="160"/>
      <c r="E32" s="160"/>
      <c r="F32" s="160"/>
      <c r="G32" s="160"/>
      <c r="H32" s="105"/>
      <c r="I32" s="105"/>
      <c r="J32" s="502"/>
      <c r="K32" s="173" t="s">
        <v>361</v>
      </c>
      <c r="L32" s="183">
        <v>176</v>
      </c>
      <c r="M32" s="121">
        <v>288</v>
      </c>
      <c r="N32" s="183">
        <v>175.96</v>
      </c>
      <c r="O32" s="121">
        <v>178</v>
      </c>
    </row>
    <row r="33" spans="1:16" x14ac:dyDescent="0.25">
      <c r="A33" s="105"/>
      <c r="B33" s="160"/>
      <c r="C33" s="160"/>
      <c r="D33" s="160"/>
      <c r="E33" s="160"/>
      <c r="F33" s="160"/>
      <c r="G33" s="160"/>
      <c r="H33" s="105"/>
      <c r="I33" s="105"/>
      <c r="J33" s="502"/>
      <c r="K33" s="173" t="s">
        <v>362</v>
      </c>
      <c r="L33" s="183">
        <v>175</v>
      </c>
      <c r="M33" s="121">
        <v>297</v>
      </c>
      <c r="N33" s="183">
        <v>175.1</v>
      </c>
      <c r="O33" s="121">
        <v>180</v>
      </c>
      <c r="P33" s="105"/>
    </row>
    <row r="34" spans="1:16" x14ac:dyDescent="0.25">
      <c r="A34" s="105"/>
      <c r="B34" s="160"/>
      <c r="C34" s="160"/>
      <c r="D34" s="160"/>
      <c r="E34" s="160"/>
      <c r="F34" s="160"/>
      <c r="G34" s="160"/>
      <c r="H34" s="105"/>
      <c r="I34" s="105"/>
      <c r="J34" s="502"/>
      <c r="K34" s="175" t="s">
        <v>363</v>
      </c>
      <c r="L34" s="176">
        <f>AVERAGE(L22:L33)</f>
        <v>178.16666666666666</v>
      </c>
      <c r="M34" s="176">
        <f>MAX(M22:M33)</f>
        <v>336</v>
      </c>
      <c r="N34" s="176">
        <f>AVERAGE(N22:N33)</f>
        <v>176.33</v>
      </c>
      <c r="O34" s="176">
        <f>MAX(O22:O33)</f>
        <v>190</v>
      </c>
      <c r="P34" s="105"/>
    </row>
    <row r="36" spans="1:16" x14ac:dyDescent="0.25">
      <c r="A36" s="105"/>
      <c r="B36" s="160"/>
      <c r="C36" s="160"/>
      <c r="D36" s="160"/>
      <c r="E36" s="160"/>
      <c r="F36" s="160"/>
      <c r="G36" s="160"/>
      <c r="H36" s="105"/>
      <c r="I36" s="105"/>
      <c r="J36" s="66"/>
      <c r="K36" s="66"/>
      <c r="L36" s="67"/>
      <c r="M36" s="67"/>
      <c r="N36" s="67"/>
      <c r="O36" s="67"/>
      <c r="P36" s="180"/>
    </row>
    <row r="37" spans="1:16" x14ac:dyDescent="0.25">
      <c r="A37" s="105"/>
      <c r="B37" s="160"/>
      <c r="C37" s="160"/>
      <c r="D37" s="160"/>
      <c r="E37" s="160"/>
      <c r="F37" s="160"/>
      <c r="G37" s="160"/>
      <c r="H37" s="105"/>
      <c r="I37" s="105"/>
      <c r="J37" s="503"/>
      <c r="K37" s="178"/>
      <c r="L37" s="179"/>
      <c r="M37" s="179"/>
      <c r="N37" s="179"/>
      <c r="O37" s="179"/>
      <c r="P37" s="180"/>
    </row>
    <row r="38" spans="1:16" x14ac:dyDescent="0.25">
      <c r="A38" s="105"/>
      <c r="B38" s="160"/>
      <c r="C38" s="160"/>
      <c r="D38" s="160"/>
      <c r="E38" s="160"/>
      <c r="F38" s="160"/>
      <c r="G38" s="160"/>
      <c r="H38" s="105"/>
      <c r="I38" s="105"/>
      <c r="J38" s="503"/>
      <c r="K38" s="178"/>
      <c r="L38" s="179"/>
      <c r="M38" s="179"/>
      <c r="N38" s="179"/>
      <c r="O38" s="179"/>
      <c r="P38" s="180"/>
    </row>
    <row r="39" spans="1:16" x14ac:dyDescent="0.25">
      <c r="A39" s="105"/>
      <c r="B39" s="160"/>
      <c r="C39" s="160" t="s">
        <v>390</v>
      </c>
      <c r="D39" s="160"/>
      <c r="E39" s="160"/>
      <c r="F39" s="160"/>
      <c r="G39" s="160"/>
      <c r="H39" s="105"/>
      <c r="I39" s="105"/>
      <c r="J39" s="503"/>
      <c r="K39" s="178"/>
      <c r="L39" s="179"/>
      <c r="M39" s="179"/>
      <c r="N39" s="179"/>
      <c r="O39" s="179"/>
      <c r="P39" s="180"/>
    </row>
    <row r="40" spans="1:16" x14ac:dyDescent="0.25">
      <c r="A40" s="105"/>
      <c r="B40" s="160"/>
      <c r="C40" s="160"/>
      <c r="D40" s="160"/>
      <c r="E40" s="160"/>
      <c r="F40" s="160"/>
      <c r="G40" s="160"/>
      <c r="H40" s="105"/>
      <c r="I40" s="105"/>
      <c r="J40" s="503"/>
      <c r="K40" s="178"/>
      <c r="L40" s="179"/>
      <c r="M40" s="179"/>
      <c r="N40" s="179"/>
      <c r="O40" s="179"/>
      <c r="P40" s="180"/>
    </row>
    <row r="41" spans="1:16" x14ac:dyDescent="0.25">
      <c r="A41" s="105"/>
      <c r="B41" s="160"/>
      <c r="C41" s="160"/>
      <c r="D41" s="160"/>
      <c r="E41" s="160"/>
      <c r="F41" s="160"/>
      <c r="G41" s="160"/>
      <c r="H41" s="105"/>
      <c r="I41" s="105"/>
      <c r="J41" s="503"/>
      <c r="K41" s="178"/>
      <c r="L41" s="179"/>
      <c r="M41" s="179"/>
      <c r="N41" s="179"/>
      <c r="O41" s="179"/>
      <c r="P41" s="180"/>
    </row>
    <row r="42" spans="1:16" x14ac:dyDescent="0.25">
      <c r="A42" s="105"/>
      <c r="B42" s="160"/>
      <c r="C42" s="160"/>
      <c r="D42" s="160"/>
      <c r="E42" s="160"/>
      <c r="F42" s="160"/>
      <c r="G42" s="160"/>
      <c r="H42" s="105"/>
      <c r="I42" s="105"/>
      <c r="J42" s="503"/>
      <c r="K42" s="178"/>
      <c r="L42" s="179"/>
      <c r="M42" s="179"/>
      <c r="N42" s="179"/>
      <c r="O42" s="179"/>
      <c r="P42" s="180"/>
    </row>
    <row r="43" spans="1:16" x14ac:dyDescent="0.25">
      <c r="A43" s="105"/>
      <c r="B43" s="160"/>
      <c r="C43" s="160"/>
      <c r="D43" s="160"/>
      <c r="E43" s="160"/>
      <c r="F43" s="160"/>
      <c r="G43" s="160"/>
      <c r="H43" s="105"/>
      <c r="I43" s="105"/>
      <c r="J43" s="503"/>
      <c r="K43" s="178"/>
      <c r="L43" s="179"/>
      <c r="M43" s="179"/>
      <c r="N43" s="179"/>
      <c r="O43" s="179"/>
      <c r="P43" s="180"/>
    </row>
    <row r="44" spans="1:16" x14ac:dyDescent="0.25">
      <c r="A44" s="105"/>
      <c r="B44" s="160"/>
      <c r="C44" s="160"/>
      <c r="D44" s="160"/>
      <c r="E44" s="160"/>
      <c r="F44" s="160"/>
      <c r="G44" s="160"/>
      <c r="H44" s="105"/>
      <c r="I44" s="105"/>
      <c r="J44" s="503"/>
      <c r="K44" s="178"/>
      <c r="L44" s="179"/>
      <c r="M44" s="179"/>
      <c r="N44" s="179"/>
      <c r="O44" s="179"/>
      <c r="P44" s="180"/>
    </row>
    <row r="45" spans="1:16" x14ac:dyDescent="0.25">
      <c r="A45" s="105"/>
      <c r="B45" s="160"/>
      <c r="C45" s="160"/>
      <c r="D45" s="160"/>
      <c r="E45" s="160"/>
      <c r="F45" s="160"/>
      <c r="G45" s="160"/>
      <c r="H45" s="105"/>
      <c r="I45" s="105"/>
      <c r="J45" s="503"/>
      <c r="K45" s="178"/>
      <c r="L45" s="179"/>
      <c r="M45" s="179"/>
      <c r="N45" s="179"/>
      <c r="O45" s="179"/>
      <c r="P45" s="180"/>
    </row>
    <row r="46" spans="1:16" x14ac:dyDescent="0.25">
      <c r="A46" s="105"/>
      <c r="B46" s="160"/>
      <c r="C46" s="160"/>
      <c r="D46" s="160"/>
      <c r="E46" s="160"/>
      <c r="F46" s="160"/>
      <c r="G46" s="160"/>
      <c r="H46" s="105"/>
      <c r="I46" s="105"/>
      <c r="J46" s="503"/>
      <c r="K46" s="178"/>
      <c r="L46" s="179"/>
      <c r="M46" s="179"/>
      <c r="N46" s="179"/>
      <c r="O46" s="179"/>
      <c r="P46" s="180"/>
    </row>
    <row r="47" spans="1:16" x14ac:dyDescent="0.25">
      <c r="A47" s="105"/>
      <c r="B47" s="160"/>
      <c r="C47" s="160"/>
      <c r="D47" s="160"/>
      <c r="E47" s="160"/>
      <c r="F47" s="160"/>
      <c r="G47" s="160"/>
      <c r="H47" s="105"/>
      <c r="I47" s="105"/>
      <c r="J47" s="503"/>
      <c r="K47" s="178"/>
      <c r="L47" s="179"/>
      <c r="M47" s="179"/>
      <c r="N47" s="179"/>
      <c r="O47" s="179"/>
      <c r="P47" s="180"/>
    </row>
    <row r="48" spans="1:16" x14ac:dyDescent="0.25">
      <c r="A48" s="483" t="s">
        <v>252</v>
      </c>
      <c r="B48" s="504"/>
      <c r="C48" s="504"/>
      <c r="D48" s="504"/>
      <c r="E48" s="504"/>
      <c r="F48" s="504"/>
      <c r="G48" s="505"/>
      <c r="H48" s="105"/>
      <c r="I48" s="105"/>
      <c r="J48" s="503"/>
      <c r="K48" s="178"/>
      <c r="L48" s="179"/>
      <c r="M48" s="179"/>
      <c r="N48" s="179"/>
      <c r="O48" s="179"/>
      <c r="P48" s="180"/>
    </row>
    <row r="49" spans="1:16" x14ac:dyDescent="0.25">
      <c r="A49" s="506"/>
      <c r="B49" s="507"/>
      <c r="C49" s="507"/>
      <c r="D49" s="507"/>
      <c r="E49" s="507"/>
      <c r="F49" s="507"/>
      <c r="G49" s="508"/>
      <c r="H49" s="105"/>
      <c r="I49" s="105"/>
      <c r="J49" s="503"/>
      <c r="K49" s="180"/>
      <c r="L49" s="180"/>
      <c r="M49" s="180"/>
      <c r="N49" s="180"/>
      <c r="O49" s="180"/>
      <c r="P49" s="180"/>
    </row>
    <row r="50" spans="1:16" x14ac:dyDescent="0.25">
      <c r="A50" s="509"/>
      <c r="B50" s="510"/>
      <c r="C50" s="510"/>
      <c r="D50" s="510"/>
      <c r="E50" s="510"/>
      <c r="F50" s="510"/>
      <c r="G50" s="511"/>
      <c r="H50" s="105"/>
      <c r="I50" s="105"/>
      <c r="J50" s="180"/>
      <c r="K50" s="180"/>
      <c r="L50" s="180"/>
      <c r="M50" s="180"/>
      <c r="N50" s="180"/>
      <c r="O50" s="180"/>
      <c r="P50" s="180"/>
    </row>
    <row r="51" spans="1:16" x14ac:dyDescent="0.25">
      <c r="A51" s="509"/>
      <c r="B51" s="510"/>
      <c r="C51" s="510"/>
      <c r="D51" s="510"/>
      <c r="E51" s="510"/>
      <c r="F51" s="510"/>
      <c r="G51" s="511"/>
      <c r="H51" s="105"/>
      <c r="I51" s="105"/>
      <c r="J51" s="66"/>
      <c r="K51" s="66"/>
      <c r="L51" s="67"/>
      <c r="M51" s="67"/>
      <c r="N51" s="67"/>
      <c r="O51" s="67"/>
      <c r="P51" s="180"/>
    </row>
    <row r="52" spans="1:16" x14ac:dyDescent="0.25">
      <c r="A52" s="512"/>
      <c r="B52" s="513"/>
      <c r="C52" s="513"/>
      <c r="D52" s="513"/>
      <c r="E52" s="513"/>
      <c r="F52" s="513"/>
      <c r="G52" s="514"/>
      <c r="H52" s="105"/>
      <c r="I52" s="105"/>
      <c r="J52" s="503"/>
      <c r="K52" s="178"/>
      <c r="L52" s="179"/>
      <c r="M52" s="179"/>
      <c r="N52" s="179"/>
      <c r="O52" s="179"/>
      <c r="P52" s="180"/>
    </row>
    <row r="53" spans="1:16" x14ac:dyDescent="0.25">
      <c r="A53" s="105"/>
      <c r="B53" s="160"/>
      <c r="C53" s="210">
        <v>44880</v>
      </c>
      <c r="D53" s="197"/>
      <c r="E53" s="160"/>
      <c r="F53" s="160"/>
      <c r="G53" s="160"/>
      <c r="H53" s="105"/>
      <c r="I53" s="105"/>
      <c r="J53" s="503"/>
      <c r="K53" s="178"/>
      <c r="L53" s="179"/>
      <c r="M53" s="179"/>
      <c r="N53" s="179"/>
      <c r="O53" s="179"/>
      <c r="P53" s="180"/>
    </row>
    <row r="54" spans="1:16" x14ac:dyDescent="0.25">
      <c r="A54" s="105"/>
      <c r="B54" s="160"/>
      <c r="C54" s="160"/>
      <c r="D54" s="160"/>
      <c r="E54" s="160"/>
      <c r="F54" s="160"/>
      <c r="G54" s="160"/>
      <c r="H54" s="105"/>
      <c r="I54" s="105"/>
      <c r="J54" s="503"/>
      <c r="K54" s="178"/>
      <c r="L54" s="179"/>
      <c r="M54" s="179"/>
      <c r="N54" s="179"/>
      <c r="O54" s="179"/>
      <c r="P54" s="180"/>
    </row>
    <row r="55" spans="1:16" x14ac:dyDescent="0.25">
      <c r="A55" s="105"/>
      <c r="B55" s="160"/>
      <c r="C55" s="160"/>
      <c r="D55" s="160"/>
      <c r="E55" s="160"/>
      <c r="F55" s="160"/>
      <c r="G55" s="160"/>
      <c r="H55" s="105"/>
      <c r="I55" s="105"/>
      <c r="J55" s="503"/>
      <c r="K55" s="178"/>
      <c r="L55" s="179"/>
      <c r="M55" s="179"/>
      <c r="N55" s="179"/>
      <c r="O55" s="179"/>
      <c r="P55" s="180"/>
    </row>
    <row r="56" spans="1:16" x14ac:dyDescent="0.25">
      <c r="A56" s="105"/>
      <c r="B56" s="160"/>
      <c r="C56" s="160"/>
      <c r="D56" s="160"/>
      <c r="E56" s="160"/>
      <c r="F56" s="160"/>
      <c r="G56" s="160"/>
      <c r="H56" s="105"/>
      <c r="I56" s="105"/>
      <c r="J56" s="503"/>
      <c r="K56" s="178"/>
      <c r="L56" s="179"/>
      <c r="M56" s="179"/>
      <c r="N56" s="179"/>
      <c r="O56" s="179"/>
      <c r="P56" s="180"/>
    </row>
    <row r="57" spans="1:16" x14ac:dyDescent="0.25">
      <c r="A57" s="105"/>
      <c r="B57" s="160"/>
      <c r="C57" s="160"/>
      <c r="D57" s="160"/>
      <c r="E57" s="160"/>
      <c r="F57" s="160"/>
      <c r="G57" s="160"/>
      <c r="H57" s="105"/>
      <c r="I57" s="105"/>
      <c r="J57" s="503"/>
      <c r="K57" s="178"/>
      <c r="L57" s="179"/>
      <c r="M57" s="179"/>
      <c r="N57" s="179"/>
      <c r="O57" s="179"/>
      <c r="P57" s="180"/>
    </row>
    <row r="58" spans="1:16" x14ac:dyDescent="0.25">
      <c r="A58" s="105"/>
      <c r="B58" s="160"/>
      <c r="C58" s="160"/>
      <c r="D58" s="160"/>
      <c r="E58" s="160"/>
      <c r="F58" s="160"/>
      <c r="G58" s="160"/>
      <c r="H58" s="105"/>
      <c r="I58" s="105"/>
      <c r="J58" s="503"/>
      <c r="K58" s="178"/>
      <c r="L58" s="179"/>
      <c r="M58" s="179"/>
      <c r="N58" s="179"/>
      <c r="O58" s="179"/>
      <c r="P58" s="180"/>
    </row>
    <row r="59" spans="1:16" x14ac:dyDescent="0.25">
      <c r="A59" s="105"/>
      <c r="B59" s="160"/>
      <c r="C59" s="160"/>
      <c r="D59" s="160"/>
      <c r="E59" s="160"/>
      <c r="F59" s="160"/>
      <c r="G59" s="160"/>
      <c r="H59" s="105"/>
      <c r="I59" s="105"/>
      <c r="J59" s="503"/>
      <c r="K59" s="178"/>
      <c r="L59" s="179"/>
      <c r="M59" s="179"/>
      <c r="N59" s="179"/>
      <c r="O59" s="179"/>
      <c r="P59" s="180"/>
    </row>
    <row r="60" spans="1:16" x14ac:dyDescent="0.25">
      <c r="A60" s="105"/>
      <c r="B60" s="160"/>
      <c r="C60" s="160"/>
      <c r="D60" s="160"/>
      <c r="E60" s="160"/>
      <c r="F60" s="160"/>
      <c r="G60" s="160"/>
      <c r="H60" s="105"/>
      <c r="I60" s="105"/>
      <c r="J60" s="503"/>
      <c r="K60" s="178"/>
      <c r="L60" s="179"/>
      <c r="M60" s="179"/>
      <c r="N60" s="179"/>
      <c r="O60" s="179"/>
      <c r="P60" s="180"/>
    </row>
    <row r="61" spans="1:16" x14ac:dyDescent="0.25">
      <c r="A61" s="105"/>
      <c r="B61" s="160"/>
      <c r="C61" s="160"/>
      <c r="D61" s="160"/>
      <c r="E61" s="160"/>
      <c r="F61" s="160"/>
      <c r="G61" s="160"/>
      <c r="H61" s="105"/>
      <c r="I61" s="105"/>
      <c r="J61" s="503"/>
      <c r="K61" s="178"/>
      <c r="L61" s="179"/>
      <c r="M61" s="179"/>
      <c r="N61" s="179"/>
      <c r="O61" s="179"/>
      <c r="P61" s="180"/>
    </row>
    <row r="62" spans="1:16" x14ac:dyDescent="0.25">
      <c r="A62" s="105"/>
      <c r="B62" s="160"/>
      <c r="C62" s="160"/>
      <c r="D62" s="160"/>
      <c r="E62" s="160"/>
      <c r="F62" s="160"/>
      <c r="G62" s="160"/>
      <c r="H62" s="105"/>
      <c r="I62" s="105"/>
      <c r="J62" s="503"/>
      <c r="K62" s="178"/>
      <c r="L62" s="179"/>
      <c r="M62" s="179"/>
      <c r="N62" s="179"/>
      <c r="O62" s="179"/>
      <c r="P62" s="180"/>
    </row>
    <row r="63" spans="1:16" x14ac:dyDescent="0.25">
      <c r="A63" s="105"/>
      <c r="B63" s="160"/>
      <c r="C63" s="160"/>
      <c r="D63" s="160"/>
      <c r="E63" s="160"/>
      <c r="F63" s="160"/>
      <c r="G63" s="160"/>
      <c r="H63" s="105"/>
      <c r="I63" s="105"/>
      <c r="J63" s="503"/>
      <c r="K63" s="178"/>
      <c r="L63" s="179"/>
      <c r="M63" s="179"/>
      <c r="N63" s="179"/>
      <c r="O63" s="179"/>
      <c r="P63" s="180"/>
    </row>
    <row r="64" spans="1:16" x14ac:dyDescent="0.25">
      <c r="A64" s="105"/>
      <c r="B64" s="160"/>
      <c r="C64" s="160"/>
      <c r="D64" s="160"/>
      <c r="E64" s="160"/>
      <c r="F64" s="160"/>
      <c r="G64" s="160"/>
      <c r="H64" s="105"/>
      <c r="I64" s="105"/>
      <c r="J64" s="503"/>
      <c r="K64" s="180"/>
      <c r="L64" s="180"/>
      <c r="M64" s="180"/>
      <c r="N64" s="180"/>
      <c r="O64" s="180"/>
      <c r="P64" s="180"/>
    </row>
    <row r="65" spans="10:16" x14ac:dyDescent="0.25">
      <c r="J65" s="180"/>
      <c r="K65" s="180"/>
      <c r="L65" s="180"/>
      <c r="M65" s="180"/>
      <c r="N65" s="180"/>
      <c r="O65" s="180"/>
      <c r="P65" s="180"/>
    </row>
    <row r="66" spans="10:16" x14ac:dyDescent="0.25">
      <c r="J66" s="66"/>
      <c r="K66" s="66"/>
      <c r="L66" s="67"/>
      <c r="M66" s="67"/>
      <c r="N66" s="67"/>
      <c r="O66" s="67"/>
      <c r="P66" s="180"/>
    </row>
    <row r="67" spans="10:16" x14ac:dyDescent="0.25">
      <c r="J67" s="503"/>
      <c r="K67" s="178"/>
      <c r="L67" s="179"/>
      <c r="M67" s="179"/>
      <c r="N67" s="179"/>
      <c r="O67" s="179"/>
      <c r="P67" s="180"/>
    </row>
    <row r="68" spans="10:16" x14ac:dyDescent="0.25">
      <c r="J68" s="503"/>
      <c r="K68" s="178"/>
      <c r="L68" s="179"/>
      <c r="M68" s="179"/>
      <c r="N68" s="179"/>
      <c r="O68" s="179"/>
      <c r="P68" s="180"/>
    </row>
    <row r="69" spans="10:16" x14ac:dyDescent="0.25">
      <c r="J69" s="503"/>
      <c r="K69" s="178"/>
      <c r="L69" s="179"/>
      <c r="M69" s="179"/>
      <c r="N69" s="179"/>
      <c r="O69" s="179"/>
      <c r="P69" s="180"/>
    </row>
    <row r="70" spans="10:16" x14ac:dyDescent="0.25">
      <c r="J70" s="503"/>
      <c r="K70" s="178"/>
      <c r="L70" s="179"/>
      <c r="M70" s="179"/>
      <c r="N70" s="179"/>
      <c r="O70" s="179"/>
      <c r="P70" s="180"/>
    </row>
    <row r="71" spans="10:16" x14ac:dyDescent="0.25">
      <c r="J71" s="503"/>
      <c r="K71" s="178"/>
      <c r="L71" s="179"/>
      <c r="M71" s="179"/>
      <c r="N71" s="179"/>
      <c r="O71" s="179"/>
      <c r="P71" s="180"/>
    </row>
    <row r="72" spans="10:16" x14ac:dyDescent="0.25">
      <c r="J72" s="503"/>
      <c r="K72" s="178"/>
      <c r="L72" s="179"/>
      <c r="M72" s="179"/>
      <c r="N72" s="179"/>
      <c r="O72" s="179"/>
      <c r="P72" s="180"/>
    </row>
    <row r="73" spans="10:16" x14ac:dyDescent="0.25">
      <c r="J73" s="503"/>
      <c r="K73" s="178"/>
      <c r="L73" s="179"/>
      <c r="M73" s="179"/>
      <c r="N73" s="179"/>
      <c r="O73" s="179"/>
      <c r="P73" s="180"/>
    </row>
    <row r="74" spans="10:16" x14ac:dyDescent="0.25">
      <c r="J74" s="503"/>
      <c r="K74" s="178"/>
      <c r="L74" s="179"/>
      <c r="M74" s="179"/>
      <c r="N74" s="179"/>
      <c r="O74" s="179"/>
      <c r="P74" s="180"/>
    </row>
    <row r="75" spans="10:16" x14ac:dyDescent="0.25">
      <c r="J75" s="503"/>
      <c r="K75" s="178"/>
      <c r="L75" s="179"/>
      <c r="M75" s="179"/>
      <c r="N75" s="179"/>
      <c r="O75" s="179"/>
      <c r="P75" s="180"/>
    </row>
    <row r="76" spans="10:16" x14ac:dyDescent="0.25">
      <c r="J76" s="503"/>
      <c r="K76" s="178"/>
      <c r="L76" s="179"/>
      <c r="M76" s="179"/>
      <c r="N76" s="179"/>
      <c r="O76" s="179"/>
      <c r="P76" s="180"/>
    </row>
    <row r="77" spans="10:16" x14ac:dyDescent="0.25">
      <c r="J77" s="503"/>
      <c r="K77" s="178"/>
      <c r="L77" s="179"/>
      <c r="M77" s="179"/>
      <c r="N77" s="179"/>
      <c r="O77" s="179"/>
      <c r="P77" s="180"/>
    </row>
    <row r="78" spans="10:16" x14ac:dyDescent="0.25">
      <c r="J78" s="503"/>
      <c r="K78" s="178"/>
      <c r="L78" s="179"/>
      <c r="M78" s="179"/>
      <c r="N78" s="179"/>
      <c r="O78" s="179"/>
      <c r="P78" s="180"/>
    </row>
    <row r="79" spans="10:16" x14ac:dyDescent="0.25">
      <c r="J79" s="503"/>
      <c r="K79" s="180"/>
      <c r="L79" s="180"/>
      <c r="M79" s="180"/>
      <c r="N79" s="180"/>
      <c r="O79" s="180"/>
      <c r="P79" s="180"/>
    </row>
    <row r="80" spans="10:16" x14ac:dyDescent="0.25">
      <c r="J80" s="180"/>
      <c r="K80" s="180"/>
      <c r="L80" s="180"/>
      <c r="M80" s="180"/>
      <c r="N80" s="180"/>
      <c r="O80" s="180"/>
      <c r="P80" s="180"/>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81"/>
  <sheetViews>
    <sheetView showGridLines="0" zoomScale="82" zoomScaleNormal="82" workbookViewId="0">
      <selection activeCell="M35" sqref="M35"/>
    </sheetView>
  </sheetViews>
  <sheetFormatPr defaultRowHeight="13.8" x14ac:dyDescent="0.25"/>
  <cols>
    <col min="1" max="1" width="14" style="3" customWidth="1"/>
    <col min="2" max="4" width="17" style="25" customWidth="1"/>
    <col min="5" max="5" width="14.6640625" style="25" customWidth="1"/>
    <col min="6" max="7" width="17" style="2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60" t="str">
        <f>+'Cover Page'!$B$28</f>
        <v>Annual Performance Report 2022</v>
      </c>
      <c r="B1" s="60"/>
      <c r="C1" s="60"/>
      <c r="D1" s="60"/>
      <c r="E1" s="60" t="str">
        <f>+'Cover Page'!$B$33</f>
        <v>Ardley Energy Recovery Facility</v>
      </c>
      <c r="F1" s="160"/>
      <c r="G1" s="160"/>
      <c r="H1" s="105"/>
      <c r="I1" s="105"/>
      <c r="J1" s="105"/>
      <c r="K1" s="105"/>
      <c r="L1" s="105"/>
      <c r="M1" s="105"/>
      <c r="N1" s="105"/>
      <c r="O1" s="105"/>
      <c r="P1" s="105"/>
      <c r="Q1" s="105"/>
      <c r="R1" s="105"/>
      <c r="S1" s="105"/>
    </row>
    <row r="3" spans="1:19" ht="14.4" x14ac:dyDescent="0.3">
      <c r="A3" s="42" t="s">
        <v>371</v>
      </c>
      <c r="B3" s="160"/>
      <c r="C3" s="160"/>
      <c r="D3" s="50" t="s">
        <v>333</v>
      </c>
      <c r="E3" s="160"/>
      <c r="F3" s="160"/>
      <c r="G3" s="54"/>
      <c r="H3" s="105"/>
      <c r="I3" s="105"/>
      <c r="J3" s="7" t="str">
        <f>+A3</f>
        <v>Monitoring of Total organic carbon emissions</v>
      </c>
      <c r="K3" s="105"/>
      <c r="L3" s="7"/>
      <c r="M3" s="105"/>
      <c r="N3" s="7" t="s">
        <v>334</v>
      </c>
      <c r="O3" s="105"/>
      <c r="P3" s="105"/>
      <c r="Q3" s="53" t="s">
        <v>3</v>
      </c>
      <c r="R3" s="48"/>
      <c r="S3" s="48"/>
    </row>
    <row r="4" spans="1:19" ht="13.95" customHeight="1" x14ac:dyDescent="0.25">
      <c r="A4" s="105"/>
      <c r="B4" s="160"/>
      <c r="C4" s="160"/>
      <c r="D4" s="160"/>
      <c r="E4" s="160"/>
      <c r="F4" s="160"/>
      <c r="G4" s="160"/>
      <c r="H4" s="105"/>
      <c r="I4" s="105"/>
      <c r="J4" s="105"/>
      <c r="K4" s="105"/>
      <c r="L4" s="105"/>
      <c r="M4" s="105"/>
      <c r="N4" s="105"/>
      <c r="O4" s="105"/>
      <c r="P4" s="105"/>
      <c r="Q4" s="461" t="s">
        <v>335</v>
      </c>
      <c r="R4" s="461"/>
      <c r="S4" s="461"/>
    </row>
    <row r="5" spans="1:19" ht="16.2" x14ac:dyDescent="0.25">
      <c r="A5" s="45" t="s">
        <v>336</v>
      </c>
      <c r="B5" s="501" t="s">
        <v>337</v>
      </c>
      <c r="C5" s="501"/>
      <c r="D5" s="501"/>
      <c r="E5" s="501" t="s">
        <v>338</v>
      </c>
      <c r="F5" s="501"/>
      <c r="G5" s="501"/>
      <c r="H5" s="105"/>
      <c r="I5" s="105"/>
      <c r="J5" s="500"/>
      <c r="K5" s="500"/>
      <c r="L5" s="500"/>
      <c r="M5" s="500"/>
      <c r="N5" s="500"/>
      <c r="O5" s="500"/>
      <c r="P5" s="105"/>
      <c r="Q5" s="461"/>
      <c r="R5" s="461"/>
      <c r="S5" s="461"/>
    </row>
    <row r="6" spans="1:19" s="41" customFormat="1" ht="37.5" customHeight="1" x14ac:dyDescent="0.3">
      <c r="A6" s="43">
        <f>+'Cover Page'!C39</f>
        <v>2022</v>
      </c>
      <c r="B6" s="84" t="s">
        <v>372</v>
      </c>
      <c r="C6" s="84" t="s">
        <v>340</v>
      </c>
      <c r="D6" s="84" t="s">
        <v>341</v>
      </c>
      <c r="E6" s="84" t="s">
        <v>373</v>
      </c>
      <c r="F6" s="84" t="s">
        <v>343</v>
      </c>
      <c r="G6" s="84" t="s">
        <v>344</v>
      </c>
      <c r="H6" s="171"/>
      <c r="I6" s="172"/>
      <c r="J6" s="112">
        <f>+A6</f>
        <v>2022</v>
      </c>
      <c r="K6" s="112" t="s">
        <v>345</v>
      </c>
      <c r="L6" s="44" t="s">
        <v>340</v>
      </c>
      <c r="M6" s="44" t="s">
        <v>346</v>
      </c>
      <c r="N6" s="44" t="s">
        <v>343</v>
      </c>
      <c r="O6" s="44" t="s">
        <v>347</v>
      </c>
      <c r="P6" s="172"/>
      <c r="Q6" s="461"/>
      <c r="R6" s="461"/>
      <c r="S6" s="461"/>
    </row>
    <row r="7" spans="1:19" x14ac:dyDescent="0.25">
      <c r="A7" s="173" t="s">
        <v>348</v>
      </c>
      <c r="B7" s="79">
        <v>20</v>
      </c>
      <c r="C7" s="80">
        <f>AVERAGE(L7,L22)</f>
        <v>0.5</v>
      </c>
      <c r="D7" s="81">
        <f>MAX(M7,M22)</f>
        <v>4</v>
      </c>
      <c r="E7" s="79">
        <v>10</v>
      </c>
      <c r="F7" s="116">
        <f>AVERAGE(N7,N22)</f>
        <v>0.25</v>
      </c>
      <c r="G7" s="174">
        <f>MAX(O7,O22)</f>
        <v>2</v>
      </c>
      <c r="H7" s="105"/>
      <c r="I7" s="105"/>
      <c r="J7" s="502" t="s">
        <v>182</v>
      </c>
      <c r="K7" s="173" t="s">
        <v>348</v>
      </c>
      <c r="L7" s="116">
        <v>0</v>
      </c>
      <c r="M7" s="174">
        <v>2</v>
      </c>
      <c r="N7" s="116">
        <v>0</v>
      </c>
      <c r="O7" s="174">
        <v>0</v>
      </c>
      <c r="P7" s="105"/>
      <c r="Q7" s="461"/>
      <c r="R7" s="461"/>
      <c r="S7" s="461"/>
    </row>
    <row r="8" spans="1:19" x14ac:dyDescent="0.25">
      <c r="A8" s="173" t="s">
        <v>349</v>
      </c>
      <c r="B8" s="79">
        <v>20</v>
      </c>
      <c r="C8" s="80">
        <f t="shared" ref="C8:C12" si="0">AVERAGE(L8,L23)</f>
        <v>0</v>
      </c>
      <c r="D8" s="81">
        <f t="shared" ref="D8:D12" si="1">MAX(M8,M23)</f>
        <v>4</v>
      </c>
      <c r="E8" s="79">
        <v>10</v>
      </c>
      <c r="F8" s="116">
        <f t="shared" ref="F8:F12" si="2">AVERAGE(N8,N23)</f>
        <v>0</v>
      </c>
      <c r="G8" s="174">
        <f t="shared" ref="G8:G12" si="3">MAX(O8,O23)</f>
        <v>0</v>
      </c>
      <c r="H8" s="105"/>
      <c r="I8" s="105"/>
      <c r="J8" s="502"/>
      <c r="K8" s="173" t="s">
        <v>349</v>
      </c>
      <c r="L8" s="116">
        <v>0</v>
      </c>
      <c r="M8" s="174">
        <v>2</v>
      </c>
      <c r="N8" s="116">
        <v>0</v>
      </c>
      <c r="O8" s="174">
        <v>0</v>
      </c>
      <c r="P8" s="105"/>
      <c r="Q8" s="461"/>
      <c r="R8" s="461"/>
      <c r="S8" s="461"/>
    </row>
    <row r="9" spans="1:19" x14ac:dyDescent="0.25">
      <c r="A9" s="173" t="s">
        <v>350</v>
      </c>
      <c r="B9" s="79">
        <v>20</v>
      </c>
      <c r="C9" s="80">
        <f t="shared" si="0"/>
        <v>0</v>
      </c>
      <c r="D9" s="81">
        <f t="shared" si="1"/>
        <v>3</v>
      </c>
      <c r="E9" s="79">
        <v>10</v>
      </c>
      <c r="F9" s="116">
        <f t="shared" si="2"/>
        <v>0</v>
      </c>
      <c r="G9" s="174">
        <f t="shared" si="3"/>
        <v>0</v>
      </c>
      <c r="H9" s="105"/>
      <c r="I9" s="105"/>
      <c r="J9" s="502"/>
      <c r="K9" s="173" t="s">
        <v>350</v>
      </c>
      <c r="L9" s="116">
        <v>0</v>
      </c>
      <c r="M9" s="174">
        <v>2</v>
      </c>
      <c r="N9" s="116">
        <v>0</v>
      </c>
      <c r="O9" s="174">
        <v>0</v>
      </c>
      <c r="P9" s="105"/>
      <c r="Q9" s="52" t="s">
        <v>351</v>
      </c>
      <c r="R9" s="105"/>
      <c r="S9" s="105"/>
    </row>
    <row r="10" spans="1:19" ht="14.25" customHeight="1" x14ac:dyDescent="0.25">
      <c r="A10" s="173" t="s">
        <v>352</v>
      </c>
      <c r="B10" s="79">
        <v>20</v>
      </c>
      <c r="C10" s="80">
        <f t="shared" si="0"/>
        <v>0</v>
      </c>
      <c r="D10" s="81">
        <f t="shared" si="1"/>
        <v>5</v>
      </c>
      <c r="E10" s="79">
        <v>10</v>
      </c>
      <c r="F10" s="116">
        <f t="shared" si="2"/>
        <v>0</v>
      </c>
      <c r="G10" s="174">
        <f t="shared" si="3"/>
        <v>1</v>
      </c>
      <c r="H10" s="105"/>
      <c r="I10" s="105"/>
      <c r="J10" s="502"/>
      <c r="K10" s="173" t="s">
        <v>352</v>
      </c>
      <c r="L10" s="116">
        <v>0</v>
      </c>
      <c r="M10" s="174">
        <v>1</v>
      </c>
      <c r="N10" s="116">
        <v>0</v>
      </c>
      <c r="O10" s="174">
        <v>0</v>
      </c>
      <c r="P10" s="105"/>
      <c r="Q10" s="499" t="s">
        <v>353</v>
      </c>
      <c r="R10" s="499"/>
      <c r="S10" s="499"/>
    </row>
    <row r="11" spans="1:19" x14ac:dyDescent="0.25">
      <c r="A11" s="173" t="s">
        <v>354</v>
      </c>
      <c r="B11" s="79">
        <v>20</v>
      </c>
      <c r="C11" s="80">
        <f t="shared" si="0"/>
        <v>0.5</v>
      </c>
      <c r="D11" s="81">
        <f t="shared" si="1"/>
        <v>20.010000000000002</v>
      </c>
      <c r="E11" s="79">
        <v>10</v>
      </c>
      <c r="F11" s="116">
        <f t="shared" si="2"/>
        <v>0.29499999999999998</v>
      </c>
      <c r="G11" s="174">
        <f t="shared" si="3"/>
        <v>2</v>
      </c>
      <c r="H11" s="105"/>
      <c r="I11" s="105"/>
      <c r="J11" s="502"/>
      <c r="K11" s="173" t="s">
        <v>354</v>
      </c>
      <c r="L11" s="116">
        <v>0</v>
      </c>
      <c r="M11" s="174">
        <v>4</v>
      </c>
      <c r="N11" s="116">
        <v>0</v>
      </c>
      <c r="O11" s="174">
        <v>0</v>
      </c>
      <c r="P11" s="105"/>
      <c r="Q11" s="499"/>
      <c r="R11" s="499"/>
      <c r="S11" s="499"/>
    </row>
    <row r="12" spans="1:19" x14ac:dyDescent="0.25">
      <c r="A12" s="173" t="s">
        <v>355</v>
      </c>
      <c r="B12" s="79">
        <v>20</v>
      </c>
      <c r="C12" s="80">
        <f t="shared" si="0"/>
        <v>0.5</v>
      </c>
      <c r="D12" s="81">
        <f t="shared" si="1"/>
        <v>7</v>
      </c>
      <c r="E12" s="79">
        <v>10</v>
      </c>
      <c r="F12" s="116">
        <f t="shared" si="2"/>
        <v>0.5</v>
      </c>
      <c r="G12" s="174">
        <f t="shared" si="3"/>
        <v>1</v>
      </c>
      <c r="H12" s="105"/>
      <c r="I12" s="105"/>
      <c r="J12" s="502"/>
      <c r="K12" s="173" t="s">
        <v>355</v>
      </c>
      <c r="L12" s="116">
        <v>0</v>
      </c>
      <c r="M12" s="174">
        <v>3</v>
      </c>
      <c r="N12" s="116">
        <v>0</v>
      </c>
      <c r="O12" s="174">
        <v>0</v>
      </c>
      <c r="P12" s="105"/>
      <c r="Q12" s="499"/>
      <c r="R12" s="499"/>
      <c r="S12" s="499"/>
    </row>
    <row r="13" spans="1:19" ht="14.25" customHeight="1" x14ac:dyDescent="0.25">
      <c r="A13" s="173" t="s">
        <v>356</v>
      </c>
      <c r="B13" s="79">
        <v>20</v>
      </c>
      <c r="C13" s="80">
        <f t="shared" ref="C13:C18" si="4">AVERAGE(L13,L28)</f>
        <v>0.5</v>
      </c>
      <c r="D13" s="81">
        <f t="shared" ref="D13:D18" si="5">MAX(M13,M28)</f>
        <v>7</v>
      </c>
      <c r="E13" s="79">
        <v>10</v>
      </c>
      <c r="F13" s="116">
        <f t="shared" ref="F13:F18" si="6">AVERAGE(N13,N28)</f>
        <v>0.5</v>
      </c>
      <c r="G13" s="174">
        <f t="shared" ref="G13:G18" si="7">MAX(O13,O28)</f>
        <v>1</v>
      </c>
      <c r="H13" s="105"/>
      <c r="I13" s="105"/>
      <c r="J13" s="502"/>
      <c r="K13" s="173" t="s">
        <v>356</v>
      </c>
      <c r="L13" s="116">
        <v>0</v>
      </c>
      <c r="M13" s="182">
        <v>7</v>
      </c>
      <c r="N13" s="116">
        <v>0</v>
      </c>
      <c r="O13" s="182">
        <v>0</v>
      </c>
      <c r="P13" s="105"/>
      <c r="Q13" s="499" t="s">
        <v>357</v>
      </c>
      <c r="R13" s="499"/>
      <c r="S13" s="499"/>
    </row>
    <row r="14" spans="1:19" x14ac:dyDescent="0.25">
      <c r="A14" s="173" t="s">
        <v>358</v>
      </c>
      <c r="B14" s="79">
        <v>20</v>
      </c>
      <c r="C14" s="80">
        <f t="shared" si="4"/>
        <v>0</v>
      </c>
      <c r="D14" s="81">
        <f t="shared" si="5"/>
        <v>3</v>
      </c>
      <c r="E14" s="79">
        <v>10</v>
      </c>
      <c r="F14" s="116">
        <f t="shared" si="6"/>
        <v>0.5</v>
      </c>
      <c r="G14" s="174">
        <f t="shared" si="7"/>
        <v>1</v>
      </c>
      <c r="H14" s="105"/>
      <c r="I14" s="105"/>
      <c r="J14" s="502"/>
      <c r="K14" s="173" t="s">
        <v>358</v>
      </c>
      <c r="L14" s="116">
        <v>0</v>
      </c>
      <c r="M14" s="182">
        <v>3</v>
      </c>
      <c r="N14" s="116">
        <v>0</v>
      </c>
      <c r="O14" s="182">
        <v>0</v>
      </c>
      <c r="P14" s="105"/>
      <c r="Q14" s="499"/>
      <c r="R14" s="499"/>
      <c r="S14" s="499"/>
    </row>
    <row r="15" spans="1:19" x14ac:dyDescent="0.25">
      <c r="A15" s="173" t="s">
        <v>359</v>
      </c>
      <c r="B15" s="79">
        <v>20</v>
      </c>
      <c r="C15" s="80">
        <f t="shared" si="4"/>
        <v>0</v>
      </c>
      <c r="D15" s="81">
        <f t="shared" si="5"/>
        <v>7</v>
      </c>
      <c r="E15" s="79">
        <v>10</v>
      </c>
      <c r="F15" s="116">
        <f t="shared" si="6"/>
        <v>0.5</v>
      </c>
      <c r="G15" s="174">
        <f t="shared" si="7"/>
        <v>1</v>
      </c>
      <c r="H15" s="105"/>
      <c r="I15" s="105"/>
      <c r="J15" s="502"/>
      <c r="K15" s="173" t="s">
        <v>359</v>
      </c>
      <c r="L15" s="116">
        <v>0</v>
      </c>
      <c r="M15" s="182">
        <v>7</v>
      </c>
      <c r="N15" s="116">
        <v>1</v>
      </c>
      <c r="O15" s="182">
        <v>1</v>
      </c>
      <c r="P15" s="105"/>
      <c r="Q15" s="499"/>
      <c r="R15" s="499"/>
      <c r="S15" s="499"/>
    </row>
    <row r="16" spans="1:19" x14ac:dyDescent="0.25">
      <c r="A16" s="173" t="s">
        <v>360</v>
      </c>
      <c r="B16" s="79">
        <v>20</v>
      </c>
      <c r="C16" s="80">
        <f t="shared" si="4"/>
        <v>0</v>
      </c>
      <c r="D16" s="81">
        <f t="shared" si="5"/>
        <v>5</v>
      </c>
      <c r="E16" s="79">
        <v>10</v>
      </c>
      <c r="F16" s="116">
        <f t="shared" si="6"/>
        <v>0.16500000000000001</v>
      </c>
      <c r="G16" s="174">
        <f t="shared" si="7"/>
        <v>1</v>
      </c>
      <c r="H16" s="105"/>
      <c r="I16" s="105"/>
      <c r="J16" s="502"/>
      <c r="K16" s="173" t="s">
        <v>360</v>
      </c>
      <c r="L16" s="183">
        <v>0</v>
      </c>
      <c r="M16" s="121">
        <v>4</v>
      </c>
      <c r="N16" s="183">
        <v>0</v>
      </c>
      <c r="O16" s="121">
        <v>0</v>
      </c>
      <c r="P16" s="105"/>
      <c r="Q16" s="499"/>
      <c r="R16" s="499"/>
      <c r="S16" s="499"/>
    </row>
    <row r="17" spans="1:15" x14ac:dyDescent="0.25">
      <c r="A17" s="173" t="s">
        <v>361</v>
      </c>
      <c r="B17" s="79">
        <v>20</v>
      </c>
      <c r="C17" s="80">
        <f t="shared" si="4"/>
        <v>0</v>
      </c>
      <c r="D17" s="81">
        <f t="shared" si="5"/>
        <v>3</v>
      </c>
      <c r="E17" s="79">
        <v>10</v>
      </c>
      <c r="F17" s="116">
        <f t="shared" si="6"/>
        <v>0</v>
      </c>
      <c r="G17" s="174">
        <f t="shared" si="7"/>
        <v>0</v>
      </c>
      <c r="H17" s="105"/>
      <c r="I17" s="105"/>
      <c r="J17" s="502"/>
      <c r="K17" s="173" t="s">
        <v>361</v>
      </c>
      <c r="L17" s="183">
        <v>0</v>
      </c>
      <c r="M17" s="121">
        <v>2</v>
      </c>
      <c r="N17" s="183">
        <v>0</v>
      </c>
      <c r="O17" s="121">
        <v>0</v>
      </c>
    </row>
    <row r="18" spans="1:15" x14ac:dyDescent="0.25">
      <c r="A18" s="173" t="s">
        <v>362</v>
      </c>
      <c r="B18" s="79">
        <v>20</v>
      </c>
      <c r="C18" s="80">
        <f t="shared" si="4"/>
        <v>0</v>
      </c>
      <c r="D18" s="81">
        <f t="shared" si="5"/>
        <v>4</v>
      </c>
      <c r="E18" s="79">
        <v>10</v>
      </c>
      <c r="F18" s="116">
        <f t="shared" si="6"/>
        <v>0.33500000000000002</v>
      </c>
      <c r="G18" s="174">
        <f t="shared" si="7"/>
        <v>1</v>
      </c>
      <c r="H18" s="105"/>
      <c r="I18" s="105"/>
      <c r="J18" s="502"/>
      <c r="K18" s="173" t="s">
        <v>362</v>
      </c>
      <c r="L18" s="183">
        <v>0</v>
      </c>
      <c r="M18" s="121">
        <v>4</v>
      </c>
      <c r="N18" s="183">
        <v>0</v>
      </c>
      <c r="O18" s="121">
        <v>0</v>
      </c>
    </row>
    <row r="19" spans="1:15" x14ac:dyDescent="0.25">
      <c r="A19" s="105"/>
      <c r="B19" s="160"/>
      <c r="C19" s="160"/>
      <c r="D19" s="160"/>
      <c r="E19" s="160"/>
      <c r="F19" s="160"/>
      <c r="G19" s="160"/>
      <c r="H19" s="105"/>
      <c r="I19" s="105"/>
      <c r="J19" s="502"/>
      <c r="K19" s="175" t="s">
        <v>363</v>
      </c>
      <c r="L19" s="176">
        <f>AVERAGE(L7:L18)</f>
        <v>0</v>
      </c>
      <c r="M19" s="177">
        <f>MAX(M7:M18)</f>
        <v>7</v>
      </c>
      <c r="N19" s="176">
        <f>AVERAGE(N7:N18)</f>
        <v>8.3333333333333329E-2</v>
      </c>
      <c r="O19" s="177">
        <f>MAX(O7:O18)</f>
        <v>1</v>
      </c>
    </row>
    <row r="21" spans="1:15" ht="41.4" x14ac:dyDescent="0.25">
      <c r="A21" s="105"/>
      <c r="B21" s="160"/>
      <c r="C21" s="160"/>
      <c r="D21" s="160"/>
      <c r="E21" s="160"/>
      <c r="F21" s="160"/>
      <c r="G21" s="160"/>
      <c r="H21" s="105"/>
      <c r="I21" s="105"/>
      <c r="J21" s="112">
        <f>+A6</f>
        <v>2022</v>
      </c>
      <c r="K21" s="112" t="s">
        <v>345</v>
      </c>
      <c r="L21" s="44" t="s">
        <v>340</v>
      </c>
      <c r="M21" s="44" t="s">
        <v>346</v>
      </c>
      <c r="N21" s="44" t="s">
        <v>343</v>
      </c>
      <c r="O21" s="44" t="s">
        <v>347</v>
      </c>
    </row>
    <row r="22" spans="1:15" x14ac:dyDescent="0.25">
      <c r="A22" s="105"/>
      <c r="B22" s="160"/>
      <c r="C22" s="160"/>
      <c r="D22" s="160"/>
      <c r="E22" s="160"/>
      <c r="F22" s="160"/>
      <c r="G22" s="160"/>
      <c r="H22" s="105"/>
      <c r="I22" s="105"/>
      <c r="J22" s="502" t="s">
        <v>183</v>
      </c>
      <c r="K22" s="173" t="s">
        <v>348</v>
      </c>
      <c r="L22" s="116">
        <v>1</v>
      </c>
      <c r="M22" s="174">
        <v>4</v>
      </c>
      <c r="N22" s="116">
        <v>0.5</v>
      </c>
      <c r="O22" s="174">
        <v>2</v>
      </c>
    </row>
    <row r="23" spans="1:15" x14ac:dyDescent="0.25">
      <c r="A23" s="105"/>
      <c r="B23" s="160"/>
      <c r="C23" s="160"/>
      <c r="D23" s="160"/>
      <c r="E23" s="160"/>
      <c r="F23" s="160"/>
      <c r="G23" s="160"/>
      <c r="H23" s="105"/>
      <c r="I23" s="105"/>
      <c r="J23" s="502"/>
      <c r="K23" s="173" t="s">
        <v>349</v>
      </c>
      <c r="L23" s="116">
        <v>0</v>
      </c>
      <c r="M23" s="174">
        <v>4</v>
      </c>
      <c r="N23" s="116">
        <v>0</v>
      </c>
      <c r="O23" s="174">
        <v>0</v>
      </c>
    </row>
    <row r="24" spans="1:15" x14ac:dyDescent="0.25">
      <c r="A24" s="105"/>
      <c r="B24" s="160"/>
      <c r="C24" s="160"/>
      <c r="D24" s="160"/>
      <c r="E24" s="160"/>
      <c r="F24" s="160"/>
      <c r="G24" s="160"/>
      <c r="H24" s="105"/>
      <c r="I24" s="105"/>
      <c r="J24" s="502"/>
      <c r="K24" s="173" t="s">
        <v>350</v>
      </c>
      <c r="L24" s="116">
        <v>0</v>
      </c>
      <c r="M24" s="174">
        <v>3</v>
      </c>
      <c r="N24" s="116">
        <v>0</v>
      </c>
      <c r="O24" s="174">
        <v>0</v>
      </c>
    </row>
    <row r="25" spans="1:15" x14ac:dyDescent="0.25">
      <c r="A25" s="105"/>
      <c r="B25" s="160"/>
      <c r="C25" s="160"/>
      <c r="D25" s="160"/>
      <c r="E25" s="160"/>
      <c r="F25" s="160"/>
      <c r="G25" s="160"/>
      <c r="H25" s="105"/>
      <c r="I25" s="105"/>
      <c r="J25" s="502"/>
      <c r="K25" s="173" t="s">
        <v>352</v>
      </c>
      <c r="L25" s="116">
        <v>0</v>
      </c>
      <c r="M25" s="174">
        <v>5</v>
      </c>
      <c r="N25" s="116">
        <v>0</v>
      </c>
      <c r="O25" s="174">
        <v>1</v>
      </c>
    </row>
    <row r="26" spans="1:15" x14ac:dyDescent="0.25">
      <c r="A26" s="105"/>
      <c r="B26" s="160"/>
      <c r="C26" s="160"/>
      <c r="D26" s="160"/>
      <c r="E26" s="160"/>
      <c r="F26" s="160"/>
      <c r="G26" s="160"/>
      <c r="H26" s="105"/>
      <c r="I26" s="105"/>
      <c r="J26" s="502"/>
      <c r="K26" s="173" t="s">
        <v>354</v>
      </c>
      <c r="L26" s="116">
        <v>1</v>
      </c>
      <c r="M26" s="174">
        <v>20.010000000000002</v>
      </c>
      <c r="N26" s="116">
        <v>0.59</v>
      </c>
      <c r="O26" s="174">
        <v>2</v>
      </c>
    </row>
    <row r="27" spans="1:15" x14ac:dyDescent="0.25">
      <c r="A27" s="105"/>
      <c r="B27" s="160"/>
      <c r="C27" s="160"/>
      <c r="D27" s="160"/>
      <c r="E27" s="160"/>
      <c r="F27" s="160"/>
      <c r="G27" s="160"/>
      <c r="H27" s="105"/>
      <c r="I27" s="105"/>
      <c r="J27" s="502"/>
      <c r="K27" s="173" t="s">
        <v>355</v>
      </c>
      <c r="L27" s="116">
        <v>1</v>
      </c>
      <c r="M27" s="174">
        <v>7</v>
      </c>
      <c r="N27" s="116">
        <v>1</v>
      </c>
      <c r="O27" s="174">
        <v>1</v>
      </c>
    </row>
    <row r="28" spans="1:15" x14ac:dyDescent="0.25">
      <c r="A28" s="105"/>
      <c r="B28" s="160" t="s">
        <v>389</v>
      </c>
      <c r="C28" s="160"/>
      <c r="D28" s="160"/>
      <c r="E28" s="160"/>
      <c r="F28" s="160"/>
      <c r="G28" s="160"/>
      <c r="H28" s="105"/>
      <c r="I28" s="105"/>
      <c r="J28" s="502"/>
      <c r="K28" s="173" t="s">
        <v>356</v>
      </c>
      <c r="L28" s="116">
        <v>1</v>
      </c>
      <c r="M28" s="174">
        <v>3</v>
      </c>
      <c r="N28" s="116">
        <v>1</v>
      </c>
      <c r="O28" s="174">
        <v>1</v>
      </c>
    </row>
    <row r="29" spans="1:15" x14ac:dyDescent="0.25">
      <c r="A29" s="105"/>
      <c r="B29" s="160"/>
      <c r="C29" s="160"/>
      <c r="D29" s="160"/>
      <c r="E29" s="160"/>
      <c r="F29" s="160"/>
      <c r="G29" s="160"/>
      <c r="H29" s="105"/>
      <c r="I29" s="105"/>
      <c r="J29" s="502"/>
      <c r="K29" s="173" t="s">
        <v>358</v>
      </c>
      <c r="L29" s="116">
        <v>0</v>
      </c>
      <c r="M29" s="174">
        <v>3</v>
      </c>
      <c r="N29" s="116">
        <v>1</v>
      </c>
      <c r="O29" s="174">
        <v>1</v>
      </c>
    </row>
    <row r="30" spans="1:15" x14ac:dyDescent="0.25">
      <c r="A30" s="105"/>
      <c r="B30" s="160"/>
      <c r="C30" s="160"/>
      <c r="D30" s="160"/>
      <c r="E30" s="160"/>
      <c r="F30" s="160"/>
      <c r="G30" s="160"/>
      <c r="H30" s="105"/>
      <c r="I30" s="105"/>
      <c r="J30" s="502"/>
      <c r="K30" s="173" t="s">
        <v>359</v>
      </c>
      <c r="L30" s="116">
        <v>0</v>
      </c>
      <c r="M30" s="174">
        <v>3</v>
      </c>
      <c r="N30" s="116">
        <v>0</v>
      </c>
      <c r="O30" s="174">
        <v>1</v>
      </c>
    </row>
    <row r="31" spans="1:15" x14ac:dyDescent="0.25">
      <c r="A31" s="105"/>
      <c r="B31" s="160"/>
      <c r="C31" s="160"/>
      <c r="D31" s="160"/>
      <c r="E31" s="160"/>
      <c r="F31" s="160"/>
      <c r="G31" s="160"/>
      <c r="H31" s="105"/>
      <c r="I31" s="105"/>
      <c r="J31" s="502"/>
      <c r="K31" s="173" t="s">
        <v>360</v>
      </c>
      <c r="L31" s="183">
        <v>0</v>
      </c>
      <c r="M31" s="121">
        <v>5</v>
      </c>
      <c r="N31" s="183">
        <v>0.33</v>
      </c>
      <c r="O31" s="121">
        <v>1</v>
      </c>
    </row>
    <row r="32" spans="1:15" x14ac:dyDescent="0.25">
      <c r="A32" s="105"/>
      <c r="B32" s="160"/>
      <c r="C32" s="160"/>
      <c r="D32" s="160"/>
      <c r="E32" s="160"/>
      <c r="F32" s="160"/>
      <c r="G32" s="160"/>
      <c r="H32" s="105"/>
      <c r="I32" s="105"/>
      <c r="J32" s="502"/>
      <c r="K32" s="173" t="s">
        <v>361</v>
      </c>
      <c r="L32" s="183">
        <v>0</v>
      </c>
      <c r="M32" s="121">
        <v>3</v>
      </c>
      <c r="N32" s="183">
        <v>0</v>
      </c>
      <c r="O32" s="121">
        <v>0</v>
      </c>
    </row>
    <row r="33" spans="1:15" x14ac:dyDescent="0.25">
      <c r="A33" s="105"/>
      <c r="B33" s="160"/>
      <c r="C33" s="160"/>
      <c r="D33" s="160"/>
      <c r="E33" s="160"/>
      <c r="F33" s="160"/>
      <c r="G33" s="160"/>
      <c r="H33" s="105"/>
      <c r="I33" s="105"/>
      <c r="J33" s="502"/>
      <c r="K33" s="173" t="s">
        <v>362</v>
      </c>
      <c r="L33" s="121">
        <v>0</v>
      </c>
      <c r="M33" s="121">
        <v>3</v>
      </c>
      <c r="N33" s="183">
        <v>0.67</v>
      </c>
      <c r="O33" s="121">
        <v>1</v>
      </c>
    </row>
    <row r="34" spans="1:15" x14ac:dyDescent="0.25">
      <c r="A34" s="105"/>
      <c r="B34" s="160"/>
      <c r="C34" s="160"/>
      <c r="D34" s="160"/>
      <c r="E34" s="160"/>
      <c r="F34" s="160"/>
      <c r="G34" s="160"/>
      <c r="H34" s="105"/>
      <c r="I34" s="105"/>
      <c r="J34" s="502"/>
      <c r="K34" s="175" t="s">
        <v>363</v>
      </c>
      <c r="L34" s="176">
        <f>AVERAGE(L22:L33)</f>
        <v>0.33333333333333331</v>
      </c>
      <c r="M34" s="177">
        <f>MAX(M22:M33)</f>
        <v>20.010000000000002</v>
      </c>
      <c r="N34" s="176">
        <f>AVERAGE(N22:N33)</f>
        <v>0.42416666666666664</v>
      </c>
      <c r="O34" s="177">
        <f>MAX(O22:O33)</f>
        <v>2</v>
      </c>
    </row>
    <row r="35" spans="1:15" x14ac:dyDescent="0.25">
      <c r="A35" s="105"/>
      <c r="B35" s="160"/>
      <c r="C35" s="160"/>
      <c r="D35" s="160"/>
      <c r="E35" s="160"/>
      <c r="F35" s="160"/>
      <c r="G35" s="160"/>
      <c r="H35" s="105"/>
      <c r="I35" s="180"/>
      <c r="J35" s="180"/>
      <c r="K35" s="180"/>
      <c r="L35" s="180"/>
      <c r="M35" s="180"/>
      <c r="N35" s="180"/>
      <c r="O35" s="180"/>
    </row>
    <row r="36" spans="1:15" x14ac:dyDescent="0.25">
      <c r="A36" s="105"/>
      <c r="B36" s="160"/>
      <c r="C36" s="160"/>
      <c r="D36" s="160"/>
      <c r="E36" s="160"/>
      <c r="F36" s="160"/>
      <c r="G36" s="160"/>
      <c r="H36" s="105"/>
      <c r="I36" s="180"/>
      <c r="J36" s="66"/>
      <c r="K36" s="66"/>
      <c r="L36" s="67"/>
      <c r="M36" s="67"/>
      <c r="N36" s="67"/>
      <c r="O36" s="67"/>
    </row>
    <row r="37" spans="1:15" x14ac:dyDescent="0.25">
      <c r="A37" s="105"/>
      <c r="B37" s="160"/>
      <c r="C37" s="160"/>
      <c r="D37" s="160"/>
      <c r="E37" s="160"/>
      <c r="F37" s="160"/>
      <c r="G37" s="160"/>
      <c r="H37" s="105"/>
      <c r="I37" s="180"/>
      <c r="J37" s="503"/>
      <c r="K37" s="178"/>
      <c r="L37" s="179"/>
      <c r="M37" s="179"/>
      <c r="N37" s="179"/>
      <c r="O37" s="179"/>
    </row>
    <row r="38" spans="1:15" x14ac:dyDescent="0.25">
      <c r="A38" s="105"/>
      <c r="B38" s="160"/>
      <c r="C38" s="160"/>
      <c r="D38" s="160"/>
      <c r="E38" s="160"/>
      <c r="F38" s="160"/>
      <c r="G38" s="160"/>
      <c r="H38" s="105"/>
      <c r="I38" s="180"/>
      <c r="J38" s="503"/>
      <c r="K38" s="178"/>
      <c r="L38" s="179"/>
      <c r="M38" s="179"/>
      <c r="N38" s="179"/>
      <c r="O38" s="179"/>
    </row>
    <row r="39" spans="1:15" x14ac:dyDescent="0.25">
      <c r="A39" s="105"/>
      <c r="B39" s="160"/>
      <c r="C39" s="160" t="s">
        <v>390</v>
      </c>
      <c r="D39" s="160"/>
      <c r="E39" s="160"/>
      <c r="F39" s="160"/>
      <c r="G39" s="160"/>
      <c r="H39" s="105"/>
      <c r="I39" s="180"/>
      <c r="J39" s="503"/>
      <c r="K39" s="178"/>
      <c r="L39" s="179"/>
      <c r="M39" s="179"/>
      <c r="N39" s="179"/>
      <c r="O39" s="179"/>
    </row>
    <row r="40" spans="1:15" x14ac:dyDescent="0.25">
      <c r="A40" s="105"/>
      <c r="B40" s="160"/>
      <c r="C40" s="160"/>
      <c r="D40" s="160"/>
      <c r="E40" s="160"/>
      <c r="F40" s="160"/>
      <c r="G40" s="160"/>
      <c r="H40" s="105"/>
      <c r="I40" s="180"/>
      <c r="J40" s="503"/>
      <c r="K40" s="178"/>
      <c r="L40" s="179"/>
      <c r="M40" s="179"/>
      <c r="N40" s="179"/>
      <c r="O40" s="179"/>
    </row>
    <row r="41" spans="1:15" x14ac:dyDescent="0.25">
      <c r="A41" s="105"/>
      <c r="B41" s="160"/>
      <c r="C41" s="160"/>
      <c r="D41" s="160"/>
      <c r="E41" s="160"/>
      <c r="F41" s="160"/>
      <c r="G41" s="160"/>
      <c r="H41" s="105"/>
      <c r="I41" s="180"/>
      <c r="J41" s="503"/>
      <c r="K41" s="178"/>
      <c r="L41" s="179"/>
      <c r="M41" s="179"/>
      <c r="N41" s="179"/>
      <c r="O41" s="179"/>
    </row>
    <row r="42" spans="1:15" x14ac:dyDescent="0.25">
      <c r="A42" s="105"/>
      <c r="B42" s="160"/>
      <c r="C42" s="160"/>
      <c r="D42" s="160"/>
      <c r="E42" s="160"/>
      <c r="F42" s="160"/>
      <c r="G42" s="160"/>
      <c r="H42" s="105"/>
      <c r="I42" s="180"/>
      <c r="J42" s="503"/>
      <c r="K42" s="178"/>
      <c r="L42" s="179"/>
      <c r="M42" s="179"/>
      <c r="N42" s="179"/>
      <c r="O42" s="179"/>
    </row>
    <row r="43" spans="1:15" x14ac:dyDescent="0.25">
      <c r="A43" s="105"/>
      <c r="B43" s="160"/>
      <c r="C43" s="160"/>
      <c r="D43" s="160"/>
      <c r="E43" s="160"/>
      <c r="F43" s="160"/>
      <c r="G43" s="160"/>
      <c r="H43" s="105"/>
      <c r="I43" s="180"/>
      <c r="J43" s="503"/>
      <c r="K43" s="178"/>
      <c r="L43" s="179"/>
      <c r="M43" s="179"/>
      <c r="N43" s="179"/>
      <c r="O43" s="179"/>
    </row>
    <row r="44" spans="1:15" x14ac:dyDescent="0.25">
      <c r="A44" s="105"/>
      <c r="B44" s="160"/>
      <c r="C44" s="160"/>
      <c r="D44" s="160"/>
      <c r="E44" s="160"/>
      <c r="F44" s="160"/>
      <c r="G44" s="160"/>
      <c r="H44" s="105"/>
      <c r="I44" s="180"/>
      <c r="J44" s="503"/>
      <c r="K44" s="178"/>
      <c r="L44" s="179"/>
      <c r="M44" s="179"/>
      <c r="N44" s="179"/>
      <c r="O44" s="179"/>
    </row>
    <row r="45" spans="1:15" x14ac:dyDescent="0.25">
      <c r="A45" s="105"/>
      <c r="B45" s="160"/>
      <c r="C45" s="160"/>
      <c r="D45" s="160"/>
      <c r="E45" s="160"/>
      <c r="F45" s="160"/>
      <c r="G45" s="160"/>
      <c r="H45" s="105"/>
      <c r="I45" s="180"/>
      <c r="J45" s="503"/>
      <c r="K45" s="178"/>
      <c r="L45" s="179"/>
      <c r="M45" s="179"/>
      <c r="N45" s="179"/>
      <c r="O45" s="179"/>
    </row>
    <row r="46" spans="1:15" x14ac:dyDescent="0.25">
      <c r="A46" s="105"/>
      <c r="B46" s="160"/>
      <c r="C46" s="160"/>
      <c r="D46" s="160"/>
      <c r="E46" s="160"/>
      <c r="F46" s="160"/>
      <c r="G46" s="160"/>
      <c r="H46" s="105"/>
      <c r="I46" s="180"/>
      <c r="J46" s="503"/>
      <c r="K46" s="178"/>
      <c r="L46" s="179"/>
      <c r="M46" s="179"/>
      <c r="N46" s="179"/>
      <c r="O46" s="179"/>
    </row>
    <row r="47" spans="1:15" x14ac:dyDescent="0.25">
      <c r="A47" s="105"/>
      <c r="B47" s="160"/>
      <c r="C47" s="160"/>
      <c r="D47" s="160"/>
      <c r="E47" s="160"/>
      <c r="F47" s="160"/>
      <c r="G47" s="160"/>
      <c r="H47" s="105"/>
      <c r="I47" s="180"/>
      <c r="J47" s="503"/>
      <c r="K47" s="178"/>
      <c r="L47" s="179"/>
      <c r="M47" s="179"/>
      <c r="N47" s="179"/>
      <c r="O47" s="179"/>
    </row>
    <row r="48" spans="1:15" x14ac:dyDescent="0.25">
      <c r="A48" s="483" t="s">
        <v>252</v>
      </c>
      <c r="B48" s="504"/>
      <c r="C48" s="504"/>
      <c r="D48" s="504"/>
      <c r="E48" s="504"/>
      <c r="F48" s="504"/>
      <c r="G48" s="505"/>
      <c r="H48" s="105"/>
      <c r="I48" s="180"/>
      <c r="J48" s="503"/>
      <c r="K48" s="178"/>
      <c r="L48" s="179"/>
      <c r="M48" s="179"/>
      <c r="N48" s="179"/>
      <c r="O48" s="179"/>
    </row>
    <row r="49" spans="1:15" x14ac:dyDescent="0.25">
      <c r="A49" s="515"/>
      <c r="B49" s="515"/>
      <c r="C49" s="515"/>
      <c r="D49" s="515"/>
      <c r="E49" s="515"/>
      <c r="F49" s="515"/>
      <c r="G49" s="515"/>
      <c r="H49" s="105"/>
      <c r="I49" s="180"/>
      <c r="J49" s="503"/>
      <c r="K49" s="180"/>
      <c r="L49" s="180"/>
      <c r="M49" s="180"/>
      <c r="N49" s="180"/>
      <c r="O49" s="180"/>
    </row>
    <row r="50" spans="1:15" x14ac:dyDescent="0.25">
      <c r="A50" s="515"/>
      <c r="B50" s="515"/>
      <c r="C50" s="515"/>
      <c r="D50" s="515"/>
      <c r="E50" s="515"/>
      <c r="F50" s="515"/>
      <c r="G50" s="515"/>
      <c r="H50" s="105"/>
      <c r="I50" s="180"/>
      <c r="J50" s="180"/>
      <c r="K50" s="180"/>
      <c r="L50" s="180"/>
      <c r="M50" s="180"/>
      <c r="N50" s="180"/>
      <c r="O50" s="180"/>
    </row>
    <row r="51" spans="1:15" x14ac:dyDescent="0.25">
      <c r="A51" s="515"/>
      <c r="B51" s="515"/>
      <c r="C51" s="515"/>
      <c r="D51" s="515"/>
      <c r="E51" s="515"/>
      <c r="F51" s="515"/>
      <c r="G51" s="515"/>
      <c r="H51" s="105"/>
      <c r="I51" s="180"/>
      <c r="J51" s="66"/>
      <c r="K51" s="66"/>
      <c r="L51" s="67"/>
      <c r="M51" s="67"/>
      <c r="N51" s="67"/>
      <c r="O51" s="67"/>
    </row>
    <row r="52" spans="1:15" x14ac:dyDescent="0.25">
      <c r="A52" s="515"/>
      <c r="B52" s="515"/>
      <c r="C52" s="515"/>
      <c r="D52" s="515"/>
      <c r="E52" s="515"/>
      <c r="F52" s="515"/>
      <c r="G52" s="515"/>
      <c r="H52" s="105"/>
      <c r="I52" s="180"/>
      <c r="J52" s="503"/>
      <c r="K52" s="178"/>
      <c r="L52" s="179"/>
      <c r="M52" s="179"/>
      <c r="N52" s="179"/>
      <c r="O52" s="179"/>
    </row>
    <row r="53" spans="1:15" x14ac:dyDescent="0.25">
      <c r="A53" s="105"/>
      <c r="B53" s="160"/>
      <c r="C53" s="211">
        <v>44880</v>
      </c>
      <c r="D53" s="160"/>
      <c r="E53" s="160"/>
      <c r="F53" s="160"/>
      <c r="G53" s="160"/>
      <c r="H53" s="105"/>
      <c r="I53" s="180"/>
      <c r="J53" s="503"/>
      <c r="K53" s="178"/>
      <c r="L53" s="179"/>
      <c r="M53" s="179"/>
      <c r="N53" s="179"/>
      <c r="O53" s="179"/>
    </row>
    <row r="54" spans="1:15" x14ac:dyDescent="0.25">
      <c r="A54" s="105"/>
      <c r="B54" s="160"/>
      <c r="C54" s="160"/>
      <c r="D54" s="160"/>
      <c r="E54" s="160"/>
      <c r="F54" s="160"/>
      <c r="G54" s="160"/>
      <c r="H54" s="105"/>
      <c r="I54" s="180"/>
      <c r="J54" s="503"/>
      <c r="K54" s="178"/>
      <c r="L54" s="179"/>
      <c r="M54" s="179"/>
      <c r="N54" s="179"/>
      <c r="O54" s="179"/>
    </row>
    <row r="55" spans="1:15" x14ac:dyDescent="0.25">
      <c r="A55" s="105"/>
      <c r="B55" s="160"/>
      <c r="C55" s="160"/>
      <c r="D55" s="160"/>
      <c r="E55" s="160"/>
      <c r="F55" s="160"/>
      <c r="G55" s="160"/>
      <c r="H55" s="105"/>
      <c r="I55" s="180"/>
      <c r="J55" s="503"/>
      <c r="K55" s="178"/>
      <c r="L55" s="179"/>
      <c r="M55" s="179"/>
      <c r="N55" s="179"/>
      <c r="O55" s="179"/>
    </row>
    <row r="56" spans="1:15" x14ac:dyDescent="0.25">
      <c r="A56" s="105"/>
      <c r="B56" s="160"/>
      <c r="C56" s="160"/>
      <c r="D56" s="160"/>
      <c r="E56" s="160"/>
      <c r="F56" s="160"/>
      <c r="G56" s="160"/>
      <c r="H56" s="105"/>
      <c r="I56" s="180"/>
      <c r="J56" s="503"/>
      <c r="K56" s="178"/>
      <c r="L56" s="179"/>
      <c r="M56" s="179"/>
      <c r="N56" s="179"/>
      <c r="O56" s="179"/>
    </row>
    <row r="57" spans="1:15" x14ac:dyDescent="0.25">
      <c r="A57" s="105"/>
      <c r="B57" s="160"/>
      <c r="C57" s="160"/>
      <c r="D57" s="160"/>
      <c r="E57" s="160"/>
      <c r="F57" s="160"/>
      <c r="G57" s="160"/>
      <c r="H57" s="105"/>
      <c r="I57" s="180"/>
      <c r="J57" s="503"/>
      <c r="K57" s="178"/>
      <c r="L57" s="179"/>
      <c r="M57" s="179"/>
      <c r="N57" s="179"/>
      <c r="O57" s="179"/>
    </row>
    <row r="58" spans="1:15" x14ac:dyDescent="0.25">
      <c r="A58" s="105"/>
      <c r="B58" s="160"/>
      <c r="C58" s="160"/>
      <c r="D58" s="160"/>
      <c r="E58" s="160"/>
      <c r="F58" s="160"/>
      <c r="G58" s="160"/>
      <c r="H58" s="105"/>
      <c r="I58" s="180"/>
      <c r="J58" s="503"/>
      <c r="K58" s="178"/>
      <c r="L58" s="179"/>
      <c r="M58" s="179"/>
      <c r="N58" s="179"/>
      <c r="O58" s="179"/>
    </row>
    <row r="59" spans="1:15" x14ac:dyDescent="0.25">
      <c r="A59" s="105"/>
      <c r="B59" s="160"/>
      <c r="C59" s="160"/>
      <c r="D59" s="160"/>
      <c r="E59" s="160"/>
      <c r="F59" s="160"/>
      <c r="G59" s="160"/>
      <c r="H59" s="105"/>
      <c r="I59" s="180"/>
      <c r="J59" s="503"/>
      <c r="K59" s="178"/>
      <c r="L59" s="179"/>
      <c r="M59" s="179"/>
      <c r="N59" s="179"/>
      <c r="O59" s="179"/>
    </row>
    <row r="60" spans="1:15" x14ac:dyDescent="0.25">
      <c r="A60" s="105"/>
      <c r="B60" s="160"/>
      <c r="C60" s="160"/>
      <c r="D60" s="160"/>
      <c r="E60" s="160"/>
      <c r="F60" s="160"/>
      <c r="G60" s="160"/>
      <c r="H60" s="105"/>
      <c r="I60" s="180"/>
      <c r="J60" s="503"/>
      <c r="K60" s="178"/>
      <c r="L60" s="179"/>
      <c r="M60" s="179"/>
      <c r="N60" s="179"/>
      <c r="O60" s="179"/>
    </row>
    <row r="61" spans="1:15" x14ac:dyDescent="0.25">
      <c r="A61" s="105"/>
      <c r="B61" s="160"/>
      <c r="C61" s="160"/>
      <c r="D61" s="160"/>
      <c r="E61" s="160"/>
      <c r="F61" s="160"/>
      <c r="G61" s="160"/>
      <c r="H61" s="105"/>
      <c r="I61" s="180"/>
      <c r="J61" s="503"/>
      <c r="K61" s="178"/>
      <c r="L61" s="179"/>
      <c r="M61" s="179"/>
      <c r="N61" s="179"/>
      <c r="O61" s="179"/>
    </row>
    <row r="62" spans="1:15" x14ac:dyDescent="0.25">
      <c r="A62" s="105"/>
      <c r="B62" s="160"/>
      <c r="C62" s="160"/>
      <c r="D62" s="160"/>
      <c r="E62" s="160"/>
      <c r="F62" s="160"/>
      <c r="G62" s="160"/>
      <c r="H62" s="105"/>
      <c r="I62" s="180"/>
      <c r="J62" s="503"/>
      <c r="K62" s="178"/>
      <c r="L62" s="179"/>
      <c r="M62" s="179"/>
      <c r="N62" s="179"/>
      <c r="O62" s="179"/>
    </row>
    <row r="63" spans="1:15" x14ac:dyDescent="0.25">
      <c r="A63" s="105"/>
      <c r="B63" s="160"/>
      <c r="C63" s="160"/>
      <c r="D63" s="160"/>
      <c r="E63" s="160"/>
      <c r="F63" s="160"/>
      <c r="G63" s="160"/>
      <c r="H63" s="105"/>
      <c r="I63" s="180"/>
      <c r="J63" s="503"/>
      <c r="K63" s="178"/>
      <c r="L63" s="179"/>
      <c r="M63" s="179"/>
      <c r="N63" s="179"/>
      <c r="O63" s="179"/>
    </row>
    <row r="64" spans="1:15" x14ac:dyDescent="0.25">
      <c r="A64" s="105"/>
      <c r="B64" s="160"/>
      <c r="C64" s="160"/>
      <c r="D64" s="160"/>
      <c r="E64" s="160"/>
      <c r="F64" s="160"/>
      <c r="G64" s="160"/>
      <c r="H64" s="105"/>
      <c r="I64" s="180"/>
      <c r="J64" s="503"/>
      <c r="K64" s="180"/>
      <c r="L64" s="180"/>
      <c r="M64" s="180"/>
      <c r="N64" s="180"/>
      <c r="O64" s="180"/>
    </row>
    <row r="65" spans="9:15" x14ac:dyDescent="0.25">
      <c r="I65" s="180"/>
      <c r="J65" s="180"/>
      <c r="K65" s="180"/>
      <c r="L65" s="180"/>
      <c r="M65" s="180"/>
      <c r="N65" s="180"/>
      <c r="O65" s="180"/>
    </row>
    <row r="66" spans="9:15" x14ac:dyDescent="0.25">
      <c r="I66" s="180"/>
      <c r="J66" s="66"/>
      <c r="K66" s="66"/>
      <c r="L66" s="67"/>
      <c r="M66" s="67"/>
      <c r="N66" s="67"/>
      <c r="O66" s="67"/>
    </row>
    <row r="67" spans="9:15" x14ac:dyDescent="0.25">
      <c r="I67" s="180"/>
      <c r="J67" s="503"/>
      <c r="K67" s="178"/>
      <c r="L67" s="179"/>
      <c r="M67" s="179"/>
      <c r="N67" s="179"/>
      <c r="O67" s="179"/>
    </row>
    <row r="68" spans="9:15" x14ac:dyDescent="0.25">
      <c r="I68" s="180"/>
      <c r="J68" s="503"/>
      <c r="K68" s="178"/>
      <c r="L68" s="179"/>
      <c r="M68" s="179"/>
      <c r="N68" s="179"/>
      <c r="O68" s="179"/>
    </row>
    <row r="69" spans="9:15" x14ac:dyDescent="0.25">
      <c r="I69" s="180"/>
      <c r="J69" s="503"/>
      <c r="K69" s="178"/>
      <c r="L69" s="179"/>
      <c r="M69" s="179"/>
      <c r="N69" s="179"/>
      <c r="O69" s="179"/>
    </row>
    <row r="70" spans="9:15" x14ac:dyDescent="0.25">
      <c r="I70" s="180"/>
      <c r="J70" s="503"/>
      <c r="K70" s="178"/>
      <c r="L70" s="179"/>
      <c r="M70" s="179"/>
      <c r="N70" s="179"/>
      <c r="O70" s="179"/>
    </row>
    <row r="71" spans="9:15" x14ac:dyDescent="0.25">
      <c r="I71" s="180"/>
      <c r="J71" s="503"/>
      <c r="K71" s="178"/>
      <c r="L71" s="179"/>
      <c r="M71" s="179"/>
      <c r="N71" s="179"/>
      <c r="O71" s="179"/>
    </row>
    <row r="72" spans="9:15" x14ac:dyDescent="0.25">
      <c r="I72" s="180"/>
      <c r="J72" s="503"/>
      <c r="K72" s="178"/>
      <c r="L72" s="179"/>
      <c r="M72" s="179"/>
      <c r="N72" s="179"/>
      <c r="O72" s="179"/>
    </row>
    <row r="73" spans="9:15" x14ac:dyDescent="0.25">
      <c r="I73" s="180"/>
      <c r="J73" s="503"/>
      <c r="K73" s="178"/>
      <c r="L73" s="179"/>
      <c r="M73" s="179"/>
      <c r="N73" s="179"/>
      <c r="O73" s="179"/>
    </row>
    <row r="74" spans="9:15" x14ac:dyDescent="0.25">
      <c r="I74" s="180"/>
      <c r="J74" s="503"/>
      <c r="K74" s="178"/>
      <c r="L74" s="179"/>
      <c r="M74" s="179"/>
      <c r="N74" s="179"/>
      <c r="O74" s="179"/>
    </row>
    <row r="75" spans="9:15" x14ac:dyDescent="0.25">
      <c r="I75" s="180"/>
      <c r="J75" s="503"/>
      <c r="K75" s="178"/>
      <c r="L75" s="179"/>
      <c r="M75" s="179"/>
      <c r="N75" s="179"/>
      <c r="O75" s="179"/>
    </row>
    <row r="76" spans="9:15" x14ac:dyDescent="0.25">
      <c r="I76" s="180"/>
      <c r="J76" s="503"/>
      <c r="K76" s="178"/>
      <c r="L76" s="179"/>
      <c r="M76" s="179"/>
      <c r="N76" s="179"/>
      <c r="O76" s="179"/>
    </row>
    <row r="77" spans="9:15" x14ac:dyDescent="0.25">
      <c r="I77" s="180"/>
      <c r="J77" s="503"/>
      <c r="K77" s="178"/>
      <c r="L77" s="179"/>
      <c r="M77" s="179"/>
      <c r="N77" s="179"/>
      <c r="O77" s="179"/>
    </row>
    <row r="78" spans="9:15" x14ac:dyDescent="0.25">
      <c r="I78" s="180"/>
      <c r="J78" s="503"/>
      <c r="K78" s="178"/>
      <c r="L78" s="179"/>
      <c r="M78" s="179"/>
      <c r="N78" s="179"/>
      <c r="O78" s="179"/>
    </row>
    <row r="79" spans="9:15" x14ac:dyDescent="0.25">
      <c r="I79" s="180"/>
      <c r="J79" s="503"/>
      <c r="K79" s="180"/>
      <c r="L79" s="180"/>
      <c r="M79" s="180"/>
      <c r="N79" s="180"/>
      <c r="O79" s="180"/>
    </row>
    <row r="80" spans="9:15" x14ac:dyDescent="0.25">
      <c r="I80" s="180"/>
      <c r="J80" s="180"/>
      <c r="K80" s="180"/>
      <c r="L80" s="180"/>
      <c r="M80" s="180"/>
      <c r="N80" s="180"/>
      <c r="O80" s="180"/>
    </row>
    <row r="81" spans="9:15" x14ac:dyDescent="0.25">
      <c r="I81" s="180"/>
      <c r="J81" s="180"/>
      <c r="K81" s="180"/>
      <c r="L81" s="180"/>
      <c r="M81" s="180"/>
      <c r="N81" s="180"/>
      <c r="O81" s="180"/>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86"/>
  <sheetViews>
    <sheetView showGridLines="0" zoomScale="89" zoomScaleNormal="89" workbookViewId="0">
      <selection activeCell="P29" sqref="P29"/>
    </sheetView>
  </sheetViews>
  <sheetFormatPr defaultRowHeight="13.8" x14ac:dyDescent="0.25"/>
  <cols>
    <col min="1" max="1" width="14" style="3" customWidth="1"/>
    <col min="2" max="4" width="17" style="25" customWidth="1"/>
    <col min="5" max="5" width="14.6640625" style="25" customWidth="1"/>
    <col min="6" max="7" width="17" style="2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60" t="str">
        <f>+'Cover Page'!$B$28</f>
        <v>Annual Performance Report 2022</v>
      </c>
      <c r="B1" s="60"/>
      <c r="C1" s="60"/>
      <c r="D1" s="60"/>
      <c r="E1" s="60" t="str">
        <f>+'Cover Page'!$B$33</f>
        <v>Ardley Energy Recovery Facility</v>
      </c>
      <c r="F1" s="160"/>
      <c r="G1" s="160"/>
      <c r="H1" s="105"/>
      <c r="I1" s="105"/>
      <c r="J1" s="105"/>
      <c r="K1" s="105"/>
      <c r="L1" s="105"/>
      <c r="M1" s="105"/>
      <c r="N1" s="105"/>
      <c r="O1" s="105"/>
      <c r="P1" s="105"/>
      <c r="Q1" s="105"/>
      <c r="R1" s="105"/>
      <c r="S1" s="105"/>
    </row>
    <row r="3" spans="1:19" ht="14.4" x14ac:dyDescent="0.3">
      <c r="A3" s="42" t="s">
        <v>374</v>
      </c>
      <c r="B3" s="160"/>
      <c r="C3" s="160"/>
      <c r="D3" s="50" t="s">
        <v>333</v>
      </c>
      <c r="E3" s="160"/>
      <c r="F3" s="160"/>
      <c r="G3" s="54"/>
      <c r="H3" s="105"/>
      <c r="I3" s="105"/>
      <c r="J3" s="7" t="str">
        <f>+A3</f>
        <v>Monitoring of Particulate matter emissions</v>
      </c>
      <c r="K3" s="105"/>
      <c r="L3" s="7"/>
      <c r="M3" s="105"/>
      <c r="N3" s="7" t="s">
        <v>334</v>
      </c>
      <c r="O3" s="105"/>
      <c r="P3" s="105"/>
      <c r="Q3" s="53" t="s">
        <v>3</v>
      </c>
      <c r="R3" s="48"/>
      <c r="S3" s="48"/>
    </row>
    <row r="4" spans="1:19" ht="13.95" customHeight="1" x14ac:dyDescent="0.25">
      <c r="A4" s="105"/>
      <c r="B4" s="160"/>
      <c r="C4" s="160"/>
      <c r="D4" s="160"/>
      <c r="E4" s="160"/>
      <c r="F4" s="160"/>
      <c r="G4" s="160"/>
      <c r="H4" s="105"/>
      <c r="I4" s="105"/>
      <c r="J4" s="105"/>
      <c r="K4" s="105"/>
      <c r="L4" s="105"/>
      <c r="M4" s="105"/>
      <c r="N4" s="105"/>
      <c r="O4" s="105"/>
      <c r="P4" s="105"/>
      <c r="Q4" s="461" t="s">
        <v>335</v>
      </c>
      <c r="R4" s="461"/>
      <c r="S4" s="461"/>
    </row>
    <row r="5" spans="1:19" ht="16.2" x14ac:dyDescent="0.25">
      <c r="A5" s="45" t="s">
        <v>336</v>
      </c>
      <c r="B5" s="501" t="s">
        <v>337</v>
      </c>
      <c r="C5" s="501"/>
      <c r="D5" s="501"/>
      <c r="E5" s="501" t="s">
        <v>338</v>
      </c>
      <c r="F5" s="501"/>
      <c r="G5" s="501"/>
      <c r="H5" s="105"/>
      <c r="I5" s="105"/>
      <c r="J5" s="500"/>
      <c r="K5" s="500"/>
      <c r="L5" s="500"/>
      <c r="M5" s="500"/>
      <c r="N5" s="500"/>
      <c r="O5" s="500"/>
      <c r="P5" s="105"/>
      <c r="Q5" s="461"/>
      <c r="R5" s="461"/>
      <c r="S5" s="461"/>
    </row>
    <row r="6" spans="1:19" s="41" customFormat="1" ht="41.4" x14ac:dyDescent="0.3">
      <c r="A6" s="43">
        <f>+'Cover Page'!C39</f>
        <v>2022</v>
      </c>
      <c r="B6" s="84" t="s">
        <v>375</v>
      </c>
      <c r="C6" s="84" t="s">
        <v>340</v>
      </c>
      <c r="D6" s="84" t="s">
        <v>341</v>
      </c>
      <c r="E6" s="84" t="s">
        <v>376</v>
      </c>
      <c r="F6" s="84" t="s">
        <v>343</v>
      </c>
      <c r="G6" s="84" t="s">
        <v>344</v>
      </c>
      <c r="H6" s="171"/>
      <c r="I6" s="172"/>
      <c r="J6" s="112">
        <f>+A6</f>
        <v>2022</v>
      </c>
      <c r="K6" s="112" t="s">
        <v>345</v>
      </c>
      <c r="L6" s="44" t="s">
        <v>340</v>
      </c>
      <c r="M6" s="44" t="s">
        <v>346</v>
      </c>
      <c r="N6" s="44" t="s">
        <v>343</v>
      </c>
      <c r="O6" s="44" t="s">
        <v>347</v>
      </c>
      <c r="P6" s="172"/>
      <c r="Q6" s="461"/>
      <c r="R6" s="461"/>
      <c r="S6" s="461"/>
    </row>
    <row r="7" spans="1:19" x14ac:dyDescent="0.25">
      <c r="A7" s="173" t="s">
        <v>348</v>
      </c>
      <c r="B7" s="79">
        <v>30</v>
      </c>
      <c r="C7" s="80">
        <f>AVERAGE(L7,L22)</f>
        <v>0.5</v>
      </c>
      <c r="D7" s="81">
        <f>MAX(M7,M22)</f>
        <v>2</v>
      </c>
      <c r="E7" s="79">
        <v>10</v>
      </c>
      <c r="F7" s="116">
        <f>AVERAGE(N7,N22)</f>
        <v>0.52500000000000002</v>
      </c>
      <c r="G7" s="174">
        <f>MAX(O7,O22)</f>
        <v>1</v>
      </c>
      <c r="H7" s="105"/>
      <c r="I7" s="105"/>
      <c r="J7" s="502" t="s">
        <v>182</v>
      </c>
      <c r="K7" s="173" t="s">
        <v>348</v>
      </c>
      <c r="L7" s="116">
        <v>1</v>
      </c>
      <c r="M7" s="174">
        <v>2</v>
      </c>
      <c r="N7" s="116">
        <v>1</v>
      </c>
      <c r="O7" s="174">
        <v>1</v>
      </c>
      <c r="P7" s="105"/>
      <c r="Q7" s="461"/>
      <c r="R7" s="461"/>
      <c r="S7" s="461"/>
    </row>
    <row r="8" spans="1:19" x14ac:dyDescent="0.25">
      <c r="A8" s="173" t="s">
        <v>349</v>
      </c>
      <c r="B8" s="79">
        <v>30</v>
      </c>
      <c r="C8" s="80">
        <f t="shared" ref="C8:C12" si="0">AVERAGE(L8,L23)</f>
        <v>0.5</v>
      </c>
      <c r="D8" s="81">
        <f t="shared" ref="D8:D12" si="1">MAX(M8,M23)</f>
        <v>2</v>
      </c>
      <c r="E8" s="79">
        <v>10</v>
      </c>
      <c r="F8" s="116">
        <f t="shared" ref="F8:F12" si="2">AVERAGE(N8,N23)</f>
        <v>0.52</v>
      </c>
      <c r="G8" s="174">
        <f t="shared" ref="G8:G12" si="3">MAX(O8,O23)</f>
        <v>1</v>
      </c>
      <c r="H8" s="105"/>
      <c r="I8" s="105"/>
      <c r="J8" s="502"/>
      <c r="K8" s="173" t="s">
        <v>349</v>
      </c>
      <c r="L8" s="116">
        <v>1</v>
      </c>
      <c r="M8" s="174">
        <v>2</v>
      </c>
      <c r="N8" s="116">
        <v>1</v>
      </c>
      <c r="O8" s="174">
        <v>1</v>
      </c>
      <c r="P8" s="105"/>
      <c r="Q8" s="461"/>
      <c r="R8" s="461"/>
      <c r="S8" s="461"/>
    </row>
    <row r="9" spans="1:19" x14ac:dyDescent="0.25">
      <c r="A9" s="173" t="s">
        <v>350</v>
      </c>
      <c r="B9" s="79">
        <v>30</v>
      </c>
      <c r="C9" s="80">
        <f t="shared" si="0"/>
        <v>1</v>
      </c>
      <c r="D9" s="81">
        <f t="shared" si="1"/>
        <v>2</v>
      </c>
      <c r="E9" s="79">
        <v>10</v>
      </c>
      <c r="F9" s="116">
        <f t="shared" si="2"/>
        <v>0.95</v>
      </c>
      <c r="G9" s="174">
        <f t="shared" si="3"/>
        <v>2</v>
      </c>
      <c r="H9" s="105"/>
      <c r="I9" s="105"/>
      <c r="J9" s="502"/>
      <c r="K9" s="173" t="s">
        <v>350</v>
      </c>
      <c r="L9" s="116">
        <v>1</v>
      </c>
      <c r="M9" s="174">
        <v>2</v>
      </c>
      <c r="N9" s="116">
        <v>1.03</v>
      </c>
      <c r="O9" s="174">
        <v>2</v>
      </c>
      <c r="P9" s="105"/>
      <c r="Q9" s="52" t="s">
        <v>351</v>
      </c>
      <c r="R9" s="105"/>
      <c r="S9" s="105"/>
    </row>
    <row r="10" spans="1:19" ht="14.25" customHeight="1" x14ac:dyDescent="0.25">
      <c r="A10" s="173" t="s">
        <v>352</v>
      </c>
      <c r="B10" s="79">
        <v>30</v>
      </c>
      <c r="C10" s="80">
        <f t="shared" si="0"/>
        <v>1</v>
      </c>
      <c r="D10" s="81">
        <f t="shared" si="1"/>
        <v>2</v>
      </c>
      <c r="E10" s="79">
        <v>10</v>
      </c>
      <c r="F10" s="116">
        <f t="shared" si="2"/>
        <v>1</v>
      </c>
      <c r="G10" s="174">
        <f t="shared" si="3"/>
        <v>2</v>
      </c>
      <c r="H10" s="105"/>
      <c r="I10" s="105"/>
      <c r="J10" s="502"/>
      <c r="K10" s="173" t="s">
        <v>352</v>
      </c>
      <c r="L10" s="116">
        <v>1</v>
      </c>
      <c r="M10" s="174">
        <v>2</v>
      </c>
      <c r="N10" s="116">
        <v>1</v>
      </c>
      <c r="O10" s="174">
        <v>2</v>
      </c>
      <c r="P10" s="105"/>
      <c r="Q10" s="499" t="s">
        <v>353</v>
      </c>
      <c r="R10" s="499"/>
      <c r="S10" s="499"/>
    </row>
    <row r="11" spans="1:19" x14ac:dyDescent="0.25">
      <c r="A11" s="173" t="s">
        <v>354</v>
      </c>
      <c r="B11" s="79">
        <v>30</v>
      </c>
      <c r="C11" s="80">
        <f t="shared" si="0"/>
        <v>1</v>
      </c>
      <c r="D11" s="81">
        <f t="shared" si="1"/>
        <v>6</v>
      </c>
      <c r="E11" s="79">
        <v>10</v>
      </c>
      <c r="F11" s="116">
        <f t="shared" si="2"/>
        <v>1</v>
      </c>
      <c r="G11" s="174">
        <f t="shared" si="3"/>
        <v>1</v>
      </c>
      <c r="H11" s="105"/>
      <c r="I11" s="105"/>
      <c r="J11" s="502"/>
      <c r="K11" s="173" t="s">
        <v>354</v>
      </c>
      <c r="L11" s="116">
        <v>1</v>
      </c>
      <c r="M11" s="174">
        <v>1</v>
      </c>
      <c r="N11" s="116">
        <v>1</v>
      </c>
      <c r="O11" s="174">
        <v>1</v>
      </c>
      <c r="P11" s="105"/>
      <c r="Q11" s="499"/>
      <c r="R11" s="499"/>
      <c r="S11" s="499"/>
    </row>
    <row r="12" spans="1:19" x14ac:dyDescent="0.25">
      <c r="A12" s="173" t="s">
        <v>355</v>
      </c>
      <c r="B12" s="79">
        <v>30</v>
      </c>
      <c r="C12" s="80">
        <f t="shared" si="0"/>
        <v>1</v>
      </c>
      <c r="D12" s="81">
        <f t="shared" si="1"/>
        <v>2</v>
      </c>
      <c r="E12" s="79">
        <v>10</v>
      </c>
      <c r="F12" s="116">
        <f t="shared" si="2"/>
        <v>1</v>
      </c>
      <c r="G12" s="174">
        <f t="shared" si="3"/>
        <v>1</v>
      </c>
      <c r="H12" s="105"/>
      <c r="I12" s="105"/>
      <c r="J12" s="502"/>
      <c r="K12" s="173" t="s">
        <v>355</v>
      </c>
      <c r="L12" s="116">
        <v>1</v>
      </c>
      <c r="M12" s="174">
        <v>2</v>
      </c>
      <c r="N12" s="116">
        <v>1</v>
      </c>
      <c r="O12" s="174">
        <v>1</v>
      </c>
      <c r="P12" s="105"/>
      <c r="Q12" s="499"/>
      <c r="R12" s="499"/>
      <c r="S12" s="499"/>
    </row>
    <row r="13" spans="1:19" ht="14.25" customHeight="1" x14ac:dyDescent="0.25">
      <c r="A13" s="173" t="s">
        <v>356</v>
      </c>
      <c r="B13" s="79">
        <v>30</v>
      </c>
      <c r="C13" s="80">
        <f t="shared" ref="C13:C18" si="4">AVERAGE(L13,L28)</f>
        <v>1</v>
      </c>
      <c r="D13" s="81">
        <f t="shared" ref="D13:D18" si="5">MAX(M13,M28)</f>
        <v>2</v>
      </c>
      <c r="E13" s="79">
        <v>10</v>
      </c>
      <c r="F13" s="116">
        <f t="shared" ref="F13:F18" si="6">AVERAGE(N13,N28)</f>
        <v>1</v>
      </c>
      <c r="G13" s="174">
        <f t="shared" ref="G13:G18" si="7">MAX(O13,O28)</f>
        <v>1</v>
      </c>
      <c r="H13" s="105"/>
      <c r="I13" s="105"/>
      <c r="J13" s="502"/>
      <c r="K13" s="173" t="s">
        <v>356</v>
      </c>
      <c r="L13" s="116">
        <v>1</v>
      </c>
      <c r="M13" s="174">
        <v>2</v>
      </c>
      <c r="N13" s="116">
        <v>1</v>
      </c>
      <c r="O13" s="174">
        <v>1</v>
      </c>
      <c r="P13" s="105"/>
      <c r="Q13" s="499" t="s">
        <v>357</v>
      </c>
      <c r="R13" s="499"/>
      <c r="S13" s="499"/>
    </row>
    <row r="14" spans="1:19" x14ac:dyDescent="0.25">
      <c r="A14" s="173" t="s">
        <v>358</v>
      </c>
      <c r="B14" s="79">
        <v>30</v>
      </c>
      <c r="C14" s="80">
        <f t="shared" si="4"/>
        <v>0.5</v>
      </c>
      <c r="D14" s="81">
        <f t="shared" si="5"/>
        <v>2</v>
      </c>
      <c r="E14" s="79">
        <v>10</v>
      </c>
      <c r="F14" s="116">
        <f t="shared" si="6"/>
        <v>1</v>
      </c>
      <c r="G14" s="174">
        <f t="shared" si="7"/>
        <v>1</v>
      </c>
      <c r="H14" s="105"/>
      <c r="I14" s="105"/>
      <c r="J14" s="502"/>
      <c r="K14" s="173" t="s">
        <v>358</v>
      </c>
      <c r="L14" s="116">
        <v>1</v>
      </c>
      <c r="M14" s="174">
        <v>1</v>
      </c>
      <c r="N14" s="116">
        <v>1</v>
      </c>
      <c r="O14" s="174">
        <v>1</v>
      </c>
      <c r="P14" s="105"/>
      <c r="Q14" s="499"/>
      <c r="R14" s="499"/>
      <c r="S14" s="499"/>
    </row>
    <row r="15" spans="1:19" x14ac:dyDescent="0.25">
      <c r="A15" s="173" t="s">
        <v>359</v>
      </c>
      <c r="B15" s="79">
        <v>30</v>
      </c>
      <c r="C15" s="80">
        <f t="shared" si="4"/>
        <v>0.5</v>
      </c>
      <c r="D15" s="81">
        <f t="shared" si="5"/>
        <v>3</v>
      </c>
      <c r="E15" s="79">
        <v>10</v>
      </c>
      <c r="F15" s="116">
        <f t="shared" si="6"/>
        <v>0.5</v>
      </c>
      <c r="G15" s="174">
        <f t="shared" si="7"/>
        <v>1</v>
      </c>
      <c r="H15" s="105"/>
      <c r="I15" s="105"/>
      <c r="J15" s="502"/>
      <c r="K15" s="173" t="s">
        <v>359</v>
      </c>
      <c r="L15" s="116">
        <v>1</v>
      </c>
      <c r="M15" s="174">
        <v>3</v>
      </c>
      <c r="N15" s="116">
        <v>1</v>
      </c>
      <c r="O15" s="174">
        <v>1</v>
      </c>
      <c r="P15" s="105"/>
      <c r="Q15" s="499"/>
      <c r="R15" s="499"/>
      <c r="S15" s="499"/>
    </row>
    <row r="16" spans="1:19" x14ac:dyDescent="0.25">
      <c r="A16" s="173" t="s">
        <v>360</v>
      </c>
      <c r="B16" s="79">
        <v>30</v>
      </c>
      <c r="C16" s="80">
        <f t="shared" si="4"/>
        <v>0.5</v>
      </c>
      <c r="D16" s="81">
        <f t="shared" si="5"/>
        <v>1</v>
      </c>
      <c r="E16" s="79">
        <v>10</v>
      </c>
      <c r="F16" s="116">
        <f t="shared" si="6"/>
        <v>0.53500000000000003</v>
      </c>
      <c r="G16" s="174">
        <f t="shared" si="7"/>
        <v>1</v>
      </c>
      <c r="H16" s="105"/>
      <c r="I16" s="105"/>
      <c r="J16" s="502"/>
      <c r="K16" s="173" t="s">
        <v>360</v>
      </c>
      <c r="L16" s="183">
        <v>1</v>
      </c>
      <c r="M16" s="121">
        <v>1</v>
      </c>
      <c r="N16" s="183">
        <v>1</v>
      </c>
      <c r="O16" s="121">
        <v>1</v>
      </c>
      <c r="P16" s="105"/>
      <c r="Q16" s="499"/>
      <c r="R16" s="499"/>
      <c r="S16" s="499"/>
    </row>
    <row r="17" spans="1:15" x14ac:dyDescent="0.25">
      <c r="A17" s="173" t="s">
        <v>361</v>
      </c>
      <c r="B17" s="79">
        <v>30</v>
      </c>
      <c r="C17" s="80">
        <f t="shared" si="4"/>
        <v>1</v>
      </c>
      <c r="D17" s="81">
        <f t="shared" si="5"/>
        <v>2</v>
      </c>
      <c r="E17" s="79">
        <v>10</v>
      </c>
      <c r="F17" s="116">
        <f t="shared" si="6"/>
        <v>0.78499999999999992</v>
      </c>
      <c r="G17" s="174">
        <f t="shared" si="7"/>
        <v>1</v>
      </c>
      <c r="H17" s="105"/>
      <c r="I17" s="105"/>
      <c r="J17" s="502"/>
      <c r="K17" s="173" t="s">
        <v>361</v>
      </c>
      <c r="L17" s="183">
        <v>1</v>
      </c>
      <c r="M17" s="121">
        <v>2</v>
      </c>
      <c r="N17" s="183">
        <v>1</v>
      </c>
      <c r="O17" s="121">
        <v>1</v>
      </c>
    </row>
    <row r="18" spans="1:15" x14ac:dyDescent="0.25">
      <c r="A18" s="173" t="s">
        <v>362</v>
      </c>
      <c r="B18" s="79">
        <v>30</v>
      </c>
      <c r="C18" s="80">
        <f t="shared" si="4"/>
        <v>1</v>
      </c>
      <c r="D18" s="81">
        <f t="shared" si="5"/>
        <v>2</v>
      </c>
      <c r="E18" s="79">
        <v>10</v>
      </c>
      <c r="F18" s="116">
        <f t="shared" si="6"/>
        <v>0.76500000000000001</v>
      </c>
      <c r="G18" s="174">
        <f t="shared" si="7"/>
        <v>1</v>
      </c>
      <c r="H18" s="105"/>
      <c r="I18" s="105"/>
      <c r="J18" s="502"/>
      <c r="K18" s="173" t="s">
        <v>362</v>
      </c>
      <c r="L18" s="183">
        <v>1</v>
      </c>
      <c r="M18" s="121">
        <v>1</v>
      </c>
      <c r="N18" s="183">
        <v>1</v>
      </c>
      <c r="O18" s="121">
        <v>1</v>
      </c>
    </row>
    <row r="19" spans="1:15" x14ac:dyDescent="0.25">
      <c r="A19" s="105"/>
      <c r="B19" s="160"/>
      <c r="C19" s="160"/>
      <c r="D19" s="160"/>
      <c r="E19" s="160"/>
      <c r="F19" s="160"/>
      <c r="G19" s="160"/>
      <c r="H19" s="105"/>
      <c r="I19" s="105"/>
      <c r="J19" s="502"/>
      <c r="K19" s="175" t="s">
        <v>363</v>
      </c>
      <c r="L19" s="176">
        <f>AVERAGE(L7:L18)</f>
        <v>1</v>
      </c>
      <c r="M19" s="177">
        <f>MAX(M7:M18)</f>
        <v>3</v>
      </c>
      <c r="N19" s="176">
        <f>AVERAGE(N7:N18)</f>
        <v>1.0025000000000002</v>
      </c>
      <c r="O19" s="177">
        <f>MAX(O7:O18)</f>
        <v>2</v>
      </c>
    </row>
    <row r="21" spans="1:15" ht="46.5" customHeight="1" x14ac:dyDescent="0.25">
      <c r="A21" s="105"/>
      <c r="B21" s="160"/>
      <c r="C21" s="160"/>
      <c r="D21" s="160"/>
      <c r="E21" s="160"/>
      <c r="F21" s="160"/>
      <c r="G21" s="160"/>
      <c r="H21" s="105"/>
      <c r="I21" s="105"/>
      <c r="J21" s="112">
        <f>+A6</f>
        <v>2022</v>
      </c>
      <c r="K21" s="112" t="s">
        <v>345</v>
      </c>
      <c r="L21" s="44" t="s">
        <v>340</v>
      </c>
      <c r="M21" s="44" t="s">
        <v>346</v>
      </c>
      <c r="N21" s="44" t="s">
        <v>343</v>
      </c>
      <c r="O21" s="44" t="s">
        <v>347</v>
      </c>
    </row>
    <row r="22" spans="1:15" x14ac:dyDescent="0.25">
      <c r="A22" s="105"/>
      <c r="B22" s="160"/>
      <c r="C22" s="160"/>
      <c r="D22" s="160"/>
      <c r="E22" s="160"/>
      <c r="F22" s="160"/>
      <c r="G22" s="160"/>
      <c r="H22" s="105"/>
      <c r="I22" s="105"/>
      <c r="J22" s="502" t="s">
        <v>183</v>
      </c>
      <c r="K22" s="173" t="s">
        <v>348</v>
      </c>
      <c r="L22" s="116">
        <v>0</v>
      </c>
      <c r="M22" s="174">
        <v>2</v>
      </c>
      <c r="N22" s="116">
        <v>0.05</v>
      </c>
      <c r="O22" s="174">
        <v>1</v>
      </c>
    </row>
    <row r="23" spans="1:15" x14ac:dyDescent="0.25">
      <c r="A23" s="105"/>
      <c r="B23" s="160"/>
      <c r="C23" s="160"/>
      <c r="D23" s="160"/>
      <c r="E23" s="160"/>
      <c r="F23" s="160"/>
      <c r="G23" s="160"/>
      <c r="H23" s="105"/>
      <c r="I23" s="105"/>
      <c r="J23" s="502"/>
      <c r="K23" s="173" t="s">
        <v>349</v>
      </c>
      <c r="L23" s="116">
        <v>0</v>
      </c>
      <c r="M23" s="174">
        <v>1</v>
      </c>
      <c r="N23" s="116">
        <v>0.04</v>
      </c>
      <c r="O23" s="174">
        <v>1</v>
      </c>
    </row>
    <row r="24" spans="1:15" x14ac:dyDescent="0.25">
      <c r="A24" s="105"/>
      <c r="B24" s="160"/>
      <c r="C24" s="160"/>
      <c r="D24" s="160"/>
      <c r="E24" s="160"/>
      <c r="F24" s="160"/>
      <c r="G24" s="160"/>
      <c r="H24" s="105"/>
      <c r="I24" s="105"/>
      <c r="J24" s="502"/>
      <c r="K24" s="173" t="s">
        <v>350</v>
      </c>
      <c r="L24" s="116">
        <v>1</v>
      </c>
      <c r="M24" s="174">
        <v>1</v>
      </c>
      <c r="N24" s="116">
        <v>0.87</v>
      </c>
      <c r="O24" s="174">
        <v>1</v>
      </c>
    </row>
    <row r="25" spans="1:15" x14ac:dyDescent="0.25">
      <c r="A25" s="105"/>
      <c r="B25" s="160"/>
      <c r="C25" s="160"/>
      <c r="D25" s="160"/>
      <c r="E25" s="160"/>
      <c r="F25" s="160"/>
      <c r="G25" s="160"/>
      <c r="H25" s="105"/>
      <c r="I25" s="105"/>
      <c r="J25" s="502"/>
      <c r="K25" s="173" t="s">
        <v>352</v>
      </c>
      <c r="L25" s="116">
        <v>1</v>
      </c>
      <c r="M25" s="174">
        <v>2</v>
      </c>
      <c r="N25" s="116">
        <v>1</v>
      </c>
      <c r="O25" s="174">
        <v>1</v>
      </c>
    </row>
    <row r="26" spans="1:15" x14ac:dyDescent="0.25">
      <c r="A26" s="105"/>
      <c r="B26" s="160"/>
      <c r="C26" s="160"/>
      <c r="D26" s="160"/>
      <c r="E26" s="160"/>
      <c r="F26" s="160"/>
      <c r="G26" s="160"/>
      <c r="H26" s="105"/>
      <c r="I26" s="105"/>
      <c r="J26" s="502"/>
      <c r="K26" s="173" t="s">
        <v>354</v>
      </c>
      <c r="L26" s="116">
        <v>1</v>
      </c>
      <c r="M26" s="174">
        <v>6</v>
      </c>
      <c r="N26" s="116">
        <v>1</v>
      </c>
      <c r="O26" s="174">
        <v>1</v>
      </c>
    </row>
    <row r="27" spans="1:15" x14ac:dyDescent="0.25">
      <c r="A27" s="105"/>
      <c r="B27" s="160"/>
      <c r="C27" s="160"/>
      <c r="D27" s="160"/>
      <c r="E27" s="160"/>
      <c r="F27" s="160"/>
      <c r="G27" s="160"/>
      <c r="H27" s="105"/>
      <c r="I27" s="105"/>
      <c r="J27" s="502"/>
      <c r="K27" s="173" t="s">
        <v>355</v>
      </c>
      <c r="L27" s="116">
        <v>1</v>
      </c>
      <c r="M27" s="174">
        <v>1</v>
      </c>
      <c r="N27" s="116">
        <v>1</v>
      </c>
      <c r="O27" s="174">
        <v>1</v>
      </c>
    </row>
    <row r="28" spans="1:15" x14ac:dyDescent="0.25">
      <c r="A28" s="105"/>
      <c r="B28" s="160" t="s">
        <v>389</v>
      </c>
      <c r="C28" s="160"/>
      <c r="D28" s="160"/>
      <c r="E28" s="160"/>
      <c r="F28" s="160"/>
      <c r="G28" s="160"/>
      <c r="H28" s="105"/>
      <c r="I28" s="105"/>
      <c r="J28" s="502"/>
      <c r="K28" s="173" t="s">
        <v>356</v>
      </c>
      <c r="L28" s="116">
        <v>1</v>
      </c>
      <c r="M28" s="174">
        <v>2</v>
      </c>
      <c r="N28" s="116">
        <v>1</v>
      </c>
      <c r="O28" s="174">
        <v>1</v>
      </c>
    </row>
    <row r="29" spans="1:15" x14ac:dyDescent="0.25">
      <c r="A29" s="105"/>
      <c r="B29" s="160"/>
      <c r="C29" s="160"/>
      <c r="D29" s="160"/>
      <c r="E29" s="160"/>
      <c r="F29" s="160"/>
      <c r="G29" s="160"/>
      <c r="H29" s="105"/>
      <c r="I29" s="105"/>
      <c r="J29" s="502"/>
      <c r="K29" s="173" t="s">
        <v>358</v>
      </c>
      <c r="L29" s="116">
        <v>0</v>
      </c>
      <c r="M29" s="174">
        <v>2</v>
      </c>
      <c r="N29" s="116">
        <v>1</v>
      </c>
      <c r="O29" s="174">
        <v>1</v>
      </c>
    </row>
    <row r="30" spans="1:15" x14ac:dyDescent="0.25">
      <c r="A30" s="105"/>
      <c r="B30" s="160"/>
      <c r="C30" s="160"/>
      <c r="D30" s="160"/>
      <c r="E30" s="160"/>
      <c r="F30" s="160"/>
      <c r="G30" s="160"/>
      <c r="H30" s="105"/>
      <c r="I30" s="105"/>
      <c r="J30" s="502"/>
      <c r="K30" s="173" t="s">
        <v>359</v>
      </c>
      <c r="L30" s="116">
        <v>0</v>
      </c>
      <c r="M30" s="174">
        <v>2</v>
      </c>
      <c r="N30" s="116">
        <v>0</v>
      </c>
      <c r="O30" s="174">
        <v>0</v>
      </c>
    </row>
    <row r="31" spans="1:15" x14ac:dyDescent="0.25">
      <c r="A31" s="105"/>
      <c r="B31" s="160"/>
      <c r="C31" s="160"/>
      <c r="D31" s="160"/>
      <c r="E31" s="160"/>
      <c r="F31" s="160"/>
      <c r="G31" s="160"/>
      <c r="H31" s="105"/>
      <c r="I31" s="105"/>
      <c r="J31" s="502"/>
      <c r="K31" s="173" t="s">
        <v>360</v>
      </c>
      <c r="L31" s="183">
        <v>0</v>
      </c>
      <c r="M31" s="121">
        <v>1</v>
      </c>
      <c r="N31" s="183">
        <v>7.0000000000000007E-2</v>
      </c>
      <c r="O31" s="121">
        <v>1</v>
      </c>
    </row>
    <row r="32" spans="1:15" x14ac:dyDescent="0.25">
      <c r="A32" s="105"/>
      <c r="B32" s="160"/>
      <c r="C32" s="160"/>
      <c r="D32" s="160"/>
      <c r="E32" s="160"/>
      <c r="F32" s="160"/>
      <c r="G32" s="160"/>
      <c r="H32" s="105"/>
      <c r="I32" s="105"/>
      <c r="J32" s="502"/>
      <c r="K32" s="173" t="s">
        <v>361</v>
      </c>
      <c r="L32" s="183">
        <v>1</v>
      </c>
      <c r="M32" s="121">
        <v>1</v>
      </c>
      <c r="N32" s="183">
        <v>0.56999999999999995</v>
      </c>
      <c r="O32" s="121">
        <v>1</v>
      </c>
    </row>
    <row r="33" spans="1:16" x14ac:dyDescent="0.25">
      <c r="A33" s="105"/>
      <c r="B33" s="160"/>
      <c r="C33" s="160"/>
      <c r="D33" s="160"/>
      <c r="E33" s="160"/>
      <c r="F33" s="160"/>
      <c r="G33" s="160"/>
      <c r="H33" s="105"/>
      <c r="I33" s="105"/>
      <c r="J33" s="502"/>
      <c r="K33" s="173" t="s">
        <v>362</v>
      </c>
      <c r="L33" s="183">
        <v>1</v>
      </c>
      <c r="M33" s="121">
        <v>2</v>
      </c>
      <c r="N33" s="183">
        <v>0.53</v>
      </c>
      <c r="O33" s="121">
        <v>1</v>
      </c>
      <c r="P33" s="105"/>
    </row>
    <row r="34" spans="1:16" x14ac:dyDescent="0.25">
      <c r="A34" s="105"/>
      <c r="B34" s="160"/>
      <c r="C34" s="160"/>
      <c r="D34" s="160"/>
      <c r="E34" s="160"/>
      <c r="F34" s="160"/>
      <c r="G34" s="160"/>
      <c r="H34" s="105"/>
      <c r="I34" s="105"/>
      <c r="J34" s="502"/>
      <c r="K34" s="175" t="s">
        <v>363</v>
      </c>
      <c r="L34" s="176">
        <f>AVERAGE(L22:L33)</f>
        <v>0.58333333333333337</v>
      </c>
      <c r="M34" s="177">
        <f>MAX(M22:M33)</f>
        <v>6</v>
      </c>
      <c r="N34" s="176">
        <f>AVERAGE(N22:N33)</f>
        <v>0.59416666666666673</v>
      </c>
      <c r="O34" s="177">
        <f>MAX(O22:O33)</f>
        <v>1</v>
      </c>
      <c r="P34" s="105"/>
    </row>
    <row r="36" spans="1:16" x14ac:dyDescent="0.25">
      <c r="A36" s="105"/>
      <c r="B36" s="160"/>
      <c r="C36" s="160"/>
      <c r="D36" s="160"/>
      <c r="E36" s="160"/>
      <c r="F36" s="160"/>
      <c r="G36" s="160"/>
      <c r="H36" s="105"/>
      <c r="I36" s="105"/>
      <c r="J36" s="66"/>
      <c r="K36" s="66"/>
      <c r="L36" s="67"/>
      <c r="M36" s="67"/>
      <c r="N36" s="67"/>
      <c r="O36" s="67"/>
      <c r="P36" s="180"/>
    </row>
    <row r="37" spans="1:16" x14ac:dyDescent="0.25">
      <c r="A37" s="105"/>
      <c r="B37" s="160"/>
      <c r="C37" s="160"/>
      <c r="D37" s="160"/>
      <c r="E37" s="160"/>
      <c r="F37" s="160"/>
      <c r="G37" s="160"/>
      <c r="H37" s="105"/>
      <c r="I37" s="105"/>
      <c r="J37" s="503"/>
      <c r="K37" s="178"/>
      <c r="L37" s="179"/>
      <c r="M37" s="179"/>
      <c r="N37" s="179"/>
      <c r="O37" s="179"/>
      <c r="P37" s="180"/>
    </row>
    <row r="38" spans="1:16" x14ac:dyDescent="0.25">
      <c r="A38" s="105"/>
      <c r="B38" s="160"/>
      <c r="C38" s="160"/>
      <c r="D38" s="160"/>
      <c r="E38" s="160"/>
      <c r="F38" s="160"/>
      <c r="G38" s="160"/>
      <c r="H38" s="105"/>
      <c r="I38" s="105"/>
      <c r="J38" s="503"/>
      <c r="K38" s="178"/>
      <c r="L38" s="179"/>
      <c r="M38" s="179"/>
      <c r="N38" s="179"/>
      <c r="O38" s="179"/>
      <c r="P38" s="180"/>
    </row>
    <row r="39" spans="1:16" x14ac:dyDescent="0.25">
      <c r="A39" s="105"/>
      <c r="B39" s="160"/>
      <c r="C39" s="160" t="s">
        <v>390</v>
      </c>
      <c r="D39" s="160"/>
      <c r="E39" s="160"/>
      <c r="F39" s="160"/>
      <c r="G39" s="160"/>
      <c r="H39" s="105"/>
      <c r="I39" s="105"/>
      <c r="J39" s="503"/>
      <c r="K39" s="178"/>
      <c r="L39" s="179"/>
      <c r="M39" s="179"/>
      <c r="N39" s="179"/>
      <c r="O39" s="179"/>
      <c r="P39" s="180"/>
    </row>
    <row r="40" spans="1:16" x14ac:dyDescent="0.25">
      <c r="A40" s="105"/>
      <c r="B40" s="160"/>
      <c r="C40" s="160"/>
      <c r="D40" s="160"/>
      <c r="E40" s="160"/>
      <c r="F40" s="160"/>
      <c r="G40" s="160"/>
      <c r="H40" s="105"/>
      <c r="I40" s="105"/>
      <c r="J40" s="503"/>
      <c r="K40" s="178"/>
      <c r="L40" s="179"/>
      <c r="M40" s="179"/>
      <c r="N40" s="179"/>
      <c r="O40" s="179"/>
      <c r="P40" s="180"/>
    </row>
    <row r="41" spans="1:16" x14ac:dyDescent="0.25">
      <c r="A41" s="105"/>
      <c r="B41" s="160"/>
      <c r="C41" s="160"/>
      <c r="D41" s="160"/>
      <c r="E41" s="160"/>
      <c r="F41" s="160"/>
      <c r="G41" s="160"/>
      <c r="H41" s="105"/>
      <c r="I41" s="105"/>
      <c r="J41" s="503"/>
      <c r="K41" s="178"/>
      <c r="L41" s="179"/>
      <c r="M41" s="179"/>
      <c r="N41" s="179"/>
      <c r="O41" s="179"/>
      <c r="P41" s="180"/>
    </row>
    <row r="42" spans="1:16" x14ac:dyDescent="0.25">
      <c r="A42" s="105"/>
      <c r="B42" s="160"/>
      <c r="C42" s="160"/>
      <c r="D42" s="160"/>
      <c r="E42" s="160"/>
      <c r="F42" s="160"/>
      <c r="G42" s="160"/>
      <c r="H42" s="105"/>
      <c r="I42" s="105"/>
      <c r="J42" s="503"/>
      <c r="K42" s="178"/>
      <c r="L42" s="179"/>
      <c r="M42" s="179"/>
      <c r="N42" s="179"/>
      <c r="O42" s="179"/>
      <c r="P42" s="180"/>
    </row>
    <row r="43" spans="1:16" x14ac:dyDescent="0.25">
      <c r="A43" s="105"/>
      <c r="B43" s="160"/>
      <c r="C43" s="160"/>
      <c r="D43" s="160"/>
      <c r="E43" s="160"/>
      <c r="F43" s="160"/>
      <c r="G43" s="160"/>
      <c r="H43" s="105"/>
      <c r="I43" s="105"/>
      <c r="J43" s="503"/>
      <c r="K43" s="178"/>
      <c r="L43" s="179"/>
      <c r="M43" s="179"/>
      <c r="N43" s="179"/>
      <c r="O43" s="179"/>
      <c r="P43" s="180"/>
    </row>
    <row r="44" spans="1:16" x14ac:dyDescent="0.25">
      <c r="A44" s="105"/>
      <c r="B44" s="160"/>
      <c r="C44" s="160"/>
      <c r="D44" s="160"/>
      <c r="E44" s="160"/>
      <c r="F44" s="160"/>
      <c r="G44" s="160"/>
      <c r="H44" s="105"/>
      <c r="I44" s="105"/>
      <c r="J44" s="503"/>
      <c r="K44" s="178"/>
      <c r="L44" s="179"/>
      <c r="M44" s="179"/>
      <c r="N44" s="179"/>
      <c r="O44" s="179"/>
      <c r="P44" s="180"/>
    </row>
    <row r="45" spans="1:16" x14ac:dyDescent="0.25">
      <c r="A45" s="105"/>
      <c r="B45" s="160"/>
      <c r="C45" s="160"/>
      <c r="D45" s="160"/>
      <c r="E45" s="160"/>
      <c r="F45" s="160"/>
      <c r="G45" s="160"/>
      <c r="H45" s="105"/>
      <c r="I45" s="105"/>
      <c r="J45" s="503"/>
      <c r="K45" s="178"/>
      <c r="L45" s="179"/>
      <c r="M45" s="179"/>
      <c r="N45" s="179"/>
      <c r="O45" s="179"/>
      <c r="P45" s="180"/>
    </row>
    <row r="46" spans="1:16" x14ac:dyDescent="0.25">
      <c r="A46" s="105"/>
      <c r="B46" s="160"/>
      <c r="C46" s="160"/>
      <c r="D46" s="160"/>
      <c r="E46" s="160"/>
      <c r="F46" s="160"/>
      <c r="G46" s="160"/>
      <c r="H46" s="105"/>
      <c r="I46" s="105"/>
      <c r="J46" s="503"/>
      <c r="K46" s="178"/>
      <c r="L46" s="179"/>
      <c r="M46" s="179"/>
      <c r="N46" s="179"/>
      <c r="O46" s="179"/>
      <c r="P46" s="180"/>
    </row>
    <row r="47" spans="1:16" x14ac:dyDescent="0.25">
      <c r="A47" s="105"/>
      <c r="B47" s="160"/>
      <c r="C47" s="160"/>
      <c r="D47" s="160"/>
      <c r="E47" s="160"/>
      <c r="F47" s="160"/>
      <c r="G47" s="160"/>
      <c r="H47" s="105"/>
      <c r="I47" s="105"/>
      <c r="J47" s="503"/>
      <c r="K47" s="178"/>
      <c r="L47" s="179"/>
      <c r="M47" s="179"/>
      <c r="N47" s="179"/>
      <c r="O47" s="179"/>
      <c r="P47" s="180"/>
    </row>
    <row r="48" spans="1:16" x14ac:dyDescent="0.25">
      <c r="A48" s="483" t="s">
        <v>252</v>
      </c>
      <c r="B48" s="504"/>
      <c r="C48" s="504"/>
      <c r="D48" s="504"/>
      <c r="E48" s="504"/>
      <c r="F48" s="504"/>
      <c r="G48" s="505"/>
      <c r="H48" s="105"/>
      <c r="I48" s="105"/>
      <c r="J48" s="503"/>
      <c r="K48" s="178"/>
      <c r="L48" s="179"/>
      <c r="M48" s="179"/>
      <c r="N48" s="179"/>
      <c r="O48" s="179"/>
      <c r="P48" s="180"/>
    </row>
    <row r="49" spans="1:16" x14ac:dyDescent="0.25">
      <c r="A49" s="506"/>
      <c r="B49" s="507"/>
      <c r="C49" s="507"/>
      <c r="D49" s="507"/>
      <c r="E49" s="507"/>
      <c r="F49" s="507"/>
      <c r="G49" s="508"/>
      <c r="H49" s="105"/>
      <c r="I49" s="105"/>
      <c r="J49" s="503"/>
      <c r="K49" s="180"/>
      <c r="L49" s="180"/>
      <c r="M49" s="180"/>
      <c r="N49" s="180"/>
      <c r="O49" s="180"/>
      <c r="P49" s="180"/>
    </row>
    <row r="50" spans="1:16" x14ac:dyDescent="0.25">
      <c r="A50" s="509"/>
      <c r="B50" s="510"/>
      <c r="C50" s="510"/>
      <c r="D50" s="510"/>
      <c r="E50" s="510"/>
      <c r="F50" s="510"/>
      <c r="G50" s="511"/>
      <c r="H50" s="105"/>
      <c r="I50" s="105"/>
      <c r="J50" s="180"/>
      <c r="K50" s="180"/>
      <c r="L50" s="180"/>
      <c r="M50" s="180"/>
      <c r="N50" s="180"/>
      <c r="O50" s="180"/>
      <c r="P50" s="180"/>
    </row>
    <row r="51" spans="1:16" x14ac:dyDescent="0.25">
      <c r="A51" s="509"/>
      <c r="B51" s="510"/>
      <c r="C51" s="510"/>
      <c r="D51" s="510"/>
      <c r="E51" s="510"/>
      <c r="F51" s="510"/>
      <c r="G51" s="511"/>
      <c r="H51" s="105"/>
      <c r="I51" s="105"/>
      <c r="J51" s="66"/>
      <c r="K51" s="66"/>
      <c r="L51" s="67"/>
      <c r="M51" s="67"/>
      <c r="N51" s="67"/>
      <c r="O51" s="67"/>
      <c r="P51" s="180"/>
    </row>
    <row r="52" spans="1:16" x14ac:dyDescent="0.25">
      <c r="A52" s="512"/>
      <c r="B52" s="513"/>
      <c r="C52" s="513"/>
      <c r="D52" s="513"/>
      <c r="E52" s="513"/>
      <c r="F52" s="513"/>
      <c r="G52" s="514"/>
      <c r="H52" s="105"/>
      <c r="I52" s="105"/>
      <c r="J52" s="503"/>
      <c r="K52" s="178"/>
      <c r="L52" s="179"/>
      <c r="M52" s="179"/>
      <c r="N52" s="179"/>
      <c r="O52" s="179"/>
      <c r="P52" s="180"/>
    </row>
    <row r="53" spans="1:16" x14ac:dyDescent="0.25">
      <c r="A53" s="105"/>
      <c r="B53" s="160"/>
      <c r="C53" s="210">
        <v>44880</v>
      </c>
      <c r="D53" s="197"/>
      <c r="E53" s="160"/>
      <c r="F53" s="160"/>
      <c r="G53" s="160"/>
      <c r="H53" s="105"/>
      <c r="I53" s="105"/>
      <c r="J53" s="503"/>
      <c r="K53" s="178"/>
      <c r="L53" s="179"/>
      <c r="M53" s="179"/>
      <c r="N53" s="179"/>
      <c r="O53" s="179"/>
      <c r="P53" s="180"/>
    </row>
    <row r="54" spans="1:16" x14ac:dyDescent="0.25">
      <c r="A54" s="105"/>
      <c r="B54" s="160"/>
      <c r="C54" s="160"/>
      <c r="D54" s="160"/>
      <c r="E54" s="160"/>
      <c r="F54" s="160"/>
      <c r="G54" s="160"/>
      <c r="H54" s="105"/>
      <c r="I54" s="105"/>
      <c r="J54" s="503"/>
      <c r="K54" s="178"/>
      <c r="L54" s="179"/>
      <c r="M54" s="179"/>
      <c r="N54" s="179"/>
      <c r="O54" s="179"/>
      <c r="P54" s="180"/>
    </row>
    <row r="55" spans="1:16" x14ac:dyDescent="0.25">
      <c r="A55" s="105"/>
      <c r="B55" s="160"/>
      <c r="C55" s="160"/>
      <c r="D55" s="160"/>
      <c r="E55" s="160"/>
      <c r="F55" s="160"/>
      <c r="G55" s="160"/>
      <c r="H55" s="105"/>
      <c r="I55" s="105"/>
      <c r="J55" s="503"/>
      <c r="K55" s="178"/>
      <c r="L55" s="179"/>
      <c r="M55" s="179"/>
      <c r="N55" s="179"/>
      <c r="O55" s="179"/>
      <c r="P55" s="180"/>
    </row>
    <row r="56" spans="1:16" x14ac:dyDescent="0.25">
      <c r="A56" s="105"/>
      <c r="B56" s="160"/>
      <c r="C56" s="160"/>
      <c r="D56" s="160"/>
      <c r="E56" s="160"/>
      <c r="F56" s="160"/>
      <c r="G56" s="160"/>
      <c r="H56" s="105"/>
      <c r="I56" s="105"/>
      <c r="J56" s="503"/>
      <c r="K56" s="178"/>
      <c r="L56" s="179"/>
      <c r="M56" s="179"/>
      <c r="N56" s="179"/>
      <c r="O56" s="179"/>
      <c r="P56" s="180"/>
    </row>
    <row r="57" spans="1:16" x14ac:dyDescent="0.25">
      <c r="A57" s="105"/>
      <c r="B57" s="160"/>
      <c r="C57" s="160"/>
      <c r="D57" s="160"/>
      <c r="E57" s="160"/>
      <c r="F57" s="160"/>
      <c r="G57" s="160"/>
      <c r="H57" s="105"/>
      <c r="I57" s="105"/>
      <c r="J57" s="503"/>
      <c r="K57" s="178"/>
      <c r="L57" s="179"/>
      <c r="M57" s="179"/>
      <c r="N57" s="179"/>
      <c r="O57" s="179"/>
      <c r="P57" s="180"/>
    </row>
    <row r="58" spans="1:16" x14ac:dyDescent="0.25">
      <c r="A58" s="105"/>
      <c r="B58" s="160"/>
      <c r="C58" s="160"/>
      <c r="D58" s="160"/>
      <c r="E58" s="160"/>
      <c r="F58" s="160"/>
      <c r="G58" s="160"/>
      <c r="H58" s="105"/>
      <c r="I58" s="105"/>
      <c r="J58" s="503"/>
      <c r="K58" s="178"/>
      <c r="L58" s="179"/>
      <c r="M58" s="179"/>
      <c r="N58" s="179"/>
      <c r="O58" s="179"/>
      <c r="P58" s="180"/>
    </row>
    <row r="59" spans="1:16" x14ac:dyDescent="0.25">
      <c r="A59" s="105"/>
      <c r="B59" s="160"/>
      <c r="C59" s="160"/>
      <c r="D59" s="160"/>
      <c r="E59" s="160"/>
      <c r="F59" s="160"/>
      <c r="G59" s="160"/>
      <c r="H59" s="105"/>
      <c r="I59" s="105"/>
      <c r="J59" s="503"/>
      <c r="K59" s="178"/>
      <c r="L59" s="179"/>
      <c r="M59" s="179"/>
      <c r="N59" s="179"/>
      <c r="O59" s="179"/>
      <c r="P59" s="180"/>
    </row>
    <row r="60" spans="1:16" x14ac:dyDescent="0.25">
      <c r="A60" s="105"/>
      <c r="B60" s="160"/>
      <c r="C60" s="160"/>
      <c r="D60" s="160"/>
      <c r="E60" s="160"/>
      <c r="F60" s="160"/>
      <c r="G60" s="160"/>
      <c r="H60" s="105"/>
      <c r="I60" s="105"/>
      <c r="J60" s="503"/>
      <c r="K60" s="178"/>
      <c r="L60" s="179"/>
      <c r="M60" s="179"/>
      <c r="N60" s="179"/>
      <c r="O60" s="179"/>
      <c r="P60" s="180"/>
    </row>
    <row r="61" spans="1:16" x14ac:dyDescent="0.25">
      <c r="A61" s="105"/>
      <c r="B61" s="160"/>
      <c r="C61" s="160"/>
      <c r="D61" s="160"/>
      <c r="E61" s="160"/>
      <c r="F61" s="160"/>
      <c r="G61" s="160"/>
      <c r="H61" s="105"/>
      <c r="I61" s="105"/>
      <c r="J61" s="503"/>
      <c r="K61" s="178"/>
      <c r="L61" s="179"/>
      <c r="M61" s="179"/>
      <c r="N61" s="179"/>
      <c r="O61" s="179"/>
      <c r="P61" s="180"/>
    </row>
    <row r="62" spans="1:16" x14ac:dyDescent="0.25">
      <c r="A62" s="105"/>
      <c r="B62" s="160"/>
      <c r="C62" s="160"/>
      <c r="D62" s="160"/>
      <c r="E62" s="160"/>
      <c r="F62" s="160"/>
      <c r="G62" s="160"/>
      <c r="H62" s="105"/>
      <c r="I62" s="105"/>
      <c r="J62" s="503"/>
      <c r="K62" s="178"/>
      <c r="L62" s="179"/>
      <c r="M62" s="179"/>
      <c r="N62" s="179"/>
      <c r="O62" s="179"/>
      <c r="P62" s="180"/>
    </row>
    <row r="63" spans="1:16" x14ac:dyDescent="0.25">
      <c r="A63" s="105"/>
      <c r="B63" s="160"/>
      <c r="C63" s="160"/>
      <c r="D63" s="160"/>
      <c r="E63" s="160"/>
      <c r="F63" s="160"/>
      <c r="G63" s="160"/>
      <c r="H63" s="105"/>
      <c r="I63" s="105"/>
      <c r="J63" s="503"/>
      <c r="K63" s="178"/>
      <c r="L63" s="179"/>
      <c r="M63" s="179"/>
      <c r="N63" s="179"/>
      <c r="O63" s="179"/>
      <c r="P63" s="180"/>
    </row>
    <row r="64" spans="1:16" x14ac:dyDescent="0.25">
      <c r="A64" s="105"/>
      <c r="B64" s="160"/>
      <c r="C64" s="160"/>
      <c r="D64" s="160"/>
      <c r="E64" s="160"/>
      <c r="F64" s="160"/>
      <c r="G64" s="160"/>
      <c r="H64" s="105"/>
      <c r="I64" s="105"/>
      <c r="J64" s="503"/>
      <c r="K64" s="180"/>
      <c r="L64" s="180"/>
      <c r="M64" s="180"/>
      <c r="N64" s="180"/>
      <c r="O64" s="180"/>
      <c r="P64" s="180"/>
    </row>
    <row r="65" spans="10:16" x14ac:dyDescent="0.25">
      <c r="J65" s="180"/>
      <c r="K65" s="180"/>
      <c r="L65" s="180"/>
      <c r="M65" s="180"/>
      <c r="N65" s="180"/>
      <c r="O65" s="180"/>
      <c r="P65" s="180"/>
    </row>
    <row r="66" spans="10:16" x14ac:dyDescent="0.25">
      <c r="J66" s="66"/>
      <c r="K66" s="66"/>
      <c r="L66" s="67"/>
      <c r="M66" s="67"/>
      <c r="N66" s="67"/>
      <c r="O66" s="67"/>
      <c r="P66" s="180"/>
    </row>
    <row r="67" spans="10:16" x14ac:dyDescent="0.25">
      <c r="J67" s="503"/>
      <c r="K67" s="178"/>
      <c r="L67" s="179"/>
      <c r="M67" s="179"/>
      <c r="N67" s="179"/>
      <c r="O67" s="179"/>
      <c r="P67" s="180"/>
    </row>
    <row r="68" spans="10:16" x14ac:dyDescent="0.25">
      <c r="J68" s="503"/>
      <c r="K68" s="178"/>
      <c r="L68" s="179"/>
      <c r="M68" s="179"/>
      <c r="N68" s="179"/>
      <c r="O68" s="179"/>
      <c r="P68" s="180"/>
    </row>
    <row r="69" spans="10:16" x14ac:dyDescent="0.25">
      <c r="J69" s="503"/>
      <c r="K69" s="178"/>
      <c r="L69" s="179"/>
      <c r="M69" s="179"/>
      <c r="N69" s="179"/>
      <c r="O69" s="179"/>
      <c r="P69" s="180"/>
    </row>
    <row r="70" spans="10:16" x14ac:dyDescent="0.25">
      <c r="J70" s="503"/>
      <c r="K70" s="178"/>
      <c r="L70" s="179"/>
      <c r="M70" s="179"/>
      <c r="N70" s="179"/>
      <c r="O70" s="179"/>
      <c r="P70" s="180"/>
    </row>
    <row r="71" spans="10:16" x14ac:dyDescent="0.25">
      <c r="J71" s="503"/>
      <c r="K71" s="178"/>
      <c r="L71" s="179"/>
      <c r="M71" s="179"/>
      <c r="N71" s="179"/>
      <c r="O71" s="179"/>
      <c r="P71" s="180"/>
    </row>
    <row r="72" spans="10:16" x14ac:dyDescent="0.25">
      <c r="J72" s="503"/>
      <c r="K72" s="178"/>
      <c r="L72" s="179"/>
      <c r="M72" s="179"/>
      <c r="N72" s="179"/>
      <c r="O72" s="179"/>
      <c r="P72" s="180"/>
    </row>
    <row r="73" spans="10:16" x14ac:dyDescent="0.25">
      <c r="J73" s="503"/>
      <c r="K73" s="178"/>
      <c r="L73" s="179"/>
      <c r="M73" s="179"/>
      <c r="N73" s="179"/>
      <c r="O73" s="179"/>
      <c r="P73" s="180"/>
    </row>
    <row r="74" spans="10:16" x14ac:dyDescent="0.25">
      <c r="J74" s="503"/>
      <c r="K74" s="178"/>
      <c r="L74" s="179"/>
      <c r="M74" s="179"/>
      <c r="N74" s="179"/>
      <c r="O74" s="179"/>
      <c r="P74" s="180"/>
    </row>
    <row r="75" spans="10:16" x14ac:dyDescent="0.25">
      <c r="J75" s="503"/>
      <c r="K75" s="178"/>
      <c r="L75" s="179"/>
      <c r="M75" s="179"/>
      <c r="N75" s="179"/>
      <c r="O75" s="179"/>
      <c r="P75" s="180"/>
    </row>
    <row r="76" spans="10:16" x14ac:dyDescent="0.25">
      <c r="J76" s="503"/>
      <c r="K76" s="178"/>
      <c r="L76" s="179"/>
      <c r="M76" s="179"/>
      <c r="N76" s="179"/>
      <c r="O76" s="179"/>
      <c r="P76" s="180"/>
    </row>
    <row r="77" spans="10:16" x14ac:dyDescent="0.25">
      <c r="J77" s="503"/>
      <c r="K77" s="178"/>
      <c r="L77" s="179"/>
      <c r="M77" s="179"/>
      <c r="N77" s="179"/>
      <c r="O77" s="179"/>
      <c r="P77" s="180"/>
    </row>
    <row r="78" spans="10:16" x14ac:dyDescent="0.25">
      <c r="J78" s="503"/>
      <c r="K78" s="178"/>
      <c r="L78" s="179"/>
      <c r="M78" s="179"/>
      <c r="N78" s="179"/>
      <c r="O78" s="179"/>
      <c r="P78" s="180"/>
    </row>
    <row r="79" spans="10:16" x14ac:dyDescent="0.25">
      <c r="J79" s="503"/>
      <c r="K79" s="180"/>
      <c r="L79" s="180"/>
      <c r="M79" s="180"/>
      <c r="N79" s="180"/>
      <c r="O79" s="180"/>
      <c r="P79" s="180"/>
    </row>
    <row r="80" spans="10:16" x14ac:dyDescent="0.25">
      <c r="J80" s="180"/>
      <c r="K80" s="180"/>
      <c r="L80" s="180"/>
      <c r="M80" s="180"/>
      <c r="N80" s="180"/>
      <c r="O80" s="180"/>
      <c r="P80" s="180"/>
    </row>
    <row r="81" spans="10:16" x14ac:dyDescent="0.25">
      <c r="J81" s="180"/>
      <c r="K81" s="180"/>
      <c r="L81" s="180"/>
      <c r="M81" s="180"/>
      <c r="N81" s="180"/>
      <c r="O81" s="180"/>
      <c r="P81" s="180"/>
    </row>
    <row r="82" spans="10:16" x14ac:dyDescent="0.25">
      <c r="J82" s="180"/>
      <c r="K82" s="180"/>
      <c r="L82" s="180"/>
      <c r="M82" s="180"/>
      <c r="N82" s="180"/>
      <c r="O82" s="180"/>
      <c r="P82" s="180"/>
    </row>
    <row r="83" spans="10:16" x14ac:dyDescent="0.25">
      <c r="J83" s="180"/>
      <c r="K83" s="180"/>
      <c r="L83" s="180"/>
      <c r="M83" s="180"/>
      <c r="N83" s="180"/>
      <c r="O83" s="180"/>
      <c r="P83" s="180"/>
    </row>
    <row r="84" spans="10:16" x14ac:dyDescent="0.25">
      <c r="J84" s="180"/>
      <c r="K84" s="180"/>
      <c r="L84" s="180"/>
      <c r="M84" s="180"/>
      <c r="N84" s="180"/>
      <c r="O84" s="180"/>
      <c r="P84" s="180"/>
    </row>
    <row r="85" spans="10:16" x14ac:dyDescent="0.25">
      <c r="J85" s="180"/>
      <c r="K85" s="180"/>
      <c r="L85" s="180"/>
      <c r="M85" s="180"/>
      <c r="N85" s="180"/>
      <c r="O85" s="180"/>
      <c r="P85" s="180"/>
    </row>
    <row r="86" spans="10:16" x14ac:dyDescent="0.25">
      <c r="J86" s="180"/>
      <c r="K86" s="180"/>
      <c r="L86" s="180"/>
      <c r="M86" s="180"/>
      <c r="N86" s="180"/>
      <c r="O86" s="180"/>
      <c r="P86" s="180"/>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A3" zoomScaleNormal="100" workbookViewId="0">
      <selection activeCell="M48" sqref="M48"/>
    </sheetView>
  </sheetViews>
  <sheetFormatPr defaultRowHeight="13.8" x14ac:dyDescent="0.25"/>
  <cols>
    <col min="1" max="1" width="14" style="3" customWidth="1"/>
    <col min="2" max="2" width="14.6640625" style="25" customWidth="1"/>
    <col min="3" max="3" width="15.33203125" style="25" customWidth="1"/>
    <col min="4" max="4" width="17.6640625" style="25" customWidth="1"/>
    <col min="5" max="5" width="14.6640625" style="25" customWidth="1"/>
    <col min="6" max="6" width="11.5546875" style="25" customWidth="1"/>
    <col min="7" max="7" width="15" style="25" customWidth="1"/>
    <col min="8" max="8" width="14.6640625" style="2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60" t="str">
        <f>+'Cover Page'!$B$28</f>
        <v>Annual Performance Report 2022</v>
      </c>
      <c r="B1" s="60"/>
      <c r="C1" s="60"/>
      <c r="D1" s="60"/>
      <c r="E1" s="60" t="str">
        <f>+'Cover Page'!$B$33</f>
        <v>Ardley Energy Recovery Facility</v>
      </c>
      <c r="F1" s="160"/>
      <c r="G1" s="160"/>
      <c r="H1" s="160"/>
      <c r="I1" s="105"/>
      <c r="J1" s="105"/>
      <c r="K1" s="105"/>
      <c r="L1" s="105"/>
      <c r="M1" s="105"/>
      <c r="N1" s="105"/>
      <c r="O1" s="105"/>
      <c r="P1" s="105"/>
      <c r="Q1" s="105"/>
      <c r="R1" s="105"/>
      <c r="S1" s="105"/>
      <c r="T1" s="105"/>
      <c r="U1" s="105"/>
    </row>
    <row r="3" spans="1:21" ht="14.4" x14ac:dyDescent="0.3">
      <c r="A3" s="42" t="s">
        <v>377</v>
      </c>
      <c r="B3" s="160"/>
      <c r="C3" s="160"/>
      <c r="D3" s="160"/>
      <c r="E3" s="50" t="s">
        <v>333</v>
      </c>
      <c r="F3" s="160"/>
      <c r="G3" s="160"/>
      <c r="H3" s="54"/>
      <c r="I3" s="105"/>
      <c r="J3" s="7" t="str">
        <f>+A3</f>
        <v>Monitoring of Carbon Monoxide (10-minute avg)</v>
      </c>
      <c r="K3" s="105"/>
      <c r="L3" s="7"/>
      <c r="M3" s="105"/>
      <c r="N3" s="105"/>
      <c r="O3" s="7" t="s">
        <v>334</v>
      </c>
      <c r="P3" s="105"/>
      <c r="Q3" s="51" t="s">
        <v>3</v>
      </c>
      <c r="R3" s="105"/>
      <c r="S3" s="53" t="s">
        <v>3</v>
      </c>
      <c r="T3" s="48"/>
      <c r="U3" s="48"/>
    </row>
    <row r="4" spans="1:21" ht="13.95" customHeight="1" x14ac:dyDescent="0.25">
      <c r="A4" s="105"/>
      <c r="B4" s="160"/>
      <c r="C4" s="160"/>
      <c r="D4" s="160"/>
      <c r="E4" s="160"/>
      <c r="F4" s="160"/>
      <c r="G4" s="160"/>
      <c r="H4" s="160"/>
      <c r="I4" s="105"/>
      <c r="J4" s="105"/>
      <c r="K4" s="105"/>
      <c r="L4" s="105"/>
      <c r="M4" s="105"/>
      <c r="N4" s="105"/>
      <c r="O4" s="105"/>
      <c r="P4" s="105"/>
      <c r="Q4" s="105"/>
      <c r="R4" s="105"/>
      <c r="S4" s="461" t="s">
        <v>378</v>
      </c>
      <c r="T4" s="461"/>
      <c r="U4" s="461"/>
    </row>
    <row r="5" spans="1:21" ht="16.2" x14ac:dyDescent="0.25">
      <c r="A5" s="45" t="s">
        <v>336</v>
      </c>
      <c r="B5" s="501" t="s">
        <v>379</v>
      </c>
      <c r="C5" s="501"/>
      <c r="D5" s="501"/>
      <c r="E5" s="501"/>
      <c r="F5" s="501" t="s">
        <v>338</v>
      </c>
      <c r="G5" s="501"/>
      <c r="H5" s="501"/>
      <c r="I5" s="105"/>
      <c r="J5" s="105"/>
      <c r="K5" s="500"/>
      <c r="L5" s="500"/>
      <c r="M5" s="500"/>
      <c r="N5" s="500"/>
      <c r="O5" s="500"/>
      <c r="P5" s="500"/>
      <c r="Q5" s="500"/>
      <c r="R5" s="105"/>
      <c r="S5" s="461"/>
      <c r="T5" s="461"/>
      <c r="U5" s="461"/>
    </row>
    <row r="6" spans="1:21" s="41" customFormat="1" ht="37.5" customHeight="1" x14ac:dyDescent="0.3">
      <c r="A6" s="43">
        <f>+'Cover Page'!C39</f>
        <v>2022</v>
      </c>
      <c r="B6" s="84" t="s">
        <v>380</v>
      </c>
      <c r="C6" s="84" t="s">
        <v>381</v>
      </c>
      <c r="D6" s="84" t="s">
        <v>382</v>
      </c>
      <c r="E6" s="84" t="s">
        <v>383</v>
      </c>
      <c r="F6" s="84" t="s">
        <v>384</v>
      </c>
      <c r="G6" s="84" t="s">
        <v>343</v>
      </c>
      <c r="H6" s="84" t="s">
        <v>344</v>
      </c>
      <c r="I6" s="171"/>
      <c r="J6" s="172"/>
      <c r="K6" s="112">
        <f>+A6</f>
        <v>2022</v>
      </c>
      <c r="L6" s="112" t="s">
        <v>345</v>
      </c>
      <c r="M6" s="84" t="s">
        <v>381</v>
      </c>
      <c r="N6" s="84" t="s">
        <v>382</v>
      </c>
      <c r="O6" s="84" t="s">
        <v>383</v>
      </c>
      <c r="P6" s="44" t="s">
        <v>343</v>
      </c>
      <c r="Q6" s="44" t="s">
        <v>347</v>
      </c>
      <c r="R6" s="172"/>
      <c r="S6" s="461"/>
      <c r="T6" s="461"/>
      <c r="U6" s="461"/>
    </row>
    <row r="7" spans="1:21" x14ac:dyDescent="0.25">
      <c r="A7" s="173" t="s">
        <v>348</v>
      </c>
      <c r="B7" s="83">
        <v>150</v>
      </c>
      <c r="C7" s="174">
        <f>MAX(N22,M7)</f>
        <v>31</v>
      </c>
      <c r="D7" s="116">
        <f t="shared" ref="D7:D12" si="0">AVERAGE(N7,N22)</f>
        <v>1.5</v>
      </c>
      <c r="E7" s="174">
        <f t="shared" ref="E7:E9" si="1">MAX(O7,O22)</f>
        <v>300</v>
      </c>
      <c r="F7" s="83">
        <v>50</v>
      </c>
      <c r="G7" s="116">
        <f t="shared" ref="G7:G12" si="2">AVERAGE(P7,P22)</f>
        <v>1.35</v>
      </c>
      <c r="H7" s="174">
        <f t="shared" ref="H7:H12" si="3">MAX(Q7,Q22)</f>
        <v>9</v>
      </c>
      <c r="I7" s="105"/>
      <c r="J7" s="105"/>
      <c r="K7" s="502" t="s">
        <v>182</v>
      </c>
      <c r="L7" s="173" t="s">
        <v>348</v>
      </c>
      <c r="M7" s="174">
        <v>31</v>
      </c>
      <c r="N7" s="116">
        <v>0</v>
      </c>
      <c r="O7" s="182">
        <v>265</v>
      </c>
      <c r="P7" s="116">
        <v>0.2</v>
      </c>
      <c r="Q7" s="174">
        <v>1</v>
      </c>
      <c r="R7" s="105"/>
      <c r="S7" s="461"/>
      <c r="T7" s="461"/>
      <c r="U7" s="461"/>
    </row>
    <row r="8" spans="1:21" x14ac:dyDescent="0.25">
      <c r="A8" s="173" t="s">
        <v>349</v>
      </c>
      <c r="B8" s="79">
        <f>+B7</f>
        <v>150</v>
      </c>
      <c r="C8" s="174">
        <f>MAX(N23,M8)</f>
        <v>31</v>
      </c>
      <c r="D8" s="116">
        <f t="shared" si="0"/>
        <v>1</v>
      </c>
      <c r="E8" s="174">
        <f t="shared" si="1"/>
        <v>235</v>
      </c>
      <c r="F8" s="79">
        <f>+F7</f>
        <v>50</v>
      </c>
      <c r="G8" s="116">
        <f t="shared" si="2"/>
        <v>1.5499999999999998</v>
      </c>
      <c r="H8" s="174">
        <f t="shared" si="3"/>
        <v>7</v>
      </c>
      <c r="I8" s="105"/>
      <c r="J8" s="105"/>
      <c r="K8" s="502"/>
      <c r="L8" s="173" t="s">
        <v>349</v>
      </c>
      <c r="M8" s="174">
        <v>31</v>
      </c>
      <c r="N8" s="116">
        <v>0</v>
      </c>
      <c r="O8" s="182">
        <v>160</v>
      </c>
      <c r="P8" s="116">
        <v>0.8</v>
      </c>
      <c r="Q8" s="174">
        <v>7</v>
      </c>
      <c r="R8" s="105"/>
      <c r="S8" s="461"/>
      <c r="T8" s="461"/>
      <c r="U8" s="461"/>
    </row>
    <row r="9" spans="1:21" x14ac:dyDescent="0.25">
      <c r="A9" s="173" t="s">
        <v>350</v>
      </c>
      <c r="B9" s="79">
        <f t="shared" ref="B9:B18" si="4">+B8</f>
        <v>150</v>
      </c>
      <c r="C9" s="174">
        <f>MAX(N24,M9)</f>
        <v>5</v>
      </c>
      <c r="D9" s="116">
        <f t="shared" si="0"/>
        <v>1.5</v>
      </c>
      <c r="E9" s="174">
        <f t="shared" si="1"/>
        <v>368</v>
      </c>
      <c r="F9" s="79">
        <f t="shared" ref="F9:F18" si="5">+F8</f>
        <v>50</v>
      </c>
      <c r="G9" s="116">
        <f t="shared" si="2"/>
        <v>1.25</v>
      </c>
      <c r="H9" s="174">
        <f t="shared" si="3"/>
        <v>6</v>
      </c>
      <c r="I9" s="105"/>
      <c r="J9" s="105"/>
      <c r="K9" s="502"/>
      <c r="L9" s="173" t="s">
        <v>350</v>
      </c>
      <c r="M9" s="174">
        <v>5</v>
      </c>
      <c r="N9" s="116">
        <v>0</v>
      </c>
      <c r="O9" s="182">
        <v>341</v>
      </c>
      <c r="P9" s="116">
        <v>0</v>
      </c>
      <c r="Q9" s="174">
        <v>0</v>
      </c>
      <c r="R9" s="105"/>
      <c r="S9" s="52" t="s">
        <v>385</v>
      </c>
      <c r="T9" s="105"/>
      <c r="U9" s="105"/>
    </row>
    <row r="10" spans="1:21" x14ac:dyDescent="0.25">
      <c r="A10" s="173" t="s">
        <v>352</v>
      </c>
      <c r="B10" s="79">
        <f t="shared" si="4"/>
        <v>150</v>
      </c>
      <c r="C10" s="174">
        <f t="shared" ref="C10:C18" si="6">MAX(M10,M25)</f>
        <v>79</v>
      </c>
      <c r="D10" s="116">
        <f t="shared" si="0"/>
        <v>2.5</v>
      </c>
      <c r="E10" s="174">
        <f t="shared" ref="E10:E12" si="7">MAX(O10,O25)</f>
        <v>925</v>
      </c>
      <c r="F10" s="79">
        <f t="shared" si="5"/>
        <v>50</v>
      </c>
      <c r="G10" s="116">
        <f t="shared" si="2"/>
        <v>2.93</v>
      </c>
      <c r="H10" s="174">
        <f t="shared" si="3"/>
        <v>16</v>
      </c>
      <c r="I10" s="105"/>
      <c r="J10" s="105"/>
      <c r="K10" s="502"/>
      <c r="L10" s="173" t="s">
        <v>352</v>
      </c>
      <c r="M10" s="174">
        <v>31</v>
      </c>
      <c r="N10" s="116">
        <v>0</v>
      </c>
      <c r="O10" s="182">
        <v>798</v>
      </c>
      <c r="P10" s="116">
        <v>0.86</v>
      </c>
      <c r="Q10" s="174">
        <v>13</v>
      </c>
      <c r="R10" s="105"/>
      <c r="S10" s="499" t="s">
        <v>386</v>
      </c>
      <c r="T10" s="499"/>
      <c r="U10" s="499"/>
    </row>
    <row r="11" spans="1:21" x14ac:dyDescent="0.25">
      <c r="A11" s="173" t="s">
        <v>354</v>
      </c>
      <c r="B11" s="79">
        <f t="shared" si="4"/>
        <v>150</v>
      </c>
      <c r="C11" s="174">
        <f t="shared" si="6"/>
        <v>10</v>
      </c>
      <c r="D11" s="116">
        <f t="shared" si="0"/>
        <v>0.5</v>
      </c>
      <c r="E11" s="174">
        <f t="shared" si="7"/>
        <v>975</v>
      </c>
      <c r="F11" s="79">
        <f t="shared" si="5"/>
        <v>50</v>
      </c>
      <c r="G11" s="116">
        <f t="shared" si="2"/>
        <v>0.6</v>
      </c>
      <c r="H11" s="174">
        <f t="shared" si="3"/>
        <v>13</v>
      </c>
      <c r="I11" s="105"/>
      <c r="J11" s="105"/>
      <c r="K11" s="502"/>
      <c r="L11" s="173" t="s">
        <v>354</v>
      </c>
      <c r="M11" s="174">
        <v>9</v>
      </c>
      <c r="N11" s="116">
        <v>0</v>
      </c>
      <c r="O11" s="182">
        <v>296</v>
      </c>
      <c r="P11" s="116">
        <v>0.2</v>
      </c>
      <c r="Q11" s="174">
        <v>3</v>
      </c>
      <c r="R11" s="105"/>
      <c r="S11" s="499"/>
      <c r="T11" s="499"/>
      <c r="U11" s="499"/>
    </row>
    <row r="12" spans="1:21" x14ac:dyDescent="0.25">
      <c r="A12" s="173" t="s">
        <v>355</v>
      </c>
      <c r="B12" s="79">
        <f t="shared" si="4"/>
        <v>150</v>
      </c>
      <c r="C12" s="174">
        <f t="shared" si="6"/>
        <v>186</v>
      </c>
      <c r="D12" s="116">
        <f t="shared" si="0"/>
        <v>0.5</v>
      </c>
      <c r="E12" s="174">
        <f t="shared" si="7"/>
        <v>1010</v>
      </c>
      <c r="F12" s="79">
        <f t="shared" si="5"/>
        <v>50</v>
      </c>
      <c r="G12" s="116">
        <f t="shared" si="2"/>
        <v>0.5</v>
      </c>
      <c r="H12" s="174">
        <f t="shared" si="3"/>
        <v>26</v>
      </c>
      <c r="I12" s="105"/>
      <c r="J12" s="105"/>
      <c r="K12" s="502"/>
      <c r="L12" s="173" t="s">
        <v>355</v>
      </c>
      <c r="M12" s="174">
        <v>186</v>
      </c>
      <c r="N12" s="116">
        <v>0</v>
      </c>
      <c r="O12" s="182">
        <v>186</v>
      </c>
      <c r="P12" s="116">
        <v>0</v>
      </c>
      <c r="Q12" s="174">
        <v>0</v>
      </c>
      <c r="R12" s="105"/>
      <c r="S12" s="499"/>
      <c r="T12" s="499"/>
      <c r="U12" s="499"/>
    </row>
    <row r="13" spans="1:21" x14ac:dyDescent="0.25">
      <c r="A13" s="173" t="s">
        <v>356</v>
      </c>
      <c r="B13" s="79">
        <f t="shared" si="4"/>
        <v>150</v>
      </c>
      <c r="C13" s="174">
        <f t="shared" si="6"/>
        <v>51</v>
      </c>
      <c r="D13" s="116">
        <f t="shared" ref="D13:D18" si="8">AVERAGE(N13,N28)</f>
        <v>1.4350000000000001</v>
      </c>
      <c r="E13" s="174">
        <f t="shared" ref="E13:E18" si="9">MAX(O13,O28)</f>
        <v>919</v>
      </c>
      <c r="F13" s="79">
        <f t="shared" si="5"/>
        <v>50</v>
      </c>
      <c r="G13" s="116">
        <f t="shared" ref="G13:G15" si="10">AVERAGE(P13,P28)</f>
        <v>0.44500000000000001</v>
      </c>
      <c r="H13" s="174">
        <f t="shared" ref="H13:H15" si="11">MAX(Q13,Q28)</f>
        <v>9</v>
      </c>
      <c r="I13" s="105"/>
      <c r="J13" s="105"/>
      <c r="K13" s="502"/>
      <c r="L13" s="173" t="s">
        <v>356</v>
      </c>
      <c r="M13" s="79">
        <v>51</v>
      </c>
      <c r="N13" s="205">
        <v>0.74</v>
      </c>
      <c r="O13" s="206">
        <v>919</v>
      </c>
      <c r="P13" s="205">
        <v>0.66</v>
      </c>
      <c r="Q13" s="79">
        <v>9</v>
      </c>
      <c r="R13" s="105"/>
      <c r="S13" s="499" t="s">
        <v>387</v>
      </c>
      <c r="T13" s="499"/>
      <c r="U13" s="499"/>
    </row>
    <row r="14" spans="1:21" x14ac:dyDescent="0.25">
      <c r="A14" s="173" t="s">
        <v>358</v>
      </c>
      <c r="B14" s="79">
        <f t="shared" si="4"/>
        <v>150</v>
      </c>
      <c r="C14" s="174">
        <f t="shared" si="6"/>
        <v>17</v>
      </c>
      <c r="D14" s="116">
        <f t="shared" si="8"/>
        <v>1.0649999999999999</v>
      </c>
      <c r="E14" s="174">
        <f t="shared" si="9"/>
        <v>796</v>
      </c>
      <c r="F14" s="79">
        <f t="shared" si="5"/>
        <v>50</v>
      </c>
      <c r="G14" s="116">
        <f t="shared" si="10"/>
        <v>1.06</v>
      </c>
      <c r="H14" s="174">
        <f t="shared" si="11"/>
        <v>7</v>
      </c>
      <c r="I14" s="105"/>
      <c r="J14" s="105"/>
      <c r="K14" s="502"/>
      <c r="L14" s="173" t="s">
        <v>358</v>
      </c>
      <c r="M14" s="207">
        <v>17</v>
      </c>
      <c r="N14" s="205">
        <v>1.1000000000000001</v>
      </c>
      <c r="O14" s="206">
        <v>796</v>
      </c>
      <c r="P14" s="205">
        <v>1.0900000000000001</v>
      </c>
      <c r="Q14" s="79">
        <v>7</v>
      </c>
      <c r="R14" s="105"/>
      <c r="S14" s="499"/>
      <c r="T14" s="499"/>
      <c r="U14" s="499"/>
    </row>
    <row r="15" spans="1:21" x14ac:dyDescent="0.25">
      <c r="A15" s="173" t="s">
        <v>359</v>
      </c>
      <c r="B15" s="79">
        <f t="shared" si="4"/>
        <v>150</v>
      </c>
      <c r="C15" s="174">
        <f t="shared" si="6"/>
        <v>17</v>
      </c>
      <c r="D15" s="116">
        <f t="shared" si="8"/>
        <v>1.2250000000000001</v>
      </c>
      <c r="E15" s="174">
        <f t="shared" si="9"/>
        <v>772</v>
      </c>
      <c r="F15" s="79">
        <f t="shared" si="5"/>
        <v>50</v>
      </c>
      <c r="G15" s="116">
        <f t="shared" si="10"/>
        <v>1.085</v>
      </c>
      <c r="H15" s="174">
        <f t="shared" si="11"/>
        <v>7</v>
      </c>
      <c r="I15" s="105"/>
      <c r="J15" s="105"/>
      <c r="K15" s="502"/>
      <c r="L15" s="173" t="s">
        <v>359</v>
      </c>
      <c r="M15" s="207">
        <v>9</v>
      </c>
      <c r="N15" s="205">
        <v>0.9</v>
      </c>
      <c r="O15" s="206">
        <v>772</v>
      </c>
      <c r="P15" s="205">
        <v>0.9</v>
      </c>
      <c r="Q15" s="79">
        <v>7</v>
      </c>
      <c r="R15" s="105"/>
      <c r="S15" s="499"/>
      <c r="T15" s="499"/>
      <c r="U15" s="499"/>
    </row>
    <row r="16" spans="1:21" x14ac:dyDescent="0.25">
      <c r="A16" s="173" t="s">
        <v>360</v>
      </c>
      <c r="B16" s="79">
        <f t="shared" si="4"/>
        <v>150</v>
      </c>
      <c r="C16" s="174">
        <f t="shared" si="6"/>
        <v>12</v>
      </c>
      <c r="D16" s="116">
        <f t="shared" si="8"/>
        <v>1</v>
      </c>
      <c r="E16" s="174">
        <f t="shared" si="9"/>
        <v>629</v>
      </c>
      <c r="F16" s="79">
        <f t="shared" si="5"/>
        <v>50</v>
      </c>
      <c r="G16" s="116">
        <f>AVERAGE(P16,P31)</f>
        <v>1.4849999999999999</v>
      </c>
      <c r="H16" s="174">
        <f>MAX(Q16,Q31)</f>
        <v>8</v>
      </c>
      <c r="I16" s="105"/>
      <c r="J16" s="105"/>
      <c r="K16" s="502"/>
      <c r="L16" s="173" t="s">
        <v>360</v>
      </c>
      <c r="M16" s="174">
        <v>9</v>
      </c>
      <c r="N16" s="116">
        <v>0</v>
      </c>
      <c r="O16" s="182">
        <v>401</v>
      </c>
      <c r="P16" s="116">
        <v>0.59</v>
      </c>
      <c r="Q16" s="174">
        <v>3</v>
      </c>
      <c r="R16" s="105"/>
      <c r="S16" s="499"/>
      <c r="T16" s="499"/>
      <c r="U16" s="499"/>
    </row>
    <row r="17" spans="1:17" x14ac:dyDescent="0.25">
      <c r="A17" s="173" t="s">
        <v>361</v>
      </c>
      <c r="B17" s="79">
        <f t="shared" si="4"/>
        <v>150</v>
      </c>
      <c r="C17" s="174">
        <f t="shared" si="6"/>
        <v>9</v>
      </c>
      <c r="D17" s="116">
        <f t="shared" si="8"/>
        <v>1</v>
      </c>
      <c r="E17" s="174">
        <f t="shared" si="9"/>
        <v>419</v>
      </c>
      <c r="F17" s="79">
        <f t="shared" si="5"/>
        <v>50</v>
      </c>
      <c r="G17" s="116">
        <f>AVERAGE(P17,P32)</f>
        <v>0.93</v>
      </c>
      <c r="H17" s="174">
        <f>MAX(Q17,Q32)</f>
        <v>6</v>
      </c>
      <c r="I17" s="105"/>
      <c r="J17" s="105"/>
      <c r="K17" s="502"/>
      <c r="L17" s="173" t="s">
        <v>361</v>
      </c>
      <c r="M17" s="174">
        <v>3</v>
      </c>
      <c r="N17" s="116">
        <v>0</v>
      </c>
      <c r="O17" s="182">
        <v>419</v>
      </c>
      <c r="P17" s="116">
        <v>0.34</v>
      </c>
      <c r="Q17" s="182">
        <v>6</v>
      </c>
    </row>
    <row r="18" spans="1:17" x14ac:dyDescent="0.25">
      <c r="A18" s="173" t="s">
        <v>362</v>
      </c>
      <c r="B18" s="79">
        <f t="shared" si="4"/>
        <v>150</v>
      </c>
      <c r="C18" s="174">
        <f t="shared" si="6"/>
        <v>33</v>
      </c>
      <c r="D18" s="116">
        <f t="shared" si="8"/>
        <v>1.5</v>
      </c>
      <c r="E18" s="174">
        <f t="shared" si="9"/>
        <v>1078</v>
      </c>
      <c r="F18" s="79">
        <f t="shared" si="5"/>
        <v>50</v>
      </c>
      <c r="G18" s="116">
        <f>AVERAGE(P18,P33)</f>
        <v>1.32</v>
      </c>
      <c r="H18" s="174">
        <f>MAX(Q18,Q33)</f>
        <v>10</v>
      </c>
      <c r="I18" s="105"/>
      <c r="J18" s="105"/>
      <c r="K18" s="502"/>
      <c r="L18" s="173" t="s">
        <v>362</v>
      </c>
      <c r="M18" s="174">
        <v>5</v>
      </c>
      <c r="N18" s="116">
        <v>1</v>
      </c>
      <c r="O18" s="182">
        <v>1078</v>
      </c>
      <c r="P18" s="116">
        <v>0.87</v>
      </c>
      <c r="Q18" s="174">
        <v>10</v>
      </c>
    </row>
    <row r="19" spans="1:17" x14ac:dyDescent="0.25">
      <c r="A19" s="105"/>
      <c r="B19" s="160"/>
      <c r="C19" s="160"/>
      <c r="D19" s="160"/>
      <c r="E19" s="160"/>
      <c r="F19" s="160"/>
      <c r="G19" s="160"/>
      <c r="H19" s="160"/>
      <c r="I19" s="105"/>
      <c r="J19" s="105"/>
      <c r="K19" s="502"/>
      <c r="L19" s="175" t="s">
        <v>363</v>
      </c>
      <c r="M19" s="176">
        <f>AVERAGE(M7:M18)</f>
        <v>32.25</v>
      </c>
      <c r="N19" s="176">
        <f>AVERAGE(N7:N18)</f>
        <v>0.3116666666666667</v>
      </c>
      <c r="O19" s="176">
        <f>MAX(O7:O18)</f>
        <v>1078</v>
      </c>
      <c r="P19" s="176">
        <f>AVERAGE(P7:P18)</f>
        <v>0.54250000000000009</v>
      </c>
      <c r="Q19" s="176">
        <f>MAX(Q7:Q18)</f>
        <v>13</v>
      </c>
    </row>
    <row r="21" spans="1:17" ht="27.6" x14ac:dyDescent="0.25">
      <c r="A21" s="105"/>
      <c r="B21" s="160"/>
      <c r="C21" s="160"/>
      <c r="D21" s="160"/>
      <c r="E21" s="160"/>
      <c r="F21" s="160"/>
      <c r="G21" s="160"/>
      <c r="H21" s="160"/>
      <c r="I21" s="105"/>
      <c r="J21" s="105"/>
      <c r="K21" s="112">
        <f>+A6</f>
        <v>2022</v>
      </c>
      <c r="L21" s="112" t="s">
        <v>345</v>
      </c>
      <c r="M21" s="84" t="s">
        <v>381</v>
      </c>
      <c r="N21" s="84" t="s">
        <v>382</v>
      </c>
      <c r="O21" s="84" t="s">
        <v>383</v>
      </c>
      <c r="P21" s="44" t="s">
        <v>343</v>
      </c>
      <c r="Q21" s="44" t="s">
        <v>347</v>
      </c>
    </row>
    <row r="22" spans="1:17" x14ac:dyDescent="0.25">
      <c r="A22" s="105"/>
      <c r="B22" s="160"/>
      <c r="C22" s="160"/>
      <c r="D22" s="160"/>
      <c r="E22" s="160"/>
      <c r="F22" s="160"/>
      <c r="G22" s="160"/>
      <c r="H22" s="160"/>
      <c r="I22" s="105"/>
      <c r="J22" s="105"/>
      <c r="K22" s="502" t="s">
        <v>183</v>
      </c>
      <c r="L22" s="173" t="s">
        <v>348</v>
      </c>
      <c r="M22" s="174">
        <v>18</v>
      </c>
      <c r="N22" s="116">
        <v>3</v>
      </c>
      <c r="O22" s="182">
        <v>300</v>
      </c>
      <c r="P22" s="116">
        <v>2.5</v>
      </c>
      <c r="Q22" s="174">
        <v>9</v>
      </c>
    </row>
    <row r="23" spans="1:17" x14ac:dyDescent="0.25">
      <c r="A23" s="105"/>
      <c r="B23" s="160"/>
      <c r="C23" s="160"/>
      <c r="D23" s="160"/>
      <c r="E23" s="160"/>
      <c r="F23" s="160"/>
      <c r="G23" s="160"/>
      <c r="H23" s="160"/>
      <c r="I23" s="105"/>
      <c r="J23" s="105"/>
      <c r="K23" s="502"/>
      <c r="L23" s="173" t="s">
        <v>349</v>
      </c>
      <c r="M23" s="174">
        <v>6</v>
      </c>
      <c r="N23" s="116">
        <v>2</v>
      </c>
      <c r="O23" s="182">
        <v>235</v>
      </c>
      <c r="P23" s="116">
        <v>2.2999999999999998</v>
      </c>
      <c r="Q23" s="174">
        <v>4</v>
      </c>
    </row>
    <row r="24" spans="1:17" x14ac:dyDescent="0.25">
      <c r="A24" s="105"/>
      <c r="B24" s="160"/>
      <c r="C24" s="160"/>
      <c r="D24" s="160"/>
      <c r="E24" s="160"/>
      <c r="F24" s="160"/>
      <c r="G24" s="160"/>
      <c r="H24" s="160"/>
      <c r="I24" s="105"/>
      <c r="J24" s="105"/>
      <c r="K24" s="502"/>
      <c r="L24" s="173" t="s">
        <v>350</v>
      </c>
      <c r="M24" s="174">
        <v>6</v>
      </c>
      <c r="N24" s="116">
        <v>3</v>
      </c>
      <c r="O24" s="182">
        <v>368</v>
      </c>
      <c r="P24" s="116">
        <v>2.5</v>
      </c>
      <c r="Q24" s="174">
        <v>6</v>
      </c>
    </row>
    <row r="25" spans="1:17" x14ac:dyDescent="0.25">
      <c r="A25" s="105"/>
      <c r="B25" s="160"/>
      <c r="C25" s="160"/>
      <c r="D25" s="160"/>
      <c r="E25" s="160"/>
      <c r="F25" s="160"/>
      <c r="G25" s="160"/>
      <c r="H25" s="160"/>
      <c r="I25" s="105"/>
      <c r="J25" s="105"/>
      <c r="K25" s="502"/>
      <c r="L25" s="173" t="s">
        <v>352</v>
      </c>
      <c r="M25" s="174">
        <v>79</v>
      </c>
      <c r="N25" s="116">
        <v>5</v>
      </c>
      <c r="O25" s="182">
        <v>925</v>
      </c>
      <c r="P25" s="116">
        <v>5</v>
      </c>
      <c r="Q25" s="174">
        <v>16</v>
      </c>
    </row>
    <row r="26" spans="1:17" x14ac:dyDescent="0.25">
      <c r="A26" s="105"/>
      <c r="B26" s="160"/>
      <c r="C26" s="160"/>
      <c r="D26" s="160"/>
      <c r="E26" s="160"/>
      <c r="F26" s="160"/>
      <c r="G26" s="160"/>
      <c r="H26" s="160"/>
      <c r="I26" s="105"/>
      <c r="J26" s="105"/>
      <c r="K26" s="502"/>
      <c r="L26" s="173" t="s">
        <v>354</v>
      </c>
      <c r="M26" s="174">
        <v>10</v>
      </c>
      <c r="N26" s="116">
        <v>1</v>
      </c>
      <c r="O26" s="182">
        <v>975</v>
      </c>
      <c r="P26" s="116">
        <v>1</v>
      </c>
      <c r="Q26" s="174">
        <v>13</v>
      </c>
    </row>
    <row r="27" spans="1:17" x14ac:dyDescent="0.25">
      <c r="A27" s="105"/>
      <c r="B27" s="160"/>
      <c r="C27" s="160"/>
      <c r="D27" s="160"/>
      <c r="E27" s="160"/>
      <c r="F27" s="160"/>
      <c r="G27" s="160"/>
      <c r="H27" s="160"/>
      <c r="I27" s="105"/>
      <c r="J27" s="105"/>
      <c r="K27" s="502"/>
      <c r="L27" s="173" t="s">
        <v>355</v>
      </c>
      <c r="M27" s="174">
        <v>11</v>
      </c>
      <c r="N27" s="116">
        <v>1</v>
      </c>
      <c r="O27" s="182">
        <v>1010</v>
      </c>
      <c r="P27" s="116">
        <v>1</v>
      </c>
      <c r="Q27" s="174">
        <v>26</v>
      </c>
    </row>
    <row r="28" spans="1:17" x14ac:dyDescent="0.25">
      <c r="A28" s="105"/>
      <c r="B28" s="160" t="s">
        <v>389</v>
      </c>
      <c r="C28" s="160"/>
      <c r="D28" s="160"/>
      <c r="E28" s="160"/>
      <c r="F28" s="160"/>
      <c r="G28" s="160"/>
      <c r="H28" s="160"/>
      <c r="I28" s="105"/>
      <c r="J28" s="105"/>
      <c r="K28" s="502"/>
      <c r="L28" s="185" t="s">
        <v>356</v>
      </c>
      <c r="M28" s="81">
        <v>17</v>
      </c>
      <c r="N28" s="205">
        <v>2.13</v>
      </c>
      <c r="O28" s="206">
        <v>327</v>
      </c>
      <c r="P28" s="205">
        <v>0.23</v>
      </c>
      <c r="Q28" s="79">
        <v>2</v>
      </c>
    </row>
    <row r="29" spans="1:17" x14ac:dyDescent="0.25">
      <c r="A29" s="105"/>
      <c r="B29" s="160"/>
      <c r="C29" s="160"/>
      <c r="D29" s="160"/>
      <c r="E29" s="160"/>
      <c r="F29" s="160"/>
      <c r="G29" s="160"/>
      <c r="H29" s="160"/>
      <c r="I29" s="105"/>
      <c r="J29" s="105"/>
      <c r="K29" s="502"/>
      <c r="L29" s="173" t="s">
        <v>358</v>
      </c>
      <c r="M29" s="174">
        <v>10</v>
      </c>
      <c r="N29" s="205">
        <v>1.03</v>
      </c>
      <c r="O29" s="206">
        <v>485</v>
      </c>
      <c r="P29" s="205">
        <v>1.03</v>
      </c>
      <c r="Q29" s="79">
        <v>6</v>
      </c>
    </row>
    <row r="30" spans="1:17" x14ac:dyDescent="0.25">
      <c r="A30" s="105"/>
      <c r="B30" s="160"/>
      <c r="C30" s="160"/>
      <c r="D30" s="160"/>
      <c r="E30" s="160"/>
      <c r="F30" s="160"/>
      <c r="G30" s="160"/>
      <c r="H30" s="160"/>
      <c r="I30" s="105"/>
      <c r="J30" s="105"/>
      <c r="K30" s="502"/>
      <c r="L30" s="173" t="s">
        <v>359</v>
      </c>
      <c r="M30" s="174">
        <v>17</v>
      </c>
      <c r="N30" s="205">
        <v>1.55</v>
      </c>
      <c r="O30" s="206">
        <v>604</v>
      </c>
      <c r="P30" s="205">
        <v>1.27</v>
      </c>
      <c r="Q30" s="79">
        <v>6</v>
      </c>
    </row>
    <row r="31" spans="1:17" x14ac:dyDescent="0.25">
      <c r="A31" s="105"/>
      <c r="B31" s="160"/>
      <c r="C31" s="160"/>
      <c r="D31" s="160"/>
      <c r="E31" s="160"/>
      <c r="F31" s="160"/>
      <c r="G31" s="160"/>
      <c r="H31" s="160"/>
      <c r="I31" s="105"/>
      <c r="J31" s="105"/>
      <c r="K31" s="502"/>
      <c r="L31" s="173" t="s">
        <v>360</v>
      </c>
      <c r="M31" s="174">
        <v>12</v>
      </c>
      <c r="N31" s="208">
        <v>2</v>
      </c>
      <c r="O31" s="209">
        <v>629</v>
      </c>
      <c r="P31" s="208">
        <v>2.38</v>
      </c>
      <c r="Q31" s="207">
        <v>8</v>
      </c>
    </row>
    <row r="32" spans="1:17" x14ac:dyDescent="0.25">
      <c r="A32" s="105"/>
      <c r="B32" s="160"/>
      <c r="C32" s="160"/>
      <c r="D32" s="160"/>
      <c r="E32" s="160"/>
      <c r="F32" s="160"/>
      <c r="G32" s="160"/>
      <c r="H32" s="160"/>
      <c r="I32" s="105"/>
      <c r="J32" s="105"/>
      <c r="K32" s="502"/>
      <c r="L32" s="173" t="s">
        <v>361</v>
      </c>
      <c r="M32" s="174">
        <v>9</v>
      </c>
      <c r="N32" s="116">
        <v>2</v>
      </c>
      <c r="O32" s="182">
        <v>334</v>
      </c>
      <c r="P32" s="116">
        <v>1.52</v>
      </c>
      <c r="Q32" s="174">
        <v>3</v>
      </c>
    </row>
    <row r="33" spans="1:17" x14ac:dyDescent="0.25">
      <c r="A33" s="105"/>
      <c r="B33" s="160"/>
      <c r="C33" s="160"/>
      <c r="D33" s="160"/>
      <c r="E33" s="160"/>
      <c r="F33" s="160"/>
      <c r="G33" s="160"/>
      <c r="H33" s="160"/>
      <c r="I33" s="105"/>
      <c r="J33" s="105"/>
      <c r="K33" s="502"/>
      <c r="L33" s="173" t="s">
        <v>362</v>
      </c>
      <c r="M33" s="174">
        <v>33</v>
      </c>
      <c r="N33" s="116">
        <v>2</v>
      </c>
      <c r="O33" s="182">
        <v>404</v>
      </c>
      <c r="P33" s="116">
        <v>1.77</v>
      </c>
      <c r="Q33" s="174">
        <v>7</v>
      </c>
    </row>
    <row r="34" spans="1:17" x14ac:dyDescent="0.25">
      <c r="A34" s="105"/>
      <c r="B34" s="160"/>
      <c r="C34" s="160"/>
      <c r="D34" s="160"/>
      <c r="E34" s="160"/>
      <c r="F34" s="160"/>
      <c r="G34" s="160"/>
      <c r="H34" s="160"/>
      <c r="I34" s="105"/>
      <c r="J34" s="105"/>
      <c r="K34" s="502"/>
      <c r="L34" s="175" t="s">
        <v>363</v>
      </c>
      <c r="M34" s="176">
        <f>AVERAGE(M7:M33)</f>
        <v>25.89</v>
      </c>
      <c r="N34" s="176">
        <f>AVERAGE(N7:N33)</f>
        <v>1.1904666666666666</v>
      </c>
      <c r="O34" s="176">
        <f>MAX(O7:O33)</f>
        <v>1078</v>
      </c>
      <c r="P34" s="176">
        <f>AVERAGE(P22:P33)</f>
        <v>1.875</v>
      </c>
      <c r="Q34" s="176">
        <f>MAX(Q22:Q33)</f>
        <v>26</v>
      </c>
    </row>
    <row r="36" spans="1:17" x14ac:dyDescent="0.25">
      <c r="A36" s="105"/>
      <c r="B36" s="160"/>
      <c r="C36" s="160"/>
      <c r="D36" s="160"/>
      <c r="E36" s="160"/>
      <c r="F36" s="160"/>
      <c r="G36" s="160"/>
      <c r="H36" s="160"/>
      <c r="I36" s="105"/>
      <c r="J36" s="105"/>
      <c r="K36" s="66"/>
      <c r="L36" s="66"/>
      <c r="M36" s="67"/>
      <c r="N36" s="67"/>
      <c r="O36" s="67"/>
      <c r="P36" s="67"/>
      <c r="Q36" s="67"/>
    </row>
    <row r="37" spans="1:17" x14ac:dyDescent="0.25">
      <c r="A37" s="105"/>
      <c r="B37" s="160"/>
      <c r="C37" s="160"/>
      <c r="D37" s="160"/>
      <c r="E37" s="160"/>
      <c r="F37" s="160"/>
      <c r="G37" s="160"/>
      <c r="H37" s="160"/>
      <c r="I37" s="105"/>
      <c r="J37" s="105"/>
      <c r="K37" s="503"/>
      <c r="L37" s="178"/>
      <c r="M37" s="179"/>
      <c r="N37" s="179"/>
      <c r="O37" s="179"/>
      <c r="P37" s="179"/>
      <c r="Q37" s="179"/>
    </row>
    <row r="38" spans="1:17" x14ac:dyDescent="0.25">
      <c r="A38" s="105"/>
      <c r="B38" s="160"/>
      <c r="C38" s="160"/>
      <c r="D38" s="160"/>
      <c r="E38" s="160"/>
      <c r="F38" s="160"/>
      <c r="G38" s="160"/>
      <c r="H38" s="160"/>
      <c r="I38" s="105"/>
      <c r="J38" s="105"/>
      <c r="K38" s="503"/>
      <c r="L38" s="178"/>
      <c r="M38" s="179"/>
      <c r="N38" s="179"/>
      <c r="O38" s="179"/>
      <c r="P38" s="179"/>
      <c r="Q38" s="179"/>
    </row>
    <row r="39" spans="1:17" x14ac:dyDescent="0.25">
      <c r="A39" s="105"/>
      <c r="B39" s="160"/>
      <c r="C39" s="160" t="s">
        <v>390</v>
      </c>
      <c r="D39" s="160"/>
      <c r="E39" s="160"/>
      <c r="F39" s="160"/>
      <c r="G39" s="160"/>
      <c r="H39" s="160"/>
      <c r="I39" s="105"/>
      <c r="J39" s="105"/>
      <c r="K39" s="503"/>
      <c r="L39" s="178"/>
      <c r="M39" s="179"/>
      <c r="N39" s="179"/>
      <c r="O39" s="179"/>
      <c r="P39" s="179"/>
      <c r="Q39" s="179"/>
    </row>
    <row r="40" spans="1:17" x14ac:dyDescent="0.25">
      <c r="A40" s="105"/>
      <c r="B40" s="160"/>
      <c r="C40" s="160"/>
      <c r="D40" s="160"/>
      <c r="E40" s="160"/>
      <c r="F40" s="160"/>
      <c r="G40" s="160"/>
      <c r="H40" s="160"/>
      <c r="I40" s="105"/>
      <c r="J40" s="105"/>
      <c r="K40" s="503"/>
      <c r="L40" s="178"/>
      <c r="M40" s="179"/>
      <c r="N40" s="179"/>
      <c r="O40" s="179"/>
      <c r="P40" s="179"/>
      <c r="Q40" s="179"/>
    </row>
    <row r="41" spans="1:17" x14ac:dyDescent="0.25">
      <c r="A41" s="105"/>
      <c r="B41" s="160"/>
      <c r="C41" s="160"/>
      <c r="D41" s="160"/>
      <c r="E41" s="160"/>
      <c r="F41" s="160"/>
      <c r="G41" s="160"/>
      <c r="H41" s="160"/>
      <c r="I41" s="105"/>
      <c r="J41" s="105"/>
      <c r="K41" s="503"/>
      <c r="L41" s="178"/>
      <c r="M41" s="179"/>
      <c r="N41" s="179"/>
      <c r="O41" s="179"/>
      <c r="P41" s="179"/>
      <c r="Q41" s="179"/>
    </row>
    <row r="42" spans="1:17" x14ac:dyDescent="0.25">
      <c r="A42" s="105"/>
      <c r="B42" s="160"/>
      <c r="C42" s="160"/>
      <c r="D42" s="160"/>
      <c r="E42" s="160"/>
      <c r="F42" s="160"/>
      <c r="G42" s="160"/>
      <c r="H42" s="160"/>
      <c r="I42" s="105"/>
      <c r="J42" s="105"/>
      <c r="K42" s="503"/>
      <c r="L42" s="178"/>
      <c r="M42" s="179"/>
      <c r="N42" s="179"/>
      <c r="O42" s="179"/>
      <c r="P42" s="179"/>
      <c r="Q42" s="179"/>
    </row>
    <row r="43" spans="1:17" x14ac:dyDescent="0.25">
      <c r="A43" s="105"/>
      <c r="B43" s="160"/>
      <c r="C43" s="160"/>
      <c r="D43" s="160"/>
      <c r="E43" s="160"/>
      <c r="F43" s="160"/>
      <c r="G43" s="160"/>
      <c r="H43" s="160"/>
      <c r="I43" s="105"/>
      <c r="J43" s="105"/>
      <c r="K43" s="503"/>
      <c r="L43" s="178"/>
      <c r="M43" s="179"/>
      <c r="N43" s="179"/>
      <c r="O43" s="179"/>
      <c r="P43" s="179"/>
      <c r="Q43" s="179"/>
    </row>
    <row r="44" spans="1:17" x14ac:dyDescent="0.25">
      <c r="A44" s="105"/>
      <c r="B44" s="160"/>
      <c r="C44" s="160"/>
      <c r="D44" s="160"/>
      <c r="E44" s="160"/>
      <c r="F44" s="160"/>
      <c r="G44" s="160"/>
      <c r="H44" s="160"/>
      <c r="I44" s="105"/>
      <c r="J44" s="105"/>
      <c r="K44" s="503"/>
      <c r="L44" s="178"/>
      <c r="M44" s="179"/>
      <c r="N44" s="179"/>
      <c r="O44" s="179"/>
      <c r="P44" s="179"/>
      <c r="Q44" s="179"/>
    </row>
    <row r="45" spans="1:17" x14ac:dyDescent="0.25">
      <c r="A45" s="105"/>
      <c r="B45" s="160"/>
      <c r="C45" s="160"/>
      <c r="D45" s="160"/>
      <c r="E45" s="160"/>
      <c r="F45" s="160"/>
      <c r="G45" s="160"/>
      <c r="H45" s="160"/>
      <c r="I45" s="105"/>
      <c r="J45" s="105"/>
      <c r="K45" s="503"/>
      <c r="L45" s="178"/>
      <c r="M45" s="179"/>
      <c r="N45" s="179"/>
      <c r="O45" s="179"/>
      <c r="P45" s="179"/>
      <c r="Q45" s="179"/>
    </row>
    <row r="46" spans="1:17" x14ac:dyDescent="0.25">
      <c r="A46" s="105"/>
      <c r="B46" s="160"/>
      <c r="C46" s="160"/>
      <c r="D46" s="160"/>
      <c r="E46" s="160"/>
      <c r="F46" s="160"/>
      <c r="G46" s="160"/>
      <c r="H46" s="160"/>
      <c r="I46" s="105"/>
      <c r="J46" s="105"/>
      <c r="K46" s="503"/>
      <c r="L46" s="178"/>
      <c r="M46" s="179"/>
      <c r="N46" s="179"/>
      <c r="O46" s="179"/>
      <c r="P46" s="179"/>
      <c r="Q46" s="179"/>
    </row>
    <row r="47" spans="1:17" x14ac:dyDescent="0.25">
      <c r="A47" s="105"/>
      <c r="B47" s="160"/>
      <c r="C47" s="160"/>
      <c r="D47" s="160"/>
      <c r="E47" s="160"/>
      <c r="F47" s="160"/>
      <c r="G47" s="160"/>
      <c r="H47" s="160"/>
      <c r="I47" s="105"/>
      <c r="J47" s="105"/>
      <c r="K47" s="503"/>
      <c r="L47" s="178"/>
      <c r="M47" s="179"/>
      <c r="N47" s="179"/>
      <c r="O47" s="179"/>
      <c r="P47" s="179"/>
      <c r="Q47" s="179"/>
    </row>
    <row r="48" spans="1:17" x14ac:dyDescent="0.25">
      <c r="A48" s="483" t="s">
        <v>252</v>
      </c>
      <c r="B48" s="504"/>
      <c r="C48" s="504"/>
      <c r="D48" s="504"/>
      <c r="E48" s="504"/>
      <c r="F48" s="504"/>
      <c r="G48" s="504"/>
      <c r="H48" s="505"/>
      <c r="I48" s="105"/>
      <c r="J48" s="105"/>
      <c r="K48" s="503"/>
      <c r="L48" s="178"/>
      <c r="M48" s="179"/>
      <c r="N48" s="179"/>
      <c r="O48" s="179"/>
      <c r="P48" s="179"/>
      <c r="Q48" s="179"/>
    </row>
    <row r="49" spans="1:17" x14ac:dyDescent="0.25">
      <c r="A49" s="516" t="s">
        <v>388</v>
      </c>
      <c r="B49" s="517"/>
      <c r="C49" s="517"/>
      <c r="D49" s="517"/>
      <c r="E49" s="517"/>
      <c r="F49" s="517"/>
      <c r="G49" s="517"/>
      <c r="H49" s="518"/>
      <c r="I49" s="105"/>
      <c r="J49" s="105"/>
      <c r="K49" s="503"/>
      <c r="L49" s="180"/>
      <c r="M49" s="180"/>
      <c r="N49" s="180"/>
      <c r="O49" s="180"/>
      <c r="P49" s="180"/>
      <c r="Q49" s="180"/>
    </row>
    <row r="50" spans="1:17" x14ac:dyDescent="0.25">
      <c r="A50" s="519"/>
      <c r="B50" s="520"/>
      <c r="C50" s="520"/>
      <c r="D50" s="520"/>
      <c r="E50" s="520"/>
      <c r="F50" s="520"/>
      <c r="G50" s="520"/>
      <c r="H50" s="521"/>
      <c r="I50" s="105"/>
      <c r="J50" s="105"/>
      <c r="K50" s="180"/>
      <c r="L50" s="180"/>
      <c r="M50" s="180"/>
      <c r="N50" s="180"/>
      <c r="O50" s="180"/>
      <c r="P50" s="180"/>
      <c r="Q50" s="180"/>
    </row>
    <row r="51" spans="1:17" x14ac:dyDescent="0.25">
      <c r="A51" s="519"/>
      <c r="B51" s="520"/>
      <c r="C51" s="520"/>
      <c r="D51" s="520"/>
      <c r="E51" s="520"/>
      <c r="F51" s="520"/>
      <c r="G51" s="520"/>
      <c r="H51" s="521"/>
      <c r="I51" s="105"/>
      <c r="J51" s="105"/>
      <c r="K51" s="66"/>
      <c r="L51" s="66"/>
      <c r="M51" s="67"/>
      <c r="N51" s="67"/>
      <c r="O51" s="67"/>
      <c r="P51" s="67"/>
      <c r="Q51" s="67"/>
    </row>
    <row r="52" spans="1:17" ht="27.75" customHeight="1" x14ac:dyDescent="0.25">
      <c r="A52" s="522"/>
      <c r="B52" s="523"/>
      <c r="C52" s="523"/>
      <c r="D52" s="523"/>
      <c r="E52" s="523"/>
      <c r="F52" s="523"/>
      <c r="G52" s="523"/>
      <c r="H52" s="524"/>
      <c r="I52" s="105"/>
      <c r="J52" s="105"/>
      <c r="K52" s="503"/>
      <c r="L52" s="178"/>
      <c r="M52" s="179"/>
      <c r="N52" s="179"/>
      <c r="O52" s="179"/>
      <c r="P52" s="179"/>
      <c r="Q52" s="179"/>
    </row>
    <row r="53" spans="1:17" x14ac:dyDescent="0.25">
      <c r="A53" s="105"/>
      <c r="B53" s="160"/>
      <c r="C53" s="219"/>
      <c r="D53" s="179"/>
      <c r="E53" s="160"/>
      <c r="F53" s="160"/>
      <c r="G53" s="160"/>
      <c r="H53" s="160"/>
      <c r="I53" s="105"/>
      <c r="J53" s="105"/>
      <c r="K53" s="503"/>
      <c r="L53" s="178"/>
      <c r="M53" s="179"/>
      <c r="N53" s="179"/>
      <c r="O53" s="179"/>
      <c r="P53" s="179"/>
      <c r="Q53" s="179"/>
    </row>
    <row r="54" spans="1:17" x14ac:dyDescent="0.25">
      <c r="A54" s="105"/>
      <c r="B54" s="160"/>
      <c r="C54" s="179"/>
      <c r="D54" s="179"/>
      <c r="E54" s="160"/>
      <c r="F54" s="160"/>
      <c r="G54" s="160"/>
      <c r="H54" s="160"/>
      <c r="I54" s="105"/>
      <c r="J54" s="105"/>
      <c r="K54" s="503"/>
      <c r="L54" s="178"/>
      <c r="M54" s="179"/>
      <c r="N54" s="179"/>
      <c r="O54" s="179"/>
      <c r="P54" s="179"/>
      <c r="Q54" s="179"/>
    </row>
    <row r="55" spans="1:17" x14ac:dyDescent="0.25">
      <c r="A55" s="105"/>
      <c r="B55" s="160"/>
      <c r="C55" s="160"/>
      <c r="D55" s="160"/>
      <c r="E55" s="160"/>
      <c r="F55" s="160"/>
      <c r="G55" s="160"/>
      <c r="H55" s="160"/>
      <c r="I55" s="105"/>
      <c r="J55" s="105"/>
      <c r="K55" s="503"/>
      <c r="L55" s="178"/>
      <c r="M55" s="179"/>
      <c r="N55" s="179"/>
      <c r="O55" s="179"/>
      <c r="P55" s="179"/>
      <c r="Q55" s="179"/>
    </row>
    <row r="56" spans="1:17" x14ac:dyDescent="0.25">
      <c r="A56" s="105"/>
      <c r="B56" s="160"/>
      <c r="C56" s="160"/>
      <c r="D56" s="160"/>
      <c r="E56" s="160"/>
      <c r="F56" s="160"/>
      <c r="G56" s="160"/>
      <c r="H56" s="160"/>
      <c r="I56" s="105"/>
      <c r="J56" s="105"/>
      <c r="K56" s="503"/>
      <c r="L56" s="178"/>
      <c r="M56" s="179"/>
      <c r="N56" s="179"/>
      <c r="O56" s="179"/>
      <c r="P56" s="179"/>
      <c r="Q56" s="179"/>
    </row>
    <row r="57" spans="1:17" x14ac:dyDescent="0.25">
      <c r="A57" s="105"/>
      <c r="B57" s="160"/>
      <c r="C57" s="160"/>
      <c r="D57" s="160"/>
      <c r="E57" s="160"/>
      <c r="F57" s="160"/>
      <c r="G57" s="160"/>
      <c r="H57" s="160"/>
      <c r="I57" s="105"/>
      <c r="J57" s="105"/>
      <c r="K57" s="503"/>
      <c r="L57" s="178"/>
      <c r="M57" s="179"/>
      <c r="N57" s="179"/>
      <c r="O57" s="179"/>
      <c r="P57" s="179"/>
      <c r="Q57" s="179"/>
    </row>
    <row r="58" spans="1:17" x14ac:dyDescent="0.25">
      <c r="A58" s="105"/>
      <c r="B58" s="160"/>
      <c r="C58" s="160"/>
      <c r="D58" s="160"/>
      <c r="E58" s="160"/>
      <c r="F58" s="160"/>
      <c r="G58" s="160"/>
      <c r="H58" s="160"/>
      <c r="I58" s="105"/>
      <c r="J58" s="105"/>
      <c r="K58" s="503"/>
      <c r="L58" s="178"/>
      <c r="M58" s="179"/>
      <c r="N58" s="179"/>
      <c r="O58" s="179"/>
      <c r="P58" s="179"/>
      <c r="Q58" s="179"/>
    </row>
    <row r="59" spans="1:17" x14ac:dyDescent="0.25">
      <c r="A59" s="105"/>
      <c r="B59" s="160"/>
      <c r="C59" s="160"/>
      <c r="D59" s="160"/>
      <c r="E59" s="160"/>
      <c r="F59" s="160"/>
      <c r="G59" s="160"/>
      <c r="H59" s="160"/>
      <c r="I59" s="105"/>
      <c r="J59" s="105"/>
      <c r="K59" s="503"/>
      <c r="L59" s="178"/>
      <c r="M59" s="179"/>
      <c r="N59" s="179"/>
      <c r="O59" s="179"/>
      <c r="P59" s="179"/>
      <c r="Q59" s="179"/>
    </row>
    <row r="60" spans="1:17" x14ac:dyDescent="0.25">
      <c r="A60" s="105"/>
      <c r="B60" s="160"/>
      <c r="C60" s="160"/>
      <c r="D60" s="160"/>
      <c r="E60" s="160"/>
      <c r="F60" s="160"/>
      <c r="G60" s="160"/>
      <c r="H60" s="160"/>
      <c r="I60" s="105"/>
      <c r="J60" s="105"/>
      <c r="K60" s="503"/>
      <c r="L60" s="178"/>
      <c r="M60" s="179"/>
      <c r="N60" s="179"/>
      <c r="O60" s="179"/>
      <c r="P60" s="179"/>
      <c r="Q60" s="179"/>
    </row>
    <row r="61" spans="1:17" x14ac:dyDescent="0.25">
      <c r="A61" s="105"/>
      <c r="B61" s="160"/>
      <c r="C61" s="160"/>
      <c r="D61" s="160"/>
      <c r="E61" s="160"/>
      <c r="F61" s="160"/>
      <c r="G61" s="160"/>
      <c r="H61" s="160"/>
      <c r="I61" s="105"/>
      <c r="J61" s="105"/>
      <c r="K61" s="503"/>
      <c r="L61" s="178"/>
      <c r="M61" s="179"/>
      <c r="N61" s="179"/>
      <c r="O61" s="179"/>
      <c r="P61" s="179"/>
      <c r="Q61" s="179"/>
    </row>
    <row r="62" spans="1:17" x14ac:dyDescent="0.25">
      <c r="A62" s="105"/>
      <c r="B62" s="160"/>
      <c r="C62" s="160"/>
      <c r="D62" s="160"/>
      <c r="E62" s="160"/>
      <c r="F62" s="160"/>
      <c r="G62" s="160"/>
      <c r="H62" s="160"/>
      <c r="I62" s="105"/>
      <c r="J62" s="105"/>
      <c r="K62" s="503"/>
      <c r="L62" s="178"/>
      <c r="M62" s="179"/>
      <c r="N62" s="179"/>
      <c r="O62" s="179"/>
      <c r="P62" s="179"/>
      <c r="Q62" s="179"/>
    </row>
    <row r="63" spans="1:17" x14ac:dyDescent="0.25">
      <c r="A63" s="105"/>
      <c r="B63" s="160"/>
      <c r="C63" s="160"/>
      <c r="D63" s="160"/>
      <c r="E63" s="160"/>
      <c r="F63" s="160"/>
      <c r="G63" s="160"/>
      <c r="H63" s="160"/>
      <c r="I63" s="105"/>
      <c r="J63" s="105"/>
      <c r="K63" s="503"/>
      <c r="L63" s="178"/>
      <c r="M63" s="179"/>
      <c r="N63" s="179"/>
      <c r="O63" s="179"/>
      <c r="P63" s="179"/>
      <c r="Q63" s="179"/>
    </row>
    <row r="64" spans="1:17" x14ac:dyDescent="0.25">
      <c r="A64" s="105"/>
      <c r="B64" s="160"/>
      <c r="C64" s="160"/>
      <c r="D64" s="160"/>
      <c r="E64" s="160"/>
      <c r="F64" s="160"/>
      <c r="G64" s="160"/>
      <c r="H64" s="160"/>
      <c r="I64" s="105"/>
      <c r="J64" s="105"/>
      <c r="K64" s="503"/>
      <c r="L64" s="180"/>
      <c r="M64" s="180"/>
      <c r="N64" s="180"/>
      <c r="O64" s="180"/>
      <c r="P64" s="180"/>
      <c r="Q64" s="180"/>
    </row>
    <row r="65" spans="11:17" x14ac:dyDescent="0.25">
      <c r="K65" s="180"/>
      <c r="L65" s="180"/>
      <c r="M65" s="180"/>
      <c r="N65" s="180"/>
      <c r="O65" s="180"/>
      <c r="P65" s="180"/>
      <c r="Q65" s="180"/>
    </row>
    <row r="66" spans="11:17" x14ac:dyDescent="0.25">
      <c r="K66" s="66"/>
      <c r="L66" s="66"/>
      <c r="M66" s="67"/>
      <c r="N66" s="67"/>
      <c r="O66" s="67"/>
      <c r="P66" s="67"/>
      <c r="Q66" s="67"/>
    </row>
    <row r="67" spans="11:17" x14ac:dyDescent="0.25">
      <c r="K67" s="503"/>
      <c r="L67" s="178"/>
      <c r="M67" s="179"/>
      <c r="N67" s="179"/>
      <c r="O67" s="179"/>
      <c r="P67" s="179"/>
      <c r="Q67" s="179"/>
    </row>
    <row r="68" spans="11:17" x14ac:dyDescent="0.25">
      <c r="K68" s="503"/>
      <c r="L68" s="178"/>
      <c r="M68" s="179"/>
      <c r="N68" s="179"/>
      <c r="O68" s="179"/>
      <c r="P68" s="179"/>
      <c r="Q68" s="179"/>
    </row>
    <row r="69" spans="11:17" x14ac:dyDescent="0.25">
      <c r="K69" s="503"/>
      <c r="L69" s="178"/>
      <c r="M69" s="179"/>
      <c r="N69" s="179"/>
      <c r="O69" s="179"/>
      <c r="P69" s="179"/>
      <c r="Q69" s="179"/>
    </row>
    <row r="70" spans="11:17" x14ac:dyDescent="0.25">
      <c r="K70" s="503"/>
      <c r="L70" s="178"/>
      <c r="M70" s="179"/>
      <c r="N70" s="179"/>
      <c r="O70" s="179"/>
      <c r="P70" s="179"/>
      <c r="Q70" s="179"/>
    </row>
    <row r="71" spans="11:17" x14ac:dyDescent="0.25">
      <c r="K71" s="503"/>
      <c r="L71" s="178"/>
      <c r="M71" s="179"/>
      <c r="N71" s="179"/>
      <c r="O71" s="179"/>
      <c r="P71" s="179"/>
      <c r="Q71" s="179"/>
    </row>
    <row r="72" spans="11:17" x14ac:dyDescent="0.25">
      <c r="K72" s="503"/>
      <c r="L72" s="178"/>
      <c r="M72" s="179"/>
      <c r="N72" s="179"/>
      <c r="O72" s="179"/>
      <c r="P72" s="179"/>
      <c r="Q72" s="179"/>
    </row>
    <row r="73" spans="11:17" x14ac:dyDescent="0.25">
      <c r="K73" s="503"/>
      <c r="L73" s="178"/>
      <c r="M73" s="179"/>
      <c r="N73" s="179"/>
      <c r="O73" s="179"/>
      <c r="P73" s="179"/>
      <c r="Q73" s="179"/>
    </row>
    <row r="74" spans="11:17" x14ac:dyDescent="0.25">
      <c r="K74" s="503"/>
      <c r="L74" s="178"/>
      <c r="M74" s="179"/>
      <c r="N74" s="179"/>
      <c r="O74" s="179"/>
      <c r="P74" s="179"/>
      <c r="Q74" s="179"/>
    </row>
    <row r="75" spans="11:17" x14ac:dyDescent="0.25">
      <c r="K75" s="503"/>
      <c r="L75" s="178"/>
      <c r="M75" s="179"/>
      <c r="N75" s="179"/>
      <c r="O75" s="179"/>
      <c r="P75" s="179"/>
      <c r="Q75" s="179"/>
    </row>
    <row r="76" spans="11:17" x14ac:dyDescent="0.25">
      <c r="K76" s="503"/>
      <c r="L76" s="178"/>
      <c r="M76" s="179"/>
      <c r="N76" s="179"/>
      <c r="O76" s="179"/>
      <c r="P76" s="179"/>
      <c r="Q76" s="179"/>
    </row>
    <row r="77" spans="11:17" x14ac:dyDescent="0.25">
      <c r="K77" s="503"/>
      <c r="L77" s="178"/>
      <c r="M77" s="179"/>
      <c r="N77" s="179"/>
      <c r="O77" s="179"/>
      <c r="P77" s="179"/>
      <c r="Q77" s="179"/>
    </row>
    <row r="78" spans="11:17" x14ac:dyDescent="0.25">
      <c r="K78" s="503"/>
      <c r="L78" s="178"/>
      <c r="M78" s="179"/>
      <c r="N78" s="179"/>
      <c r="O78" s="179"/>
      <c r="P78" s="179"/>
      <c r="Q78" s="179"/>
    </row>
    <row r="79" spans="11:17" x14ac:dyDescent="0.25">
      <c r="K79" s="503"/>
      <c r="L79" s="180"/>
      <c r="M79" s="180"/>
      <c r="N79" s="180"/>
      <c r="O79" s="180"/>
      <c r="P79" s="180"/>
      <c r="Q79" s="180"/>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4"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purl.org/dc/dcmitype/"/>
    <ds:schemaRef ds:uri="http://www.w3.org/XML/1998/namespace"/>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b8b8c229-ec64-45ad-8eeb-a9d457b10f85"/>
    <ds:schemaRef ds:uri="095fbd9b-5ea9-4472-b66c-6fcd5f429104"/>
    <ds:schemaRef ds:uri="http://purl.org/dc/terms/"/>
    <ds:schemaRef ds:uri="662745e8-e224-48e8-a2e3-254862b8c2f5"/>
    <ds:schemaRef ds:uri="http://schemas.microsoft.com/sharepoint/v3"/>
  </ds:schemaRefs>
</ds:datastoreItem>
</file>

<file path=customXml/itemProps3.xml><?xml version="1.0" encoding="utf-8"?>
<ds:datastoreItem xmlns:ds="http://schemas.openxmlformats.org/officeDocument/2006/customXml" ds:itemID="{009148F3-C49B-41F0-A6D7-409BE991283B}">
  <ds:schemaRefs>
    <ds:schemaRef ds:uri="Microsoft.SharePoint.Taxonomy.ContentTypeSync"/>
  </ds:schemaRefs>
</ds:datastoreItem>
</file>

<file path=customXml/itemProps4.xml><?xml version="1.0" encoding="utf-8"?>
<ds:datastoreItem xmlns:ds="http://schemas.openxmlformats.org/officeDocument/2006/customXml" ds:itemID="{832CDB89-4824-4511-AC1D-CBC19FE5EE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N20</vt:lpstr>
      <vt:lpstr>Residue Quality</vt:lpstr>
      <vt:lpstr>Water</vt:lpstr>
      <vt:lpstr>Air (periodic)</vt:lpstr>
      <vt:lpstr>Air (CEMS)</vt:lpstr>
      <vt:lpstr>HCl</vt:lpstr>
      <vt:lpstr>SO2</vt:lpstr>
      <vt:lpstr>NOx</vt:lpstr>
      <vt:lpstr>TOC</vt:lpstr>
      <vt:lpstr>Particulates</vt:lpstr>
      <vt:lpstr>CO 95% 10 min</vt:lpstr>
      <vt:lpstr>'Air (CEMS)'!Print_Area</vt:lpstr>
      <vt:lpstr>'Air (periodic)'!Print_Area</vt:lpstr>
      <vt:lpstr>'CO 95% 10 min'!Print_Area</vt:lpstr>
      <vt:lpstr>Contents!Print_Area</vt:lpstr>
      <vt:lpstr>'Cover Page'!Print_Area</vt:lpstr>
      <vt:lpstr>'Energy Form 1'!Print_Area</vt:lpstr>
      <vt:lpstr>'Facility Info'!Print_Area</vt:lpstr>
      <vt:lpstr>HCl!Print_Area</vt:lpstr>
      <vt:lpstr>Improvements!Print_Area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cp:lastPrinted>2023-01-25T15:12:18Z</cp:lastPrinted>
  <dcterms:created xsi:type="dcterms:W3CDTF">2019-04-02T06:44:55Z</dcterms:created>
  <dcterms:modified xsi:type="dcterms:W3CDTF">2023-04-27T15:33:57Z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SIP_Label_93c7ed1a-96b1-43d7-8f78-8699c40ea37a_Enabled">
    <vt:lpwstr>True</vt:lpwstr>
  </property>
  <property fmtid="{D5CDD505-2E9C-101B-9397-08002B2CF9AE}" pid="4" name="MSIP_Label_93c7ed1a-96b1-43d7-8f78-8699c40ea37a_SiteId">
    <vt:lpwstr>92bce3bb-abfb-484b-b074-32e1a37f3631</vt:lpwstr>
  </property>
  <property fmtid="{D5CDD505-2E9C-101B-9397-08002B2CF9AE}" pid="5" name="MSIP_Label_93c7ed1a-96b1-43d7-8f78-8699c40ea37a_Owner">
    <vt:lpwstr>HEdwards1@viridor.co.uk</vt:lpwstr>
  </property>
  <property fmtid="{D5CDD505-2E9C-101B-9397-08002B2CF9AE}" pid="6" name="MSIP_Label_93c7ed1a-96b1-43d7-8f78-8699c40ea37a_SetDate">
    <vt:lpwstr>2021-03-25T16:30:32.5631788Z</vt:lpwstr>
  </property>
  <property fmtid="{D5CDD505-2E9C-101B-9397-08002B2CF9AE}" pid="7" name="MSIP_Label_93c7ed1a-96b1-43d7-8f78-8699c40ea37a_Name">
    <vt:lpwstr>Public</vt:lpwstr>
  </property>
  <property fmtid="{D5CDD505-2E9C-101B-9397-08002B2CF9AE}" pid="8" name="MSIP_Label_93c7ed1a-96b1-43d7-8f78-8699c40ea37a_Application">
    <vt:lpwstr>Microsoft Azure Information Protection</vt:lpwstr>
  </property>
  <property fmtid="{D5CDD505-2E9C-101B-9397-08002B2CF9AE}" pid="9" name="MSIP_Label_93c7ed1a-96b1-43d7-8f78-8699c40ea37a_Extended_MSFT_Method">
    <vt:lpwstr>Automatic</vt:lpwstr>
  </property>
  <property fmtid="{D5CDD505-2E9C-101B-9397-08002B2CF9AE}" pid="10" name="InformationType">
    <vt:lpwstr/>
  </property>
  <property fmtid="{D5CDD505-2E9C-101B-9397-08002B2CF9AE}" pid="11" name="Distribution">
    <vt:lpwstr>9;#Internal EA|b77da37e-7166-4741-8c12-4679faab22d9</vt:lpwstr>
  </property>
  <property fmtid="{D5CDD505-2E9C-101B-9397-08002B2CF9AE}" pid="12" name="HOCopyrightLevel">
    <vt:lpwstr>7;#Crown|69589897-2828-4761-976e-717fd8e631c9</vt:lpwstr>
  </property>
  <property fmtid="{D5CDD505-2E9C-101B-9397-08002B2CF9AE}" pid="13" name="HOGovernmentSecurityClassification">
    <vt:lpwstr>6;#Official|14c80daa-741b-422c-9722-f71693c9ede4</vt:lpwstr>
  </property>
  <property fmtid="{D5CDD505-2E9C-101B-9397-08002B2CF9AE}" pid="14" name="HOSiteType">
    <vt:lpwstr>10;#Community|144ac7d7-0b9a-42f9-9385-2935294b6de3</vt:lpwstr>
  </property>
  <property fmtid="{D5CDD505-2E9C-101B-9397-08002B2CF9AE}" pid="15" name="OrganisationalUnit">
    <vt:lpwstr>8;#EA|d5f78ddb-b1b6-4328-9877-d7e3ed06fdac</vt:lpwstr>
  </property>
</Properties>
</file>