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my.sharepoint.com/personal/mark_revill_environment-agency_gov_uk/Documents/combustion EfW/glanford/"/>
    </mc:Choice>
  </mc:AlternateContent>
  <xr:revisionPtr revIDLastSave="0" documentId="8_{3121FD62-3334-4AF9-9761-ACC33553E7CC}" xr6:coauthVersionLast="47" xr6:coauthVersionMax="47" xr10:uidLastSave="{00000000-0000-0000-0000-000000000000}"/>
  <bookViews>
    <workbookView xWindow="-110" yWindow="-110" windowWidth="19420" windowHeight="1042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state="hidden" r:id="rId22"/>
    <sheet name="NH3" sheetId="31" state="hidden" r:id="rId23"/>
  </sheets>
  <externalReferences>
    <externalReference r:id="rId24"/>
  </externalReference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 i="29" l="1"/>
  <c r="M7" i="29"/>
  <c r="N7" i="29"/>
  <c r="O7" i="29"/>
  <c r="L8" i="29"/>
  <c r="M8" i="29"/>
  <c r="N8" i="29"/>
  <c r="O8" i="29"/>
  <c r="L9" i="29"/>
  <c r="M9" i="29"/>
  <c r="N9" i="29"/>
  <c r="O9" i="29"/>
  <c r="L10" i="29"/>
  <c r="M10" i="29"/>
  <c r="N10" i="29"/>
  <c r="O10" i="29"/>
  <c r="L11" i="29"/>
  <c r="M11" i="29"/>
  <c r="N11" i="29"/>
  <c r="O11" i="29"/>
  <c r="L12" i="29"/>
  <c r="M12" i="29"/>
  <c r="N12" i="29"/>
  <c r="O12" i="29"/>
  <c r="L13" i="29"/>
  <c r="M13" i="29"/>
  <c r="N13" i="29"/>
  <c r="O13" i="29"/>
  <c r="L14" i="29"/>
  <c r="M14" i="29"/>
  <c r="N14" i="29"/>
  <c r="O14" i="29"/>
  <c r="L15" i="29"/>
  <c r="M15" i="29"/>
  <c r="N15" i="29"/>
  <c r="O15" i="29"/>
  <c r="L16" i="29"/>
  <c r="M16" i="29"/>
  <c r="N16" i="29"/>
  <c r="O16" i="29"/>
  <c r="L17" i="29"/>
  <c r="M17" i="29"/>
  <c r="N17" i="29"/>
  <c r="O17" i="29"/>
  <c r="L18" i="29"/>
  <c r="M18" i="29"/>
  <c r="N18" i="29"/>
  <c r="O18" i="29"/>
  <c r="C7" i="29"/>
  <c r="D7" i="29"/>
  <c r="E7" i="29"/>
  <c r="F7" i="29"/>
  <c r="G7" i="29"/>
  <c r="C8" i="29"/>
  <c r="D8" i="29"/>
  <c r="E8" i="29"/>
  <c r="F8" i="29"/>
  <c r="G8" i="29"/>
  <c r="C9" i="29"/>
  <c r="D9" i="29"/>
  <c r="E9" i="29"/>
  <c r="F9" i="29"/>
  <c r="G9" i="29"/>
  <c r="C10" i="29"/>
  <c r="D10" i="29"/>
  <c r="E10" i="29"/>
  <c r="F10" i="29"/>
  <c r="G10" i="29"/>
  <c r="C11" i="29"/>
  <c r="D11" i="29"/>
  <c r="E11" i="29"/>
  <c r="F11" i="29"/>
  <c r="G11" i="29"/>
  <c r="C12" i="29"/>
  <c r="D12" i="29"/>
  <c r="E12" i="29"/>
  <c r="F12" i="29"/>
  <c r="G12" i="29"/>
  <c r="C13" i="29"/>
  <c r="D13" i="29"/>
  <c r="E13" i="29"/>
  <c r="F13" i="29"/>
  <c r="G13" i="29"/>
  <c r="C14" i="29"/>
  <c r="D14" i="29"/>
  <c r="E14" i="29"/>
  <c r="F14" i="29"/>
  <c r="G14" i="29"/>
  <c r="C15" i="29"/>
  <c r="D15" i="29"/>
  <c r="E15" i="29"/>
  <c r="F15" i="29"/>
  <c r="G15" i="29"/>
  <c r="C16" i="29"/>
  <c r="D16" i="29"/>
  <c r="E16" i="29"/>
  <c r="F16" i="29"/>
  <c r="G16" i="29"/>
  <c r="C17" i="29"/>
  <c r="D17" i="29"/>
  <c r="E17" i="29"/>
  <c r="F17" i="29"/>
  <c r="G17" i="29"/>
  <c r="C18" i="29"/>
  <c r="D18" i="29"/>
  <c r="E18" i="29"/>
  <c r="F18" i="29"/>
  <c r="G18" i="29"/>
  <c r="L7" i="28"/>
  <c r="M7" i="28"/>
  <c r="N7" i="28"/>
  <c r="O7" i="28"/>
  <c r="L8" i="28"/>
  <c r="M8" i="28"/>
  <c r="N8" i="28"/>
  <c r="O8" i="28"/>
  <c r="L9" i="28"/>
  <c r="M9" i="28"/>
  <c r="N9" i="28"/>
  <c r="O9" i="28"/>
  <c r="L10" i="28"/>
  <c r="M10" i="28"/>
  <c r="N10" i="28"/>
  <c r="O10" i="28"/>
  <c r="L11" i="28"/>
  <c r="M11" i="28"/>
  <c r="N11" i="28"/>
  <c r="O11" i="28"/>
  <c r="L12" i="28"/>
  <c r="M12" i="28"/>
  <c r="N12" i="28"/>
  <c r="O12" i="28"/>
  <c r="L13" i="28"/>
  <c r="M13" i="28"/>
  <c r="N13" i="28"/>
  <c r="O13" i="28"/>
  <c r="L14" i="28"/>
  <c r="M14" i="28"/>
  <c r="N14" i="28"/>
  <c r="O14" i="28"/>
  <c r="L15" i="28"/>
  <c r="M15" i="28"/>
  <c r="N15" i="28"/>
  <c r="O15" i="28"/>
  <c r="L16" i="28"/>
  <c r="M16" i="28"/>
  <c r="N16" i="28"/>
  <c r="O16" i="28"/>
  <c r="L17" i="28"/>
  <c r="M17" i="28"/>
  <c r="N17" i="28"/>
  <c r="O17" i="28"/>
  <c r="L18" i="28"/>
  <c r="M18" i="28"/>
  <c r="N18" i="28"/>
  <c r="O18" i="28"/>
  <c r="C7" i="28"/>
  <c r="D7" i="28"/>
  <c r="E7" i="28"/>
  <c r="F7" i="28"/>
  <c r="G7" i="28"/>
  <c r="C8" i="28"/>
  <c r="D8" i="28"/>
  <c r="E8" i="28"/>
  <c r="F8" i="28"/>
  <c r="G8" i="28"/>
  <c r="C9" i="28"/>
  <c r="D9" i="28"/>
  <c r="E9" i="28"/>
  <c r="F9" i="28"/>
  <c r="G9" i="28"/>
  <c r="C10" i="28"/>
  <c r="D10" i="28"/>
  <c r="E10" i="28"/>
  <c r="F10" i="28"/>
  <c r="G10" i="28"/>
  <c r="C11" i="28"/>
  <c r="D11" i="28"/>
  <c r="E11" i="28"/>
  <c r="F11" i="28"/>
  <c r="G11" i="28"/>
  <c r="C12" i="28"/>
  <c r="D12" i="28"/>
  <c r="E12" i="28"/>
  <c r="F12" i="28"/>
  <c r="G12" i="28"/>
  <c r="C13" i="28"/>
  <c r="D13" i="28"/>
  <c r="E13" i="28"/>
  <c r="F13" i="28"/>
  <c r="G13" i="28"/>
  <c r="C14" i="28"/>
  <c r="D14" i="28"/>
  <c r="E14" i="28"/>
  <c r="F14" i="28"/>
  <c r="G14" i="28"/>
  <c r="C15" i="28"/>
  <c r="D15" i="28"/>
  <c r="E15" i="28"/>
  <c r="F15" i="28"/>
  <c r="G15" i="28"/>
  <c r="C16" i="28"/>
  <c r="D16" i="28"/>
  <c r="E16" i="28"/>
  <c r="F16" i="28"/>
  <c r="G16" i="28"/>
  <c r="C17" i="28"/>
  <c r="D17" i="28"/>
  <c r="E17" i="28"/>
  <c r="F17" i="28"/>
  <c r="G17" i="28"/>
  <c r="C18" i="28"/>
  <c r="D18" i="28"/>
  <c r="E18" i="28"/>
  <c r="F18" i="28"/>
  <c r="G18" i="28"/>
  <c r="J6" i="27"/>
  <c r="L19" i="27"/>
  <c r="M19" i="27"/>
  <c r="N19" i="27"/>
  <c r="O19" i="27"/>
  <c r="C7" i="27"/>
  <c r="D7" i="27"/>
  <c r="E7" i="27"/>
  <c r="F7" i="27"/>
  <c r="G7" i="27"/>
  <c r="C8" i="27"/>
  <c r="D8" i="27"/>
  <c r="E8" i="27"/>
  <c r="F8" i="27"/>
  <c r="G8" i="27"/>
  <c r="C9" i="27"/>
  <c r="D9" i="27"/>
  <c r="E9" i="27"/>
  <c r="F9" i="27"/>
  <c r="G9" i="27"/>
  <c r="C10" i="27"/>
  <c r="D10" i="27"/>
  <c r="E10" i="27"/>
  <c r="F10" i="27"/>
  <c r="G10" i="27"/>
  <c r="C11" i="27"/>
  <c r="D11" i="27"/>
  <c r="E11" i="27"/>
  <c r="F11" i="27"/>
  <c r="G11" i="27"/>
  <c r="C12" i="27"/>
  <c r="D12" i="27"/>
  <c r="E12" i="27"/>
  <c r="F12" i="27"/>
  <c r="G12" i="27"/>
  <c r="C13" i="27"/>
  <c r="D13" i="27"/>
  <c r="E13" i="27"/>
  <c r="F13" i="27"/>
  <c r="G13" i="27"/>
  <c r="C14" i="27"/>
  <c r="D14" i="27"/>
  <c r="E14" i="27"/>
  <c r="F14" i="27"/>
  <c r="G14" i="27"/>
  <c r="C15" i="27"/>
  <c r="D15" i="27"/>
  <c r="E15" i="27"/>
  <c r="F15" i="27"/>
  <c r="G15" i="27"/>
  <c r="C16" i="27"/>
  <c r="D16" i="27"/>
  <c r="E16" i="27"/>
  <c r="F16" i="27"/>
  <c r="G16" i="27"/>
  <c r="C17" i="27"/>
  <c r="D17" i="27"/>
  <c r="E17" i="27"/>
  <c r="F17" i="27"/>
  <c r="G17" i="27"/>
  <c r="C18" i="27"/>
  <c r="D18" i="27"/>
  <c r="E18" i="27"/>
  <c r="F18" i="27"/>
  <c r="G18" i="27"/>
  <c r="L7" i="26"/>
  <c r="M7" i="26"/>
  <c r="N7" i="26"/>
  <c r="O7" i="26"/>
  <c r="L8" i="26"/>
  <c r="M8" i="26"/>
  <c r="N8" i="26"/>
  <c r="O8" i="26"/>
  <c r="L9" i="26"/>
  <c r="M9" i="26"/>
  <c r="N9" i="26"/>
  <c r="O9" i="26"/>
  <c r="L10" i="26"/>
  <c r="M10" i="26"/>
  <c r="N10" i="26"/>
  <c r="O10" i="26"/>
  <c r="L11" i="26"/>
  <c r="M11" i="26"/>
  <c r="N11" i="26"/>
  <c r="O11" i="26"/>
  <c r="L12" i="26"/>
  <c r="M12" i="26"/>
  <c r="N12" i="26"/>
  <c r="O12" i="26"/>
  <c r="L13" i="26"/>
  <c r="M13" i="26"/>
  <c r="N13" i="26"/>
  <c r="O13" i="26"/>
  <c r="L14" i="26"/>
  <c r="M14" i="26"/>
  <c r="N14" i="26"/>
  <c r="O14" i="26"/>
  <c r="L15" i="26"/>
  <c r="M15" i="26"/>
  <c r="N15" i="26"/>
  <c r="O15" i="26"/>
  <c r="L16" i="26"/>
  <c r="M16" i="26"/>
  <c r="N16" i="26"/>
  <c r="O16" i="26"/>
  <c r="L17" i="26"/>
  <c r="M17" i="26"/>
  <c r="N17" i="26"/>
  <c r="O17" i="26"/>
  <c r="L18" i="26"/>
  <c r="M18" i="26"/>
  <c r="N18" i="26"/>
  <c r="O18" i="26"/>
  <c r="C7" i="26"/>
  <c r="D7" i="26"/>
  <c r="E7" i="26"/>
  <c r="F7" i="26"/>
  <c r="G7" i="26"/>
  <c r="C8" i="26"/>
  <c r="D8" i="26"/>
  <c r="E8" i="26"/>
  <c r="F8" i="26"/>
  <c r="G8" i="26"/>
  <c r="C9" i="26"/>
  <c r="D9" i="26"/>
  <c r="E9" i="26"/>
  <c r="F9" i="26"/>
  <c r="G9" i="26"/>
  <c r="C10" i="26"/>
  <c r="D10" i="26"/>
  <c r="E10" i="26"/>
  <c r="F10" i="26"/>
  <c r="G10" i="26"/>
  <c r="C11" i="26"/>
  <c r="D11" i="26"/>
  <c r="E11" i="26"/>
  <c r="F11" i="26"/>
  <c r="G11" i="26"/>
  <c r="C12" i="26"/>
  <c r="D12" i="26"/>
  <c r="E12" i="26"/>
  <c r="F12" i="26"/>
  <c r="G12" i="26"/>
  <c r="C13" i="26"/>
  <c r="D13" i="26"/>
  <c r="E13" i="26"/>
  <c r="F13" i="26"/>
  <c r="G13" i="26"/>
  <c r="C14" i="26"/>
  <c r="D14" i="26"/>
  <c r="E14" i="26"/>
  <c r="F14" i="26"/>
  <c r="G14" i="26"/>
  <c r="C15" i="26"/>
  <c r="D15" i="26"/>
  <c r="E15" i="26"/>
  <c r="F15" i="26"/>
  <c r="G15" i="26"/>
  <c r="C16" i="26"/>
  <c r="D16" i="26"/>
  <c r="E16" i="26"/>
  <c r="F16" i="26"/>
  <c r="G16" i="26"/>
  <c r="C17" i="26"/>
  <c r="D17" i="26"/>
  <c r="E17" i="26"/>
  <c r="F17" i="26"/>
  <c r="G17" i="26"/>
  <c r="C18" i="26"/>
  <c r="D18" i="26"/>
  <c r="E18" i="26"/>
  <c r="F18" i="26"/>
  <c r="G18" i="26"/>
  <c r="L7" i="25"/>
  <c r="M7" i="25"/>
  <c r="N7" i="25"/>
  <c r="O7" i="25"/>
  <c r="L8" i="25"/>
  <c r="M8" i="25"/>
  <c r="N8" i="25"/>
  <c r="O8" i="25"/>
  <c r="L9" i="25"/>
  <c r="M9" i="25"/>
  <c r="N9" i="25"/>
  <c r="O9" i="25"/>
  <c r="L10" i="25"/>
  <c r="M10" i="25"/>
  <c r="N10" i="25"/>
  <c r="O10" i="25"/>
  <c r="L11" i="25"/>
  <c r="M11" i="25"/>
  <c r="N11" i="25"/>
  <c r="O11" i="25"/>
  <c r="L12" i="25"/>
  <c r="M12" i="25"/>
  <c r="N12" i="25"/>
  <c r="O12" i="25"/>
  <c r="L13" i="25"/>
  <c r="M13" i="25"/>
  <c r="N13" i="25"/>
  <c r="O13" i="25"/>
  <c r="L14" i="25"/>
  <c r="M14" i="25"/>
  <c r="N14" i="25"/>
  <c r="O14" i="25"/>
  <c r="L15" i="25"/>
  <c r="M15" i="25"/>
  <c r="N15" i="25"/>
  <c r="O15" i="25"/>
  <c r="L16" i="25"/>
  <c r="M16" i="25"/>
  <c r="N16" i="25"/>
  <c r="O16" i="25"/>
  <c r="L17" i="25"/>
  <c r="M17" i="25"/>
  <c r="N17" i="25"/>
  <c r="O17" i="25"/>
  <c r="L18" i="25"/>
  <c r="M18" i="25"/>
  <c r="N18" i="25"/>
  <c r="O18" i="25"/>
  <c r="C7" i="25"/>
  <c r="D7" i="25"/>
  <c r="E7" i="25"/>
  <c r="F7" i="25"/>
  <c r="G7" i="25"/>
  <c r="C8" i="25"/>
  <c r="D8" i="25"/>
  <c r="E8" i="25"/>
  <c r="F8" i="25"/>
  <c r="G8" i="25"/>
  <c r="C9" i="25"/>
  <c r="D9" i="25"/>
  <c r="E9" i="25"/>
  <c r="F9" i="25"/>
  <c r="G9" i="25"/>
  <c r="C10" i="25"/>
  <c r="D10" i="25"/>
  <c r="E10" i="25"/>
  <c r="F10" i="25"/>
  <c r="G10" i="25"/>
  <c r="C11" i="25"/>
  <c r="D11" i="25"/>
  <c r="E11" i="25"/>
  <c r="F11" i="25"/>
  <c r="G11" i="25"/>
  <c r="C12" i="25"/>
  <c r="D12" i="25"/>
  <c r="E12" i="25"/>
  <c r="F12" i="25"/>
  <c r="G12" i="25"/>
  <c r="C13" i="25"/>
  <c r="D13" i="25"/>
  <c r="E13" i="25"/>
  <c r="F13" i="25"/>
  <c r="G13" i="25"/>
  <c r="C14" i="25"/>
  <c r="D14" i="25"/>
  <c r="E14" i="25"/>
  <c r="F14" i="25"/>
  <c r="G14" i="25"/>
  <c r="C15" i="25"/>
  <c r="D15" i="25"/>
  <c r="E15" i="25"/>
  <c r="F15" i="25"/>
  <c r="G15" i="25"/>
  <c r="C16" i="25"/>
  <c r="D16" i="25"/>
  <c r="E16" i="25"/>
  <c r="F16" i="25"/>
  <c r="G16" i="25"/>
  <c r="C17" i="25"/>
  <c r="D17" i="25"/>
  <c r="E17" i="25"/>
  <c r="F17" i="25"/>
  <c r="G17" i="25"/>
  <c r="C18" i="25"/>
  <c r="D18" i="25"/>
  <c r="E18" i="25"/>
  <c r="F18" i="25"/>
  <c r="G18" i="25"/>
  <c r="L7" i="13"/>
  <c r="M7" i="13"/>
  <c r="N7" i="13"/>
  <c r="O7" i="13"/>
  <c r="L8" i="13"/>
  <c r="M8" i="13"/>
  <c r="N8" i="13"/>
  <c r="O8" i="13"/>
  <c r="L9" i="13"/>
  <c r="M9" i="13"/>
  <c r="N9" i="13"/>
  <c r="O9" i="13"/>
  <c r="L10" i="13"/>
  <c r="M10" i="13"/>
  <c r="N10" i="13"/>
  <c r="O10" i="13"/>
  <c r="L11" i="13"/>
  <c r="M11" i="13"/>
  <c r="N11" i="13"/>
  <c r="O11" i="13"/>
  <c r="L12" i="13"/>
  <c r="M12" i="13"/>
  <c r="N12" i="13"/>
  <c r="O12" i="13"/>
  <c r="L13" i="13"/>
  <c r="M13" i="13"/>
  <c r="N13" i="13"/>
  <c r="O13" i="13"/>
  <c r="L14" i="13"/>
  <c r="M14" i="13"/>
  <c r="N14" i="13"/>
  <c r="O14" i="13"/>
  <c r="L15" i="13"/>
  <c r="M15" i="13"/>
  <c r="N15" i="13"/>
  <c r="O15" i="13"/>
  <c r="L16" i="13"/>
  <c r="M16" i="13"/>
  <c r="N16" i="13"/>
  <c r="O16" i="13"/>
  <c r="L17" i="13"/>
  <c r="M17" i="13"/>
  <c r="N17" i="13"/>
  <c r="O17" i="13"/>
  <c r="L18" i="13"/>
  <c r="M18" i="13"/>
  <c r="N18" i="13"/>
  <c r="O18" i="13"/>
  <c r="F7" i="13"/>
  <c r="G7" i="13"/>
  <c r="F8" i="13"/>
  <c r="G8" i="13"/>
  <c r="F9" i="13"/>
  <c r="G9" i="13"/>
  <c r="F10" i="13"/>
  <c r="G10" i="13"/>
  <c r="F11" i="13"/>
  <c r="G11" i="13"/>
  <c r="F12" i="13"/>
  <c r="G12" i="13"/>
  <c r="F13" i="13"/>
  <c r="G13" i="13"/>
  <c r="F14" i="13"/>
  <c r="G14" i="13"/>
  <c r="F15" i="13"/>
  <c r="G15" i="13"/>
  <c r="F16" i="13"/>
  <c r="G16" i="13"/>
  <c r="F17" i="13"/>
  <c r="G17" i="13"/>
  <c r="F18" i="13"/>
  <c r="G18" i="13"/>
  <c r="C7" i="13"/>
  <c r="D7" i="13"/>
  <c r="C8" i="13"/>
  <c r="D8" i="13"/>
  <c r="C9" i="13"/>
  <c r="D9" i="13"/>
  <c r="C10" i="13"/>
  <c r="D10" i="13"/>
  <c r="C11" i="13"/>
  <c r="D11" i="13"/>
  <c r="C12" i="13"/>
  <c r="D12" i="13"/>
  <c r="C13" i="13"/>
  <c r="D13" i="13"/>
  <c r="C14" i="13"/>
  <c r="D14" i="13"/>
  <c r="C15" i="13"/>
  <c r="D15" i="13"/>
  <c r="C16" i="13"/>
  <c r="D16" i="13"/>
  <c r="C17" i="13"/>
  <c r="D17" i="13"/>
  <c r="C18" i="13"/>
  <c r="D18" i="13"/>
  <c r="L19" i="13"/>
  <c r="M19" i="13"/>
  <c r="N19" i="13"/>
  <c r="E25" i="24"/>
  <c r="D25" i="24"/>
  <c r="E24" i="24"/>
  <c r="D24" i="24"/>
  <c r="E23" i="24"/>
  <c r="D23" i="24"/>
  <c r="E22" i="24"/>
  <c r="D22" i="24"/>
  <c r="E21" i="24"/>
  <c r="D21" i="24"/>
  <c r="E20" i="24"/>
  <c r="D20" i="24"/>
  <c r="E19" i="24"/>
  <c r="D19" i="24"/>
  <c r="E18" i="24"/>
  <c r="D18" i="24"/>
  <c r="E17" i="24"/>
  <c r="D17" i="24"/>
  <c r="E16" i="24"/>
  <c r="D16" i="24"/>
  <c r="E15" i="24"/>
  <c r="D15" i="24"/>
  <c r="E14" i="24"/>
  <c r="D14" i="24"/>
  <c r="F10" i="9"/>
  <c r="F13" i="9"/>
  <c r="C1" i="32"/>
  <c r="A1" i="32"/>
  <c r="I19" i="7"/>
  <c r="I20" i="7"/>
  <c r="I21" i="7"/>
  <c r="I22" i="7"/>
  <c r="I18" i="7"/>
  <c r="I12" i="7"/>
  <c r="I13" i="7"/>
  <c r="I14" i="7"/>
  <c r="I11" i="7"/>
  <c r="C18" i="6"/>
  <c r="C21" i="6"/>
  <c r="H61" i="6"/>
  <c r="G13" i="6"/>
  <c r="H13" i="6"/>
  <c r="G45" i="6"/>
  <c r="H45" i="6"/>
  <c r="J3" i="31"/>
  <c r="J3" i="30"/>
  <c r="J3" i="29"/>
  <c r="J3" i="28"/>
  <c r="J3" i="27"/>
  <c r="J3" i="26"/>
  <c r="J3" i="25"/>
  <c r="J3" i="13"/>
  <c r="G19" i="6"/>
  <c r="G59" i="6"/>
  <c r="G65" i="6"/>
  <c r="H64" i="6"/>
  <c r="G63" i="6"/>
  <c r="G61" i="6"/>
  <c r="G53" i="6"/>
  <c r="G54" i="6"/>
  <c r="G55" i="6"/>
  <c r="G56" i="6"/>
  <c r="G60" i="6"/>
  <c r="G58" i="6"/>
  <c r="D18" i="6"/>
  <c r="D21" i="6"/>
  <c r="E18" i="6"/>
  <c r="E21" i="6"/>
  <c r="F18" i="6"/>
  <c r="F21" i="6"/>
  <c r="G21" i="6"/>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c r="E10" i="31"/>
  <c r="E11" i="31"/>
  <c r="E12" i="31"/>
  <c r="E13" i="31"/>
  <c r="E14" i="31"/>
  <c r="E15" i="31"/>
  <c r="E16" i="31"/>
  <c r="E17" i="31"/>
  <c r="E18" i="31"/>
  <c r="B8" i="31"/>
  <c r="B9" i="31"/>
  <c r="B10" i="31"/>
  <c r="B11" i="31"/>
  <c r="B12" i="31"/>
  <c r="B13" i="31"/>
  <c r="B14" i="31"/>
  <c r="B15" i="31"/>
  <c r="B16" i="31"/>
  <c r="B17" i="31"/>
  <c r="B18" i="31"/>
  <c r="A6" i="31"/>
  <c r="J51" i="31"/>
  <c r="Q79" i="30"/>
  <c r="P79" i="30"/>
  <c r="O79" i="30"/>
  <c r="M79" i="30"/>
  <c r="Q64" i="30"/>
  <c r="P64" i="30"/>
  <c r="O64" i="30"/>
  <c r="M64" i="30"/>
  <c r="Q49" i="30"/>
  <c r="P49" i="30"/>
  <c r="O49" i="30"/>
  <c r="M49" i="30"/>
  <c r="Q34" i="30"/>
  <c r="P34" i="30"/>
  <c r="O34" i="30"/>
  <c r="M34" i="30"/>
  <c r="Q19" i="30"/>
  <c r="P19" i="30"/>
  <c r="O19" i="30"/>
  <c r="M19" i="30"/>
  <c r="F8" i="30"/>
  <c r="F9" i="30"/>
  <c r="F10" i="30"/>
  <c r="F11" i="30"/>
  <c r="F12" i="30"/>
  <c r="F13" i="30"/>
  <c r="F14" i="30"/>
  <c r="F15" i="30"/>
  <c r="F16" i="30"/>
  <c r="F17" i="30"/>
  <c r="F18" i="30"/>
  <c r="B8" i="30"/>
  <c r="B9" i="30"/>
  <c r="B10" i="30"/>
  <c r="B11" i="30"/>
  <c r="B12" i="30"/>
  <c r="B13" i="30"/>
  <c r="B14" i="30"/>
  <c r="B15" i="30"/>
  <c r="B16" i="30"/>
  <c r="B17" i="30"/>
  <c r="B18" i="30"/>
  <c r="A6" i="30"/>
  <c r="K66" i="30"/>
  <c r="B8" i="29"/>
  <c r="B9" i="29"/>
  <c r="B10" i="29"/>
  <c r="B11" i="29"/>
  <c r="B12" i="29"/>
  <c r="B13" i="29"/>
  <c r="B14" i="29"/>
  <c r="B15" i="29"/>
  <c r="B16" i="29"/>
  <c r="B17" i="29"/>
  <c r="B18" i="29"/>
  <c r="O79" i="29"/>
  <c r="N79" i="29"/>
  <c r="M79" i="29"/>
  <c r="L79" i="29"/>
  <c r="O64" i="29"/>
  <c r="N64" i="29"/>
  <c r="M64" i="29"/>
  <c r="L64" i="29"/>
  <c r="O49" i="29"/>
  <c r="N49" i="29"/>
  <c r="M49" i="29"/>
  <c r="L49" i="29"/>
  <c r="O34" i="29"/>
  <c r="N34" i="29"/>
  <c r="M34" i="29"/>
  <c r="L34" i="29"/>
  <c r="O19" i="29"/>
  <c r="N19" i="29"/>
  <c r="M19" i="29"/>
  <c r="L19" i="29"/>
  <c r="A6" i="29"/>
  <c r="J66" i="29"/>
  <c r="O79" i="28"/>
  <c r="N79" i="28"/>
  <c r="M79" i="28"/>
  <c r="L79" i="28"/>
  <c r="O64" i="28"/>
  <c r="N64" i="28"/>
  <c r="M64" i="28"/>
  <c r="L64" i="28"/>
  <c r="O49" i="28"/>
  <c r="N49" i="28"/>
  <c r="M49" i="28"/>
  <c r="L49" i="28"/>
  <c r="O34" i="28"/>
  <c r="N34" i="28"/>
  <c r="M34" i="28"/>
  <c r="L34" i="28"/>
  <c r="O19" i="28"/>
  <c r="N19" i="28"/>
  <c r="M19" i="28"/>
  <c r="L19" i="28"/>
  <c r="A6" i="28"/>
  <c r="J66" i="28"/>
  <c r="O79" i="27"/>
  <c r="N79" i="27"/>
  <c r="M79" i="27"/>
  <c r="L79" i="27"/>
  <c r="O64" i="27"/>
  <c r="N64" i="27"/>
  <c r="M64" i="27"/>
  <c r="L64" i="27"/>
  <c r="O49" i="27"/>
  <c r="N49" i="27"/>
  <c r="M49" i="27"/>
  <c r="L49" i="27"/>
  <c r="O34" i="27"/>
  <c r="N34" i="27"/>
  <c r="M34" i="27"/>
  <c r="L34" i="27"/>
  <c r="A6" i="27"/>
  <c r="J66" i="27"/>
  <c r="O79" i="26"/>
  <c r="N79" i="26"/>
  <c r="M79" i="26"/>
  <c r="L79" i="26"/>
  <c r="O64" i="26"/>
  <c r="N64" i="26"/>
  <c r="M64" i="26"/>
  <c r="L64" i="26"/>
  <c r="O49" i="26"/>
  <c r="N49" i="26"/>
  <c r="M49" i="26"/>
  <c r="L49" i="26"/>
  <c r="O34" i="26"/>
  <c r="N34" i="26"/>
  <c r="M34" i="26"/>
  <c r="L34" i="26"/>
  <c r="O19" i="26"/>
  <c r="N19" i="26"/>
  <c r="M19" i="26"/>
  <c r="L19" i="26"/>
  <c r="A6" i="26"/>
  <c r="J66" i="26"/>
  <c r="O79" i="25"/>
  <c r="N79" i="25"/>
  <c r="M79" i="25"/>
  <c r="L79" i="25"/>
  <c r="O64" i="25"/>
  <c r="N64" i="25"/>
  <c r="M64" i="25"/>
  <c r="L64" i="25"/>
  <c r="O49" i="25"/>
  <c r="N49" i="25"/>
  <c r="M49" i="25"/>
  <c r="L49" i="25"/>
  <c r="O34" i="25"/>
  <c r="N34" i="25"/>
  <c r="M34" i="25"/>
  <c r="L34" i="25"/>
  <c r="O19" i="25"/>
  <c r="N19" i="25"/>
  <c r="M19" i="25"/>
  <c r="L19" i="25"/>
  <c r="A6" i="25"/>
  <c r="J66" i="25"/>
  <c r="O79" i="13"/>
  <c r="N79" i="13"/>
  <c r="M79" i="13"/>
  <c r="L79" i="13"/>
  <c r="O64" i="13"/>
  <c r="N64" i="13"/>
  <c r="M64" i="13"/>
  <c r="L64" i="13"/>
  <c r="O49" i="13"/>
  <c r="N49" i="13"/>
  <c r="M49" i="13"/>
  <c r="L49" i="13"/>
  <c r="O34" i="13"/>
  <c r="N34" i="13"/>
  <c r="M34" i="13"/>
  <c r="L34" i="13"/>
  <c r="O19" i="13"/>
  <c r="A6" i="13"/>
  <c r="J66" i="13"/>
  <c r="J36" i="27"/>
  <c r="J66" i="31"/>
  <c r="J21" i="29"/>
  <c r="J21" i="28"/>
  <c r="J21" i="27"/>
  <c r="J21" i="26"/>
  <c r="J21" i="25"/>
  <c r="J36" i="13"/>
  <c r="J51" i="13"/>
  <c r="J21" i="13"/>
  <c r="J6" i="13"/>
  <c r="J21" i="31"/>
  <c r="J6" i="31"/>
  <c r="J36" i="31"/>
  <c r="K6" i="30"/>
  <c r="K36" i="30"/>
  <c r="K51" i="30"/>
  <c r="K21" i="30"/>
  <c r="J36" i="29"/>
  <c r="J51" i="29"/>
  <c r="J6" i="29"/>
  <c r="J36" i="28"/>
  <c r="J51" i="28"/>
  <c r="J6" i="28"/>
  <c r="J51" i="27"/>
  <c r="J51" i="26"/>
  <c r="J36" i="26"/>
  <c r="J6" i="26"/>
  <c r="J36" i="25"/>
  <c r="J51" i="25"/>
  <c r="J6" i="25"/>
  <c r="D28" i="6"/>
  <c r="E28" i="6"/>
  <c r="F28" i="6"/>
  <c r="C28" i="6"/>
  <c r="G7" i="8"/>
  <c r="D7" i="8"/>
  <c r="B5" i="8"/>
  <c r="G3" i="8"/>
  <c r="A3" i="8"/>
  <c r="A1" i="8"/>
  <c r="G23" i="7"/>
  <c r="E23" i="7"/>
  <c r="G15" i="7"/>
  <c r="E15" i="7"/>
  <c r="I15" i="7"/>
  <c r="B4" i="7"/>
  <c r="G3" i="7"/>
  <c r="A3" i="7"/>
  <c r="A1" i="7"/>
  <c r="A8" i="7"/>
  <c r="H65" i="6"/>
  <c r="H63" i="6"/>
  <c r="B53" i="6"/>
  <c r="G50" i="6"/>
  <c r="G49" i="6"/>
  <c r="G48" i="6"/>
  <c r="H48" i="6"/>
  <c r="G47" i="6"/>
  <c r="H47" i="6"/>
  <c r="G46" i="6"/>
  <c r="H46" i="6"/>
  <c r="G44" i="6"/>
  <c r="H44" i="6"/>
  <c r="G43" i="6"/>
  <c r="H43" i="6"/>
  <c r="G42" i="6"/>
  <c r="H42" i="6"/>
  <c r="G39" i="6"/>
  <c r="H39" i="6"/>
  <c r="G38" i="6"/>
  <c r="H38" i="6"/>
  <c r="G37" i="6"/>
  <c r="H37" i="6"/>
  <c r="H36" i="6"/>
  <c r="G35" i="6"/>
  <c r="H35" i="6"/>
  <c r="G34" i="6"/>
  <c r="H34" i="6"/>
  <c r="G30" i="6"/>
  <c r="G29" i="6"/>
  <c r="H29" i="6"/>
  <c r="G27" i="6"/>
  <c r="G26" i="6"/>
  <c r="H26" i="6"/>
  <c r="G25" i="6"/>
  <c r="H24" i="6"/>
  <c r="G20" i="6"/>
  <c r="H20" i="6"/>
  <c r="G15" i="6"/>
  <c r="G14" i="6"/>
  <c r="G12" i="6"/>
  <c r="H12" i="6"/>
  <c r="G11" i="6"/>
  <c r="G10" i="6"/>
  <c r="G9" i="6"/>
  <c r="G8" i="6"/>
  <c r="H27" i="6"/>
  <c r="D14" i="8"/>
  <c r="H30" i="6"/>
  <c r="I23" i="7"/>
  <c r="D12" i="8"/>
  <c r="H25" i="6"/>
  <c r="E33" i="7"/>
  <c r="H33" i="7"/>
  <c r="E35" i="7"/>
  <c r="H35" i="7"/>
  <c r="E37" i="7"/>
  <c r="H37" i="7"/>
  <c r="E36" i="7"/>
  <c r="H36" i="7"/>
  <c r="G24" i="7"/>
  <c r="G18" i="6"/>
  <c r="H21" i="6"/>
  <c r="G28" i="6"/>
  <c r="E24" i="7"/>
  <c r="I24" i="7"/>
  <c r="E34" i="7"/>
  <c r="H34" i="7"/>
  <c r="D10" i="8"/>
  <c r="G10" i="8"/>
  <c r="A31" i="7"/>
  <c r="A43" i="7"/>
  <c r="H15" i="6"/>
  <c r="H8" i="6"/>
  <c r="H19" i="6"/>
  <c r="H10" i="6"/>
  <c r="G11" i="8"/>
  <c r="G12" i="8"/>
  <c r="H14" i="6"/>
  <c r="G14" i="8"/>
  <c r="H11" i="6"/>
  <c r="H9" i="6"/>
</calcChain>
</file>

<file path=xl/sharedStrings.xml><?xml version="1.0" encoding="utf-8"?>
<sst xmlns="http://schemas.openxmlformats.org/spreadsheetml/2006/main" count="1646" uniqueCount="471">
  <si>
    <t>Add company logo</t>
  </si>
  <si>
    <t>Version 22.3  30/11/22</t>
  </si>
  <si>
    <t>Add photo</t>
  </si>
  <si>
    <t>Notes:</t>
  </si>
  <si>
    <t>This template may require adjustments by individual operators to meet specific reporting requirements as defined in the site Permit(s)</t>
  </si>
  <si>
    <t>Annual Performance Report 2022</t>
  </si>
  <si>
    <t>Permit EPR/UP3232SX/V005</t>
  </si>
  <si>
    <t>Glanford Power Station</t>
  </si>
  <si>
    <t>EPR Glanford Limited</t>
  </si>
  <si>
    <t>Year:</t>
  </si>
  <si>
    <t>Address:</t>
  </si>
  <si>
    <t xml:space="preserve"> Eighth Avenue, Flixborough Industrial Estate, Scunthorpe, DN15 8SD</t>
  </si>
  <si>
    <t xml:space="preserve">Tel: </t>
  </si>
  <si>
    <t>01724 271 100</t>
  </si>
  <si>
    <t xml:space="preserve">Email: </t>
  </si>
  <si>
    <t>epr.enquiries@eprl.co.uk</t>
  </si>
  <si>
    <t>Prepared by:</t>
  </si>
  <si>
    <t>Thomas Kidd</t>
  </si>
  <si>
    <t>Position:</t>
  </si>
  <si>
    <t>Operations Manager</t>
  </si>
  <si>
    <t>Approved by:</t>
  </si>
  <si>
    <t>Barry Cowen</t>
  </si>
  <si>
    <t>Station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</si>
  <si>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</si>
  <si>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</si>
  <si>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</si>
  <si>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</si>
  <si>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</si>
  <si>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</si>
  <si>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</si>
  <si>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</si>
  <si>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</si>
  <si>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</si>
  <si>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3,4,5</t>
  </si>
  <si>
    <t>Operational Summary</t>
  </si>
  <si>
    <t>6,8</t>
  </si>
  <si>
    <t>Performance Form 1</t>
  </si>
  <si>
    <t>9,10</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</si>
  <si>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</si>
  <si>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</si>
  <si>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</si>
  <si>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</si>
  <si>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</si>
  <si>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</si>
  <si>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</si>
  <si>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</si>
  <si>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</si>
  <si>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</si>
  <si>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</si>
  <si>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</si>
  <si>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</si>
  <si>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</si>
  <si>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</si>
  <si>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</si>
  <si>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</si>
  <si>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</si>
  <si>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</si>
  <si>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</si>
  <si>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</si>
  <si>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</si>
  <si>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</si>
  <si>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Thomas Kidd - Operations Manager </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</si>
  <si>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</si>
  <si>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</si>
  <si>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r>
      <t xml:space="preserve">The Glanford Power Station contains a single combustion line which processes approximately 100,000 
tonnes of Meat and Bone Meal (MBM) per year, generating electricity and exporting around 13.5 MWe to the 
local electricity company. In outline the process is as follows; 
1) Solid biomass fuels are delivered to the plant by road and stored in silos and a storage shed. 
2) Biomass is fed by a system of conveyors to the chain grate combustor, where the biomass is 
efficiently combusted. 
3) Emissions of nitrogen oxides and carbon monoxide are controlled by the use of controlled 
combustion and the injection of turbulence air into the top of the furnace. 
4) Bottom ash from the grate is removed by a system of conveyors and a pneumatic conveying system 
to a silo. The bottom ash from MBM  combustion is sent to landfill. </t>
    </r>
    <r>
      <rPr>
        <sz val="10"/>
        <color theme="1"/>
        <rFont val="Arial"/>
        <family val="2"/>
      </rPr>
      <t xml:space="preserve">
5) Hot gases from the biomass combustion are passed through a boiler to raise steam. The steam is 
then passed to a steam turbine to generate electricity for export to the National Grid, before being 
condensed in an air –cooled condenser and returned to the boiler. 
6) The combustion gases are cleaned in a flue gas treatment plant, including injection of solid alkali 
sorbent to remove acid gases and the use of a fabric filter. 
7) The cleaned exhaust gases are released to atmosphere via a 50 metre stack.</t>
    </r>
  </si>
  <si>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</si>
  <si>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</si>
  <si>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Date </t>
  </si>
  <si>
    <t>Permit variation issued October 2022</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</si>
  <si>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</si>
  <si>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</si>
  <si>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</si>
  <si>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</si>
  <si>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</si>
  <si>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</si>
  <si>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</si>
  <si>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</si>
  <si>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</si>
  <si>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</si>
  <si>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</si>
  <si>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</si>
  <si>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</si>
  <si>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</si>
  <si>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</si>
  <si>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</si>
  <si>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</si>
  <si>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</si>
  <si>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</si>
  <si>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</si>
  <si>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</si>
  <si>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</si>
  <si>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</si>
  <si>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</si>
  <si>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</si>
  <si>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</si>
  <si>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</si>
  <si>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MBM</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</si>
  <si>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</si>
  <si>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</si>
  <si>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</si>
  <si>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</si>
  <si>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</si>
  <si>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</si>
  <si>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</si>
  <si>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</si>
  <si>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</si>
  <si>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</si>
  <si>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</si>
  <si>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</si>
  <si>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</si>
  <si>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</si>
  <si>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</si>
  <si>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</si>
  <si>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</si>
  <si>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</si>
  <si>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</si>
  <si>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</si>
  <si>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</si>
  <si>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</si>
  <si>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</si>
  <si>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</si>
  <si>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</si>
  <si>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</si>
  <si>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</si>
  <si>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</si>
  <si>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</si>
  <si>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</si>
  <si>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</si>
  <si>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 xml:space="preserve">Sodium Bicarbonate </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</si>
  <si>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</si>
  <si>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</si>
  <si>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</si>
  <si>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</si>
  <si>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</si>
  <si>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</si>
  <si>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</si>
  <si>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</si>
  <si>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</si>
  <si>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</si>
  <si>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</si>
  <si>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</si>
  <si>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</si>
  <si>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</si>
  <si>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</si>
  <si>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</si>
  <si>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</si>
  <si>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</si>
  <si>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</si>
  <si>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</si>
  <si>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</si>
  <si>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03/01/2022- Plant offline for tube repairs 
28/01/2022 - Plant offline for fuel system repairs
08/01/2022 - Plant offline for fuel system repairs
21/01/2022 - Plant offline for boiler cleaing
16/05/2022 - Plant offline for boiler tube repairs
15/06/2022 - Plant offline for boiler tube repairs
05/07/2022 - Plant offline for Economiser tube repairs
05/08/2022 - Plant offline for boiler cleaning
11/09/2022 - Plant offline for boiler cleaning
03/10/2022 - 20/10/2022 Plant offline for annual outage - routine annual maintenance
17/11/2022 - Plant offline for furnace tube leak
13/12/2022 - Plant offline for boiler cleaning
</t>
  </si>
  <si>
    <t xml:space="preserve">Include summary of key operational and/or mainteanance activity undertaken in the year, such as any major component upgrades and/or replacements </t>
  </si>
  <si>
    <t>Summary of Residue Handling for the reporting year</t>
  </si>
  <si>
    <t>Glanford produced 22,776 T of IBA and APC residues these were distributed across multiple suppliers and used for land benefit purposes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</si>
  <si>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</si>
  <si>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</si>
  <si>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</si>
  <si>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</si>
  <si>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</si>
  <si>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</si>
  <si>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</si>
  <si>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</si>
  <si>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</si>
  <si>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</si>
  <si>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</si>
  <si>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</si>
  <si>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</si>
  <si>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</si>
  <si>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</si>
  <si>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</si>
  <si>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</si>
  <si>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</si>
  <si>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</si>
  <si>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R10 - Land Disposal for Benefit</t>
  </si>
  <si>
    <t>Ferrous Metal</t>
  </si>
  <si>
    <t>R04- Metals recycling</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</si>
  <si>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</si>
  <si>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</si>
  <si>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</si>
  <si>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</si>
  <si>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</si>
  <si>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</si>
  <si>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</si>
  <si>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</si>
  <si>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</si>
  <si>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</si>
  <si>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</si>
  <si>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</si>
  <si>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</si>
  <si>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</si>
  <si>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</si>
  <si>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</si>
  <si>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</si>
  <si>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</si>
  <si>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</si>
  <si>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</si>
  <si>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</si>
  <si>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</si>
  <si>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</si>
  <si>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</si>
  <si>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</si>
  <si>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</si>
  <si>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</si>
  <si>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</si>
  <si>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AO - Sorbent dosing system motor/gearbox failure AO- Sorbent system blockage</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</si>
  <si>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</si>
  <si>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</si>
  <si>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</si>
  <si>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</si>
  <si>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</si>
  <si>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</si>
  <si>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</si>
  <si>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</si>
  <si>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</si>
  <si>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</si>
  <si>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</si>
  <si>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</si>
  <si>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</si>
  <si>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</si>
  <si>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</si>
  <si>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</si>
  <si>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</si>
  <si>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</si>
  <si>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</si>
  <si>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</si>
  <si>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</si>
  <si>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</si>
  <si>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</si>
  <si>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</si>
  <si>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</si>
  <si>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N/A</t>
  </si>
  <si>
    <t>Total organic carbon</t>
  </si>
  <si>
    <t>Hydrogen chloride</t>
  </si>
  <si>
    <t>Hydrogen fluoride</t>
  </si>
  <si>
    <t>xx.xx %</t>
  </si>
  <si>
    <t>Summary of any notifications or non-compliances under the permit</t>
  </si>
  <si>
    <t>Summary of notification or non-compliance [including Line/Reference]</t>
  </si>
  <si>
    <t xml:space="preserve">Reason </t>
  </si>
  <si>
    <t>Measures taken to prevent reoccurrence</t>
  </si>
  <si>
    <t>Daily average of 13.87mg/Nm3
Dust ELV 10mg/Nm3</t>
  </si>
  <si>
    <t>Combination of high dust values following plant start-up &amp; Defective bag filters found in the baghouse.</t>
  </si>
  <si>
    <t>Replacement of defective bag filters</t>
  </si>
  <si>
    <t>Daily average of 68.9mg/Nm3
CO ELV 50mg/Nm3</t>
  </si>
  <si>
    <t>Inconsistent fuel quality over recent days resulting in higher than normal CO measurements. The Soot blower system caused a large ash fall in the furnace, causing high CO late in the day.</t>
  </si>
  <si>
    <t>Continued soot blowing of furnace to reduce ash build up on the furnace walls.</t>
  </si>
  <si>
    <t>Daily Average of 99mg/Nm3 CO ELV 50mg/Nm3</t>
  </si>
  <si>
    <t>Large ash fall causing unstable combustion</t>
  </si>
  <si>
    <t xml:space="preserve">More frequent soot blowing of target areas. </t>
  </si>
  <si>
    <t>Summary of any complaints received and actions to taken to resolve them.</t>
  </si>
  <si>
    <t>Summary of complaint [including Line/Reference]</t>
  </si>
  <si>
    <t>Reason *</t>
  </si>
  <si>
    <t xml:space="preserve">The local authority have received a noise and light complaint from residents in the local village of Amcotts. </t>
  </si>
  <si>
    <t>Suspected pollution being caused by EPR Glanford. On investigation found EPR Glanford was not to be the cause of the pollution.</t>
  </si>
  <si>
    <t>Email sent to all staff regarding complaint. Door to be closed on night shifts.</t>
  </si>
  <si>
    <t xml:space="preserve">Reporter states it was a low humming drone that could be herd inside, once the caller was outside the noise became very loud. Caller states that the noise is an ongoing, intermittent issue, but it's never been like that before. </t>
  </si>
  <si>
    <t>The plant was coming back on line following a planned 17 day annual outage involving major overhaul of the steam turbine and gearbox arrangement.
The noise heard is normal during a cold start up procedure and emits from the turbine steam bypass line while we are initiating the warm up sequence to the turbine. Once synchronised the valve closes.</t>
  </si>
  <si>
    <t>Procedure ammended to control plant start up</t>
  </si>
  <si>
    <t>* including whether substantiated by the operator or the EA</t>
  </si>
  <si>
    <t>Summary of Plant Improvements</t>
  </si>
  <si>
    <t>Summary of any efficiency improvements that have been completed within the year.</t>
  </si>
  <si>
    <t>Ligthing changed to LEDs
Lagging boiler and steam turbine</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</si>
  <si>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</si>
  <si>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</si>
  <si>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</si>
  <si>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 xml:space="preserve">All 1740 bag filters and cages changed for a new type to reduce dust emissions in Oct 2022.                        Lighting changed to LEDs.
Investigating the possibility of an SNCR system for 2023 due to the permit variation. </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</si>
  <si>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</si>
  <si>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</si>
  <si>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</si>
  <si>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</si>
  <si>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</si>
  <si>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</si>
  <si>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</si>
  <si>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</si>
  <si>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154,054 t</t>
  </si>
  <si>
    <t>Annual mass of carbon dioxide released per tonne of waste burned</t>
  </si>
  <si>
    <t>1.919 t</t>
  </si>
  <si>
    <t>Annual mass of carbon dioxide released per MWh of energy exported</t>
  </si>
  <si>
    <t>1.60 t</t>
  </si>
  <si>
    <t>Description of how annual carbon dioxide mass emission has been calculated</t>
  </si>
  <si>
    <t>Co2 is derived 100% Meat and Bone Meal MBM. Measured from the calibrated CEM.
Stack flow is calculated from the biannual PPC compliance.</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</si>
  <si>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</si>
  <si>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</si>
  <si>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</si>
  <si>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x tonnes </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</si>
  <si>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</si>
  <si>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</si>
  <si>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</si>
  <si>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</si>
  <si>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</si>
  <si>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</si>
  <si>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</si>
  <si>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</si>
  <si>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</si>
  <si>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</si>
  <si>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</si>
  <si>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</si>
  <si>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</si>
  <si>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</si>
  <si>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We undertake periodic testing and analysis as recorded below on our Bottom ash and APC residues.  
The analysis laboratory used is UKAS accredited to ISO 17025.</t>
  </si>
  <si>
    <t>Commentary on any specific events</t>
  </si>
  <si>
    <t>Date &amp; Event</t>
  </si>
  <si>
    <t>None</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</si>
  <si>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</si>
  <si>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</si>
  <si>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</si>
  <si>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</si>
  <si>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</si>
  <si>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</si>
  <si>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</si>
  <si>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</si>
  <si>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</si>
  <si>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</si>
  <si>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</si>
  <si>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</si>
  <si>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</si>
  <si>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Monthly spot samples carried out and externally analyised by ALS laboratory. No limit exceedances during 2022.</t>
  </si>
  <si>
    <t>Emissions to Water / Sewer</t>
  </si>
  <si>
    <t>Monitoring Frequency</t>
  </si>
  <si>
    <t>Target</t>
  </si>
  <si>
    <t>Max.</t>
  </si>
  <si>
    <t>Average</t>
  </si>
  <si>
    <t>S1 Total suspended solids</t>
  </si>
  <si>
    <t>Monthly</t>
  </si>
  <si>
    <t>100mg/l</t>
  </si>
  <si>
    <t>&lt;100mg/l</t>
  </si>
  <si>
    <t>S1 Mineral oils and hydrocarbons</t>
  </si>
  <si>
    <t>5mg/l</t>
  </si>
  <si>
    <t>&lt;5mgl</t>
  </si>
  <si>
    <t>S1 PH</t>
  </si>
  <si>
    <t>6-10</t>
  </si>
  <si>
    <t>S2 Total suspended solids</t>
  </si>
  <si>
    <t>S2 Mineral oils and hydrocarbons</t>
  </si>
  <si>
    <t>Summary of monitoring undertaken, standards used and compliance</t>
  </si>
  <si>
    <t>Two periodic monitoring campaigns were carried out in 2021, the first in March and the second in September. The work was undertaken by an MCERTS and UKAS test house and both campaigns covered all species specified in the permit.</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</si>
  <si>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</si>
  <si>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</si>
  <si>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</si>
  <si>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</si>
  <si>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</si>
  <si>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</si>
  <si>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</si>
  <si>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</si>
  <si>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</si>
  <si>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</si>
  <si>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&lt;0.001</t>
  </si>
  <si>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</si>
  <si>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</si>
  <si>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</si>
  <si>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</si>
  <si>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</si>
  <si>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</si>
  <si>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</si>
  <si>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</si>
  <si>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0.00000155</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</si>
  <si>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</si>
  <si>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</si>
  <si>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</si>
  <si>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</si>
  <si>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</si>
  <si>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</si>
  <si>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&lt;0.0035</t>
  </si>
  <si>
    <t>Benzo(a)anthracene</t>
  </si>
  <si>
    <t>Benzo(a)pyrene</t>
  </si>
  <si>
    <t>&lt;0.0007</t>
  </si>
  <si>
    <t>Benzo(b)fluoranthene</t>
  </si>
  <si>
    <t>Benzo(b)naptho(2,1-d) thiophene</t>
  </si>
  <si>
    <t>Benzo(c)phenanthrene</t>
  </si>
  <si>
    <t>Benzo(ghi)perylene</t>
  </si>
  <si>
    <t>Benzo(k)fluoranthene</t>
  </si>
  <si>
    <t>Cholanthrene</t>
  </si>
  <si>
    <t>Chrysene</t>
  </si>
  <si>
    <t>&lt;0.002</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</si>
  <si>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</si>
  <si>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</si>
  <si>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</si>
  <si>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</si>
  <si>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</si>
  <si>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</si>
  <si>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</si>
  <si>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</si>
  <si>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 xml:space="preserve">The site operates independent Prime and Hot-spare Continuous Emission Monitoring systems which are MCERTS certified and QAL1 tested for reportable and peripheral species.  Gases and moisture are analysed by an FTIR (Prime ) and MCS (Hot-spare), VOCs by FIDs, Prime Dust CEM uses probe electrification and the Hot-spare Dust CEM uses light obscuration, Oxygen monitoring uses zirconia cells.  Raw CEM instrument data is received, processed, stored and displayed by MCERTS CEMView DAHS.  </t>
  </si>
  <si>
    <t>Report to 2 decimal places, i.e. xx.xx%</t>
  </si>
  <si>
    <r>
      <t>BS EN 14181 testing of the CEM systems was conducted in September 2021 by an MCERTS and UKAS accredited test house, all reportable species (except Particulates) plus O</t>
    </r>
    <r>
      <rPr>
        <vertAlign val="subscript"/>
        <sz val="10"/>
        <color theme="1"/>
        <rFont val="Arial"/>
        <family val="2"/>
      </rPr>
      <t>2</t>
    </r>
    <r>
      <rPr>
        <sz val="10"/>
        <color theme="1"/>
        <rFont val="Arial"/>
        <family val="2"/>
      </rPr>
      <t xml:space="preserve"> and H</t>
    </r>
    <r>
      <rPr>
        <vertAlign val="subscript"/>
        <sz val="10"/>
        <color theme="1"/>
        <rFont val="Arial"/>
        <family val="2"/>
      </rPr>
      <t>2</t>
    </r>
    <r>
      <rPr>
        <sz val="10"/>
        <color theme="1"/>
        <rFont val="Arial"/>
        <family val="2"/>
      </rPr>
      <t xml:space="preserve">O passed those AST tests. Particulates emissions in 2021 were too low for BS EN 14181 principles to be applied, the levels were below quantifiable limits. </t>
    </r>
  </si>
  <si>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</si>
  <si>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</si>
  <si>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</si>
  <si>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</si>
  <si>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</si>
  <si>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</si>
  <si>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</si>
  <si>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</si>
  <si>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</si>
  <si>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</si>
  <si>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</si>
  <si>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</si>
  <si>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</si>
  <si>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</si>
  <si>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</si>
  <si>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</si>
  <si>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</si>
  <si>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</si>
  <si>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</si>
  <si>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</si>
  <si>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n/a</t>
  </si>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</sst>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60">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9"/>
      <name val="Arial"/>
      <family val="2"/>
    </font>
    <font>
      <sz val="10"/>
      <name val="Arial"/>
      <family val="2"/>
    </font>
    <font>
      <u/>
      <sz val="10"/>
      <color indexed="12"/>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name val="Calibri"/>
      <family val="2"/>
      <scheme val="minor"/>
    </font>
    <font>
      <sz val="11"/>
      <name val="Arial"/>
      <family val="2"/>
    </font>
    <font>
      <vertAlign val="subscript"/>
      <sz val="10"/>
      <color theme="1"/>
      <name val="Arial"/>
      <family val="2"/>
    </font>
  </fonts>
  <fills count="3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27">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5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xf numFmtId="0" fontId="36" fillId="0" borderId="0"/>
    <xf numFmtId="0" fontId="40" fillId="8" borderId="0" applyNumberFormat="0" applyBorder="0" applyAlignment="0" applyProtection="0"/>
    <xf numFmtId="0" fontId="40" fillId="9" borderId="0" applyNumberFormat="0" applyBorder="0" applyAlignment="0" applyProtection="0"/>
    <xf numFmtId="0" fontId="40" fillId="10" borderId="0" applyNumberFormat="0" applyBorder="0" applyAlignment="0" applyProtection="0"/>
    <xf numFmtId="0" fontId="40" fillId="11"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40" fillId="14" borderId="0" applyNumberFormat="0" applyBorder="0" applyAlignment="0" applyProtection="0"/>
    <xf numFmtId="0" fontId="40" fillId="15" borderId="0" applyNumberFormat="0" applyBorder="0" applyAlignment="0" applyProtection="0"/>
    <xf numFmtId="0" fontId="40" fillId="16" borderId="0" applyNumberFormat="0" applyBorder="0" applyAlignment="0" applyProtection="0"/>
    <xf numFmtId="0" fontId="40" fillId="11" borderId="0" applyNumberFormat="0" applyBorder="0" applyAlignment="0" applyProtection="0"/>
    <xf numFmtId="0" fontId="40" fillId="14" borderId="0" applyNumberFormat="0" applyBorder="0" applyAlignment="0" applyProtection="0"/>
    <xf numFmtId="0" fontId="40" fillId="17" borderId="0" applyNumberFormat="0" applyBorder="0" applyAlignment="0" applyProtection="0"/>
    <xf numFmtId="0" fontId="41" fillId="18" borderId="0" applyNumberFormat="0" applyBorder="0" applyAlignment="0" applyProtection="0"/>
    <xf numFmtId="0" fontId="41" fillId="15" borderId="0" applyNumberFormat="0" applyBorder="0" applyAlignment="0" applyProtection="0"/>
    <xf numFmtId="0" fontId="41" fillId="16"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1" borderId="0" applyNumberFormat="0" applyBorder="0" applyAlignment="0" applyProtection="0"/>
    <xf numFmtId="0" fontId="41" fillId="22" borderId="0" applyNumberFormat="0" applyBorder="0" applyAlignment="0" applyProtection="0"/>
    <xf numFmtId="0" fontId="41" fillId="23" borderId="0" applyNumberFormat="0" applyBorder="0" applyAlignment="0" applyProtection="0"/>
    <xf numFmtId="0" fontId="41" fillId="24"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5" borderId="0" applyNumberFormat="0" applyBorder="0" applyAlignment="0" applyProtection="0"/>
    <xf numFmtId="0" fontId="42" fillId="9" borderId="0" applyNumberFormat="0" applyBorder="0" applyAlignment="0" applyProtection="0"/>
    <xf numFmtId="0" fontId="43" fillId="26" borderId="18" applyNumberFormat="0" applyAlignment="0" applyProtection="0"/>
    <xf numFmtId="0" fontId="44" fillId="27" borderId="19" applyNumberFormat="0" applyAlignment="0" applyProtection="0"/>
    <xf numFmtId="43" fontId="31" fillId="0" borderId="0" applyFont="0" applyFill="0" applyBorder="0" applyAlignment="0" applyProtection="0"/>
    <xf numFmtId="43" fontId="31" fillId="0" borderId="0" applyFont="0" applyFill="0" applyBorder="0" applyAlignment="0" applyProtection="0"/>
    <xf numFmtId="0" fontId="45" fillId="0" borderId="0" applyNumberFormat="0" applyFill="0" applyBorder="0" applyAlignment="0" applyProtection="0"/>
    <xf numFmtId="0" fontId="46" fillId="10" borderId="0" applyNumberFormat="0" applyBorder="0" applyAlignment="0" applyProtection="0"/>
    <xf numFmtId="0" fontId="47" fillId="0" borderId="20" applyNumberFormat="0" applyFill="0" applyAlignment="0" applyProtection="0"/>
    <xf numFmtId="0" fontId="48" fillId="0" borderId="21" applyNumberFormat="0" applyFill="0" applyAlignment="0" applyProtection="0"/>
    <xf numFmtId="0" fontId="49" fillId="0" borderId="22" applyNumberFormat="0" applyFill="0" applyAlignment="0" applyProtection="0"/>
    <xf numFmtId="0" fontId="49" fillId="0" borderId="0" applyNumberFormat="0" applyFill="0" applyBorder="0" applyAlignment="0" applyProtection="0"/>
    <xf numFmtId="0" fontId="38" fillId="0" borderId="0" applyNumberFormat="0" applyFill="0" applyBorder="0" applyAlignment="0" applyProtection="0">
      <alignment vertical="top"/>
      <protection locked="0"/>
    </xf>
    <xf numFmtId="0" fontId="50" fillId="13" borderId="18" applyNumberFormat="0" applyAlignment="0" applyProtection="0"/>
    <xf numFmtId="0" fontId="51" fillId="0" borderId="23" applyNumberFormat="0" applyFill="0" applyAlignment="0" applyProtection="0"/>
    <xf numFmtId="0" fontId="52" fillId="28" borderId="0" applyNumberFormat="0" applyBorder="0" applyAlignment="0" applyProtection="0"/>
    <xf numFmtId="0" fontId="37" fillId="0" borderId="0"/>
    <xf numFmtId="0" fontId="31" fillId="0" borderId="0"/>
    <xf numFmtId="0" fontId="1" fillId="0" borderId="0"/>
    <xf numFmtId="0" fontId="31" fillId="0" borderId="0"/>
    <xf numFmtId="0" fontId="39" fillId="0" borderId="0"/>
    <xf numFmtId="0" fontId="40" fillId="29" borderId="24" applyNumberFormat="0" applyFont="0" applyAlignment="0" applyProtection="0"/>
    <xf numFmtId="0" fontId="53" fillId="26" borderId="25" applyNumberFormat="0" applyAlignment="0" applyProtection="0"/>
    <xf numFmtId="0" fontId="54" fillId="0" borderId="0" applyNumberFormat="0" applyFill="0" applyBorder="0" applyAlignment="0" applyProtection="0"/>
    <xf numFmtId="0" fontId="55" fillId="0" borderId="26" applyNumberFormat="0" applyFill="0" applyAlignment="0" applyProtection="0"/>
    <xf numFmtId="0" fontId="56" fillId="0" borderId="0" applyNumberFormat="0" applyFill="0" applyBorder="0" applyAlignment="0" applyProtection="0"/>
  </cellStyleXfs>
  <cellXfs count="397">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2" fillId="2" borderId="0" xfId="0" applyFont="1" applyFill="1"/>
    <xf numFmtId="0" fontId="6" fillId="3" borderId="2" xfId="0" applyFont="1" applyFill="1" applyBorder="1" applyAlignment="1">
      <alignment horizontal="center"/>
    </xf>
    <xf numFmtId="16" fontId="6" fillId="3" borderId="2" xfId="0" applyNumberFormat="1" applyFont="1" applyFill="1" applyBorder="1" applyAlignment="1">
      <alignment horizontal="center"/>
    </xf>
    <xf numFmtId="0" fontId="1" fillId="0" borderId="0" xfId="0" applyFont="1"/>
    <xf numFmtId="0" fontId="1" fillId="7" borderId="0" xfId="0" applyFont="1" applyFill="1"/>
    <xf numFmtId="0" fontId="10" fillId="0" borderId="12" xfId="0" applyFont="1" applyBorder="1"/>
    <xf numFmtId="0" fontId="1" fillId="7" borderId="9" xfId="0" applyFont="1" applyFill="1" applyBorder="1" applyAlignment="1">
      <alignment vertical="center"/>
    </xf>
    <xf numFmtId="0" fontId="1" fillId="2" borderId="0" xfId="0" applyFont="1" applyFill="1" applyAlignment="1">
      <alignment horizontal="right"/>
    </xf>
    <xf numFmtId="0" fontId="1" fillId="2" borderId="0" xfId="0" applyFont="1" applyFill="1"/>
    <xf numFmtId="0" fontId="1" fillId="0" borderId="9" xfId="0" applyFont="1" applyBorder="1"/>
    <xf numFmtId="0" fontId="1" fillId="5" borderId="2" xfId="0" applyFont="1" applyFill="1" applyBorder="1" applyAlignment="1">
      <alignment horizontal="center" vertical="center" wrapText="1"/>
    </xf>
    <xf numFmtId="16" fontId="1" fillId="5" borderId="2" xfId="0" quotePrefix="1" applyNumberFormat="1" applyFont="1" applyFill="1" applyBorder="1" applyAlignment="1">
      <alignment horizontal="center" vertical="center" wrapText="1"/>
    </xf>
    <xf numFmtId="0" fontId="1" fillId="5" borderId="2" xfId="0" quotePrefix="1" applyFont="1" applyFill="1" applyBorder="1" applyAlignment="1">
      <alignment horizontal="center" vertical="center" wrapText="1"/>
    </xf>
    <xf numFmtId="14" fontId="15" fillId="0" borderId="12" xfId="0" applyNumberFormat="1" applyFont="1" applyBorder="1"/>
    <xf numFmtId="2" fontId="1" fillId="5" borderId="2" xfId="0" applyNumberFormat="1" applyFont="1" applyFill="1" applyBorder="1" applyAlignment="1">
      <alignment horizontal="center" vertical="center" wrapText="1"/>
    </xf>
    <xf numFmtId="2" fontId="6" fillId="5" borderId="2" xfId="0" applyNumberFormat="1" applyFont="1" applyFill="1" applyBorder="1" applyAlignment="1">
      <alignment horizontal="center"/>
    </xf>
    <xf numFmtId="2" fontId="6" fillId="0" borderId="2" xfId="0" applyNumberFormat="1" applyFont="1" applyBorder="1"/>
    <xf numFmtId="2" fontId="19" fillId="0" borderId="2" xfId="0" applyNumberFormat="1" applyFont="1" applyBorder="1" applyAlignment="1">
      <alignment horizontal="center"/>
    </xf>
    <xf numFmtId="1" fontId="19" fillId="0" borderId="2" xfId="0" applyNumberFormat="1" applyFont="1" applyBorder="1" applyAlignment="1">
      <alignment horizontal="center"/>
    </xf>
    <xf numFmtId="1" fontId="19" fillId="5" borderId="2" xfId="0" applyNumberFormat="1" applyFont="1" applyFill="1" applyBorder="1" applyAlignment="1">
      <alignment horizontal="center"/>
    </xf>
    <xf numFmtId="0" fontId="2" fillId="0" borderId="11" xfId="0" applyFont="1" applyBorder="1"/>
    <xf numFmtId="0" fontId="2" fillId="0" borderId="12" xfId="0" applyFont="1" applyBorder="1"/>
    <xf numFmtId="164" fontId="1" fillId="2" borderId="0" xfId="1" applyNumberFormat="1" applyFont="1" applyFill="1" applyBorder="1" applyAlignment="1">
      <alignment horizontal="center"/>
    </xf>
    <xf numFmtId="3" fontId="1" fillId="2" borderId="0" xfId="0" applyNumberFormat="1" applyFont="1" applyFill="1" applyAlignment="1">
      <alignment horizontal="center"/>
    </xf>
    <xf numFmtId="0" fontId="1" fillId="2" borderId="2" xfId="0" applyFont="1" applyFill="1" applyBorder="1" applyAlignment="1">
      <alignment horizontal="center" vertical="center" wrapText="1"/>
    </xf>
    <xf numFmtId="0" fontId="8" fillId="2" borderId="0" xfId="0" applyFont="1" applyFill="1" applyAlignment="1">
      <alignment horizontal="center"/>
    </xf>
    <xf numFmtId="0" fontId="22" fillId="0" borderId="0" xfId="0" applyFont="1" applyAlignment="1">
      <alignment horizontal="left" wrapText="1"/>
    </xf>
    <xf numFmtId="0" fontId="2" fillId="2" borderId="0" xfId="0" applyFont="1" applyFill="1" applyAlignment="1">
      <alignment horizontal="center"/>
    </xf>
    <xf numFmtId="1" fontId="2" fillId="2" borderId="0" xfId="0" applyNumberFormat="1" applyFont="1" applyFill="1" applyAlignment="1">
      <alignment horizontal="center"/>
    </xf>
    <xf numFmtId="0" fontId="35"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10" fillId="0" borderId="7" xfId="0" applyFont="1" applyBorder="1" applyAlignment="1">
      <alignment horizontal="center" wrapText="1"/>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vertical="top"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2" xfId="0" applyFont="1" applyFill="1" applyBorder="1" applyAlignment="1">
      <alignment horizontal="left" vertic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58"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58" fillId="0" borderId="2" xfId="0" applyFont="1" applyBorder="1" applyAlignment="1">
      <alignment vertical="top" wrapText="1"/>
    </xf>
    <xf numFmtId="0" fontId="57" fillId="0" borderId="2" xfId="0" applyFont="1" applyBorder="1" applyAlignment="1">
      <alignment vertical="top"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5" borderId="6" xfId="0" applyFont="1" applyFill="1" applyBorder="1" applyAlignment="1">
      <alignment horizontal="left" vertical="center" wrapText="1"/>
    </xf>
    <xf numFmtId="0" fontId="1" fillId="5" borderId="3" xfId="0" applyFont="1" applyFill="1" applyBorder="1" applyAlignment="1">
      <alignment horizontal="left" vertical="center" wrapText="1"/>
    </xf>
    <xf numFmtId="0" fontId="23" fillId="0" borderId="0" xfId="0" applyFont="1" applyAlignment="1">
      <alignment horizontal="left" vertical="top" wrapText="1"/>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2" fillId="0" borderId="7" xfId="0" applyFont="1" applyBorder="1"/>
    <xf numFmtId="0" fontId="2" fillId="0" borderId="8" xfId="0" applyFont="1" applyBorder="1"/>
    <xf numFmtId="0" fontId="2" fillId="0" borderId="13" xfId="0" applyFont="1" applyBorder="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5" fontId="1" fillId="0" borderId="10" xfId="2" applyNumberFormat="1" applyFont="1" applyBorder="1" applyAlignment="1">
      <alignment horizont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left"/>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0" fontId="1" fillId="2" borderId="2" xfId="2" applyNumberFormat="1" applyFont="1" applyFill="1" applyBorder="1" applyAlignment="1">
      <alignment horizontal="center" vertical="center"/>
    </xf>
    <xf numFmtId="14" fontId="1" fillId="2" borderId="2" xfId="0" applyNumberFormat="1" applyFont="1" applyFill="1" applyBorder="1" applyAlignment="1">
      <alignment horizontal="left" vertical="top"/>
    </xf>
    <xf numFmtId="0" fontId="1" fillId="2" borderId="3" xfId="0" applyFont="1" applyFill="1" applyBorder="1" applyAlignment="1">
      <alignment horizontal="left" vertical="top" wrapText="1"/>
    </xf>
    <xf numFmtId="0" fontId="1" fillId="2" borderId="2" xfId="0" applyFont="1" applyFill="1" applyBorder="1" applyAlignment="1">
      <alignment horizontal="left"/>
    </xf>
    <xf numFmtId="0" fontId="1" fillId="2" borderId="3" xfId="0" applyFont="1" applyFill="1" applyBorder="1" applyAlignment="1">
      <alignment horizontal="left"/>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54">
    <cellStyle name="20% - Accent1 2" xfId="5" xr:uid="{D9BEDB51-3E30-4E72-84F9-C9D16462EBF1}"/>
    <cellStyle name="20% - Accent2 2" xfId="6" xr:uid="{227C7288-E3B2-410C-B9D7-05579B487AC8}"/>
    <cellStyle name="20% - Accent3 2" xfId="7" xr:uid="{169A8D49-B92A-41AB-BFE5-BCD5F2BD2A8C}"/>
    <cellStyle name="20% - Accent4 2" xfId="8" xr:uid="{DD4148B4-8DBF-494E-9658-089EFCC82438}"/>
    <cellStyle name="20% - Accent5 2" xfId="9" xr:uid="{EE49E132-22FC-41C3-BB13-89FC4D3E92FB}"/>
    <cellStyle name="20% - Accent6 2" xfId="10" xr:uid="{FFD840A9-8C06-4E34-A43E-1EF9FC1507B5}"/>
    <cellStyle name="40% - Accent1 2" xfId="11" xr:uid="{EDAFF1E8-1E3E-47C1-983E-0ED0B3017FE0}"/>
    <cellStyle name="40% - Accent2 2" xfId="12" xr:uid="{05CE97C4-80D0-4EDD-A4BC-E494D49D768C}"/>
    <cellStyle name="40% - Accent3 2" xfId="13" xr:uid="{DA6743F5-C614-4568-9301-B6C986E86563}"/>
    <cellStyle name="40% - Accent4 2" xfId="14" xr:uid="{66C14201-C740-43C1-8F37-18B930695FCF}"/>
    <cellStyle name="40% - Accent5 2" xfId="15" xr:uid="{018F0ECF-AEB0-410F-B76F-F19D89450602}"/>
    <cellStyle name="40% - Accent6 2" xfId="16" xr:uid="{C77A71CB-9A25-429C-9846-BB35C17BB90E}"/>
    <cellStyle name="60% - Accent1 2" xfId="17" xr:uid="{4AC81B5E-5538-46DB-B1D5-8D69B62B2313}"/>
    <cellStyle name="60% - Accent2 2" xfId="18" xr:uid="{60656BE3-720B-44DF-BB0E-9989D9ECAD78}"/>
    <cellStyle name="60% - Accent3 2" xfId="19" xr:uid="{5562772F-6812-4696-9008-F064D1A2B903}"/>
    <cellStyle name="60% - Accent4 2" xfId="20" xr:uid="{F93BFB20-D2A8-4F19-A711-F701C51C9696}"/>
    <cellStyle name="60% - Accent5 2" xfId="21" xr:uid="{913EF9C5-348E-4006-9420-A1084684D613}"/>
    <cellStyle name="60% - Accent6 2" xfId="22" xr:uid="{4B40D0CF-5E30-40D3-886D-015B06CC8C8C}"/>
    <cellStyle name="Accent1 2" xfId="23" xr:uid="{FA3AECE8-7076-4667-AF91-5D4BB754D69F}"/>
    <cellStyle name="Accent2 2" xfId="24" xr:uid="{F0B08C6C-9880-4EC2-B3B6-A86EA908790A}"/>
    <cellStyle name="Accent3 2" xfId="25" xr:uid="{5217C4A7-CBA9-42DE-98C6-4B0EE84CA6E8}"/>
    <cellStyle name="Accent4 2" xfId="26" xr:uid="{71AC7261-B89F-4375-BB8A-B88A99937CAC}"/>
    <cellStyle name="Accent5 2" xfId="27" xr:uid="{1B236ACF-4804-4A06-B1E1-A7E802BF6292}"/>
    <cellStyle name="Accent6 2" xfId="28" xr:uid="{E09F5438-9276-4E62-9DA8-FFE1CDB929C7}"/>
    <cellStyle name="Bad 2" xfId="29" xr:uid="{994FB2A8-0B29-4708-AC79-0BFE3BA01134}"/>
    <cellStyle name="Calculation 2" xfId="30" xr:uid="{EED2CC49-40A3-4472-B56A-97D9DE6E793D}"/>
    <cellStyle name="Check Cell 2" xfId="31" xr:uid="{C771315B-ADAB-4790-A712-B1696C8D8D87}"/>
    <cellStyle name="Comma" xfId="1" builtinId="3"/>
    <cellStyle name="Comma 2" xfId="33" xr:uid="{162BFB67-C3E3-4BB9-8DE8-7C81D47AF409}"/>
    <cellStyle name="Comma 3" xfId="32" xr:uid="{8C080B37-DCE7-483F-8D0C-17A1BABE3974}"/>
    <cellStyle name="Explanatory Text 2" xfId="34" xr:uid="{288A1195-FAA9-4E68-8731-C126EC569F83}"/>
    <cellStyle name="Good 2" xfId="35" xr:uid="{EE777EA8-30F4-41AB-AA81-CF87C19EDE85}"/>
    <cellStyle name="Heading 1 2" xfId="36" xr:uid="{B2EBCA26-C1B6-4FEB-B5FD-679FAB443C9B}"/>
    <cellStyle name="Heading 2 2" xfId="37" xr:uid="{614723AD-D1D1-464C-A906-3DC24F0FC46E}"/>
    <cellStyle name="Heading 3 2" xfId="38" xr:uid="{05E10FA9-4145-4405-A0DF-6C88A93D4352}"/>
    <cellStyle name="Heading 4 2" xfId="39" xr:uid="{E9BBDED3-8D0B-4DA3-8E38-49B0A7DA9CB7}"/>
    <cellStyle name="Hyperlink" xfId="3" builtinId="8"/>
    <cellStyle name="Hyperlink 2" xfId="40" xr:uid="{4B1C57B1-BDB3-4388-9351-7BF50F737A5E}"/>
    <cellStyle name="Input 2" xfId="41" xr:uid="{A709305F-2DF0-4795-9BC5-9C7BD6A14687}"/>
    <cellStyle name="Linked Cell 2" xfId="42" xr:uid="{F2896BCD-1713-4EDF-9F84-3F86A28C997E}"/>
    <cellStyle name="Neutral 2" xfId="43" xr:uid="{FF06E235-04B5-44A0-97E2-A6FD97252879}"/>
    <cellStyle name="Normal" xfId="0" builtinId="0"/>
    <cellStyle name="Normal 2" xfId="44" xr:uid="{6109B283-79BB-4E08-9714-A18FFC238B3F}"/>
    <cellStyle name="Normal 3" xfId="45" xr:uid="{746381A3-005B-49BF-8277-626F7BDA86A2}"/>
    <cellStyle name="Normal 4" xfId="46" xr:uid="{0531FC8A-4C43-4D72-8C28-CEC01BA922FD}"/>
    <cellStyle name="Normal 5" xfId="47" xr:uid="{44CE1596-9A58-49AE-835F-5C5F43A0C481}"/>
    <cellStyle name="Normal 6" xfId="48" xr:uid="{07E31589-818B-4864-BB76-2DFA51B9097A}"/>
    <cellStyle name="Normal 7" xfId="4" xr:uid="{95D99CFC-1D44-45DD-A578-2C82C08B139F}"/>
    <cellStyle name="Note 2" xfId="49" xr:uid="{66AFA6FE-3FD6-4634-8DE5-82EFFCD47060}"/>
    <cellStyle name="Output 2" xfId="50" xr:uid="{69511366-73A8-40A0-9E55-153A36778F30}"/>
    <cellStyle name="Percent" xfId="2" builtinId="5"/>
    <cellStyle name="Title 2" xfId="51" xr:uid="{1E9FA33E-605B-463F-BA4B-C353099FF745}"/>
    <cellStyle name="Total 2" xfId="52" xr:uid="{10BF242F-0D97-4D61-83C2-E2901FE76432}"/>
    <cellStyle name="Warning Text 2" xfId="53" xr:uid="{687479B9-27E0-4F23-9E58-1E8E4041362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8.7592298571568623</c:v>
                </c:pt>
                <c:pt idx="1">
                  <c:v>8.6778487872293351</c:v>
                </c:pt>
                <c:pt idx="2">
                  <c:v>8.6276815310739305</c:v>
                </c:pt>
                <c:pt idx="3">
                  <c:v>8.9555791848235664</c:v>
                </c:pt>
                <c:pt idx="4">
                  <c:v>8.6319881288066718</c:v>
                </c:pt>
                <c:pt idx="5">
                  <c:v>8.4327648696991648</c:v>
                </c:pt>
                <c:pt idx="6">
                  <c:v>8.9345360194052841</c:v>
                </c:pt>
                <c:pt idx="7">
                  <c:v>8.3875956564138079</c:v>
                </c:pt>
                <c:pt idx="8">
                  <c:v>7.7317758089919382</c:v>
                </c:pt>
                <c:pt idx="9">
                  <c:v>5.1629155518818797</c:v>
                </c:pt>
                <c:pt idx="10">
                  <c:v>6.2007063806782288</c:v>
                </c:pt>
                <c:pt idx="11">
                  <c:v>6.9704940549924537</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0">
                  <c:v>11.346950531005859</c:v>
                </c:pt>
                <c:pt idx="1">
                  <c:v>12.339035034179688</c:v>
                </c:pt>
                <c:pt idx="2">
                  <c:v>10.794834136962891</c:v>
                </c:pt>
                <c:pt idx="3">
                  <c:v>17.687412261962891</c:v>
                </c:pt>
                <c:pt idx="4">
                  <c:v>10.480775833129883</c:v>
                </c:pt>
                <c:pt idx="5">
                  <c:v>11.054202079772949</c:v>
                </c:pt>
                <c:pt idx="6">
                  <c:v>18.955711364746094</c:v>
                </c:pt>
                <c:pt idx="7">
                  <c:v>10.208864212036133</c:v>
                </c:pt>
                <c:pt idx="8">
                  <c:v>10.170599937438965</c:v>
                </c:pt>
                <c:pt idx="9">
                  <c:v>17.039157867431641</c:v>
                </c:pt>
                <c:pt idx="10">
                  <c:v>26.287715911865234</c:v>
                </c:pt>
                <c:pt idx="11">
                  <c:v>14.825554847717285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8.290866808846312</c:v>
                </c:pt>
                <c:pt idx="1">
                  <c:v>8.59</c:v>
                </c:pt>
                <c:pt idx="2">
                  <c:v>8.0957676715209708</c:v>
                </c:pt>
                <c:pt idx="3">
                  <c:v>8.11</c:v>
                </c:pt>
                <c:pt idx="4">
                  <c:v>8.11</c:v>
                </c:pt>
                <c:pt idx="5">
                  <c:v>8.85</c:v>
                </c:pt>
                <c:pt idx="6">
                  <c:v>8.3000000000000007</c:v>
                </c:pt>
                <c:pt idx="7">
                  <c:v>7.62</c:v>
                </c:pt>
                <c:pt idx="8">
                  <c:v>37.880000000000003</c:v>
                </c:pt>
                <c:pt idx="9">
                  <c:v>1.8</c:v>
                </c:pt>
                <c:pt idx="10">
                  <c:v>3.99</c:v>
                </c:pt>
                <c:pt idx="11">
                  <c:v>5.8</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0">
                  <c:v>8.9566983381907139</c:v>
                </c:pt>
                <c:pt idx="1">
                  <c:v>8.9739350378513336</c:v>
                </c:pt>
                <c:pt idx="2">
                  <c:v>8.9671773016452789</c:v>
                </c:pt>
                <c:pt idx="3">
                  <c:v>9.2849099040031433</c:v>
                </c:pt>
                <c:pt idx="4">
                  <c:v>8.9687459766864777</c:v>
                </c:pt>
                <c:pt idx="5">
                  <c:v>9.0250343382358551</c:v>
                </c:pt>
                <c:pt idx="6">
                  <c:v>9.2449594438076019</c:v>
                </c:pt>
                <c:pt idx="7">
                  <c:v>8.9689949949582424</c:v>
                </c:pt>
                <c:pt idx="8">
                  <c:v>8.9500467578570042</c:v>
                </c:pt>
                <c:pt idx="9">
                  <c:v>6.9876264579255469</c:v>
                </c:pt>
                <c:pt idx="10">
                  <c:v>8.0999322732289638</c:v>
                </c:pt>
                <c:pt idx="11">
                  <c:v>8.8816545605659485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40.896840668264424</c:v>
                </c:pt>
                <c:pt idx="1">
                  <c:v>40.820429884621205</c:v>
                </c:pt>
                <c:pt idx="2">
                  <c:v>40.237453756412535</c:v>
                </c:pt>
                <c:pt idx="3">
                  <c:v>39.684802362653947</c:v>
                </c:pt>
                <c:pt idx="4">
                  <c:v>41.118660016230045</c:v>
                </c:pt>
                <c:pt idx="5">
                  <c:v>37.695935154526197</c:v>
                </c:pt>
                <c:pt idx="6">
                  <c:v>36.292399317734727</c:v>
                </c:pt>
                <c:pt idx="7">
                  <c:v>39.046858710652735</c:v>
                </c:pt>
                <c:pt idx="8">
                  <c:v>42.070875891298058</c:v>
                </c:pt>
                <c:pt idx="9">
                  <c:v>42.153624114542176</c:v>
                </c:pt>
                <c:pt idx="10">
                  <c:v>46.588220924125402</c:v>
                </c:pt>
                <c:pt idx="11">
                  <c:v>46.146685569663177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160.49000549316406</c:v>
                </c:pt>
                <c:pt idx="1">
                  <c:v>88.538993835449219</c:v>
                </c:pt>
                <c:pt idx="2">
                  <c:v>129.50994873046875</c:v>
                </c:pt>
                <c:pt idx="3">
                  <c:v>101.95345306396484</c:v>
                </c:pt>
                <c:pt idx="4">
                  <c:v>94.574378967285156</c:v>
                </c:pt>
                <c:pt idx="5">
                  <c:v>97.283096313476563</c:v>
                </c:pt>
                <c:pt idx="6">
                  <c:v>151.12214660644531</c:v>
                </c:pt>
                <c:pt idx="7">
                  <c:v>80.145309448242188</c:v>
                </c:pt>
                <c:pt idx="8">
                  <c:v>50.193691253662109</c:v>
                </c:pt>
                <c:pt idx="9">
                  <c:v>123.53643798828125</c:v>
                </c:pt>
                <c:pt idx="10">
                  <c:v>194.93080139160156</c:v>
                </c:pt>
                <c:pt idx="11">
                  <c:v>135.74198913574219</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38.154790540911115</c:v>
                </c:pt>
                <c:pt idx="1">
                  <c:v>38.58</c:v>
                </c:pt>
                <c:pt idx="2">
                  <c:v>36.619245010664486</c:v>
                </c:pt>
                <c:pt idx="3">
                  <c:v>38.880000000000003</c:v>
                </c:pt>
                <c:pt idx="4">
                  <c:v>41.7</c:v>
                </c:pt>
                <c:pt idx="5">
                  <c:v>38.75</c:v>
                </c:pt>
                <c:pt idx="6">
                  <c:v>33.9</c:v>
                </c:pt>
                <c:pt idx="7">
                  <c:v>35.4</c:v>
                </c:pt>
                <c:pt idx="8">
                  <c:v>32.700000000000003</c:v>
                </c:pt>
                <c:pt idx="9">
                  <c:v>14.7</c:v>
                </c:pt>
                <c:pt idx="10">
                  <c:v>29.3</c:v>
                </c:pt>
                <c:pt idx="11">
                  <c:v>38.299999999999997</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43.83008281389872</c:v>
                </c:pt>
                <c:pt idx="1">
                  <c:v>46.492653052012123</c:v>
                </c:pt>
                <c:pt idx="2">
                  <c:v>43.725799062977664</c:v>
                </c:pt>
                <c:pt idx="3">
                  <c:v>44.002849539120994</c:v>
                </c:pt>
                <c:pt idx="4">
                  <c:v>43.817193349202476</c:v>
                </c:pt>
                <c:pt idx="5">
                  <c:v>43.781709988911949</c:v>
                </c:pt>
                <c:pt idx="6">
                  <c:v>43.1828023592631</c:v>
                </c:pt>
                <c:pt idx="7">
                  <c:v>43.919518391291298</c:v>
                </c:pt>
                <c:pt idx="8">
                  <c:v>43.938337564468384</c:v>
                </c:pt>
                <c:pt idx="9">
                  <c:v>51.017974902283065</c:v>
                </c:pt>
                <c:pt idx="10">
                  <c:v>48.544811805089317</c:v>
                </c:pt>
                <c:pt idx="11">
                  <c:v>48.720758199691772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128.17222555052558</c:v>
                </c:pt>
                <c:pt idx="1">
                  <c:v>118.79252373049611</c:v>
                </c:pt>
                <c:pt idx="2">
                  <c:v>132.88553290086634</c:v>
                </c:pt>
                <c:pt idx="3">
                  <c:v>158.12663951979744</c:v>
                </c:pt>
                <c:pt idx="4">
                  <c:v>149.35505846873684</c:v>
                </c:pt>
                <c:pt idx="5">
                  <c:v>158.6263069594286</c:v>
                </c:pt>
                <c:pt idx="6">
                  <c:v>152.74715870410412</c:v>
                </c:pt>
                <c:pt idx="7">
                  <c:v>152.12982128863803</c:v>
                </c:pt>
                <c:pt idx="8">
                  <c:v>173.00382538586854</c:v>
                </c:pt>
                <c:pt idx="9">
                  <c:v>167.62140971182347</c:v>
                </c:pt>
                <c:pt idx="10">
                  <c:v>179.31752144091743</c:v>
                </c:pt>
                <c:pt idx="11">
                  <c:v>181.83302657582476</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0.00</c:formatCode>
                <c:ptCount val="12"/>
                <c:pt idx="0">
                  <c:v>202.61318969726563</c:v>
                </c:pt>
                <c:pt idx="1">
                  <c:v>202.1571044921875</c:v>
                </c:pt>
                <c:pt idx="2">
                  <c:v>246.33695983886719</c:v>
                </c:pt>
                <c:pt idx="3">
                  <c:v>230.63702392578125</c:v>
                </c:pt>
                <c:pt idx="4">
                  <c:v>226.84408569335938</c:v>
                </c:pt>
                <c:pt idx="5">
                  <c:v>212.92440795898438</c:v>
                </c:pt>
                <c:pt idx="6">
                  <c:v>229.47264099121094</c:v>
                </c:pt>
                <c:pt idx="7">
                  <c:v>226.55149841308594</c:v>
                </c:pt>
                <c:pt idx="8">
                  <c:v>271.1756591796875</c:v>
                </c:pt>
                <c:pt idx="9">
                  <c:v>297.20870971679688</c:v>
                </c:pt>
                <c:pt idx="10">
                  <c:v>265.50259399414063</c:v>
                </c:pt>
                <c:pt idx="11">
                  <c:v>244.83525085449219</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0</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122.36656989619416</c:v>
                </c:pt>
                <c:pt idx="1">
                  <c:v>181.51</c:v>
                </c:pt>
                <c:pt idx="2">
                  <c:v>123.37687831686324</c:v>
                </c:pt>
                <c:pt idx="3">
                  <c:v>183.6</c:v>
                </c:pt>
                <c:pt idx="4">
                  <c:v>178.74</c:v>
                </c:pt>
                <c:pt idx="5">
                  <c:v>172.07</c:v>
                </c:pt>
                <c:pt idx="6">
                  <c:v>142.80000000000001</c:v>
                </c:pt>
                <c:pt idx="7">
                  <c:v>138.19999999999999</c:v>
                </c:pt>
                <c:pt idx="8">
                  <c:v>134.6</c:v>
                </c:pt>
                <c:pt idx="9">
                  <c:v>59</c:v>
                </c:pt>
                <c:pt idx="10">
                  <c:v>116.7</c:v>
                </c:pt>
                <c:pt idx="11">
                  <c:v>153.9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0.00</c:formatCode>
                <c:ptCount val="12"/>
                <c:pt idx="0">
                  <c:v>164.04507793079722</c:v>
                </c:pt>
                <c:pt idx="1">
                  <c:v>138.34674119949341</c:v>
                </c:pt>
                <c:pt idx="2">
                  <c:v>197.05399106896442</c:v>
                </c:pt>
                <c:pt idx="3">
                  <c:v>184.5001745223999</c:v>
                </c:pt>
                <c:pt idx="4">
                  <c:v>177.42571973800659</c:v>
                </c:pt>
                <c:pt idx="5">
                  <c:v>190.08989334106445</c:v>
                </c:pt>
                <c:pt idx="6">
                  <c:v>183.53080209096274</c:v>
                </c:pt>
                <c:pt idx="7">
                  <c:v>189.02790927886963</c:v>
                </c:pt>
                <c:pt idx="8">
                  <c:v>195.25200907389322</c:v>
                </c:pt>
                <c:pt idx="9">
                  <c:v>196.1399974822998</c:v>
                </c:pt>
                <c:pt idx="10">
                  <c:v>198.74193700154623</c:v>
                </c:pt>
                <c:pt idx="11">
                  <c:v>198.17080211639404</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1.2980248402193111</c:v>
                </c:pt>
                <c:pt idx="1">
                  <c:v>1.1298282666989174</c:v>
                </c:pt>
                <c:pt idx="2">
                  <c:v>1.253326620915975</c:v>
                </c:pt>
                <c:pt idx="3">
                  <c:v>0.96532622436061499</c:v>
                </c:pt>
                <c:pt idx="4">
                  <c:v>1.1877892251234663</c:v>
                </c:pt>
                <c:pt idx="5">
                  <c:v>2.0953337548995465</c:v>
                </c:pt>
                <c:pt idx="6">
                  <c:v>1.2054461972869703</c:v>
                </c:pt>
                <c:pt idx="7">
                  <c:v>0.96055802313444671</c:v>
                </c:pt>
                <c:pt idx="8">
                  <c:v>1.2902859929716215</c:v>
                </c:pt>
                <c:pt idx="9">
                  <c:v>2.5165576679501847</c:v>
                </c:pt>
                <c:pt idx="10">
                  <c:v>2.4473336233914029</c:v>
                </c:pt>
                <c:pt idx="11">
                  <c:v>1.6332078938899035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120.21996307373047</c:v>
                </c:pt>
                <c:pt idx="1">
                  <c:v>3.5988419055938721</c:v>
                </c:pt>
                <c:pt idx="2">
                  <c:v>98.5408935546875</c:v>
                </c:pt>
                <c:pt idx="3">
                  <c:v>2.1893188953399658</c:v>
                </c:pt>
                <c:pt idx="4">
                  <c:v>102.21339416503906</c:v>
                </c:pt>
                <c:pt idx="5">
                  <c:v>146.26994323730469</c:v>
                </c:pt>
                <c:pt idx="6">
                  <c:v>8.7865028381347656</c:v>
                </c:pt>
                <c:pt idx="7">
                  <c:v>30.952682495117188</c:v>
                </c:pt>
                <c:pt idx="8">
                  <c:v>89.152847290039063</c:v>
                </c:pt>
                <c:pt idx="9">
                  <c:v>133.31765747070313</c:v>
                </c:pt>
                <c:pt idx="10">
                  <c:v>165.50959777832031</c:v>
                </c:pt>
                <c:pt idx="11">
                  <c:v>45.699302673339844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0.00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0.65806251136939453</c:v>
                </c:pt>
                <c:pt idx="1">
                  <c:v>1.1100000000000001</c:v>
                </c:pt>
                <c:pt idx="2">
                  <c:v>0.80776352402195017</c:v>
                </c:pt>
                <c:pt idx="3">
                  <c:v>0.57999999999999996</c:v>
                </c:pt>
                <c:pt idx="4">
                  <c:v>0.86048995057144329</c:v>
                </c:pt>
                <c:pt idx="5">
                  <c:v>0.82499999999999996</c:v>
                </c:pt>
                <c:pt idx="6">
                  <c:v>1</c:v>
                </c:pt>
                <c:pt idx="7">
                  <c:v>0.7</c:v>
                </c:pt>
                <c:pt idx="8">
                  <c:v>0.9</c:v>
                </c:pt>
                <c:pt idx="9">
                  <c:v>0.8</c:v>
                </c:pt>
                <c:pt idx="10">
                  <c:v>0.7</c:v>
                </c:pt>
                <c:pt idx="11">
                  <c:v>1.2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2.1360905278812754</c:v>
                </c:pt>
                <c:pt idx="1">
                  <c:v>2.0510166984923344</c:v>
                </c:pt>
                <c:pt idx="2">
                  <c:v>1.829033128593279</c:v>
                </c:pt>
                <c:pt idx="3">
                  <c:v>1.4048601711789768</c:v>
                </c:pt>
                <c:pt idx="4">
                  <c:v>1.7214616577733646</c:v>
                </c:pt>
                <c:pt idx="5">
                  <c:v>2.1821047775447369</c:v>
                </c:pt>
                <c:pt idx="6">
                  <c:v>1.491890865067641</c:v>
                </c:pt>
                <c:pt idx="7">
                  <c:v>1.1765981850524743</c:v>
                </c:pt>
                <c:pt idx="8">
                  <c:v>2.3694316620628038</c:v>
                </c:pt>
                <c:pt idx="9">
                  <c:v>12.978428526495753</c:v>
                </c:pt>
                <c:pt idx="10">
                  <c:v>1.689513586937113</c:v>
                </c:pt>
                <c:pt idx="11">
                  <c:v>2.4224166007752115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2.2946421215901562</c:v>
                </c:pt>
                <c:pt idx="1">
                  <c:v>2.2166512558597544</c:v>
                </c:pt>
                <c:pt idx="2">
                  <c:v>2.0858343160605131</c:v>
                </c:pt>
                <c:pt idx="3">
                  <c:v>2.1065304374595413</c:v>
                </c:pt>
                <c:pt idx="4">
                  <c:v>3.1152394050880985</c:v>
                </c:pt>
                <c:pt idx="5">
                  <c:v>4.5608742259512871</c:v>
                </c:pt>
                <c:pt idx="6">
                  <c:v>5.8591754335500799</c:v>
                </c:pt>
                <c:pt idx="7">
                  <c:v>4.4612574616200567</c:v>
                </c:pt>
                <c:pt idx="8">
                  <c:v>4.2671098410864605</c:v>
                </c:pt>
                <c:pt idx="9">
                  <c:v>2.0213490562192327</c:v>
                </c:pt>
                <c:pt idx="10">
                  <c:v>1.3211628482169127</c:v>
                </c:pt>
                <c:pt idx="11">
                  <c:v>1.2003333402550929</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0.00</c:formatCode>
                <c:ptCount val="12"/>
                <c:pt idx="0">
                  <c:v>6.8672637939453125</c:v>
                </c:pt>
                <c:pt idx="1">
                  <c:v>9.3190746307373047</c:v>
                </c:pt>
                <c:pt idx="2">
                  <c:v>3.0895969867706299</c:v>
                </c:pt>
                <c:pt idx="3">
                  <c:v>3.0821969509124756</c:v>
                </c:pt>
                <c:pt idx="4">
                  <c:v>9.6512155532836914</c:v>
                </c:pt>
                <c:pt idx="5">
                  <c:v>30.501663208007813</c:v>
                </c:pt>
                <c:pt idx="6">
                  <c:v>13.323575019836426</c:v>
                </c:pt>
                <c:pt idx="7">
                  <c:v>17.153665542602539</c:v>
                </c:pt>
                <c:pt idx="8">
                  <c:v>15.873872756958008</c:v>
                </c:pt>
                <c:pt idx="9">
                  <c:v>7.7237601280212402</c:v>
                </c:pt>
                <c:pt idx="10">
                  <c:v>6.0529770851135254</c:v>
                </c:pt>
                <c:pt idx="11">
                  <c:v>4.7803487777709961</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2.1552113158645225</c:v>
                </c:pt>
                <c:pt idx="1">
                  <c:v>1.91</c:v>
                </c:pt>
                <c:pt idx="2">
                  <c:v>1.918104340255512</c:v>
                </c:pt>
                <c:pt idx="3">
                  <c:v>0.88</c:v>
                </c:pt>
                <c:pt idx="4">
                  <c:v>1.05</c:v>
                </c:pt>
                <c:pt idx="5">
                  <c:v>0.9</c:v>
                </c:pt>
                <c:pt idx="6">
                  <c:v>5.5</c:v>
                </c:pt>
                <c:pt idx="7">
                  <c:v>4</c:v>
                </c:pt>
                <c:pt idx="8">
                  <c:v>3.55</c:v>
                </c:pt>
                <c:pt idx="9">
                  <c:v>0.6</c:v>
                </c:pt>
                <c:pt idx="10">
                  <c:v>0.8</c:v>
                </c:pt>
                <c:pt idx="11">
                  <c:v>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0.00</c:formatCode>
                <c:ptCount val="12"/>
                <c:pt idx="0">
                  <c:v>3.668125038345655</c:v>
                </c:pt>
                <c:pt idx="1">
                  <c:v>3.1668046489357948</c:v>
                </c:pt>
                <c:pt idx="2">
                  <c:v>2.4827464024225869</c:v>
                </c:pt>
                <c:pt idx="3">
                  <c:v>2.572903854151567</c:v>
                </c:pt>
                <c:pt idx="4">
                  <c:v>5.7578938007354736</c:v>
                </c:pt>
                <c:pt idx="5">
                  <c:v>13.874903355704413</c:v>
                </c:pt>
                <c:pt idx="6">
                  <c:v>8.8143163621425629</c:v>
                </c:pt>
                <c:pt idx="7">
                  <c:v>8.0700799759398123</c:v>
                </c:pt>
                <c:pt idx="8">
                  <c:v>8.3283800406658894</c:v>
                </c:pt>
                <c:pt idx="9">
                  <c:v>4.5270312999157198</c:v>
                </c:pt>
                <c:pt idx="10">
                  <c:v>1.8146310816419886</c:v>
                </c:pt>
                <c:pt idx="11">
                  <c:v>1.4181367084383965</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0.00</c:formatCode>
                <c:ptCount val="12"/>
                <c:pt idx="0">
                  <c:v>43.426952374116432</c:v>
                </c:pt>
                <c:pt idx="1">
                  <c:v>36.854762685962676</c:v>
                </c:pt>
                <c:pt idx="2">
                  <c:v>47.428730368789502</c:v>
                </c:pt>
                <c:pt idx="3">
                  <c:v>35.915614481767015</c:v>
                </c:pt>
                <c:pt idx="4">
                  <c:v>43.432253764086632</c:v>
                </c:pt>
                <c:pt idx="5">
                  <c:v>49.017111771960728</c:v>
                </c:pt>
                <c:pt idx="6">
                  <c:v>40.87734409312268</c:v>
                </c:pt>
                <c:pt idx="7">
                  <c:v>44.440846920711579</c:v>
                </c:pt>
                <c:pt idx="8">
                  <c:v>45.838546121865512</c:v>
                </c:pt>
                <c:pt idx="9">
                  <c:v>62.479284800078773</c:v>
                </c:pt>
                <c:pt idx="10">
                  <c:v>69.119748058441132</c:v>
                </c:pt>
                <c:pt idx="11">
                  <c:v>49.064101402520407</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0.00</c:formatCode>
                <c:ptCount val="12"/>
                <c:pt idx="0">
                  <c:v>1007.710693359375</c:v>
                </c:pt>
                <c:pt idx="1">
                  <c:v>236.3839111328125</c:v>
                </c:pt>
                <c:pt idx="2">
                  <c:v>600.0887451171875</c:v>
                </c:pt>
                <c:pt idx="3">
                  <c:v>289.36285400390625</c:v>
                </c:pt>
                <c:pt idx="4">
                  <c:v>682.58038330078125</c:v>
                </c:pt>
                <c:pt idx="5">
                  <c:v>689.6866455078125</c:v>
                </c:pt>
                <c:pt idx="6">
                  <c:v>468.52877807617188</c:v>
                </c:pt>
                <c:pt idx="7">
                  <c:v>691.3427734375</c:v>
                </c:pt>
                <c:pt idx="8">
                  <c:v>564.31878662109375</c:v>
                </c:pt>
                <c:pt idx="9">
                  <c:v>880.47222900390625</c:v>
                </c:pt>
                <c:pt idx="10">
                  <c:v>1233.9794921875</c:v>
                </c:pt>
                <c:pt idx="11">
                  <c:v>746.92340087890625</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0.00</c:formatCode>
                <c:ptCount val="12"/>
                <c:pt idx="0">
                  <c:v>34.445339985073737</c:v>
                </c:pt>
                <c:pt idx="1">
                  <c:v>38.46</c:v>
                </c:pt>
                <c:pt idx="2">
                  <c:v>38.4908047839874</c:v>
                </c:pt>
                <c:pt idx="3">
                  <c:v>40.08</c:v>
                </c:pt>
                <c:pt idx="4">
                  <c:v>40.292427246759814</c:v>
                </c:pt>
                <c:pt idx="5">
                  <c:v>37.880000000000003</c:v>
                </c:pt>
                <c:pt idx="6">
                  <c:v>36.6</c:v>
                </c:pt>
                <c:pt idx="7">
                  <c:v>37.880000000000003</c:v>
                </c:pt>
                <c:pt idx="8">
                  <c:v>32.9</c:v>
                </c:pt>
                <c:pt idx="9">
                  <c:v>20.9</c:v>
                </c:pt>
                <c:pt idx="10">
                  <c:v>30.2</c:v>
                </c:pt>
                <c:pt idx="11">
                  <c:v>36.5</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0.00</c:formatCode>
                <c:ptCount val="12"/>
                <c:pt idx="0">
                  <c:v>45.413412253061928</c:v>
                </c:pt>
                <c:pt idx="1">
                  <c:v>45.694809993108116</c:v>
                </c:pt>
                <c:pt idx="2">
                  <c:v>50.789279639720917</c:v>
                </c:pt>
                <c:pt idx="3">
                  <c:v>60.940242528915405</c:v>
                </c:pt>
                <c:pt idx="4">
                  <c:v>49.704815447330475</c:v>
                </c:pt>
                <c:pt idx="5">
                  <c:v>98.666175325711563</c:v>
                </c:pt>
                <c:pt idx="6">
                  <c:v>46.65794808813866</c:v>
                </c:pt>
                <c:pt idx="7">
                  <c:v>48.320877850055695</c:v>
                </c:pt>
                <c:pt idx="8">
                  <c:v>69.02964172760646</c:v>
                </c:pt>
                <c:pt idx="9">
                  <c:v>260.71436010707509</c:v>
                </c:pt>
                <c:pt idx="10">
                  <c:v>99.03059892451509</c:v>
                </c:pt>
                <c:pt idx="11">
                  <c:v>49.617267539103828</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450850</xdr:colOff>
          <xdr:row>8</xdr:row>
          <xdr:rowOff>114300</xdr:rowOff>
        </xdr:from>
        <xdr:to>
          <xdr:col>15</xdr:col>
          <xdr:colOff>298450</xdr:colOff>
          <xdr:row>11</xdr:row>
          <xdr:rowOff>31750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6350</xdr:colOff>
      <xdr:row>6</xdr:row>
      <xdr:rowOff>0</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2324100" y="0"/>
          <a:ext cx="2647950" cy="1181100"/>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8</xdr:col>
      <xdr:colOff>297180</xdr:colOff>
      <xdr:row>23</xdr:row>
      <xdr:rowOff>177526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54050" y="1377950"/>
          <a:ext cx="5554980" cy="33271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450850</xdr:colOff>
      <xdr:row>21</xdr:row>
      <xdr:rowOff>44450</xdr:rowOff>
    </xdr:from>
    <xdr:to>
      <xdr:col>8</xdr:col>
      <xdr:colOff>44450</xdr:colOff>
      <xdr:row>43</xdr:row>
      <xdr:rowOff>152400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0850" y="4178300"/>
          <a:ext cx="5187950" cy="441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584200</xdr:colOff>
          <xdr:row>0</xdr:row>
          <xdr:rowOff>146050</xdr:rowOff>
        </xdr:from>
        <xdr:to>
          <xdr:col>9</xdr:col>
          <xdr:colOff>298450</xdr:colOff>
          <xdr:row>7</xdr:row>
          <xdr:rowOff>228600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efra.sharepoint.com/NAS%20Dec%2021/05%20Submitted%20Reports/EFW%20Annual%20Performance%20Reports%20Submitted/2022/EfW%20Annual%20Performance%20Report%202022%20v22.3%20(MF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O"/>
      <sheetName val="Residue Quality "/>
      <sheetName val="Water"/>
      <sheetName val="Air (periodic)"/>
      <sheetName val="Air (CEMS)"/>
      <sheetName val="HCl"/>
      <sheetName val="SO2"/>
      <sheetName val="NOx"/>
      <sheetName val="TOC"/>
      <sheetName val="Particulates"/>
      <sheetName val="CO 0.5hourly"/>
      <sheetName val="CO 95% 10 min"/>
      <sheetName val="NH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7">
          <cell r="C7">
            <v>8.7592298571568623</v>
          </cell>
          <cell r="D7">
            <v>11.346950531005859</v>
          </cell>
          <cell r="F7">
            <v>8.290866808846312</v>
          </cell>
          <cell r="G7">
            <v>8.9566983381907139</v>
          </cell>
          <cell r="L7">
            <v>8.7592298571568623</v>
          </cell>
          <cell r="M7">
            <v>11.346950531005859</v>
          </cell>
          <cell r="N7">
            <v>8.290866808846312</v>
          </cell>
          <cell r="O7">
            <v>8.9566983381907139</v>
          </cell>
        </row>
        <row r="8">
          <cell r="C8">
            <v>8.6778487872293351</v>
          </cell>
          <cell r="D8">
            <v>12.339035034179688</v>
          </cell>
          <cell r="F8">
            <v>8.59</v>
          </cell>
          <cell r="G8">
            <v>8.9739350378513336</v>
          </cell>
          <cell r="L8">
            <v>8.6778487872293351</v>
          </cell>
          <cell r="M8">
            <v>12.339035034179688</v>
          </cell>
          <cell r="N8">
            <v>8.59</v>
          </cell>
          <cell r="O8">
            <v>8.9739350378513336</v>
          </cell>
        </row>
        <row r="9">
          <cell r="C9">
            <v>8.6276815310739305</v>
          </cell>
          <cell r="D9">
            <v>10.794834136962891</v>
          </cell>
          <cell r="F9">
            <v>8.0957676715209708</v>
          </cell>
          <cell r="G9">
            <v>8.9671773016452789</v>
          </cell>
          <cell r="L9">
            <v>8.6276815310739305</v>
          </cell>
          <cell r="M9">
            <v>10.794834136962891</v>
          </cell>
          <cell r="N9">
            <v>8.0957676715209708</v>
          </cell>
          <cell r="O9">
            <v>8.9671773016452789</v>
          </cell>
        </row>
        <row r="10">
          <cell r="C10">
            <v>8.9555791848235664</v>
          </cell>
          <cell r="D10">
            <v>17.687412261962891</v>
          </cell>
          <cell r="F10">
            <v>8.11</v>
          </cell>
          <cell r="G10">
            <v>9.2849099040031433</v>
          </cell>
          <cell r="L10">
            <v>8.9555791848235664</v>
          </cell>
          <cell r="M10">
            <v>17.687412261962891</v>
          </cell>
          <cell r="N10">
            <v>8.11</v>
          </cell>
          <cell r="O10">
            <v>9.2849099040031433</v>
          </cell>
        </row>
        <row r="11">
          <cell r="C11">
            <v>8.6319881288066718</v>
          </cell>
          <cell r="D11">
            <v>10.480775833129883</v>
          </cell>
          <cell r="F11">
            <v>8.11</v>
          </cell>
          <cell r="G11">
            <v>8.9687459766864777</v>
          </cell>
          <cell r="L11">
            <v>8.6319881288066718</v>
          </cell>
          <cell r="M11">
            <v>10.480775833129883</v>
          </cell>
          <cell r="N11">
            <v>8.11</v>
          </cell>
          <cell r="O11">
            <v>8.9687459766864777</v>
          </cell>
        </row>
        <row r="12">
          <cell r="C12">
            <v>8.4327648696991648</v>
          </cell>
          <cell r="D12">
            <v>11.054202079772949</v>
          </cell>
          <cell r="F12">
            <v>8.85</v>
          </cell>
          <cell r="G12">
            <v>9.0250343382358551</v>
          </cell>
          <cell r="L12">
            <v>8.4327648696991648</v>
          </cell>
          <cell r="M12">
            <v>11.054202079772949</v>
          </cell>
          <cell r="N12">
            <v>8.85</v>
          </cell>
          <cell r="O12">
            <v>9.0250343382358551</v>
          </cell>
        </row>
        <row r="13">
          <cell r="C13">
            <v>8.9345360194052841</v>
          </cell>
          <cell r="D13">
            <v>18.955711364746094</v>
          </cell>
          <cell r="F13">
            <v>8.3000000000000007</v>
          </cell>
          <cell r="G13">
            <v>9.2449594438076019</v>
          </cell>
          <cell r="L13">
            <v>8.9345360194052841</v>
          </cell>
          <cell r="M13">
            <v>18.955711364746094</v>
          </cell>
          <cell r="N13">
            <v>8.3000000000000007</v>
          </cell>
          <cell r="O13">
            <v>9.2449594438076019</v>
          </cell>
        </row>
        <row r="14">
          <cell r="C14">
            <v>8.3875956564138079</v>
          </cell>
          <cell r="D14">
            <v>10.208864212036133</v>
          </cell>
          <cell r="F14">
            <v>7.62</v>
          </cell>
          <cell r="G14">
            <v>8.9689949949582424</v>
          </cell>
          <cell r="L14">
            <v>8.3875956564138079</v>
          </cell>
          <cell r="M14">
            <v>10.208864212036133</v>
          </cell>
          <cell r="N14">
            <v>7.62</v>
          </cell>
          <cell r="O14">
            <v>8.9689949949582424</v>
          </cell>
        </row>
        <row r="15">
          <cell r="C15">
            <v>7.7317758089919382</v>
          </cell>
          <cell r="D15">
            <v>10.170599937438965</v>
          </cell>
          <cell r="F15">
            <v>37.880000000000003</v>
          </cell>
          <cell r="G15">
            <v>8.9500467578570042</v>
          </cell>
          <cell r="L15">
            <v>7.7317758089919382</v>
          </cell>
          <cell r="M15">
            <v>10.170599937438965</v>
          </cell>
          <cell r="N15">
            <v>37.880000000000003</v>
          </cell>
          <cell r="O15">
            <v>8.9500467578570042</v>
          </cell>
        </row>
        <row r="16">
          <cell r="C16">
            <v>5.1629155518818797</v>
          </cell>
          <cell r="D16">
            <v>17.039157867431641</v>
          </cell>
          <cell r="F16">
            <v>1.8</v>
          </cell>
          <cell r="G16">
            <v>6.9876264579255469</v>
          </cell>
          <cell r="L16">
            <v>5.1629155518818797</v>
          </cell>
          <cell r="M16">
            <v>17.039157867431641</v>
          </cell>
          <cell r="N16">
            <v>1.8</v>
          </cell>
          <cell r="O16">
            <v>6.9876264579255469</v>
          </cell>
        </row>
        <row r="17">
          <cell r="C17">
            <v>6.2007063806782288</v>
          </cell>
          <cell r="D17">
            <v>26.287715911865234</v>
          </cell>
          <cell r="F17">
            <v>3.99</v>
          </cell>
          <cell r="G17">
            <v>8.0999322732289638</v>
          </cell>
          <cell r="L17">
            <v>6.2007063806782288</v>
          </cell>
          <cell r="M17">
            <v>26.287715911865234</v>
          </cell>
          <cell r="N17">
            <v>3.99</v>
          </cell>
          <cell r="O17">
            <v>8.0999322732289638</v>
          </cell>
        </row>
        <row r="18">
          <cell r="C18">
            <v>6.9704940549924537</v>
          </cell>
          <cell r="D18">
            <v>14.825554847717285</v>
          </cell>
          <cell r="F18">
            <v>5.8</v>
          </cell>
          <cell r="G18">
            <v>8.8816545605659485</v>
          </cell>
          <cell r="L18">
            <v>6.9704940549924537</v>
          </cell>
          <cell r="M18">
            <v>14.825554847717285</v>
          </cell>
          <cell r="N18">
            <v>5.8</v>
          </cell>
          <cell r="O18">
            <v>8.8816545605659485</v>
          </cell>
        </row>
        <row r="19">
          <cell r="L19">
            <v>7.9560929859294269</v>
          </cell>
          <cell r="M19">
            <v>26.287715911865234</v>
          </cell>
          <cell r="N19">
            <v>9.6197195400306068</v>
          </cell>
          <cell r="O19">
            <v>9.2849099040031433</v>
          </cell>
        </row>
      </sheetData>
      <sheetData sheetId="16">
        <row r="7">
          <cell r="C7">
            <v>40.896840668264424</v>
          </cell>
          <cell r="D7">
            <v>160.49000549316406</v>
          </cell>
          <cell r="E7">
            <v>50</v>
          </cell>
          <cell r="F7">
            <v>38.154790540911115</v>
          </cell>
          <cell r="G7">
            <v>43.83008281389872</v>
          </cell>
          <cell r="L7">
            <v>40.896840668264424</v>
          </cell>
          <cell r="M7">
            <v>160.49000549316406</v>
          </cell>
          <cell r="N7">
            <v>38.154790540911115</v>
          </cell>
          <cell r="O7">
            <v>43.83008281389872</v>
          </cell>
        </row>
        <row r="8">
          <cell r="C8">
            <v>40.820429884621205</v>
          </cell>
          <cell r="D8">
            <v>88.538993835449219</v>
          </cell>
          <cell r="E8">
            <v>50</v>
          </cell>
          <cell r="F8">
            <v>38.58</v>
          </cell>
          <cell r="G8">
            <v>46.492653052012123</v>
          </cell>
          <cell r="L8">
            <v>40.820429884621205</v>
          </cell>
          <cell r="M8">
            <v>88.538993835449219</v>
          </cell>
          <cell r="N8">
            <v>38.58</v>
          </cell>
          <cell r="O8">
            <v>46.492653052012123</v>
          </cell>
        </row>
        <row r="9">
          <cell r="C9">
            <v>40.237453756412535</v>
          </cell>
          <cell r="D9">
            <v>129.50994873046875</v>
          </cell>
          <cell r="E9">
            <v>50</v>
          </cell>
          <cell r="F9">
            <v>36.619245010664486</v>
          </cell>
          <cell r="G9">
            <v>43.725799062977664</v>
          </cell>
          <cell r="L9">
            <v>40.237453756412535</v>
          </cell>
          <cell r="M9">
            <v>129.50994873046875</v>
          </cell>
          <cell r="N9">
            <v>36.619245010664486</v>
          </cell>
          <cell r="O9">
            <v>43.725799062977664</v>
          </cell>
        </row>
        <row r="10">
          <cell r="C10">
            <v>39.684802362653947</v>
          </cell>
          <cell r="D10">
            <v>101.95345306396484</v>
          </cell>
          <cell r="E10">
            <v>50</v>
          </cell>
          <cell r="F10">
            <v>38.880000000000003</v>
          </cell>
          <cell r="G10">
            <v>44.002849539120994</v>
          </cell>
          <cell r="L10">
            <v>39.684802362653947</v>
          </cell>
          <cell r="M10">
            <v>101.95345306396484</v>
          </cell>
          <cell r="N10">
            <v>38.880000000000003</v>
          </cell>
          <cell r="O10">
            <v>44.002849539120994</v>
          </cell>
        </row>
        <row r="11">
          <cell r="C11">
            <v>41.118660016230045</v>
          </cell>
          <cell r="D11">
            <v>94.574378967285156</v>
          </cell>
          <cell r="E11">
            <v>50</v>
          </cell>
          <cell r="F11">
            <v>41.7</v>
          </cell>
          <cell r="G11">
            <v>43.817193349202476</v>
          </cell>
          <cell r="L11">
            <v>41.118660016230045</v>
          </cell>
          <cell r="M11">
            <v>94.574378967285156</v>
          </cell>
          <cell r="N11">
            <v>41.7</v>
          </cell>
          <cell r="O11">
            <v>43.817193349202476</v>
          </cell>
        </row>
        <row r="12">
          <cell r="C12">
            <v>37.695935154526197</v>
          </cell>
          <cell r="D12">
            <v>97.283096313476563</v>
          </cell>
          <cell r="E12">
            <v>50</v>
          </cell>
          <cell r="F12">
            <v>38.75</v>
          </cell>
          <cell r="G12">
            <v>43.781709988911949</v>
          </cell>
          <cell r="L12">
            <v>37.695935154526197</v>
          </cell>
          <cell r="M12">
            <v>97.283096313476563</v>
          </cell>
          <cell r="N12">
            <v>38.75</v>
          </cell>
          <cell r="O12">
            <v>43.781709988911949</v>
          </cell>
        </row>
        <row r="13">
          <cell r="C13">
            <v>36.292399317734727</v>
          </cell>
          <cell r="D13">
            <v>151.12214660644531</v>
          </cell>
          <cell r="E13">
            <v>50</v>
          </cell>
          <cell r="F13">
            <v>33.9</v>
          </cell>
          <cell r="G13">
            <v>43.1828023592631</v>
          </cell>
          <cell r="L13">
            <v>36.292399317734727</v>
          </cell>
          <cell r="M13">
            <v>151.12214660644531</v>
          </cell>
          <cell r="N13">
            <v>33.9</v>
          </cell>
          <cell r="O13">
            <v>43.1828023592631</v>
          </cell>
        </row>
        <row r="14">
          <cell r="C14">
            <v>39.046858710652735</v>
          </cell>
          <cell r="D14">
            <v>80.145309448242188</v>
          </cell>
          <cell r="E14">
            <v>50</v>
          </cell>
          <cell r="F14">
            <v>35.4</v>
          </cell>
          <cell r="G14">
            <v>43.919518391291298</v>
          </cell>
          <cell r="L14">
            <v>39.046858710652735</v>
          </cell>
          <cell r="M14">
            <v>80.145309448242188</v>
          </cell>
          <cell r="N14">
            <v>35.4</v>
          </cell>
          <cell r="O14">
            <v>43.919518391291298</v>
          </cell>
        </row>
        <row r="15">
          <cell r="C15">
            <v>42.070875891298058</v>
          </cell>
          <cell r="D15">
            <v>50.193691253662109</v>
          </cell>
          <cell r="E15">
            <v>50</v>
          </cell>
          <cell r="F15">
            <v>32.700000000000003</v>
          </cell>
          <cell r="G15">
            <v>43.938337564468384</v>
          </cell>
          <cell r="L15">
            <v>42.070875891298058</v>
          </cell>
          <cell r="M15">
            <v>50.193691253662109</v>
          </cell>
          <cell r="N15">
            <v>32.700000000000003</v>
          </cell>
          <cell r="O15">
            <v>43.938337564468384</v>
          </cell>
        </row>
        <row r="16">
          <cell r="C16">
            <v>42.153624114542176</v>
          </cell>
          <cell r="D16">
            <v>123.53643798828125</v>
          </cell>
          <cell r="E16">
            <v>50</v>
          </cell>
          <cell r="F16">
            <v>14.7</v>
          </cell>
          <cell r="G16">
            <v>51.017974902283065</v>
          </cell>
          <cell r="L16">
            <v>42.153624114542176</v>
          </cell>
          <cell r="M16">
            <v>123.53643798828125</v>
          </cell>
          <cell r="N16">
            <v>14.7</v>
          </cell>
          <cell r="O16">
            <v>51.017974902283065</v>
          </cell>
        </row>
        <row r="17">
          <cell r="C17">
            <v>46.588220924125402</v>
          </cell>
          <cell r="D17">
            <v>194.93080139160156</v>
          </cell>
          <cell r="E17">
            <v>50</v>
          </cell>
          <cell r="F17">
            <v>29.3</v>
          </cell>
          <cell r="G17">
            <v>48.544811805089317</v>
          </cell>
          <cell r="L17">
            <v>46.588220924125402</v>
          </cell>
          <cell r="M17">
            <v>194.93080139160156</v>
          </cell>
          <cell r="N17">
            <v>29.3</v>
          </cell>
          <cell r="O17">
            <v>48.544811805089317</v>
          </cell>
        </row>
        <row r="18">
          <cell r="C18">
            <v>46.146685569663177</v>
          </cell>
          <cell r="D18">
            <v>135.74198913574219</v>
          </cell>
          <cell r="E18">
            <v>50</v>
          </cell>
          <cell r="F18">
            <v>38.299999999999997</v>
          </cell>
          <cell r="G18">
            <v>48.720758199691772</v>
          </cell>
          <cell r="L18">
            <v>46.146685569663177</v>
          </cell>
          <cell r="M18">
            <v>135.74198913574219</v>
          </cell>
          <cell r="N18">
            <v>38.299999999999997</v>
          </cell>
          <cell r="O18">
            <v>48.720758199691772</v>
          </cell>
        </row>
        <row r="19">
          <cell r="L19">
            <v>41.062732197560386</v>
          </cell>
          <cell r="M19">
            <v>194.93080139160156</v>
          </cell>
          <cell r="N19">
            <v>34.748669629297964</v>
          </cell>
          <cell r="O19">
            <v>51.017974902283065</v>
          </cell>
        </row>
      </sheetData>
      <sheetData sheetId="17">
        <row r="7">
          <cell r="C7">
            <v>128.17222555052558</v>
          </cell>
          <cell r="D7">
            <v>202.61318969726563</v>
          </cell>
          <cell r="E7">
            <v>200</v>
          </cell>
          <cell r="F7">
            <v>122.36656989619416</v>
          </cell>
          <cell r="G7">
            <v>164.04507793079722</v>
          </cell>
          <cell r="L7">
            <v>128.17222555052558</v>
          </cell>
          <cell r="M7">
            <v>202.61318969726563</v>
          </cell>
          <cell r="N7">
            <v>122.36656989619416</v>
          </cell>
          <cell r="O7">
            <v>164.04507793079722</v>
          </cell>
        </row>
        <row r="8">
          <cell r="C8">
            <v>118.79252373049611</v>
          </cell>
          <cell r="D8">
            <v>202.1571044921875</v>
          </cell>
          <cell r="E8">
            <v>200</v>
          </cell>
          <cell r="F8">
            <v>181.51</v>
          </cell>
          <cell r="G8">
            <v>138.34674119949341</v>
          </cell>
          <cell r="L8">
            <v>118.79252373049611</v>
          </cell>
          <cell r="M8">
            <v>202.1571044921875</v>
          </cell>
          <cell r="N8">
            <v>181.51</v>
          </cell>
          <cell r="O8">
            <v>138.34674119949341</v>
          </cell>
        </row>
        <row r="9">
          <cell r="C9">
            <v>132.88553290086634</v>
          </cell>
          <cell r="D9">
            <v>246.33695983886719</v>
          </cell>
          <cell r="E9">
            <v>200</v>
          </cell>
          <cell r="F9">
            <v>123.37687831686324</v>
          </cell>
          <cell r="G9">
            <v>197.05399106896442</v>
          </cell>
          <cell r="L9">
            <v>132.88553290086634</v>
          </cell>
          <cell r="M9">
            <v>246.33695983886719</v>
          </cell>
          <cell r="N9">
            <v>123.37687831686324</v>
          </cell>
          <cell r="O9">
            <v>197.05399106896442</v>
          </cell>
        </row>
        <row r="10">
          <cell r="C10">
            <v>158.12663951979744</v>
          </cell>
          <cell r="D10">
            <v>230.63702392578125</v>
          </cell>
          <cell r="E10">
            <v>200</v>
          </cell>
          <cell r="F10">
            <v>183.6</v>
          </cell>
          <cell r="G10">
            <v>184.5001745223999</v>
          </cell>
          <cell r="L10">
            <v>158.12663951979744</v>
          </cell>
          <cell r="M10">
            <v>230.63702392578125</v>
          </cell>
          <cell r="N10">
            <v>183.6</v>
          </cell>
          <cell r="O10">
            <v>184.5001745223999</v>
          </cell>
        </row>
        <row r="11">
          <cell r="C11">
            <v>149.35505846873684</v>
          </cell>
          <cell r="D11">
            <v>226.84408569335938</v>
          </cell>
          <cell r="E11">
            <v>200</v>
          </cell>
          <cell r="F11">
            <v>178.74</v>
          </cell>
          <cell r="G11">
            <v>177.42571973800659</v>
          </cell>
          <cell r="L11">
            <v>149.35505846873684</v>
          </cell>
          <cell r="M11">
            <v>226.84408569335938</v>
          </cell>
          <cell r="N11">
            <v>178.74</v>
          </cell>
          <cell r="O11">
            <v>177.42571973800659</v>
          </cell>
        </row>
        <row r="12">
          <cell r="C12">
            <v>158.6263069594286</v>
          </cell>
          <cell r="D12">
            <v>212.92440795898438</v>
          </cell>
          <cell r="E12">
            <v>200</v>
          </cell>
          <cell r="F12">
            <v>172.07</v>
          </cell>
          <cell r="G12">
            <v>190.08989334106445</v>
          </cell>
          <cell r="L12">
            <v>158.6263069594286</v>
          </cell>
          <cell r="M12">
            <v>212.92440795898438</v>
          </cell>
          <cell r="N12">
            <v>172.07</v>
          </cell>
          <cell r="O12">
            <v>190.08989334106445</v>
          </cell>
        </row>
        <row r="13">
          <cell r="C13">
            <v>152.74715870410412</v>
          </cell>
          <cell r="D13">
            <v>229.47264099121094</v>
          </cell>
          <cell r="E13">
            <v>200</v>
          </cell>
          <cell r="F13">
            <v>142.80000000000001</v>
          </cell>
          <cell r="G13">
            <v>183.53080209096274</v>
          </cell>
          <cell r="L13">
            <v>152.74715870410412</v>
          </cell>
          <cell r="M13">
            <v>229.47264099121094</v>
          </cell>
          <cell r="N13">
            <v>142.80000000000001</v>
          </cell>
          <cell r="O13">
            <v>183.53080209096274</v>
          </cell>
        </row>
        <row r="14">
          <cell r="C14">
            <v>152.12982128863803</v>
          </cell>
          <cell r="D14">
            <v>226.55149841308594</v>
          </cell>
          <cell r="E14">
            <v>200</v>
          </cell>
          <cell r="F14">
            <v>138.19999999999999</v>
          </cell>
          <cell r="G14">
            <v>189.02790927886963</v>
          </cell>
          <cell r="L14">
            <v>152.12982128863803</v>
          </cell>
          <cell r="M14">
            <v>226.55149841308594</v>
          </cell>
          <cell r="N14">
            <v>138.19999999999999</v>
          </cell>
          <cell r="O14">
            <v>189.02790927886963</v>
          </cell>
        </row>
        <row r="15">
          <cell r="C15">
            <v>173.00382538586854</v>
          </cell>
          <cell r="D15">
            <v>271.1756591796875</v>
          </cell>
          <cell r="E15">
            <v>200</v>
          </cell>
          <cell r="F15">
            <v>134.6</v>
          </cell>
          <cell r="G15">
            <v>195.25200907389322</v>
          </cell>
          <cell r="L15">
            <v>173.00382538586854</v>
          </cell>
          <cell r="M15">
            <v>271.1756591796875</v>
          </cell>
          <cell r="N15">
            <v>134.6</v>
          </cell>
          <cell r="O15">
            <v>195.25200907389322</v>
          </cell>
        </row>
        <row r="16">
          <cell r="C16">
            <v>167.62140971182347</v>
          </cell>
          <cell r="D16">
            <v>297.20870971679688</v>
          </cell>
          <cell r="E16">
            <v>200</v>
          </cell>
          <cell r="F16">
            <v>59</v>
          </cell>
          <cell r="G16">
            <v>196.1399974822998</v>
          </cell>
          <cell r="L16">
            <v>167.62140971182347</v>
          </cell>
          <cell r="M16">
            <v>297.20870971679688</v>
          </cell>
          <cell r="N16">
            <v>59</v>
          </cell>
          <cell r="O16">
            <v>196.1399974822998</v>
          </cell>
        </row>
        <row r="17">
          <cell r="C17">
            <v>179.31752144091743</v>
          </cell>
          <cell r="D17">
            <v>265.50259399414063</v>
          </cell>
          <cell r="E17">
            <v>200</v>
          </cell>
          <cell r="F17">
            <v>116.7</v>
          </cell>
          <cell r="G17">
            <v>198.74193700154623</v>
          </cell>
          <cell r="L17">
            <v>179.31752144091743</v>
          </cell>
          <cell r="M17">
            <v>265.50259399414063</v>
          </cell>
          <cell r="N17">
            <v>116.7</v>
          </cell>
          <cell r="O17">
            <v>198.74193700154623</v>
          </cell>
        </row>
        <row r="18">
          <cell r="C18">
            <v>181.83302657582476</v>
          </cell>
          <cell r="D18">
            <v>244.83525085449219</v>
          </cell>
          <cell r="E18">
            <v>200</v>
          </cell>
          <cell r="F18">
            <v>153.9</v>
          </cell>
          <cell r="G18">
            <v>198.17080211639404</v>
          </cell>
          <cell r="L18">
            <v>181.83302657582476</v>
          </cell>
          <cell r="M18">
            <v>244.83525085449219</v>
          </cell>
          <cell r="N18">
            <v>153.9</v>
          </cell>
          <cell r="O18">
            <v>198.17080211639404</v>
          </cell>
        </row>
        <row r="19">
          <cell r="L19">
            <v>154.38425418641893</v>
          </cell>
          <cell r="M19">
            <v>297.20870971679688</v>
          </cell>
          <cell r="N19">
            <v>142.23862068442145</v>
          </cell>
          <cell r="O19">
            <v>198.74193700154623</v>
          </cell>
        </row>
      </sheetData>
      <sheetData sheetId="18">
        <row r="7">
          <cell r="C7">
            <v>1.2980248402193111</v>
          </cell>
          <cell r="D7">
            <v>120.21996307373047</v>
          </cell>
          <cell r="E7">
            <v>10</v>
          </cell>
          <cell r="F7">
            <v>0.65806251136939453</v>
          </cell>
          <cell r="G7">
            <v>2.1360905278812754</v>
          </cell>
        </row>
        <row r="8">
          <cell r="C8">
            <v>1.1298282666989174</v>
          </cell>
          <cell r="D8">
            <v>3.5988419055938721</v>
          </cell>
          <cell r="E8">
            <v>10</v>
          </cell>
          <cell r="F8">
            <v>1.1100000000000001</v>
          </cell>
          <cell r="G8">
            <v>2.0510166984923344</v>
          </cell>
        </row>
        <row r="9">
          <cell r="C9">
            <v>1.253326620915975</v>
          </cell>
          <cell r="D9">
            <v>98.5408935546875</v>
          </cell>
          <cell r="E9">
            <v>10</v>
          </cell>
          <cell r="F9">
            <v>0.80776352402195017</v>
          </cell>
          <cell r="G9">
            <v>1.829033128593279</v>
          </cell>
        </row>
        <row r="10">
          <cell r="C10">
            <v>0.96532622436061499</v>
          </cell>
          <cell r="D10">
            <v>2.1893188953399658</v>
          </cell>
          <cell r="E10">
            <v>10</v>
          </cell>
          <cell r="F10">
            <v>0.57999999999999996</v>
          </cell>
          <cell r="G10">
            <v>1.4048601711789768</v>
          </cell>
        </row>
        <row r="11">
          <cell r="C11">
            <v>1.1877892251234663</v>
          </cell>
          <cell r="D11">
            <v>102.21339416503906</v>
          </cell>
          <cell r="E11">
            <v>10</v>
          </cell>
          <cell r="F11">
            <v>0.86048995057144329</v>
          </cell>
          <cell r="G11">
            <v>1.7214616577733646</v>
          </cell>
        </row>
        <row r="12">
          <cell r="C12">
            <v>2.0953337548995465</v>
          </cell>
          <cell r="D12">
            <v>146.26994323730469</v>
          </cell>
          <cell r="E12">
            <v>10</v>
          </cell>
          <cell r="F12">
            <v>0.82499999999999996</v>
          </cell>
          <cell r="G12">
            <v>2.1821047775447369</v>
          </cell>
        </row>
        <row r="13">
          <cell r="C13">
            <v>1.2054461972869703</v>
          </cell>
          <cell r="D13">
            <v>8.7865028381347656</v>
          </cell>
          <cell r="E13">
            <v>10</v>
          </cell>
          <cell r="F13">
            <v>1</v>
          </cell>
          <cell r="G13">
            <v>1.491890865067641</v>
          </cell>
        </row>
        <row r="14">
          <cell r="C14">
            <v>0.96055802313444671</v>
          </cell>
          <cell r="D14">
            <v>30.952682495117188</v>
          </cell>
          <cell r="E14">
            <v>10</v>
          </cell>
          <cell r="F14">
            <v>0.7</v>
          </cell>
          <cell r="G14">
            <v>1.1765981850524743</v>
          </cell>
        </row>
        <row r="15">
          <cell r="C15">
            <v>1.2902859929716215</v>
          </cell>
          <cell r="D15">
            <v>89.152847290039063</v>
          </cell>
          <cell r="E15">
            <v>10</v>
          </cell>
          <cell r="F15">
            <v>0.9</v>
          </cell>
          <cell r="G15">
            <v>2.3694316620628038</v>
          </cell>
        </row>
        <row r="16">
          <cell r="C16">
            <v>2.5165576679501847</v>
          </cell>
          <cell r="D16">
            <v>133.31765747070313</v>
          </cell>
          <cell r="E16">
            <v>10</v>
          </cell>
          <cell r="F16">
            <v>0.8</v>
          </cell>
          <cell r="G16">
            <v>12.978428526495753</v>
          </cell>
        </row>
        <row r="17">
          <cell r="C17">
            <v>2.4473336233914029</v>
          </cell>
          <cell r="D17">
            <v>165.50959777832031</v>
          </cell>
          <cell r="E17">
            <v>10</v>
          </cell>
          <cell r="F17">
            <v>0.7</v>
          </cell>
          <cell r="G17">
            <v>1.689513586937113</v>
          </cell>
        </row>
        <row r="18">
          <cell r="C18">
            <v>1.6332078938899035</v>
          </cell>
          <cell r="D18">
            <v>45.699302673339844</v>
          </cell>
          <cell r="E18">
            <v>10</v>
          </cell>
          <cell r="F18">
            <v>1.2</v>
          </cell>
          <cell r="G18">
            <v>2.4224166007752115</v>
          </cell>
        </row>
        <row r="19">
          <cell r="L19">
            <v>1.4985848609035302</v>
          </cell>
          <cell r="M19">
            <v>165.50959777832031</v>
          </cell>
          <cell r="N19">
            <v>0.84510966549689892</v>
          </cell>
          <cell r="O19">
            <v>12.978428526495753</v>
          </cell>
        </row>
      </sheetData>
      <sheetData sheetId="19">
        <row r="7">
          <cell r="C7">
            <v>2.2946421215901562</v>
          </cell>
          <cell r="D7">
            <v>6.8672637939453125</v>
          </cell>
          <cell r="E7">
            <v>10</v>
          </cell>
          <cell r="F7">
            <v>2.1552113158645225</v>
          </cell>
          <cell r="G7">
            <v>3.668125038345655</v>
          </cell>
          <cell r="L7">
            <v>2.2946421215901562</v>
          </cell>
          <cell r="M7">
            <v>6.8672637939453125</v>
          </cell>
          <cell r="N7">
            <v>2.1552113158645225</v>
          </cell>
          <cell r="O7">
            <v>3.668125038345655</v>
          </cell>
        </row>
        <row r="8">
          <cell r="C8">
            <v>2.2166512558597544</v>
          </cell>
          <cell r="D8">
            <v>9.3190746307373047</v>
          </cell>
          <cell r="E8">
            <v>10</v>
          </cell>
          <cell r="F8">
            <v>1.91</v>
          </cell>
          <cell r="G8">
            <v>3.1668046489357948</v>
          </cell>
          <cell r="L8">
            <v>2.2166512558597544</v>
          </cell>
          <cell r="M8">
            <v>9.3190746307373047</v>
          </cell>
          <cell r="N8">
            <v>1.91</v>
          </cell>
          <cell r="O8">
            <v>3.1668046489357948</v>
          </cell>
        </row>
        <row r="9">
          <cell r="C9">
            <v>2.0858343160605131</v>
          </cell>
          <cell r="D9">
            <v>3.0895969867706299</v>
          </cell>
          <cell r="E9">
            <v>10</v>
          </cell>
          <cell r="F9">
            <v>1.918104340255512</v>
          </cell>
          <cell r="G9">
            <v>2.4827464024225869</v>
          </cell>
          <cell r="L9">
            <v>2.0858343160605131</v>
          </cell>
          <cell r="M9">
            <v>3.0895969867706299</v>
          </cell>
          <cell r="N9">
            <v>1.918104340255512</v>
          </cell>
          <cell r="O9">
            <v>2.4827464024225869</v>
          </cell>
        </row>
        <row r="10">
          <cell r="C10">
            <v>2.1065304374595413</v>
          </cell>
          <cell r="D10">
            <v>3.0821969509124756</v>
          </cell>
          <cell r="E10">
            <v>10</v>
          </cell>
          <cell r="F10">
            <v>0.88</v>
          </cell>
          <cell r="G10">
            <v>2.572903854151567</v>
          </cell>
          <cell r="L10">
            <v>2.1065304374595413</v>
          </cell>
          <cell r="M10">
            <v>3.0821969509124756</v>
          </cell>
          <cell r="N10">
            <v>0.88</v>
          </cell>
          <cell r="O10">
            <v>2.572903854151567</v>
          </cell>
        </row>
        <row r="11">
          <cell r="C11">
            <v>3.1152394050880985</v>
          </cell>
          <cell r="D11">
            <v>9.6512155532836914</v>
          </cell>
          <cell r="E11">
            <v>10</v>
          </cell>
          <cell r="F11">
            <v>1.05</v>
          </cell>
          <cell r="G11">
            <v>5.7578938007354736</v>
          </cell>
          <cell r="L11">
            <v>3.1152394050880985</v>
          </cell>
          <cell r="M11">
            <v>9.6512155532836914</v>
          </cell>
          <cell r="N11">
            <v>1.05</v>
          </cell>
          <cell r="O11">
            <v>5.7578938007354736</v>
          </cell>
        </row>
        <row r="12">
          <cell r="C12">
            <v>4.5608742259512871</v>
          </cell>
          <cell r="D12">
            <v>30.501663208007813</v>
          </cell>
          <cell r="E12">
            <v>10</v>
          </cell>
          <cell r="F12">
            <v>0.9</v>
          </cell>
          <cell r="G12">
            <v>13.874903355704413</v>
          </cell>
          <cell r="L12">
            <v>4.5608742259512871</v>
          </cell>
          <cell r="M12">
            <v>30.501663208007813</v>
          </cell>
          <cell r="N12">
            <v>0.9</v>
          </cell>
          <cell r="O12">
            <v>13.874903355704413</v>
          </cell>
        </row>
        <row r="13">
          <cell r="C13">
            <v>5.8591754335500799</v>
          </cell>
          <cell r="D13">
            <v>13.323575019836426</v>
          </cell>
          <cell r="E13">
            <v>10</v>
          </cell>
          <cell r="F13">
            <v>5.5</v>
          </cell>
          <cell r="G13">
            <v>8.8143163621425629</v>
          </cell>
          <cell r="L13">
            <v>5.8591754335500799</v>
          </cell>
          <cell r="M13">
            <v>13.323575019836426</v>
          </cell>
          <cell r="N13">
            <v>5.5</v>
          </cell>
          <cell r="O13">
            <v>8.8143163621425629</v>
          </cell>
        </row>
        <row r="14">
          <cell r="C14">
            <v>4.4612574616200567</v>
          </cell>
          <cell r="D14">
            <v>17.153665542602539</v>
          </cell>
          <cell r="E14">
            <v>10</v>
          </cell>
          <cell r="F14">
            <v>4</v>
          </cell>
          <cell r="G14">
            <v>8.0700799759398123</v>
          </cell>
          <cell r="L14">
            <v>4.4612574616200567</v>
          </cell>
          <cell r="M14">
            <v>17.153665542602539</v>
          </cell>
          <cell r="N14">
            <v>4</v>
          </cell>
          <cell r="O14">
            <v>8.0700799759398123</v>
          </cell>
        </row>
        <row r="15">
          <cell r="C15">
            <v>4.2671098410864605</v>
          </cell>
          <cell r="D15">
            <v>15.873872756958008</v>
          </cell>
          <cell r="E15">
            <v>10</v>
          </cell>
          <cell r="F15">
            <v>3.55</v>
          </cell>
          <cell r="G15">
            <v>8.3283800406658894</v>
          </cell>
          <cell r="L15">
            <v>4.2671098410864605</v>
          </cell>
          <cell r="M15">
            <v>15.873872756958008</v>
          </cell>
          <cell r="N15">
            <v>3.55</v>
          </cell>
          <cell r="O15">
            <v>8.3283800406658894</v>
          </cell>
        </row>
        <row r="16">
          <cell r="C16">
            <v>2.0213490562192327</v>
          </cell>
          <cell r="D16">
            <v>7.7237601280212402</v>
          </cell>
          <cell r="E16">
            <v>10</v>
          </cell>
          <cell r="F16">
            <v>0.6</v>
          </cell>
          <cell r="G16">
            <v>4.5270312999157198</v>
          </cell>
          <cell r="L16">
            <v>2.0213490562192327</v>
          </cell>
          <cell r="M16">
            <v>7.7237601280212402</v>
          </cell>
          <cell r="N16">
            <v>0.6</v>
          </cell>
          <cell r="O16">
            <v>4.5270312999157198</v>
          </cell>
        </row>
        <row r="17">
          <cell r="C17">
            <v>1.3211628482169127</v>
          </cell>
          <cell r="D17">
            <v>6.0529770851135254</v>
          </cell>
          <cell r="E17">
            <v>10</v>
          </cell>
          <cell r="F17">
            <v>0.8</v>
          </cell>
          <cell r="G17">
            <v>1.8146310816419886</v>
          </cell>
          <cell r="L17">
            <v>1.3211628482169127</v>
          </cell>
          <cell r="M17">
            <v>6.0529770851135254</v>
          </cell>
          <cell r="N17">
            <v>0.8</v>
          </cell>
          <cell r="O17">
            <v>1.8146310816419886</v>
          </cell>
        </row>
        <row r="18">
          <cell r="C18">
            <v>1.2003333402550929</v>
          </cell>
          <cell r="D18">
            <v>4.7803487777709961</v>
          </cell>
          <cell r="E18">
            <v>10</v>
          </cell>
          <cell r="F18">
            <v>1</v>
          </cell>
          <cell r="G18">
            <v>1.4181367084383965</v>
          </cell>
          <cell r="L18">
            <v>1.2003333402550929</v>
          </cell>
          <cell r="M18">
            <v>4.7803487777709961</v>
          </cell>
          <cell r="N18">
            <v>1</v>
          </cell>
          <cell r="O18">
            <v>1.4181367084383965</v>
          </cell>
        </row>
        <row r="19">
          <cell r="L19">
            <v>2.9591799785797659</v>
          </cell>
          <cell r="M19">
            <v>30.501663208007813</v>
          </cell>
          <cell r="N19">
            <v>2.0219429713433361</v>
          </cell>
          <cell r="O19">
            <v>13.874903355704413</v>
          </cell>
        </row>
      </sheetData>
      <sheetData sheetId="20">
        <row r="7">
          <cell r="C7">
            <v>43.426952374116432</v>
          </cell>
          <cell r="D7">
            <v>1007.710693359375</v>
          </cell>
          <cell r="E7">
            <v>50</v>
          </cell>
          <cell r="F7">
            <v>34.445339985073737</v>
          </cell>
          <cell r="G7">
            <v>45.413412253061928</v>
          </cell>
          <cell r="L7">
            <v>43.426952374116432</v>
          </cell>
          <cell r="M7">
            <v>1007.710693359375</v>
          </cell>
          <cell r="N7">
            <v>34.445339985073737</v>
          </cell>
          <cell r="O7">
            <v>45.413412253061928</v>
          </cell>
        </row>
        <row r="8">
          <cell r="C8">
            <v>36.854762685962676</v>
          </cell>
          <cell r="D8">
            <v>236.3839111328125</v>
          </cell>
          <cell r="E8">
            <v>50</v>
          </cell>
          <cell r="F8">
            <v>38.46</v>
          </cell>
          <cell r="G8">
            <v>45.694809993108116</v>
          </cell>
          <cell r="L8">
            <v>36.854762685962676</v>
          </cell>
          <cell r="M8">
            <v>236.3839111328125</v>
          </cell>
          <cell r="N8">
            <v>38.46</v>
          </cell>
          <cell r="O8">
            <v>45.694809993108116</v>
          </cell>
        </row>
        <row r="9">
          <cell r="C9">
            <v>47.428730368789502</v>
          </cell>
          <cell r="D9">
            <v>600.0887451171875</v>
          </cell>
          <cell r="E9">
            <v>50</v>
          </cell>
          <cell r="F9">
            <v>38.4908047839874</v>
          </cell>
          <cell r="G9">
            <v>50.789279639720917</v>
          </cell>
          <cell r="L9">
            <v>47.428730368789502</v>
          </cell>
          <cell r="M9">
            <v>600.0887451171875</v>
          </cell>
          <cell r="N9">
            <v>38.4908047839874</v>
          </cell>
          <cell r="O9">
            <v>50.789279639720917</v>
          </cell>
        </row>
        <row r="10">
          <cell r="C10">
            <v>35.915614481767015</v>
          </cell>
          <cell r="D10">
            <v>289.36285400390625</v>
          </cell>
          <cell r="E10">
            <v>50</v>
          </cell>
          <cell r="F10">
            <v>40.08</v>
          </cell>
          <cell r="G10">
            <v>60.940242528915405</v>
          </cell>
          <cell r="L10">
            <v>35.915614481767015</v>
          </cell>
          <cell r="M10">
            <v>289.36285400390625</v>
          </cell>
          <cell r="N10">
            <v>40.08</v>
          </cell>
          <cell r="O10">
            <v>60.940242528915405</v>
          </cell>
        </row>
        <row r="11">
          <cell r="C11">
            <v>43.432253764086632</v>
          </cell>
          <cell r="D11">
            <v>682.58038330078125</v>
          </cell>
          <cell r="E11">
            <v>50</v>
          </cell>
          <cell r="F11">
            <v>40.292427246759814</v>
          </cell>
          <cell r="G11">
            <v>49.704815447330475</v>
          </cell>
          <cell r="L11">
            <v>43.432253764086632</v>
          </cell>
          <cell r="M11">
            <v>682.58038330078125</v>
          </cell>
          <cell r="N11">
            <v>40.292427246759814</v>
          </cell>
          <cell r="O11">
            <v>49.704815447330475</v>
          </cell>
        </row>
        <row r="12">
          <cell r="C12">
            <v>49.017111771960728</v>
          </cell>
          <cell r="D12">
            <v>689.6866455078125</v>
          </cell>
          <cell r="E12">
            <v>50</v>
          </cell>
          <cell r="F12">
            <v>37.880000000000003</v>
          </cell>
          <cell r="G12">
            <v>98.666175325711563</v>
          </cell>
          <cell r="L12">
            <v>49.017111771960728</v>
          </cell>
          <cell r="M12">
            <v>689.6866455078125</v>
          </cell>
          <cell r="N12">
            <v>37.880000000000003</v>
          </cell>
          <cell r="O12">
            <v>98.666175325711563</v>
          </cell>
        </row>
        <row r="13">
          <cell r="C13">
            <v>40.87734409312268</v>
          </cell>
          <cell r="D13">
            <v>468.52877807617188</v>
          </cell>
          <cell r="E13">
            <v>50</v>
          </cell>
          <cell r="F13">
            <v>36.6</v>
          </cell>
          <cell r="G13">
            <v>46.65794808813866</v>
          </cell>
          <cell r="L13">
            <v>40.87734409312268</v>
          </cell>
          <cell r="M13">
            <v>468.52877807617188</v>
          </cell>
          <cell r="N13">
            <v>36.6</v>
          </cell>
          <cell r="O13">
            <v>46.65794808813866</v>
          </cell>
        </row>
        <row r="14">
          <cell r="C14">
            <v>44.440846920711579</v>
          </cell>
          <cell r="D14">
            <v>691.3427734375</v>
          </cell>
          <cell r="E14">
            <v>50</v>
          </cell>
          <cell r="F14">
            <v>37.880000000000003</v>
          </cell>
          <cell r="G14">
            <v>48.320877850055695</v>
          </cell>
          <cell r="L14">
            <v>44.440846920711579</v>
          </cell>
          <cell r="M14">
            <v>691.3427734375</v>
          </cell>
          <cell r="N14">
            <v>37.880000000000003</v>
          </cell>
          <cell r="O14">
            <v>48.320877850055695</v>
          </cell>
        </row>
        <row r="15">
          <cell r="C15">
            <v>45.838546121865512</v>
          </cell>
          <cell r="D15">
            <v>564.31878662109375</v>
          </cell>
          <cell r="E15">
            <v>50</v>
          </cell>
          <cell r="F15">
            <v>32.9</v>
          </cell>
          <cell r="G15">
            <v>69.02964172760646</v>
          </cell>
          <cell r="L15">
            <v>45.838546121865512</v>
          </cell>
          <cell r="M15">
            <v>564.31878662109375</v>
          </cell>
          <cell r="N15">
            <v>32.9</v>
          </cell>
          <cell r="O15">
            <v>69.02964172760646</v>
          </cell>
        </row>
        <row r="16">
          <cell r="C16">
            <v>62.479284800078773</v>
          </cell>
          <cell r="D16">
            <v>880.47222900390625</v>
          </cell>
          <cell r="E16">
            <v>50</v>
          </cell>
          <cell r="F16">
            <v>20.9</v>
          </cell>
          <cell r="G16">
            <v>260.71436010707509</v>
          </cell>
          <cell r="L16">
            <v>62.479284800078773</v>
          </cell>
          <cell r="M16">
            <v>880.47222900390625</v>
          </cell>
          <cell r="N16">
            <v>20.9</v>
          </cell>
          <cell r="O16">
            <v>260.71436010707509</v>
          </cell>
        </row>
        <row r="17">
          <cell r="C17">
            <v>69.119748058441132</v>
          </cell>
          <cell r="D17">
            <v>1233.9794921875</v>
          </cell>
          <cell r="E17">
            <v>50</v>
          </cell>
          <cell r="F17">
            <v>30.2</v>
          </cell>
          <cell r="G17">
            <v>99.03059892451509</v>
          </cell>
          <cell r="L17">
            <v>69.119748058441132</v>
          </cell>
          <cell r="M17">
            <v>1233.9794921875</v>
          </cell>
          <cell r="N17">
            <v>30.2</v>
          </cell>
          <cell r="O17">
            <v>99.03059892451509</v>
          </cell>
        </row>
        <row r="18">
          <cell r="C18">
            <v>49.064101402520407</v>
          </cell>
          <cell r="D18">
            <v>746.92340087890625</v>
          </cell>
          <cell r="E18">
            <v>50</v>
          </cell>
          <cell r="F18">
            <v>36.5</v>
          </cell>
          <cell r="G18">
            <v>49.617267539103828</v>
          </cell>
          <cell r="L18">
            <v>49.064101402520407</v>
          </cell>
          <cell r="M18">
            <v>746.92340087890625</v>
          </cell>
          <cell r="N18">
            <v>36.5</v>
          </cell>
          <cell r="O18">
            <v>49.617267539103828</v>
          </cell>
        </row>
        <row r="19">
          <cell r="L19">
            <v>47.324608070285251</v>
          </cell>
          <cell r="M19">
            <v>1233.9794921875</v>
          </cell>
          <cell r="N19">
            <v>35.385714334651745</v>
          </cell>
          <cell r="O19">
            <v>260.71436010707509</v>
          </cell>
        </row>
      </sheetData>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pr.enquiries@eprl.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B31" sqref="B31:I31"/>
    </sheetView>
  </sheetViews>
  <sheetFormatPr defaultColWidth="9.42578125" defaultRowHeight="15.6"/>
  <cols>
    <col min="1" max="1" width="9.42578125" style="2" customWidth="1"/>
    <col min="2" max="2" width="14.5703125" style="2" bestFit="1" customWidth="1"/>
    <col min="3" max="3" width="13.42578125" style="2" customWidth="1"/>
    <col min="4" max="9" width="9.42578125" style="2"/>
    <col min="10" max="10" width="11.5703125" style="2" customWidth="1"/>
    <col min="11" max="14" width="9.42578125" style="2"/>
    <col min="15" max="15" width="9.42578125" style="2" customWidth="1"/>
    <col min="16" max="16384" width="9.42578125" style="2"/>
  </cols>
  <sheetData>
    <row r="1" spans="2:16">
      <c r="B1" s="93"/>
      <c r="C1" s="93"/>
      <c r="D1" s="279" t="s">
        <v>0</v>
      </c>
      <c r="E1" s="279"/>
      <c r="F1" s="279"/>
      <c r="G1" s="279"/>
      <c r="H1" s="93"/>
      <c r="I1" s="93"/>
      <c r="J1" s="93"/>
      <c r="K1" s="93"/>
      <c r="L1" s="93"/>
      <c r="M1" s="93"/>
      <c r="N1" s="93"/>
      <c r="O1" s="93"/>
      <c r="P1" s="93"/>
    </row>
    <row r="2" spans="2:16">
      <c r="B2" s="93"/>
      <c r="C2" s="93"/>
      <c r="D2" s="279"/>
      <c r="E2" s="279"/>
      <c r="F2" s="279"/>
      <c r="G2" s="279"/>
      <c r="H2" s="93"/>
      <c r="I2" s="93"/>
      <c r="J2" s="93"/>
      <c r="K2" s="93"/>
      <c r="L2" s="93"/>
      <c r="M2" s="93"/>
      <c r="N2" s="93" t="s">
        <v>1</v>
      </c>
      <c r="O2" s="93"/>
      <c r="P2" s="280"/>
    </row>
    <row r="3" spans="2:16">
      <c r="B3" s="93"/>
      <c r="C3" s="93"/>
      <c r="D3" s="279"/>
      <c r="E3" s="279"/>
      <c r="F3" s="279"/>
      <c r="G3" s="279"/>
      <c r="H3" s="93"/>
      <c r="I3" s="93"/>
      <c r="J3" s="93"/>
      <c r="K3" s="93"/>
      <c r="L3" s="93"/>
      <c r="M3" s="93"/>
      <c r="N3" s="280"/>
      <c r="O3" s="93"/>
      <c r="P3" s="93"/>
    </row>
    <row r="4" spans="2:16">
      <c r="B4" s="93"/>
      <c r="C4" s="93"/>
      <c r="D4" s="279"/>
      <c r="E4" s="279"/>
      <c r="F4" s="279"/>
      <c r="G4" s="279"/>
      <c r="H4" s="93"/>
      <c r="I4" s="93"/>
      <c r="J4" s="93"/>
      <c r="K4" s="93"/>
      <c r="L4" s="93"/>
      <c r="M4" s="93"/>
      <c r="N4" s="93"/>
      <c r="O4" s="93"/>
      <c r="P4" s="93"/>
    </row>
    <row r="5" spans="2:16">
      <c r="B5" s="93"/>
      <c r="C5" s="93"/>
      <c r="D5" s="279"/>
      <c r="E5" s="279"/>
      <c r="F5" s="279"/>
      <c r="G5" s="279"/>
      <c r="H5" s="93"/>
      <c r="I5" s="93"/>
      <c r="J5" s="93"/>
      <c r="K5" s="93"/>
      <c r="L5" s="93"/>
      <c r="M5" s="93"/>
      <c r="N5" s="93"/>
      <c r="O5" s="93"/>
      <c r="P5" s="93"/>
    </row>
    <row r="6" spans="2:16">
      <c r="B6" s="93"/>
      <c r="C6" s="93"/>
      <c r="D6" s="279"/>
      <c r="E6" s="279"/>
      <c r="F6" s="279"/>
      <c r="G6" s="279"/>
      <c r="H6" s="93"/>
      <c r="I6" s="93"/>
      <c r="J6" s="93"/>
      <c r="K6" s="93"/>
      <c r="L6" s="93"/>
      <c r="M6" s="93"/>
      <c r="N6" s="93"/>
      <c r="O6" s="93"/>
      <c r="P6" s="93"/>
    </row>
    <row r="8" spans="2:16" ht="15.75" customHeight="1">
      <c r="B8" s="279" t="s">
        <v>2</v>
      </c>
      <c r="C8" s="279"/>
      <c r="D8" s="279"/>
      <c r="E8" s="279"/>
      <c r="F8" s="279"/>
      <c r="G8" s="279"/>
      <c r="H8" s="279"/>
      <c r="I8" s="279"/>
      <c r="J8" s="93"/>
      <c r="K8" s="93"/>
      <c r="L8" s="93"/>
      <c r="M8" s="93"/>
      <c r="N8" s="71"/>
      <c r="O8" s="93"/>
      <c r="P8" s="93"/>
    </row>
    <row r="9" spans="2:16">
      <c r="B9" s="279"/>
      <c r="C9" s="279"/>
      <c r="D9" s="279"/>
      <c r="E9" s="279"/>
      <c r="F9" s="279"/>
      <c r="G9" s="279"/>
      <c r="H9" s="279"/>
      <c r="I9" s="279"/>
      <c r="J9" s="93"/>
      <c r="K9" s="93"/>
      <c r="L9" s="93"/>
      <c r="M9" s="93"/>
      <c r="N9" s="93"/>
      <c r="O9" s="93"/>
      <c r="P9" s="93"/>
    </row>
    <row r="10" spans="2:16">
      <c r="B10" s="279"/>
      <c r="C10" s="279"/>
      <c r="D10" s="279"/>
      <c r="E10" s="279"/>
      <c r="F10" s="279"/>
      <c r="G10" s="279"/>
      <c r="H10" s="279"/>
      <c r="I10" s="279"/>
      <c r="J10" s="93"/>
      <c r="K10" s="93"/>
      <c r="L10" s="93"/>
      <c r="M10" s="93"/>
      <c r="N10" s="93"/>
      <c r="O10" s="93"/>
      <c r="P10" s="93"/>
    </row>
    <row r="11" spans="2:16">
      <c r="B11" s="279"/>
      <c r="C11" s="279"/>
      <c r="D11" s="279"/>
      <c r="E11" s="279"/>
      <c r="F11" s="279"/>
      <c r="G11" s="279"/>
      <c r="H11" s="279"/>
      <c r="I11" s="279"/>
      <c r="J11" s="93"/>
      <c r="K11" s="93"/>
      <c r="L11" s="93"/>
      <c r="M11" s="93"/>
      <c r="N11" s="93"/>
      <c r="O11" s="93"/>
      <c r="P11" s="93"/>
    </row>
    <row r="12" spans="2:16">
      <c r="B12" s="279"/>
      <c r="C12" s="279"/>
      <c r="D12" s="279"/>
      <c r="E12" s="279"/>
      <c r="F12" s="279"/>
      <c r="G12" s="279"/>
      <c r="H12" s="279"/>
      <c r="I12" s="279"/>
      <c r="J12" s="93"/>
      <c r="K12" s="93"/>
      <c r="L12" s="93"/>
      <c r="M12" s="93"/>
      <c r="N12" s="93"/>
      <c r="O12" s="93"/>
      <c r="P12" s="93"/>
    </row>
    <row r="13" spans="2:16">
      <c r="B13" s="279"/>
      <c r="C13" s="279"/>
      <c r="D13" s="279"/>
      <c r="E13" s="279"/>
      <c r="F13" s="279"/>
      <c r="G13" s="279"/>
      <c r="H13" s="279"/>
      <c r="I13" s="279"/>
      <c r="J13" s="93"/>
      <c r="K13" s="93"/>
      <c r="L13" s="93"/>
      <c r="M13" s="93"/>
      <c r="N13" s="75" t="s">
        <v>3</v>
      </c>
      <c r="O13" s="73"/>
      <c r="P13" s="73"/>
    </row>
    <row r="14" spans="2:16" ht="15.6" customHeight="1">
      <c r="B14" s="279"/>
      <c r="C14" s="279"/>
      <c r="D14" s="279"/>
      <c r="E14" s="279"/>
      <c r="F14" s="279"/>
      <c r="G14" s="279"/>
      <c r="H14" s="279"/>
      <c r="I14" s="279"/>
      <c r="J14" s="93"/>
      <c r="K14" s="93"/>
      <c r="L14" s="93"/>
      <c r="M14" s="93"/>
      <c r="N14" s="127" t="s">
        <v>4</v>
      </c>
      <c r="O14" s="127"/>
      <c r="P14" s="127"/>
    </row>
    <row r="15" spans="2:16">
      <c r="B15" s="279"/>
      <c r="C15" s="279"/>
      <c r="D15" s="279"/>
      <c r="E15" s="279"/>
      <c r="F15" s="279"/>
      <c r="G15" s="279"/>
      <c r="H15" s="279"/>
      <c r="I15" s="279"/>
      <c r="J15" s="93"/>
      <c r="K15" s="93"/>
      <c r="L15" s="93"/>
      <c r="M15" s="93"/>
      <c r="N15" s="127"/>
      <c r="O15" s="127"/>
      <c r="P15" s="127"/>
    </row>
    <row r="16" spans="2:16">
      <c r="B16" s="279"/>
      <c r="C16" s="279"/>
      <c r="D16" s="279"/>
      <c r="E16" s="279"/>
      <c r="F16" s="279"/>
      <c r="G16" s="279"/>
      <c r="H16" s="279"/>
      <c r="I16" s="279"/>
      <c r="J16" s="93"/>
      <c r="K16" s="93"/>
      <c r="L16" s="93"/>
      <c r="M16" s="93"/>
      <c r="N16" s="127"/>
      <c r="O16" s="127"/>
      <c r="P16" s="127"/>
    </row>
    <row r="17" spans="2:16">
      <c r="B17" s="279"/>
      <c r="C17" s="279"/>
      <c r="D17" s="279"/>
      <c r="E17" s="279"/>
      <c r="F17" s="279"/>
      <c r="G17" s="279"/>
      <c r="H17" s="279"/>
      <c r="I17" s="279"/>
      <c r="J17" s="93"/>
      <c r="K17" s="93"/>
      <c r="L17" s="93"/>
      <c r="M17" s="93"/>
      <c r="N17" s="127"/>
      <c r="O17" s="127"/>
      <c r="P17" s="127"/>
    </row>
    <row r="18" spans="2:16">
      <c r="B18" s="279"/>
      <c r="C18" s="279"/>
      <c r="D18" s="279"/>
      <c r="E18" s="279"/>
      <c r="F18" s="279"/>
      <c r="G18" s="279"/>
      <c r="H18" s="279"/>
      <c r="I18" s="279"/>
      <c r="J18" s="93"/>
      <c r="K18" s="93"/>
      <c r="L18" s="93"/>
      <c r="M18" s="93"/>
      <c r="N18" s="127"/>
      <c r="O18" s="127"/>
      <c r="P18" s="127"/>
    </row>
    <row r="19" spans="2:16">
      <c r="B19" s="279"/>
      <c r="C19" s="279"/>
      <c r="D19" s="279"/>
      <c r="E19" s="279"/>
      <c r="F19" s="279"/>
      <c r="G19" s="279"/>
      <c r="H19" s="279"/>
      <c r="I19" s="279"/>
      <c r="J19" s="93"/>
      <c r="K19" s="93"/>
      <c r="L19" s="93"/>
      <c r="M19" s="93"/>
      <c r="N19" s="127"/>
      <c r="O19" s="127"/>
      <c r="P19" s="127"/>
    </row>
    <row r="20" spans="2:16">
      <c r="B20" s="279"/>
      <c r="C20" s="279"/>
      <c r="D20" s="279"/>
      <c r="E20" s="279"/>
      <c r="F20" s="279"/>
      <c r="G20" s="279"/>
      <c r="H20" s="279"/>
      <c r="I20" s="279"/>
      <c r="J20" s="93"/>
      <c r="K20" s="93"/>
      <c r="L20" s="93"/>
      <c r="M20" s="93"/>
      <c r="N20" s="93"/>
      <c r="O20" s="93"/>
      <c r="P20" s="93"/>
    </row>
    <row r="21" spans="2:16">
      <c r="B21" s="279"/>
      <c r="C21" s="279"/>
      <c r="D21" s="279"/>
      <c r="E21" s="279"/>
      <c r="F21" s="279"/>
      <c r="G21" s="279"/>
      <c r="H21" s="279"/>
      <c r="I21" s="279"/>
      <c r="J21" s="93"/>
      <c r="K21" s="93"/>
      <c r="L21" s="93"/>
      <c r="M21" s="93"/>
      <c r="N21" s="93"/>
      <c r="O21" s="93"/>
      <c r="P21" s="93"/>
    </row>
    <row r="22" spans="2:16">
      <c r="B22" s="279"/>
      <c r="C22" s="279"/>
      <c r="D22" s="279"/>
      <c r="E22" s="279"/>
      <c r="F22" s="279"/>
      <c r="G22" s="279"/>
      <c r="H22" s="279"/>
      <c r="I22" s="279"/>
      <c r="J22" s="93"/>
      <c r="K22" s="93"/>
      <c r="L22" s="93"/>
      <c r="M22" s="93"/>
      <c r="N22" s="93"/>
      <c r="O22" s="93"/>
      <c r="P22" s="93"/>
    </row>
    <row r="23" spans="2:16">
      <c r="B23" s="279"/>
      <c r="C23" s="279"/>
      <c r="D23" s="279"/>
      <c r="E23" s="279"/>
      <c r="F23" s="279"/>
      <c r="G23" s="279"/>
      <c r="H23" s="279"/>
      <c r="I23" s="279"/>
      <c r="J23" s="93"/>
      <c r="K23" s="93"/>
      <c r="L23" s="93"/>
      <c r="M23" s="93"/>
      <c r="N23" s="93"/>
      <c r="O23" s="93"/>
      <c r="P23" s="93"/>
    </row>
    <row r="24" spans="2:16">
      <c r="B24" s="279"/>
      <c r="C24" s="279"/>
      <c r="D24" s="279"/>
      <c r="E24" s="279"/>
      <c r="F24" s="279"/>
      <c r="G24" s="279"/>
      <c r="H24" s="279"/>
      <c r="I24" s="279"/>
      <c r="J24" s="93"/>
      <c r="K24" s="93"/>
      <c r="L24" s="93"/>
      <c r="M24" s="93"/>
      <c r="N24" s="93"/>
      <c r="O24" s="93"/>
      <c r="P24" s="93"/>
    </row>
    <row r="29" spans="2:16" ht="18">
      <c r="B29" s="126" t="s">
        <v>5</v>
      </c>
      <c r="C29" s="126"/>
      <c r="D29" s="126"/>
      <c r="E29" s="126"/>
      <c r="F29" s="126"/>
      <c r="G29" s="126"/>
      <c r="H29" s="126"/>
      <c r="I29" s="126"/>
      <c r="J29" s="93"/>
      <c r="K29" s="93"/>
      <c r="L29" s="93"/>
      <c r="M29" s="93"/>
      <c r="N29" s="93"/>
      <c r="O29" s="93"/>
      <c r="P29" s="93"/>
    </row>
    <row r="30" spans="2:16" ht="18">
      <c r="B30" s="93"/>
      <c r="C30" s="7"/>
      <c r="D30" s="8"/>
      <c r="E30" s="8"/>
      <c r="F30" s="8"/>
      <c r="G30" s="8"/>
      <c r="H30" s="8"/>
      <c r="I30" s="8"/>
      <c r="J30" s="93"/>
      <c r="K30" s="93"/>
      <c r="L30" s="93"/>
      <c r="M30" s="93"/>
      <c r="N30" s="93"/>
      <c r="O30" s="93"/>
      <c r="P30" s="93"/>
    </row>
    <row r="31" spans="2:16" ht="18">
      <c r="B31" s="126" t="s">
        <v>6</v>
      </c>
      <c r="C31" s="126"/>
      <c r="D31" s="126"/>
      <c r="E31" s="126"/>
      <c r="F31" s="126"/>
      <c r="G31" s="126"/>
      <c r="H31" s="126"/>
      <c r="I31" s="126"/>
      <c r="J31" s="93"/>
      <c r="K31" s="93"/>
      <c r="L31" s="93"/>
      <c r="M31" s="93"/>
      <c r="N31" s="93"/>
      <c r="O31" s="93"/>
      <c r="P31" s="93"/>
    </row>
    <row r="32" spans="2:16" ht="18">
      <c r="B32" s="93"/>
      <c r="C32" s="7"/>
      <c r="D32" s="8"/>
      <c r="E32" s="8"/>
      <c r="F32" s="8"/>
      <c r="G32" s="8"/>
      <c r="H32" s="8"/>
      <c r="I32" s="8"/>
      <c r="J32" s="93"/>
      <c r="K32" s="93"/>
      <c r="L32" s="93"/>
      <c r="M32" s="93"/>
      <c r="N32" s="93"/>
      <c r="O32" s="93"/>
      <c r="P32" s="93"/>
    </row>
    <row r="33" spans="2:9" ht="18">
      <c r="B33" s="126" t="s">
        <v>7</v>
      </c>
      <c r="C33" s="126"/>
      <c r="D33" s="126"/>
      <c r="E33" s="126"/>
      <c r="F33" s="126"/>
      <c r="G33" s="126"/>
      <c r="H33" s="126"/>
      <c r="I33" s="126"/>
    </row>
    <row r="34" spans="2:9" ht="18">
      <c r="B34" s="93"/>
      <c r="C34" s="7"/>
      <c r="D34" s="8"/>
      <c r="E34" s="8"/>
      <c r="F34" s="8"/>
      <c r="G34" s="8"/>
      <c r="H34" s="8"/>
      <c r="I34" s="8"/>
    </row>
    <row r="35" spans="2:9" ht="18">
      <c r="B35" s="126" t="s">
        <v>8</v>
      </c>
      <c r="C35" s="126"/>
      <c r="D35" s="126"/>
      <c r="E35" s="126"/>
      <c r="F35" s="126"/>
      <c r="G35" s="126"/>
      <c r="H35" s="126"/>
      <c r="I35" s="126"/>
    </row>
    <row r="39" spans="2:9">
      <c r="B39" s="93" t="s">
        <v>9</v>
      </c>
      <c r="C39" s="101">
        <v>2022</v>
      </c>
      <c r="D39" s="93"/>
      <c r="E39" s="93"/>
      <c r="F39" s="93"/>
      <c r="G39" s="93"/>
      <c r="H39" s="93"/>
      <c r="I39" s="93"/>
    </row>
    <row r="40" spans="2:9" ht="14.25" customHeight="1">
      <c r="B40" s="93"/>
      <c r="C40" s="93"/>
      <c r="D40" s="93"/>
      <c r="E40" s="93"/>
      <c r="F40" s="93"/>
      <c r="G40" s="93"/>
      <c r="H40" s="93"/>
      <c r="I40" s="93"/>
    </row>
    <row r="41" spans="2:9">
      <c r="B41" s="281" t="s">
        <v>10</v>
      </c>
      <c r="C41" s="128" t="s">
        <v>11</v>
      </c>
      <c r="D41" s="128"/>
      <c r="E41" s="128"/>
      <c r="F41" s="128"/>
      <c r="G41" s="128"/>
      <c r="H41" s="128"/>
      <c r="I41" s="128"/>
    </row>
    <row r="42" spans="2:9">
      <c r="B42" s="281"/>
      <c r="C42" s="93"/>
      <c r="D42" s="93"/>
      <c r="E42" s="93"/>
      <c r="F42" s="93"/>
      <c r="G42" s="93"/>
      <c r="H42" s="93"/>
      <c r="I42" s="93"/>
    </row>
    <row r="43" spans="2:9">
      <c r="B43" s="281" t="s">
        <v>12</v>
      </c>
      <c r="C43" s="129" t="s">
        <v>13</v>
      </c>
      <c r="D43" s="129"/>
      <c r="E43" s="129"/>
      <c r="F43" s="93"/>
      <c r="G43" s="93"/>
      <c r="H43" s="93"/>
      <c r="I43" s="93"/>
    </row>
    <row r="44" spans="2:9">
      <c r="B44" s="281"/>
      <c r="C44" s="93"/>
      <c r="D44" s="93"/>
      <c r="E44" s="93"/>
      <c r="F44" s="93"/>
      <c r="G44" s="93"/>
      <c r="H44" s="93"/>
      <c r="I44" s="93"/>
    </row>
    <row r="45" spans="2:9">
      <c r="B45" s="281" t="s">
        <v>14</v>
      </c>
      <c r="C45" s="130" t="s">
        <v>15</v>
      </c>
      <c r="D45" s="128"/>
      <c r="E45" s="128"/>
      <c r="F45" s="93"/>
      <c r="G45" s="93"/>
      <c r="H45" s="93"/>
      <c r="I45" s="93"/>
    </row>
    <row r="46" spans="2:9">
      <c r="B46" s="281"/>
      <c r="C46" s="93"/>
      <c r="D46" s="93"/>
      <c r="E46" s="93"/>
      <c r="F46" s="93"/>
      <c r="G46" s="93"/>
      <c r="H46" s="93"/>
      <c r="I46" s="93"/>
    </row>
    <row r="47" spans="2:9">
      <c r="B47" s="281" t="s">
        <v>16</v>
      </c>
      <c r="C47" s="128" t="s">
        <v>17</v>
      </c>
      <c r="D47" s="128"/>
      <c r="E47" s="93"/>
      <c r="F47" s="93" t="s">
        <v>18</v>
      </c>
      <c r="G47" s="128" t="s">
        <v>19</v>
      </c>
      <c r="H47" s="128"/>
      <c r="I47" s="128"/>
    </row>
    <row r="48" spans="2:9">
      <c r="B48" s="281"/>
      <c r="C48" s="93"/>
      <c r="D48" s="93"/>
      <c r="E48" s="93"/>
      <c r="F48" s="93"/>
      <c r="G48" s="93"/>
      <c r="H48" s="93"/>
      <c r="I48" s="93"/>
    </row>
    <row r="49" spans="2:9">
      <c r="B49" s="281" t="s">
        <v>20</v>
      </c>
      <c r="C49" s="128" t="s">
        <v>21</v>
      </c>
      <c r="D49" s="128"/>
      <c r="E49" s="93"/>
      <c r="F49" s="93" t="s">
        <v>18</v>
      </c>
      <c r="G49" s="128" t="s">
        <v>22</v>
      </c>
      <c r="H49" s="128"/>
      <c r="I49" s="128"/>
    </row>
    <row r="50" spans="2:9">
      <c r="B50" s="281"/>
      <c r="C50" s="93"/>
      <c r="D50" s="93"/>
      <c r="E50" s="93"/>
      <c r="F50" s="93"/>
      <c r="G50" s="93"/>
      <c r="H50" s="93"/>
      <c r="I50" s="93"/>
    </row>
    <row r="51" spans="2:9">
      <c r="B51" s="281" t="s">
        <v>23</v>
      </c>
      <c r="C51" s="101">
        <v>1</v>
      </c>
      <c r="D51" s="93"/>
      <c r="E51" s="93"/>
      <c r="F51" s="93"/>
      <c r="G51" s="93"/>
      <c r="H51" s="93"/>
      <c r="I51" s="93"/>
    </row>
    <row r="52" spans="2:9">
      <c r="B52" s="281"/>
      <c r="C52" s="93"/>
      <c r="D52" s="93"/>
      <c r="E52" s="93"/>
      <c r="F52" s="93"/>
      <c r="G52" s="93"/>
      <c r="H52" s="93"/>
      <c r="I52" s="93"/>
    </row>
    <row r="53" spans="2:9">
      <c r="B53" s="281" t="s">
        <v>24</v>
      </c>
      <c r="C53" s="282">
        <v>44931</v>
      </c>
      <c r="D53" s="128"/>
      <c r="E53" s="93"/>
      <c r="F53" s="93"/>
      <c r="G53" s="93"/>
      <c r="H53" s="93"/>
      <c r="I53" s="93"/>
    </row>
  </sheetData>
  <mergeCells count="15">
    <mergeCell ref="C49:D49"/>
    <mergeCell ref="G49:I49"/>
    <mergeCell ref="C53:D53"/>
    <mergeCell ref="B35:I35"/>
    <mergeCell ref="C41:I41"/>
    <mergeCell ref="C43:E43"/>
    <mergeCell ref="C45:E45"/>
    <mergeCell ref="C47:D47"/>
    <mergeCell ref="G47:I47"/>
    <mergeCell ref="B33:I33"/>
    <mergeCell ref="N14:P19"/>
    <mergeCell ref="D1:G6"/>
    <mergeCell ref="B8:I24"/>
    <mergeCell ref="B29:I29"/>
    <mergeCell ref="B31:I31"/>
  </mergeCells>
  <hyperlinks>
    <hyperlink ref="C45" r:id="rId1" xr:uid="{5BD80717-87C6-4CD4-8FB8-6491AAD8712C}"/>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450850</xdr:colOff>
                    <xdr:row>8</xdr:row>
                    <xdr:rowOff>114300</xdr:rowOff>
                  </from>
                  <to>
                    <xdr:col>15</xdr:col>
                    <xdr:colOff>298450</xdr:colOff>
                    <xdr:row>11</xdr:row>
                    <xdr:rowOff>31750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31" sqref="B31:I31"/>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5">
      <c r="A1" s="93" t="str">
        <f>+'Cover Page'!$B$29</f>
        <v>Annual Performance Report 2022</v>
      </c>
      <c r="B1" s="93"/>
      <c r="C1" s="93"/>
      <c r="D1" s="93"/>
      <c r="E1" s="93" t="str">
        <f>+'Cover Page'!$B$33</f>
        <v>Glanford Power Station</v>
      </c>
      <c r="F1" s="93"/>
      <c r="G1" s="93"/>
      <c r="H1" s="93"/>
      <c r="I1" s="93"/>
      <c r="J1" s="93"/>
      <c r="K1" s="93"/>
      <c r="L1" s="93"/>
      <c r="M1" s="93"/>
      <c r="N1" s="93"/>
      <c r="O1" s="93"/>
    </row>
    <row r="3" spans="1:15">
      <c r="A3" s="53" t="s">
        <v>25</v>
      </c>
      <c r="B3" s="283"/>
      <c r="C3" s="283"/>
      <c r="D3" s="283"/>
      <c r="E3" s="283"/>
      <c r="F3" s="283"/>
      <c r="G3" s="283"/>
      <c r="H3" s="284"/>
      <c r="I3" s="93"/>
      <c r="J3" s="93"/>
      <c r="K3" s="75" t="s">
        <v>3</v>
      </c>
      <c r="L3" s="93"/>
      <c r="M3" s="93"/>
      <c r="N3" s="93"/>
      <c r="O3" s="93"/>
    </row>
    <row r="4" spans="1:15">
      <c r="A4" s="5" t="s">
        <v>26</v>
      </c>
      <c r="B4" s="132" t="s">
        <v>27</v>
      </c>
      <c r="C4" s="132"/>
      <c r="D4" s="132"/>
      <c r="E4" s="132"/>
      <c r="F4" s="132"/>
      <c r="G4" s="132"/>
      <c r="H4" s="6" t="s">
        <v>28</v>
      </c>
      <c r="I4" s="93"/>
      <c r="J4" s="93"/>
      <c r="K4" s="73" t="s">
        <v>29</v>
      </c>
      <c r="L4" s="93"/>
      <c r="M4" s="93"/>
      <c r="N4" s="93"/>
      <c r="O4" s="93"/>
    </row>
    <row r="5" spans="1:15" ht="15.6" customHeight="1">
      <c r="A5" s="4"/>
      <c r="B5" s="131" t="s">
        <v>30</v>
      </c>
      <c r="C5" s="131"/>
      <c r="D5" s="131"/>
      <c r="E5" s="131"/>
      <c r="F5" s="131"/>
      <c r="G5" s="131"/>
      <c r="H5" s="102">
        <v>1</v>
      </c>
      <c r="I5" s="93"/>
      <c r="J5" s="93"/>
      <c r="K5" s="127" t="s">
        <v>31</v>
      </c>
      <c r="L5" s="127"/>
      <c r="M5" s="127"/>
      <c r="N5" s="127"/>
      <c r="O5" s="127"/>
    </row>
    <row r="6" spans="1:15">
      <c r="A6" s="4"/>
      <c r="B6" s="131" t="s">
        <v>32</v>
      </c>
      <c r="C6" s="131"/>
      <c r="D6" s="131"/>
      <c r="E6" s="131"/>
      <c r="F6" s="131"/>
      <c r="G6" s="131"/>
      <c r="H6" s="103" t="s">
        <v>33</v>
      </c>
      <c r="I6" s="93"/>
      <c r="J6" s="93"/>
      <c r="K6" s="127"/>
      <c r="L6" s="127"/>
      <c r="M6" s="127"/>
      <c r="N6" s="127"/>
      <c r="O6" s="127"/>
    </row>
    <row r="7" spans="1:15" ht="15.75" customHeight="1">
      <c r="A7" s="4"/>
      <c r="B7" s="131" t="s">
        <v>34</v>
      </c>
      <c r="C7" s="131"/>
      <c r="D7" s="131"/>
      <c r="E7" s="131"/>
      <c r="F7" s="131"/>
      <c r="G7" s="131"/>
      <c r="H7" s="102" t="s">
        <v>35</v>
      </c>
      <c r="I7" s="93"/>
      <c r="J7" s="93"/>
      <c r="K7" s="127"/>
      <c r="L7" s="127"/>
      <c r="M7" s="127"/>
      <c r="N7" s="127"/>
      <c r="O7" s="127"/>
    </row>
    <row r="8" spans="1:15">
      <c r="A8" s="4"/>
      <c r="B8" s="131" t="s">
        <v>36</v>
      </c>
      <c r="C8" s="131"/>
      <c r="D8" s="131"/>
      <c r="E8" s="131"/>
      <c r="F8" s="131"/>
      <c r="G8" s="131"/>
      <c r="H8" s="102" t="s">
        <v>37</v>
      </c>
      <c r="I8" s="93"/>
      <c r="J8" s="93"/>
      <c r="K8" s="127"/>
      <c r="L8" s="127"/>
      <c r="M8" s="127"/>
      <c r="N8" s="127"/>
      <c r="O8" s="127"/>
    </row>
    <row r="9" spans="1:15">
      <c r="A9" s="4"/>
      <c r="B9" s="131" t="s">
        <v>38</v>
      </c>
      <c r="C9" s="131"/>
      <c r="D9" s="131"/>
      <c r="E9" s="131"/>
      <c r="F9" s="131"/>
      <c r="G9" s="131"/>
      <c r="H9" s="102">
        <v>11</v>
      </c>
      <c r="I9" s="93"/>
      <c r="J9" s="93"/>
      <c r="K9" s="93"/>
      <c r="L9" s="93"/>
      <c r="M9" s="93"/>
      <c r="N9" s="93"/>
      <c r="O9" s="93"/>
    </row>
    <row r="10" spans="1:15">
      <c r="A10" s="4"/>
      <c r="B10" s="131" t="s">
        <v>39</v>
      </c>
      <c r="C10" s="131"/>
      <c r="D10" s="131"/>
      <c r="E10" s="131"/>
      <c r="F10" s="131"/>
      <c r="G10" s="131"/>
      <c r="H10" s="102">
        <v>12</v>
      </c>
      <c r="I10" s="93"/>
      <c r="J10" s="93"/>
      <c r="K10" s="93"/>
      <c r="L10" s="93"/>
      <c r="M10" s="93"/>
      <c r="N10" s="93"/>
      <c r="O10" s="93"/>
    </row>
    <row r="11" spans="1:15">
      <c r="A11" s="4"/>
      <c r="B11" s="131" t="s">
        <v>40</v>
      </c>
      <c r="C11" s="131"/>
      <c r="D11" s="131"/>
      <c r="E11" s="131"/>
      <c r="F11" s="131"/>
      <c r="G11" s="131"/>
      <c r="H11" s="102">
        <v>13</v>
      </c>
      <c r="I11" s="93"/>
      <c r="J11" s="93"/>
      <c r="K11" s="93"/>
      <c r="L11" s="93"/>
      <c r="M11" s="93"/>
      <c r="N11" s="93"/>
      <c r="O11" s="93"/>
    </row>
    <row r="12" spans="1:15">
      <c r="A12" s="4"/>
      <c r="B12" s="131" t="s">
        <v>41</v>
      </c>
      <c r="C12" s="131"/>
      <c r="D12" s="131"/>
      <c r="E12" s="131"/>
      <c r="F12" s="131"/>
      <c r="G12" s="131"/>
      <c r="H12" s="102">
        <v>14</v>
      </c>
      <c r="I12" s="93"/>
      <c r="J12" s="93"/>
      <c r="K12" s="93"/>
      <c r="L12" s="93"/>
      <c r="M12" s="93"/>
      <c r="N12" s="93"/>
      <c r="O12" s="93"/>
    </row>
    <row r="13" spans="1:15">
      <c r="A13" s="4"/>
      <c r="B13" s="133" t="s">
        <v>42</v>
      </c>
      <c r="C13" s="134"/>
      <c r="D13" s="134"/>
      <c r="E13" s="134"/>
      <c r="F13" s="134"/>
      <c r="G13" s="135"/>
      <c r="H13" s="102">
        <v>15</v>
      </c>
      <c r="I13" s="93"/>
      <c r="J13" s="93"/>
      <c r="K13" s="93"/>
      <c r="L13" s="93"/>
      <c r="M13" s="93"/>
      <c r="N13" s="93"/>
      <c r="O13" s="93"/>
    </row>
    <row r="14" spans="1:15">
      <c r="A14" s="4"/>
      <c r="B14" s="131" t="s">
        <v>43</v>
      </c>
      <c r="C14" s="131"/>
      <c r="D14" s="131"/>
      <c r="E14" s="131"/>
      <c r="F14" s="131"/>
      <c r="G14" s="131"/>
      <c r="H14" s="102">
        <v>16</v>
      </c>
      <c r="I14" s="93"/>
      <c r="J14" s="93"/>
      <c r="K14" s="93"/>
      <c r="L14" s="93"/>
      <c r="M14" s="93"/>
      <c r="N14" s="93"/>
      <c r="O14" s="93"/>
    </row>
    <row r="15" spans="1:15">
      <c r="A15" s="4"/>
      <c r="B15" s="131" t="s">
        <v>44</v>
      </c>
      <c r="C15" s="131"/>
      <c r="D15" s="131"/>
      <c r="E15" s="131"/>
      <c r="F15" s="131"/>
      <c r="G15" s="131"/>
      <c r="H15" s="102">
        <v>17</v>
      </c>
      <c r="I15" s="93"/>
      <c r="J15" s="93"/>
      <c r="K15" s="93"/>
      <c r="L15" s="93"/>
      <c r="M15" s="93"/>
      <c r="N15" s="93"/>
      <c r="O15" s="93"/>
    </row>
    <row r="16" spans="1:15">
      <c r="A16" s="4"/>
      <c r="B16" s="131" t="s">
        <v>45</v>
      </c>
      <c r="C16" s="131"/>
      <c r="D16" s="131"/>
      <c r="E16" s="131"/>
      <c r="F16" s="131"/>
      <c r="G16" s="131"/>
      <c r="H16" s="102">
        <v>18</v>
      </c>
      <c r="I16" s="93"/>
      <c r="J16" s="93"/>
      <c r="K16" s="93"/>
      <c r="L16" s="93"/>
      <c r="M16" s="93"/>
      <c r="N16" s="93"/>
      <c r="O16" s="93"/>
    </row>
    <row r="17" spans="1:8">
      <c r="A17" s="4"/>
      <c r="B17" s="131" t="s">
        <v>46</v>
      </c>
      <c r="C17" s="131"/>
      <c r="D17" s="131"/>
      <c r="E17" s="131"/>
      <c r="F17" s="131"/>
      <c r="G17" s="131"/>
      <c r="H17" s="102">
        <v>19</v>
      </c>
    </row>
    <row r="18" spans="1:8">
      <c r="A18" s="4"/>
      <c r="B18" s="131" t="s">
        <v>47</v>
      </c>
      <c r="C18" s="131"/>
      <c r="D18" s="131"/>
      <c r="E18" s="131"/>
      <c r="F18" s="131"/>
      <c r="G18" s="131"/>
      <c r="H18" s="102">
        <v>20</v>
      </c>
    </row>
    <row r="19" spans="1:8">
      <c r="A19" s="4"/>
      <c r="B19" s="131" t="s">
        <v>48</v>
      </c>
      <c r="C19" s="131"/>
      <c r="D19" s="131"/>
      <c r="E19" s="131"/>
      <c r="F19" s="131"/>
      <c r="G19" s="131"/>
      <c r="H19" s="102">
        <v>21</v>
      </c>
    </row>
    <row r="20" spans="1:8">
      <c r="A20" s="4"/>
      <c r="B20" s="131" t="s">
        <v>49</v>
      </c>
      <c r="C20" s="131"/>
      <c r="D20" s="131"/>
      <c r="E20" s="131"/>
      <c r="F20" s="131"/>
      <c r="G20" s="131"/>
      <c r="H20" s="102">
        <v>22</v>
      </c>
    </row>
    <row r="21" spans="1:8">
      <c r="A21" s="4"/>
      <c r="B21" s="131" t="s">
        <v>50</v>
      </c>
      <c r="C21" s="131"/>
      <c r="D21" s="131"/>
      <c r="E21" s="131"/>
      <c r="F21" s="131"/>
      <c r="G21" s="131"/>
      <c r="H21" s="102">
        <v>23</v>
      </c>
    </row>
    <row r="22" spans="1:8">
      <c r="A22" s="4"/>
      <c r="B22" s="131" t="s">
        <v>51</v>
      </c>
      <c r="C22" s="131"/>
      <c r="D22" s="131"/>
      <c r="E22" s="131"/>
      <c r="F22" s="131"/>
      <c r="G22" s="131"/>
      <c r="H22" s="102">
        <v>24</v>
      </c>
    </row>
    <row r="23" spans="1:8">
      <c r="A23" s="4"/>
      <c r="B23" s="137" t="s">
        <v>52</v>
      </c>
      <c r="C23" s="138"/>
      <c r="D23" s="138"/>
      <c r="E23" s="138"/>
      <c r="F23" s="138"/>
      <c r="G23" s="139"/>
      <c r="H23" s="4"/>
    </row>
    <row r="24" spans="1:8">
      <c r="A24" s="4"/>
      <c r="B24" s="137" t="s">
        <v>53</v>
      </c>
      <c r="C24" s="138"/>
      <c r="D24" s="138"/>
      <c r="E24" s="138"/>
      <c r="F24" s="138"/>
      <c r="G24" s="139"/>
      <c r="H24" s="4"/>
    </row>
    <row r="25" spans="1:8">
      <c r="A25" s="4"/>
      <c r="B25" s="140"/>
      <c r="C25" s="140"/>
      <c r="D25" s="140"/>
      <c r="E25" s="140"/>
      <c r="F25" s="140"/>
      <c r="G25" s="140"/>
      <c r="H25" s="4"/>
    </row>
    <row r="27" spans="1:8">
      <c r="A27" s="52" t="s">
        <v>54</v>
      </c>
      <c r="B27" s="283"/>
      <c r="C27" s="283"/>
      <c r="D27" s="283"/>
      <c r="E27" s="283"/>
      <c r="F27" s="283"/>
      <c r="G27" s="283"/>
      <c r="H27" s="284"/>
    </row>
    <row r="28" spans="1:8">
      <c r="A28" s="10" t="s">
        <v>26</v>
      </c>
      <c r="B28" s="141" t="s">
        <v>55</v>
      </c>
      <c r="C28" s="141"/>
      <c r="D28" s="141"/>
      <c r="E28" s="141"/>
      <c r="F28" s="141"/>
      <c r="G28" s="141"/>
      <c r="H28" s="11" t="s">
        <v>56</v>
      </c>
    </row>
    <row r="29" spans="1:8">
      <c r="A29" s="285"/>
      <c r="B29" s="286"/>
      <c r="C29" s="286"/>
      <c r="D29" s="286"/>
      <c r="E29" s="286"/>
      <c r="F29" s="286"/>
      <c r="G29" s="286"/>
      <c r="H29" s="285"/>
    </row>
    <row r="30" spans="1:8">
      <c r="A30" s="285"/>
      <c r="B30" s="286"/>
      <c r="C30" s="286"/>
      <c r="D30" s="286"/>
      <c r="E30" s="286"/>
      <c r="F30" s="286"/>
      <c r="G30" s="286"/>
      <c r="H30" s="285"/>
    </row>
    <row r="31" spans="1:8">
      <c r="A31" s="285"/>
      <c r="B31" s="286"/>
      <c r="C31" s="286"/>
      <c r="D31" s="286"/>
      <c r="E31" s="286"/>
      <c r="F31" s="286"/>
      <c r="G31" s="286"/>
      <c r="H31" s="285"/>
    </row>
    <row r="32" spans="1:8">
      <c r="A32" s="285"/>
      <c r="B32" s="286"/>
      <c r="C32" s="286"/>
      <c r="D32" s="286"/>
      <c r="E32" s="286"/>
      <c r="F32" s="286"/>
      <c r="G32" s="286"/>
      <c r="H32" s="285"/>
    </row>
    <row r="33" spans="1:10">
      <c r="A33" s="285"/>
      <c r="B33" s="286"/>
      <c r="C33" s="286"/>
      <c r="D33" s="286"/>
      <c r="E33" s="286"/>
      <c r="F33" s="286"/>
      <c r="G33" s="286"/>
      <c r="H33" s="285"/>
      <c r="I33" s="93"/>
      <c r="J33" s="93"/>
    </row>
    <row r="35" spans="1:10" ht="14.25" customHeight="1">
      <c r="A35" s="52" t="s">
        <v>57</v>
      </c>
      <c r="B35" s="283"/>
      <c r="C35" s="283"/>
      <c r="D35" s="283"/>
      <c r="E35" s="283"/>
      <c r="F35" s="283"/>
      <c r="G35" s="283"/>
      <c r="H35" s="284"/>
      <c r="I35" s="93"/>
      <c r="J35" s="93"/>
    </row>
    <row r="36" spans="1:10">
      <c r="A36" s="13" t="s">
        <v>58</v>
      </c>
      <c r="B36" s="142" t="s">
        <v>59</v>
      </c>
      <c r="C36" s="142"/>
      <c r="D36" s="142"/>
      <c r="E36" s="142"/>
      <c r="F36" s="142"/>
      <c r="G36" s="142"/>
      <c r="H36" s="14" t="s">
        <v>60</v>
      </c>
      <c r="I36" s="93"/>
      <c r="J36" s="93"/>
    </row>
    <row r="37" spans="1:10">
      <c r="A37" s="287">
        <v>1</v>
      </c>
      <c r="B37" s="136" t="s">
        <v>61</v>
      </c>
      <c r="C37" s="136"/>
      <c r="D37" s="136"/>
      <c r="E37" s="136"/>
      <c r="F37" s="136"/>
      <c r="G37" s="136"/>
      <c r="H37" s="287">
        <v>1</v>
      </c>
      <c r="I37" s="93"/>
      <c r="J37" s="93"/>
    </row>
    <row r="38" spans="1:10">
      <c r="A38" s="287"/>
      <c r="B38" s="136"/>
      <c r="C38" s="136"/>
      <c r="D38" s="136"/>
      <c r="E38" s="136"/>
      <c r="F38" s="136"/>
      <c r="G38" s="136"/>
      <c r="H38" s="287"/>
      <c r="I38" s="93"/>
      <c r="J38" s="93"/>
    </row>
    <row r="39" spans="1:10">
      <c r="A39" s="287"/>
      <c r="B39" s="136"/>
      <c r="C39" s="136"/>
      <c r="D39" s="136"/>
      <c r="E39" s="136"/>
      <c r="F39" s="136"/>
      <c r="G39" s="136"/>
      <c r="H39" s="287"/>
      <c r="I39" s="93"/>
      <c r="J39" s="93"/>
    </row>
    <row r="40" spans="1:10">
      <c r="A40" s="287"/>
      <c r="B40" s="136"/>
      <c r="C40" s="136"/>
      <c r="D40" s="136"/>
      <c r="E40" s="136"/>
      <c r="F40" s="136"/>
      <c r="G40" s="136"/>
      <c r="H40" s="287"/>
      <c r="I40" s="93"/>
      <c r="J40" s="93"/>
    </row>
    <row r="41" spans="1:10">
      <c r="A41" s="287"/>
      <c r="B41" s="136"/>
      <c r="C41" s="136"/>
      <c r="D41" s="136"/>
      <c r="E41" s="136"/>
      <c r="F41" s="136"/>
      <c r="G41" s="136"/>
      <c r="H41" s="287"/>
      <c r="I41" s="93"/>
      <c r="J41" s="93"/>
    </row>
    <row r="42" spans="1:10">
      <c r="A42" s="287"/>
      <c r="B42" s="136"/>
      <c r="C42" s="136"/>
      <c r="D42" s="136"/>
      <c r="E42" s="136"/>
      <c r="F42" s="136"/>
      <c r="G42" s="136"/>
      <c r="H42" s="287"/>
      <c r="I42" s="93"/>
      <c r="J42" s="93"/>
    </row>
    <row r="43" spans="1:10">
      <c r="A43" s="287"/>
      <c r="B43" s="136"/>
      <c r="C43" s="136"/>
      <c r="D43" s="136"/>
      <c r="E43" s="136"/>
      <c r="F43" s="136"/>
      <c r="G43" s="136"/>
      <c r="H43" s="287"/>
      <c r="I43" s="93"/>
      <c r="J43" s="93"/>
    </row>
    <row r="45" spans="1:10">
      <c r="A45" s="228" t="s">
        <v>62</v>
      </c>
      <c r="B45" s="229"/>
      <c r="C45" s="229"/>
      <c r="D45" s="229"/>
      <c r="E45" s="229"/>
      <c r="F45" s="229"/>
      <c r="G45" s="229"/>
      <c r="H45" s="229"/>
      <c r="I45" s="229"/>
      <c r="J45" s="230"/>
    </row>
    <row r="46" spans="1:10">
      <c r="A46" s="288"/>
      <c r="B46" s="289"/>
      <c r="C46" s="289"/>
      <c r="D46" s="289"/>
      <c r="E46" s="289"/>
      <c r="F46" s="289"/>
      <c r="G46" s="289"/>
      <c r="H46" s="289"/>
      <c r="I46" s="289"/>
      <c r="J46" s="290"/>
    </row>
    <row r="47" spans="1:10">
      <c r="A47" s="288"/>
      <c r="B47" s="289"/>
      <c r="C47" s="289"/>
      <c r="D47" s="289"/>
      <c r="E47" s="289"/>
      <c r="F47" s="289"/>
      <c r="G47" s="289"/>
      <c r="H47" s="289"/>
      <c r="I47" s="289"/>
      <c r="J47" s="290"/>
    </row>
    <row r="48" spans="1:10">
      <c r="A48" s="231"/>
      <c r="B48" s="232"/>
      <c r="C48" s="232"/>
      <c r="D48" s="232"/>
      <c r="E48" s="232"/>
      <c r="F48" s="232"/>
      <c r="G48" s="232"/>
      <c r="H48" s="232"/>
      <c r="I48" s="232"/>
      <c r="J48" s="233"/>
    </row>
    <row r="66" spans="6:6">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B31" sqref="B31:I31"/>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4">
      <c r="A1" s="93" t="str">
        <f>+'Cover Page'!$B$29</f>
        <v>Annual Performance Report 2022</v>
      </c>
      <c r="B1" s="93"/>
      <c r="C1" s="93">
        <v>2022</v>
      </c>
      <c r="D1" s="93"/>
      <c r="E1" s="93" t="str">
        <f>+'Cover Page'!$B$33</f>
        <v>Glanford Power Station</v>
      </c>
      <c r="F1" s="93"/>
      <c r="G1" s="93"/>
      <c r="H1" s="93"/>
      <c r="I1" s="93"/>
      <c r="J1" s="93"/>
      <c r="K1" s="93"/>
      <c r="L1" s="93"/>
      <c r="M1" s="93"/>
      <c r="N1" s="93"/>
    </row>
    <row r="3" spans="1:14">
      <c r="A3" s="51" t="s">
        <v>63</v>
      </c>
      <c r="B3" s="291"/>
      <c r="C3" s="291"/>
      <c r="D3" s="291"/>
      <c r="E3" s="291"/>
      <c r="F3" s="291"/>
      <c r="G3" s="291"/>
      <c r="H3" s="291"/>
      <c r="I3" s="292"/>
      <c r="J3" s="93"/>
      <c r="K3" s="81" t="s">
        <v>3</v>
      </c>
      <c r="L3" s="93"/>
      <c r="M3" s="93"/>
      <c r="N3" s="93"/>
    </row>
    <row r="4" spans="1:14">
      <c r="A4" s="121"/>
      <c r="B4" s="122"/>
      <c r="C4" s="122"/>
      <c r="D4" s="122"/>
      <c r="E4" s="122"/>
      <c r="F4" s="122"/>
      <c r="G4" s="122"/>
      <c r="H4" s="122"/>
      <c r="I4" s="293"/>
      <c r="J4" s="93"/>
      <c r="K4" s="93"/>
      <c r="L4" s="93"/>
      <c r="M4" s="93"/>
      <c r="N4" s="93"/>
    </row>
    <row r="5" spans="1:14" ht="15.75" customHeight="1">
      <c r="A5" s="143" t="s">
        <v>64</v>
      </c>
      <c r="B5" s="144"/>
      <c r="C5" s="144"/>
      <c r="D5" s="144"/>
      <c r="E5" s="144"/>
      <c r="F5" s="144"/>
      <c r="G5" s="144"/>
      <c r="H5" s="144"/>
      <c r="I5" s="145"/>
      <c r="J5" s="93"/>
      <c r="K5" s="203" t="s">
        <v>65</v>
      </c>
      <c r="L5" s="203"/>
      <c r="M5" s="203"/>
      <c r="N5" s="203"/>
    </row>
    <row r="6" spans="1:14">
      <c r="A6" s="146"/>
      <c r="B6" s="147"/>
      <c r="C6" s="147"/>
      <c r="D6" s="147"/>
      <c r="E6" s="147"/>
      <c r="F6" s="147"/>
      <c r="G6" s="147"/>
      <c r="H6" s="147"/>
      <c r="I6" s="148"/>
      <c r="J6" s="93"/>
      <c r="K6" s="203"/>
      <c r="L6" s="203"/>
      <c r="M6" s="203"/>
      <c r="N6" s="203"/>
    </row>
    <row r="7" spans="1:14">
      <c r="A7" s="146"/>
      <c r="B7" s="147"/>
      <c r="C7" s="147"/>
      <c r="D7" s="147"/>
      <c r="E7" s="147"/>
      <c r="F7" s="147"/>
      <c r="G7" s="147"/>
      <c r="H7" s="147"/>
      <c r="I7" s="148"/>
      <c r="J7" s="93"/>
      <c r="K7" s="203"/>
      <c r="L7" s="203"/>
      <c r="M7" s="203"/>
      <c r="N7" s="203"/>
    </row>
    <row r="8" spans="1:14" ht="15.75" customHeight="1">
      <c r="A8" s="146"/>
      <c r="B8" s="147"/>
      <c r="C8" s="147"/>
      <c r="D8" s="147"/>
      <c r="E8" s="147"/>
      <c r="F8" s="147"/>
      <c r="G8" s="147"/>
      <c r="H8" s="147"/>
      <c r="I8" s="148"/>
      <c r="J8" s="93"/>
      <c r="K8" s="203"/>
      <c r="L8" s="203"/>
      <c r="M8" s="203"/>
      <c r="N8" s="203"/>
    </row>
    <row r="9" spans="1:14">
      <c r="A9" s="146"/>
      <c r="B9" s="147"/>
      <c r="C9" s="147"/>
      <c r="D9" s="147"/>
      <c r="E9" s="147"/>
      <c r="F9" s="147"/>
      <c r="G9" s="147"/>
      <c r="H9" s="147"/>
      <c r="I9" s="148"/>
      <c r="J9" s="93"/>
      <c r="K9" s="203"/>
      <c r="L9" s="203"/>
      <c r="M9" s="203"/>
      <c r="N9" s="203"/>
    </row>
    <row r="10" spans="1:14">
      <c r="A10" s="146"/>
      <c r="B10" s="147"/>
      <c r="C10" s="147"/>
      <c r="D10" s="147"/>
      <c r="E10" s="147"/>
      <c r="F10" s="147"/>
      <c r="G10" s="147"/>
      <c r="H10" s="147"/>
      <c r="I10" s="148"/>
      <c r="J10" s="93"/>
      <c r="K10" s="203"/>
      <c r="L10" s="203"/>
      <c r="M10" s="203"/>
      <c r="N10" s="203"/>
    </row>
    <row r="11" spans="1:14">
      <c r="A11" s="146"/>
      <c r="B11" s="147"/>
      <c r="C11" s="147"/>
      <c r="D11" s="147"/>
      <c r="E11" s="147"/>
      <c r="F11" s="147"/>
      <c r="G11" s="147"/>
      <c r="H11" s="147"/>
      <c r="I11" s="148"/>
      <c r="J11" s="93"/>
      <c r="K11" s="203"/>
      <c r="L11" s="203"/>
      <c r="M11" s="203"/>
      <c r="N11" s="203"/>
    </row>
    <row r="12" spans="1:14">
      <c r="A12" s="146"/>
      <c r="B12" s="147"/>
      <c r="C12" s="147"/>
      <c r="D12" s="147"/>
      <c r="E12" s="147"/>
      <c r="F12" s="147"/>
      <c r="G12" s="147"/>
      <c r="H12" s="147"/>
      <c r="I12" s="148"/>
      <c r="J12" s="93"/>
      <c r="K12" s="203"/>
      <c r="L12" s="203"/>
      <c r="M12" s="203"/>
      <c r="N12" s="203"/>
    </row>
    <row r="13" spans="1:14">
      <c r="A13" s="146"/>
      <c r="B13" s="147"/>
      <c r="C13" s="147"/>
      <c r="D13" s="147"/>
      <c r="E13" s="147"/>
      <c r="F13" s="147"/>
      <c r="G13" s="147"/>
      <c r="H13" s="147"/>
      <c r="I13" s="148"/>
      <c r="J13" s="93"/>
      <c r="K13" s="203"/>
      <c r="L13" s="203"/>
      <c r="M13" s="203"/>
      <c r="N13" s="203"/>
    </row>
    <row r="14" spans="1:14">
      <c r="A14" s="146"/>
      <c r="B14" s="147"/>
      <c r="C14" s="147"/>
      <c r="D14" s="147"/>
      <c r="E14" s="147"/>
      <c r="F14" s="147"/>
      <c r="G14" s="147"/>
      <c r="H14" s="147"/>
      <c r="I14" s="148"/>
      <c r="J14" s="93"/>
      <c r="K14" s="203"/>
      <c r="L14" s="203"/>
      <c r="M14" s="203"/>
      <c r="N14" s="203"/>
    </row>
    <row r="15" spans="1:14">
      <c r="A15" s="146"/>
      <c r="B15" s="147"/>
      <c r="C15" s="147"/>
      <c r="D15" s="147"/>
      <c r="E15" s="147"/>
      <c r="F15" s="147"/>
      <c r="G15" s="147"/>
      <c r="H15" s="147"/>
      <c r="I15" s="148"/>
      <c r="J15" s="93"/>
      <c r="K15" s="93"/>
      <c r="L15" s="93"/>
      <c r="M15" s="93"/>
      <c r="N15" s="93"/>
    </row>
    <row r="16" spans="1:14">
      <c r="A16" s="146"/>
      <c r="B16" s="147"/>
      <c r="C16" s="147"/>
      <c r="D16" s="147"/>
      <c r="E16" s="147"/>
      <c r="F16" s="147"/>
      <c r="G16" s="147"/>
      <c r="H16" s="147"/>
      <c r="I16" s="148"/>
      <c r="J16" s="93"/>
      <c r="K16" s="93"/>
      <c r="L16" s="93"/>
      <c r="M16" s="93"/>
      <c r="N16" s="93"/>
    </row>
    <row r="17" spans="1:14">
      <c r="A17" s="146"/>
      <c r="B17" s="147"/>
      <c r="C17" s="147"/>
      <c r="D17" s="147"/>
      <c r="E17" s="147"/>
      <c r="F17" s="147"/>
      <c r="G17" s="147"/>
      <c r="H17" s="147"/>
      <c r="I17" s="148"/>
      <c r="J17" s="93"/>
      <c r="K17" s="93"/>
      <c r="L17" s="93"/>
      <c r="M17" s="93"/>
      <c r="N17" s="93"/>
    </row>
    <row r="18" spans="1:14">
      <c r="A18" s="149"/>
      <c r="B18" s="150"/>
      <c r="C18" s="150"/>
      <c r="D18" s="150"/>
      <c r="E18" s="150"/>
      <c r="F18" s="150"/>
      <c r="G18" s="150"/>
      <c r="H18" s="150"/>
      <c r="I18" s="151"/>
      <c r="J18" s="93"/>
      <c r="K18" s="93"/>
      <c r="L18" s="93"/>
      <c r="M18" s="93"/>
      <c r="N18" s="93"/>
    </row>
    <row r="20" spans="1:14">
      <c r="A20" s="51" t="s">
        <v>66</v>
      </c>
      <c r="B20" s="291"/>
      <c r="C20" s="291"/>
      <c r="D20" s="291"/>
      <c r="E20" s="291"/>
      <c r="F20" s="291"/>
      <c r="G20" s="291"/>
      <c r="H20" s="291"/>
      <c r="I20" s="292"/>
      <c r="J20" s="93"/>
      <c r="K20" s="93"/>
      <c r="L20" s="93"/>
      <c r="M20" s="93"/>
      <c r="N20" s="93"/>
    </row>
    <row r="21" spans="1:14">
      <c r="A21" s="121" t="s">
        <v>67</v>
      </c>
      <c r="B21" s="122" t="s">
        <v>68</v>
      </c>
      <c r="C21" s="122"/>
      <c r="D21" s="122"/>
      <c r="E21" s="122"/>
      <c r="F21" s="122"/>
      <c r="G21" s="122"/>
      <c r="H21" s="122"/>
      <c r="I21" s="293"/>
      <c r="J21" s="93"/>
      <c r="K21" s="93"/>
      <c r="L21" s="93"/>
      <c r="M21" s="93"/>
      <c r="N21" s="93"/>
    </row>
    <row r="22" spans="1:14">
      <c r="A22" s="143"/>
      <c r="B22" s="154"/>
      <c r="C22" s="154"/>
      <c r="D22" s="154"/>
      <c r="E22" s="154"/>
      <c r="F22" s="154"/>
      <c r="G22" s="154"/>
      <c r="H22" s="154"/>
      <c r="I22" s="155"/>
      <c r="J22" s="93"/>
      <c r="K22" s="203" t="s">
        <v>69</v>
      </c>
      <c r="L22" s="203"/>
      <c r="M22" s="203"/>
      <c r="N22" s="203"/>
    </row>
    <row r="23" spans="1:14">
      <c r="A23" s="156"/>
      <c r="B23" s="157"/>
      <c r="C23" s="157"/>
      <c r="D23" s="157"/>
      <c r="E23" s="157"/>
      <c r="F23" s="157"/>
      <c r="G23" s="157"/>
      <c r="H23" s="157"/>
      <c r="I23" s="158"/>
      <c r="J23" s="93"/>
      <c r="K23" s="203"/>
      <c r="L23" s="203"/>
      <c r="M23" s="203"/>
      <c r="N23" s="203"/>
    </row>
    <row r="24" spans="1:14">
      <c r="A24" s="156"/>
      <c r="B24" s="157"/>
      <c r="C24" s="157"/>
      <c r="D24" s="157"/>
      <c r="E24" s="157"/>
      <c r="F24" s="157"/>
      <c r="G24" s="157"/>
      <c r="H24" s="157"/>
      <c r="I24" s="158"/>
      <c r="J24" s="93"/>
      <c r="K24" s="203"/>
      <c r="L24" s="203"/>
      <c r="M24" s="203"/>
      <c r="N24" s="203"/>
    </row>
    <row r="25" spans="1:14">
      <c r="A25" s="156"/>
      <c r="B25" s="157"/>
      <c r="C25" s="157"/>
      <c r="D25" s="157"/>
      <c r="E25" s="157"/>
      <c r="F25" s="157"/>
      <c r="G25" s="157"/>
      <c r="H25" s="157"/>
      <c r="I25" s="158"/>
      <c r="J25" s="93"/>
      <c r="K25" s="203"/>
      <c r="L25" s="203"/>
      <c r="M25" s="203"/>
      <c r="N25" s="203"/>
    </row>
    <row r="26" spans="1:14">
      <c r="A26" s="156"/>
      <c r="B26" s="157"/>
      <c r="C26" s="157"/>
      <c r="D26" s="157"/>
      <c r="E26" s="157"/>
      <c r="F26" s="157"/>
      <c r="G26" s="157"/>
      <c r="H26" s="157"/>
      <c r="I26" s="158"/>
      <c r="J26" s="93"/>
      <c r="K26" s="203"/>
      <c r="L26" s="203"/>
      <c r="M26" s="203"/>
      <c r="N26" s="203"/>
    </row>
    <row r="27" spans="1:14">
      <c r="A27" s="156"/>
      <c r="B27" s="157"/>
      <c r="C27" s="157"/>
      <c r="D27" s="157"/>
      <c r="E27" s="157"/>
      <c r="F27" s="157"/>
      <c r="G27" s="157"/>
      <c r="H27" s="157"/>
      <c r="I27" s="158"/>
      <c r="J27" s="93"/>
      <c r="K27" s="203"/>
      <c r="L27" s="203"/>
      <c r="M27" s="203"/>
      <c r="N27" s="203"/>
    </row>
    <row r="28" spans="1:14">
      <c r="A28" s="156"/>
      <c r="B28" s="157"/>
      <c r="C28" s="157"/>
      <c r="D28" s="157"/>
      <c r="E28" s="157"/>
      <c r="F28" s="157"/>
      <c r="G28" s="157"/>
      <c r="H28" s="157"/>
      <c r="I28" s="158"/>
      <c r="J28" s="93"/>
      <c r="K28" s="203"/>
      <c r="L28" s="203"/>
      <c r="M28" s="203"/>
      <c r="N28" s="203"/>
    </row>
    <row r="29" spans="1:14">
      <c r="A29" s="156"/>
      <c r="B29" s="157"/>
      <c r="C29" s="157"/>
      <c r="D29" s="157"/>
      <c r="E29" s="157"/>
      <c r="F29" s="157"/>
      <c r="G29" s="157"/>
      <c r="H29" s="157"/>
      <c r="I29" s="158"/>
      <c r="J29" s="93"/>
      <c r="K29" s="203"/>
      <c r="L29" s="203"/>
      <c r="M29" s="203"/>
      <c r="N29" s="203"/>
    </row>
    <row r="30" spans="1:14">
      <c r="A30" s="156"/>
      <c r="B30" s="157"/>
      <c r="C30" s="157"/>
      <c r="D30" s="157"/>
      <c r="E30" s="157"/>
      <c r="F30" s="157"/>
      <c r="G30" s="157"/>
      <c r="H30" s="157"/>
      <c r="I30" s="158"/>
      <c r="J30" s="93"/>
      <c r="K30" s="203"/>
      <c r="L30" s="203"/>
      <c r="M30" s="203"/>
      <c r="N30" s="203"/>
    </row>
    <row r="31" spans="1:14">
      <c r="A31" s="156"/>
      <c r="B31" s="157"/>
      <c r="C31" s="157"/>
      <c r="D31" s="157"/>
      <c r="E31" s="157"/>
      <c r="F31" s="157"/>
      <c r="G31" s="157"/>
      <c r="H31" s="157"/>
      <c r="I31" s="158"/>
      <c r="J31" s="93"/>
      <c r="K31" s="203"/>
      <c r="L31" s="203"/>
      <c r="M31" s="203"/>
      <c r="N31" s="203"/>
    </row>
    <row r="32" spans="1:14">
      <c r="A32" s="156"/>
      <c r="B32" s="157"/>
      <c r="C32" s="157"/>
      <c r="D32" s="157"/>
      <c r="E32" s="157"/>
      <c r="F32" s="157"/>
      <c r="G32" s="157"/>
      <c r="H32" s="157"/>
      <c r="I32" s="158"/>
      <c r="J32" s="93"/>
      <c r="K32" s="93"/>
      <c r="L32" s="93"/>
      <c r="M32" s="93"/>
      <c r="N32" s="93"/>
    </row>
    <row r="33" spans="1:9">
      <c r="A33" s="156"/>
      <c r="B33" s="157"/>
      <c r="C33" s="157"/>
      <c r="D33" s="157"/>
      <c r="E33" s="157"/>
      <c r="F33" s="157"/>
      <c r="G33" s="157"/>
      <c r="H33" s="157"/>
      <c r="I33" s="158"/>
    </row>
    <row r="34" spans="1:9">
      <c r="A34" s="156"/>
      <c r="B34" s="157"/>
      <c r="C34" s="157"/>
      <c r="D34" s="157"/>
      <c r="E34" s="157"/>
      <c r="F34" s="157"/>
      <c r="G34" s="157"/>
      <c r="H34" s="157"/>
      <c r="I34" s="158"/>
    </row>
    <row r="35" spans="1:9">
      <c r="A35" s="156"/>
      <c r="B35" s="157"/>
      <c r="C35" s="157"/>
      <c r="D35" s="157"/>
      <c r="E35" s="157"/>
      <c r="F35" s="157"/>
      <c r="G35" s="157"/>
      <c r="H35" s="157"/>
      <c r="I35" s="158"/>
    </row>
    <row r="36" spans="1:9">
      <c r="A36" s="156"/>
      <c r="B36" s="157"/>
      <c r="C36" s="157"/>
      <c r="D36" s="157"/>
      <c r="E36" s="157"/>
      <c r="F36" s="157"/>
      <c r="G36" s="157"/>
      <c r="H36" s="157"/>
      <c r="I36" s="158"/>
    </row>
    <row r="37" spans="1:9">
      <c r="A37" s="156"/>
      <c r="B37" s="157"/>
      <c r="C37" s="157"/>
      <c r="D37" s="157"/>
      <c r="E37" s="157"/>
      <c r="F37" s="157"/>
      <c r="G37" s="157"/>
      <c r="H37" s="157"/>
      <c r="I37" s="158"/>
    </row>
    <row r="38" spans="1:9">
      <c r="A38" s="156"/>
      <c r="B38" s="157"/>
      <c r="C38" s="157"/>
      <c r="D38" s="157"/>
      <c r="E38" s="157"/>
      <c r="F38" s="157"/>
      <c r="G38" s="157"/>
      <c r="H38" s="157"/>
      <c r="I38" s="158"/>
    </row>
    <row r="39" spans="1:9">
      <c r="A39" s="156"/>
      <c r="B39" s="157"/>
      <c r="C39" s="157"/>
      <c r="D39" s="157"/>
      <c r="E39" s="157"/>
      <c r="F39" s="157"/>
      <c r="G39" s="157"/>
      <c r="H39" s="157"/>
      <c r="I39" s="158"/>
    </row>
    <row r="40" spans="1:9" ht="14.25" customHeight="1">
      <c r="A40" s="156"/>
      <c r="B40" s="157"/>
      <c r="C40" s="157"/>
      <c r="D40" s="157"/>
      <c r="E40" s="157"/>
      <c r="F40" s="157"/>
      <c r="G40" s="157"/>
      <c r="H40" s="157"/>
      <c r="I40" s="158"/>
    </row>
    <row r="41" spans="1:9">
      <c r="A41" s="156"/>
      <c r="B41" s="157"/>
      <c r="C41" s="157"/>
      <c r="D41" s="157"/>
      <c r="E41" s="157"/>
      <c r="F41" s="157"/>
      <c r="G41" s="157"/>
      <c r="H41" s="157"/>
      <c r="I41" s="158"/>
    </row>
    <row r="42" spans="1:9">
      <c r="A42" s="156"/>
      <c r="B42" s="157"/>
      <c r="C42" s="157"/>
      <c r="D42" s="157"/>
      <c r="E42" s="157"/>
      <c r="F42" s="157"/>
      <c r="G42" s="157"/>
      <c r="H42" s="157"/>
      <c r="I42" s="158"/>
    </row>
    <row r="43" spans="1:9">
      <c r="A43" s="156"/>
      <c r="B43" s="157"/>
      <c r="C43" s="157"/>
      <c r="D43" s="157"/>
      <c r="E43" s="157"/>
      <c r="F43" s="157"/>
      <c r="G43" s="157"/>
      <c r="H43" s="157"/>
      <c r="I43" s="158"/>
    </row>
    <row r="44" spans="1:9">
      <c r="A44" s="156"/>
      <c r="B44" s="157"/>
      <c r="C44" s="157"/>
      <c r="D44" s="157"/>
      <c r="E44" s="157"/>
      <c r="F44" s="157"/>
      <c r="G44" s="157"/>
      <c r="H44" s="157"/>
      <c r="I44" s="158"/>
    </row>
    <row r="45" spans="1:9">
      <c r="A45" s="156"/>
      <c r="B45" s="157"/>
      <c r="C45" s="157"/>
      <c r="D45" s="157"/>
      <c r="E45" s="157"/>
      <c r="F45" s="157"/>
      <c r="G45" s="157"/>
      <c r="H45" s="157"/>
      <c r="I45" s="158"/>
    </row>
    <row r="46" spans="1:9">
      <c r="A46" s="156"/>
      <c r="B46" s="157"/>
      <c r="C46" s="157"/>
      <c r="D46" s="157"/>
      <c r="E46" s="157"/>
      <c r="F46" s="157"/>
      <c r="G46" s="157"/>
      <c r="H46" s="157"/>
      <c r="I46" s="158"/>
    </row>
    <row r="47" spans="1:9">
      <c r="A47" s="156"/>
      <c r="B47" s="157"/>
      <c r="C47" s="157"/>
      <c r="D47" s="157"/>
      <c r="E47" s="157"/>
      <c r="F47" s="157"/>
      <c r="G47" s="157"/>
      <c r="H47" s="157"/>
      <c r="I47" s="158"/>
    </row>
    <row r="48" spans="1:9">
      <c r="A48" s="156"/>
      <c r="B48" s="157"/>
      <c r="C48" s="157"/>
      <c r="D48" s="157"/>
      <c r="E48" s="157"/>
      <c r="F48" s="157"/>
      <c r="G48" s="157"/>
      <c r="H48" s="157"/>
      <c r="I48" s="158"/>
    </row>
    <row r="49" spans="1:9">
      <c r="A49" s="156"/>
      <c r="B49" s="157"/>
      <c r="C49" s="157"/>
      <c r="D49" s="157"/>
      <c r="E49" s="157"/>
      <c r="F49" s="157"/>
      <c r="G49" s="157"/>
      <c r="H49" s="157"/>
      <c r="I49" s="158"/>
    </row>
    <row r="50" spans="1:9">
      <c r="A50" s="156"/>
      <c r="B50" s="157"/>
      <c r="C50" s="157"/>
      <c r="D50" s="157"/>
      <c r="E50" s="157"/>
      <c r="F50" s="157"/>
      <c r="G50" s="157"/>
      <c r="H50" s="157"/>
      <c r="I50" s="158"/>
    </row>
    <row r="51" spans="1:9">
      <c r="A51" s="156"/>
      <c r="B51" s="157"/>
      <c r="C51" s="157"/>
      <c r="D51" s="157"/>
      <c r="E51" s="157"/>
      <c r="F51" s="157"/>
      <c r="G51" s="157"/>
      <c r="H51" s="157"/>
      <c r="I51" s="158"/>
    </row>
    <row r="52" spans="1:9">
      <c r="A52" s="156"/>
      <c r="B52" s="157"/>
      <c r="C52" s="157"/>
      <c r="D52" s="157"/>
      <c r="E52" s="157"/>
      <c r="F52" s="157"/>
      <c r="G52" s="157"/>
      <c r="H52" s="157"/>
      <c r="I52" s="158"/>
    </row>
    <row r="53" spans="1:9">
      <c r="A53" s="156"/>
      <c r="B53" s="157"/>
      <c r="C53" s="157"/>
      <c r="D53" s="157"/>
      <c r="E53" s="157"/>
      <c r="F53" s="157"/>
      <c r="G53" s="157"/>
      <c r="H53" s="157"/>
      <c r="I53" s="158"/>
    </row>
    <row r="54" spans="1:9">
      <c r="A54" s="159"/>
      <c r="B54" s="160"/>
      <c r="C54" s="160"/>
      <c r="D54" s="160"/>
      <c r="E54" s="160"/>
      <c r="F54" s="160"/>
      <c r="G54" s="160"/>
      <c r="H54" s="160"/>
      <c r="I54" s="161"/>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workbookViewId="0">
      <selection activeCell="B31" sqref="B31:I31"/>
    </sheetView>
  </sheetViews>
  <sheetFormatPr defaultColWidth="9.42578125" defaultRowHeight="15.6"/>
  <cols>
    <col min="1" max="1" width="28.42578125" style="2" customWidth="1"/>
    <col min="2" max="2" width="8.42578125" style="12" customWidth="1"/>
    <col min="3" max="3" width="9.5703125" style="12" bestFit="1" customWidth="1"/>
    <col min="4" max="5" width="9.5703125" style="12" customWidth="1"/>
    <col min="6" max="6" width="10.5703125" style="12" customWidth="1"/>
    <col min="7" max="7" width="11.42578125" style="15" customWidth="1"/>
    <col min="8" max="8" width="11.5703125" style="16" customWidth="1"/>
    <col min="9" max="10" width="9.42578125" style="2"/>
    <col min="11" max="11" width="38.42578125" style="2" customWidth="1"/>
    <col min="12" max="16384" width="9.42578125" style="2"/>
  </cols>
  <sheetData>
    <row r="1" spans="1:11">
      <c r="A1" s="93" t="str">
        <f>+'Cover Page'!$B$29</f>
        <v>Annual Performance Report 2022</v>
      </c>
      <c r="B1" s="93"/>
      <c r="C1" s="93"/>
      <c r="D1" s="93"/>
      <c r="E1" s="93" t="str">
        <f>+'Cover Page'!$B$33</f>
        <v>Glanford Power Station</v>
      </c>
      <c r="F1" s="93"/>
      <c r="G1" s="93"/>
      <c r="H1" s="93"/>
      <c r="I1" s="93"/>
      <c r="J1" s="93"/>
      <c r="K1" s="93"/>
    </row>
    <row r="3" spans="1:11">
      <c r="A3" s="1" t="s">
        <v>32</v>
      </c>
      <c r="B3" s="104"/>
      <c r="C3" s="104"/>
      <c r="D3" s="104"/>
      <c r="E3" s="104"/>
      <c r="F3" s="104"/>
      <c r="G3" s="106"/>
      <c r="H3" s="294"/>
      <c r="I3" s="93"/>
      <c r="J3" s="93"/>
      <c r="K3" s="81" t="s">
        <v>3</v>
      </c>
    </row>
    <row r="4" spans="1:11">
      <c r="A4" s="18" t="s">
        <v>70</v>
      </c>
      <c r="B4" s="295">
        <v>160000</v>
      </c>
      <c r="C4" s="295"/>
      <c r="D4" s="20" t="s">
        <v>71</v>
      </c>
      <c r="E4" s="19">
        <v>52</v>
      </c>
      <c r="F4" s="20" t="s">
        <v>72</v>
      </c>
      <c r="G4" s="105">
        <v>13.5</v>
      </c>
      <c r="H4" s="70" t="s">
        <v>73</v>
      </c>
      <c r="I4" s="93"/>
      <c r="J4" s="93"/>
      <c r="K4" s="17" t="s">
        <v>74</v>
      </c>
    </row>
    <row r="5" spans="1:11">
      <c r="A5" s="21" t="s">
        <v>75</v>
      </c>
      <c r="B5" s="22">
        <v>1</v>
      </c>
      <c r="C5" s="23"/>
      <c r="D5" s="23" t="s">
        <v>76</v>
      </c>
      <c r="E5" s="23"/>
      <c r="F5" s="24">
        <v>1</v>
      </c>
      <c r="G5" s="25"/>
      <c r="H5" s="26"/>
      <c r="I5" s="93"/>
      <c r="J5" s="93"/>
      <c r="K5" s="17" t="s">
        <v>77</v>
      </c>
    </row>
    <row r="6" spans="1:11">
      <c r="A6" s="3"/>
      <c r="B6" s="104"/>
      <c r="C6" s="104"/>
      <c r="D6" s="104"/>
      <c r="E6" s="104"/>
      <c r="F6" s="104"/>
      <c r="H6" s="294"/>
      <c r="I6" s="93"/>
      <c r="J6" s="93"/>
      <c r="K6" s="152" t="s">
        <v>78</v>
      </c>
    </row>
    <row r="7" spans="1:11">
      <c r="A7" s="9" t="s">
        <v>79</v>
      </c>
      <c r="B7" s="296" t="s">
        <v>80</v>
      </c>
      <c r="C7" s="297" t="s">
        <v>81</v>
      </c>
      <c r="D7" s="297" t="s">
        <v>82</v>
      </c>
      <c r="E7" s="297" t="s">
        <v>83</v>
      </c>
      <c r="F7" s="297" t="s">
        <v>84</v>
      </c>
      <c r="G7" s="27" t="s">
        <v>85</v>
      </c>
      <c r="H7" s="298" t="s">
        <v>86</v>
      </c>
      <c r="I7" s="93"/>
      <c r="J7" s="93"/>
      <c r="K7" s="152"/>
    </row>
    <row r="8" spans="1:11" ht="15.75" customHeight="1">
      <c r="A8" s="299" t="s">
        <v>87</v>
      </c>
      <c r="B8" s="300" t="s">
        <v>88</v>
      </c>
      <c r="C8" s="301"/>
      <c r="D8" s="301"/>
      <c r="E8" s="301"/>
      <c r="F8" s="301"/>
      <c r="G8" s="28">
        <f>SUM(C8:F8)</f>
        <v>0</v>
      </c>
      <c r="H8" s="302" t="str">
        <f t="shared" ref="H8:H15" si="0">IF(G8&gt;0,G8/$G$18,"-")</f>
        <v>-</v>
      </c>
      <c r="I8" s="93"/>
      <c r="J8" s="93"/>
      <c r="K8" s="153" t="s">
        <v>89</v>
      </c>
    </row>
    <row r="9" spans="1:11">
      <c r="A9" s="303" t="s">
        <v>90</v>
      </c>
      <c r="B9" s="304"/>
      <c r="C9" s="123"/>
      <c r="D9" s="123"/>
      <c r="E9" s="123"/>
      <c r="F9" s="123"/>
      <c r="G9" s="89">
        <f t="shared" ref="G9:G15" si="1">SUM(C9:F9)</f>
        <v>0</v>
      </c>
      <c r="H9" s="305" t="str">
        <f t="shared" si="0"/>
        <v>-</v>
      </c>
      <c r="I9" s="93"/>
      <c r="J9" s="93"/>
      <c r="K9" s="153"/>
    </row>
    <row r="10" spans="1:11">
      <c r="A10" s="303" t="s">
        <v>91</v>
      </c>
      <c r="B10" s="304"/>
      <c r="C10" s="123"/>
      <c r="D10" s="123"/>
      <c r="E10" s="123"/>
      <c r="F10" s="123"/>
      <c r="G10" s="89">
        <f t="shared" si="1"/>
        <v>0</v>
      </c>
      <c r="H10" s="305" t="str">
        <f t="shared" si="0"/>
        <v>-</v>
      </c>
      <c r="I10" s="93"/>
      <c r="J10" s="93"/>
      <c r="K10" s="153"/>
    </row>
    <row r="11" spans="1:11">
      <c r="A11" s="303" t="s">
        <v>92</v>
      </c>
      <c r="B11" s="304"/>
      <c r="C11" s="123"/>
      <c r="D11" s="123"/>
      <c r="E11" s="123"/>
      <c r="F11" s="123"/>
      <c r="G11" s="89">
        <f t="shared" si="1"/>
        <v>0</v>
      </c>
      <c r="H11" s="305" t="str">
        <f t="shared" si="0"/>
        <v>-</v>
      </c>
      <c r="I11" s="93"/>
      <c r="J11" s="93"/>
      <c r="K11" s="153"/>
    </row>
    <row r="12" spans="1:11">
      <c r="A12" s="303" t="s">
        <v>93</v>
      </c>
      <c r="B12" s="304"/>
      <c r="C12" s="123"/>
      <c r="D12" s="123"/>
      <c r="E12" s="123"/>
      <c r="F12" s="123"/>
      <c r="G12" s="89">
        <f t="shared" si="1"/>
        <v>0</v>
      </c>
      <c r="H12" s="305" t="str">
        <f t="shared" si="0"/>
        <v>-</v>
      </c>
      <c r="I12" s="93"/>
      <c r="J12" s="93"/>
      <c r="K12" s="153"/>
    </row>
    <row r="13" spans="1:11">
      <c r="A13" s="303" t="s">
        <v>94</v>
      </c>
      <c r="B13" s="304"/>
      <c r="C13" s="123"/>
      <c r="D13" s="123"/>
      <c r="E13" s="123"/>
      <c r="F13" s="123"/>
      <c r="G13" s="89">
        <f t="shared" ref="G13" si="2">SUM(C13:F13)</f>
        <v>0</v>
      </c>
      <c r="H13" s="305" t="str">
        <f t="shared" si="0"/>
        <v>-</v>
      </c>
      <c r="I13" s="93"/>
      <c r="J13" s="93"/>
      <c r="K13" s="153"/>
    </row>
    <row r="14" spans="1:11">
      <c r="A14" s="303" t="s">
        <v>95</v>
      </c>
      <c r="B14" s="304"/>
      <c r="C14" s="123"/>
      <c r="D14" s="123"/>
      <c r="E14" s="123"/>
      <c r="F14" s="123"/>
      <c r="G14" s="89">
        <f t="shared" si="1"/>
        <v>0</v>
      </c>
      <c r="H14" s="305" t="str">
        <f t="shared" si="0"/>
        <v>-</v>
      </c>
      <c r="I14" s="93"/>
      <c r="J14" s="93"/>
      <c r="K14" s="153"/>
    </row>
    <row r="15" spans="1:11">
      <c r="A15" s="107" t="s">
        <v>96</v>
      </c>
      <c r="B15" s="304"/>
      <c r="C15" s="123">
        <v>20741.28</v>
      </c>
      <c r="D15" s="124">
        <v>21154</v>
      </c>
      <c r="E15" s="123">
        <v>20639</v>
      </c>
      <c r="F15" s="123">
        <v>17720</v>
      </c>
      <c r="G15" s="89">
        <f t="shared" si="1"/>
        <v>80254.28</v>
      </c>
      <c r="H15" s="305">
        <f t="shared" si="0"/>
        <v>1</v>
      </c>
      <c r="I15" s="93"/>
      <c r="J15" s="93"/>
      <c r="K15" s="153"/>
    </row>
    <row r="16" spans="1:11">
      <c r="A16" s="107" t="s">
        <v>97</v>
      </c>
      <c r="B16" s="304"/>
      <c r="C16" s="123"/>
      <c r="D16" s="123"/>
      <c r="E16" s="123"/>
      <c r="F16" s="123"/>
      <c r="G16" s="89"/>
      <c r="H16" s="305"/>
      <c r="I16" s="93"/>
      <c r="J16" s="93"/>
      <c r="K16" s="153"/>
    </row>
    <row r="17" spans="1:12">
      <c r="A17" s="107" t="s">
        <v>97</v>
      </c>
      <c r="B17" s="304"/>
      <c r="C17" s="123"/>
      <c r="D17" s="123"/>
      <c r="E17" s="123"/>
      <c r="F17" s="123"/>
      <c r="G17" s="89"/>
      <c r="H17" s="305"/>
      <c r="I17" s="93"/>
      <c r="J17" s="93"/>
      <c r="K17" s="153"/>
      <c r="L17" s="93"/>
    </row>
    <row r="18" spans="1:12">
      <c r="A18" s="91" t="s">
        <v>98</v>
      </c>
      <c r="B18" s="304"/>
      <c r="C18" s="89">
        <f>SUM(C8:C17)</f>
        <v>20741.28</v>
      </c>
      <c r="D18" s="89">
        <f>SUM(D8:D17)</f>
        <v>21154</v>
      </c>
      <c r="E18" s="89">
        <f>SUM(E8:E17)</f>
        <v>20639</v>
      </c>
      <c r="F18" s="89">
        <f>SUM(F8:F17)</f>
        <v>17720</v>
      </c>
      <c r="G18" s="89">
        <f>SUM(G8:G17)</f>
        <v>80254.28</v>
      </c>
      <c r="H18" s="306">
        <v>1</v>
      </c>
      <c r="I18" s="93"/>
      <c r="J18" s="93"/>
      <c r="K18" s="153"/>
      <c r="L18" s="93"/>
    </row>
    <row r="19" spans="1:12">
      <c r="A19" s="303" t="s">
        <v>99</v>
      </c>
      <c r="B19" s="304"/>
      <c r="C19" s="123"/>
      <c r="D19" s="123"/>
      <c r="E19" s="123"/>
      <c r="F19" s="123"/>
      <c r="G19" s="89">
        <f t="shared" ref="G19" si="3">SUM(C19:F19)</f>
        <v>0</v>
      </c>
      <c r="H19" s="305" t="str">
        <f t="shared" ref="H19" si="4">IF(G19&gt;0,G19/$G$18,"-")</f>
        <v>-</v>
      </c>
      <c r="I19" s="93"/>
      <c r="J19" s="93"/>
      <c r="K19" s="153"/>
      <c r="L19" s="93"/>
    </row>
    <row r="20" spans="1:12">
      <c r="A20" s="303" t="s">
        <v>100</v>
      </c>
      <c r="B20" s="304"/>
      <c r="C20" s="123"/>
      <c r="D20" s="123"/>
      <c r="E20" s="123"/>
      <c r="F20" s="123"/>
      <c r="G20" s="89">
        <f t="shared" ref="G20" si="5">SUM(C20:F20)</f>
        <v>0</v>
      </c>
      <c r="H20" s="305" t="str">
        <f>IF(G20&gt;0,G20/$G$18,"-")</f>
        <v>-</v>
      </c>
      <c r="I20" s="93"/>
      <c r="J20" s="93"/>
      <c r="K20" s="93"/>
      <c r="L20" s="93"/>
    </row>
    <row r="21" spans="1:12">
      <c r="A21" s="92" t="s">
        <v>101</v>
      </c>
      <c r="B21" s="307"/>
      <c r="C21" s="90">
        <f>C18-SUM(C19:C20)</f>
        <v>20741.28</v>
      </c>
      <c r="D21" s="90">
        <f t="shared" ref="D21:F21" si="6">D18-SUM(D19:D20)</f>
        <v>21154</v>
      </c>
      <c r="E21" s="90">
        <f t="shared" si="6"/>
        <v>20639</v>
      </c>
      <c r="F21" s="90">
        <f t="shared" si="6"/>
        <v>17720</v>
      </c>
      <c r="G21" s="30">
        <f>SUM(C21:F21)</f>
        <v>80254.28</v>
      </c>
      <c r="H21" s="308">
        <f>IF(G21&gt;0,G21/$G$18,"-")</f>
        <v>1</v>
      </c>
      <c r="I21" s="93"/>
      <c r="J21" s="93"/>
      <c r="K21" s="93"/>
      <c r="L21" s="93"/>
    </row>
    <row r="22" spans="1:12">
      <c r="A22" s="3"/>
      <c r="B22" s="104"/>
      <c r="C22" s="294"/>
      <c r="D22" s="294"/>
      <c r="E22" s="294"/>
      <c r="F22" s="294"/>
      <c r="G22" s="31"/>
      <c r="H22" s="294"/>
      <c r="I22" s="93"/>
      <c r="J22" s="93"/>
      <c r="K22" s="93"/>
      <c r="L22" s="93"/>
    </row>
    <row r="23" spans="1:12">
      <c r="A23" s="9" t="s">
        <v>102</v>
      </c>
      <c r="B23" s="296" t="s">
        <v>80</v>
      </c>
      <c r="C23" s="309" t="s">
        <v>81</v>
      </c>
      <c r="D23" s="309" t="s">
        <v>82</v>
      </c>
      <c r="E23" s="309" t="s">
        <v>83</v>
      </c>
      <c r="F23" s="309" t="s">
        <v>84</v>
      </c>
      <c r="G23" s="32" t="s">
        <v>85</v>
      </c>
      <c r="H23" s="310" t="s">
        <v>103</v>
      </c>
      <c r="I23" s="93"/>
      <c r="J23" s="93"/>
      <c r="K23" s="93"/>
      <c r="L23" s="93"/>
    </row>
    <row r="24" spans="1:12" ht="15" customHeight="1">
      <c r="A24" s="311" t="s">
        <v>104</v>
      </c>
      <c r="B24" s="300" t="s">
        <v>105</v>
      </c>
      <c r="C24" s="301">
        <v>27549</v>
      </c>
      <c r="D24" s="301">
        <v>27242</v>
      </c>
      <c r="E24" s="301">
        <v>26235</v>
      </c>
      <c r="F24" s="301">
        <v>20341</v>
      </c>
      <c r="G24" s="28">
        <v>96170</v>
      </c>
      <c r="H24" s="312">
        <f>IF(G24&gt;0,G24*1000/$G$21,"-")</f>
        <v>1198.3161521105167</v>
      </c>
      <c r="I24" s="93"/>
      <c r="J24" s="93"/>
      <c r="K24" s="93"/>
      <c r="L24" s="93"/>
    </row>
    <row r="25" spans="1:12">
      <c r="A25" s="110" t="s">
        <v>106</v>
      </c>
      <c r="B25" s="304"/>
      <c r="C25" s="313">
        <v>24549</v>
      </c>
      <c r="D25" s="313">
        <v>24115</v>
      </c>
      <c r="E25" s="313">
        <v>23019</v>
      </c>
      <c r="F25" s="313">
        <v>17838</v>
      </c>
      <c r="G25" s="29">
        <f>SUM(C25:F25)</f>
        <v>89521</v>
      </c>
      <c r="H25" s="314">
        <f>IF(G25&gt;0,G25*1000/$G$21,"-")</f>
        <v>1115.466988178076</v>
      </c>
      <c r="I25" s="93"/>
      <c r="J25" s="93"/>
      <c r="K25" s="93"/>
      <c r="L25" s="93"/>
    </row>
    <row r="26" spans="1:12">
      <c r="A26" s="110" t="s">
        <v>107</v>
      </c>
      <c r="B26" s="304"/>
      <c r="C26" s="313">
        <v>2980</v>
      </c>
      <c r="D26" s="313">
        <v>3127</v>
      </c>
      <c r="E26" s="313">
        <v>3246</v>
      </c>
      <c r="F26" s="313">
        <v>2503</v>
      </c>
      <c r="G26" s="29">
        <f>SUM(C26:F26)</f>
        <v>11856</v>
      </c>
      <c r="H26" s="314">
        <f>IF(G26&gt;0,G26*1000/$G$21,"-")</f>
        <v>147.73043880027333</v>
      </c>
      <c r="I26" s="93"/>
      <c r="J26" s="93"/>
      <c r="K26" s="93"/>
      <c r="L26" s="93"/>
    </row>
    <row r="27" spans="1:12">
      <c r="A27" s="110" t="s">
        <v>108</v>
      </c>
      <c r="B27" s="304"/>
      <c r="C27" s="313"/>
      <c r="D27" s="313"/>
      <c r="E27" s="313"/>
      <c r="F27" s="313"/>
      <c r="G27" s="29">
        <f t="shared" ref="G27" si="7">SUM(C27:F27)</f>
        <v>0</v>
      </c>
      <c r="H27" s="314" t="str">
        <f>IF(G27&gt;0,G27*1000/$G$21,"-")</f>
        <v>-</v>
      </c>
      <c r="I27" s="93"/>
      <c r="J27" s="93"/>
      <c r="K27" s="93"/>
      <c r="L27" s="93"/>
    </row>
    <row r="28" spans="1:12">
      <c r="A28" s="110" t="s">
        <v>109</v>
      </c>
      <c r="B28" s="315" t="s">
        <v>86</v>
      </c>
      <c r="C28" s="316">
        <f>IF(C24&gt;0,1-C25/(C24+C27),"-")</f>
        <v>0.10889687465969722</v>
      </c>
      <c r="D28" s="316">
        <f>IF(D24&gt;0,1-D25/(D24+D27),"-")</f>
        <v>0.11478599221789887</v>
      </c>
      <c r="E28" s="316">
        <f>IF(E24&gt;0,1-E25/(E24+E27),"-")</f>
        <v>0.1225843339050886</v>
      </c>
      <c r="F28" s="316">
        <f>IF(F24&gt;0,1-F25/(F24+F27),"-")</f>
        <v>0.12305196401356866</v>
      </c>
      <c r="G28" s="316">
        <f>IF(G24&gt;0,1-G25/(G24+G27),"-")</f>
        <v>6.9137984818550491E-2</v>
      </c>
      <c r="H28" s="314"/>
      <c r="I28" s="93"/>
      <c r="J28" s="93"/>
      <c r="K28" s="93"/>
      <c r="L28" s="93"/>
    </row>
    <row r="29" spans="1:12">
      <c r="A29" s="110" t="s">
        <v>110</v>
      </c>
      <c r="B29" s="317" t="s">
        <v>105</v>
      </c>
      <c r="C29" s="313"/>
      <c r="D29" s="313"/>
      <c r="E29" s="313"/>
      <c r="F29" s="313"/>
      <c r="G29" s="29">
        <f t="shared" ref="G29:G30" si="8">SUM(C29:F29)</f>
        <v>0</v>
      </c>
      <c r="H29" s="314" t="str">
        <f>IF(G29&gt;0,G29*1000/$G$21,"-")</f>
        <v>-</v>
      </c>
      <c r="I29" s="93"/>
      <c r="J29" s="93"/>
      <c r="K29" s="93"/>
      <c r="L29" s="93"/>
    </row>
    <row r="30" spans="1:12">
      <c r="A30" s="110" t="s">
        <v>111</v>
      </c>
      <c r="B30" s="317"/>
      <c r="C30" s="313"/>
      <c r="D30" s="313"/>
      <c r="E30" s="313"/>
      <c r="F30" s="313"/>
      <c r="G30" s="29">
        <f t="shared" si="8"/>
        <v>0</v>
      </c>
      <c r="H30" s="314" t="str">
        <f>IF(G30&gt;0,G30*1000/$G$21,"-")</f>
        <v>-</v>
      </c>
      <c r="I30" s="93"/>
      <c r="J30" s="93"/>
      <c r="K30" s="17"/>
      <c r="L30" s="17"/>
    </row>
    <row r="31" spans="1:12">
      <c r="A31" s="100" t="s">
        <v>112</v>
      </c>
      <c r="B31" s="318"/>
      <c r="C31" s="319"/>
      <c r="D31" s="319"/>
      <c r="E31" s="319"/>
      <c r="F31" s="319"/>
      <c r="G31" s="320"/>
      <c r="H31" s="319"/>
      <c r="I31" s="93"/>
      <c r="J31" s="93"/>
      <c r="K31" s="93"/>
      <c r="L31" s="17"/>
    </row>
    <row r="32" spans="1:12">
      <c r="A32" s="3"/>
      <c r="B32" s="104"/>
      <c r="C32" s="294"/>
      <c r="D32" s="294"/>
      <c r="E32" s="294"/>
      <c r="F32" s="294"/>
      <c r="G32" s="31"/>
      <c r="H32" s="294"/>
      <c r="I32" s="93"/>
      <c r="J32" s="93"/>
      <c r="K32" s="93"/>
      <c r="L32" s="17"/>
    </row>
    <row r="33" spans="1:12">
      <c r="A33" s="9" t="s">
        <v>113</v>
      </c>
      <c r="B33" s="321" t="s">
        <v>80</v>
      </c>
      <c r="C33" s="309" t="s">
        <v>81</v>
      </c>
      <c r="D33" s="309" t="s">
        <v>82</v>
      </c>
      <c r="E33" s="309" t="s">
        <v>83</v>
      </c>
      <c r="F33" s="309" t="s">
        <v>84</v>
      </c>
      <c r="G33" s="32" t="s">
        <v>85</v>
      </c>
      <c r="H33" s="322" t="s">
        <v>114</v>
      </c>
      <c r="I33" s="93"/>
      <c r="J33" s="93"/>
      <c r="K33" s="93"/>
      <c r="L33" s="17"/>
    </row>
    <row r="34" spans="1:12" ht="15" customHeight="1">
      <c r="A34" s="311" t="s">
        <v>115</v>
      </c>
      <c r="B34" s="300" t="s">
        <v>88</v>
      </c>
      <c r="C34" s="301">
        <v>3052</v>
      </c>
      <c r="D34" s="301">
        <v>2961</v>
      </c>
      <c r="E34" s="301">
        <v>3398</v>
      </c>
      <c r="F34" s="301">
        <v>1976</v>
      </c>
      <c r="G34" s="28">
        <f t="shared" ref="G34:G35" si="9">SUM(C34:F34)</f>
        <v>11387</v>
      </c>
      <c r="H34" s="302">
        <f>IF(G34&gt;0,G34/$G$21,"-")</f>
        <v>0.14188651371615321</v>
      </c>
      <c r="I34" s="93"/>
      <c r="J34" s="93"/>
      <c r="K34" s="17"/>
      <c r="L34" s="17"/>
    </row>
    <row r="35" spans="1:12" ht="15" customHeight="1">
      <c r="A35" s="110" t="s">
        <v>116</v>
      </c>
      <c r="B35" s="304"/>
      <c r="C35" s="313">
        <v>3052</v>
      </c>
      <c r="D35" s="313">
        <v>2961</v>
      </c>
      <c r="E35" s="313">
        <v>3398</v>
      </c>
      <c r="F35" s="313">
        <v>1976</v>
      </c>
      <c r="G35" s="29">
        <f t="shared" si="9"/>
        <v>11387</v>
      </c>
      <c r="H35" s="305">
        <f t="shared" ref="H35:H39" si="10">IF(G35&gt;0,G35/$G$21,"-")</f>
        <v>0.14188651371615321</v>
      </c>
      <c r="I35" s="93"/>
      <c r="J35" s="93"/>
      <c r="K35" s="17"/>
      <c r="L35" s="17"/>
    </row>
    <row r="36" spans="1:12" ht="15" customHeight="1">
      <c r="A36" s="110" t="s">
        <v>117</v>
      </c>
      <c r="B36" s="304"/>
      <c r="C36" s="109">
        <v>6.54</v>
      </c>
      <c r="D36" s="108">
        <v>2.88</v>
      </c>
      <c r="E36" s="109">
        <v>17.899999999999999</v>
      </c>
      <c r="F36" s="313">
        <v>29.3</v>
      </c>
      <c r="G36" s="104">
        <v>29.3</v>
      </c>
      <c r="H36" s="305">
        <f t="shared" si="10"/>
        <v>3.6508956282456216E-4</v>
      </c>
      <c r="I36" s="104"/>
      <c r="J36" s="93"/>
      <c r="K36" s="93"/>
      <c r="L36" s="93"/>
    </row>
    <row r="37" spans="1:12">
      <c r="A37" s="323" t="s">
        <v>118</v>
      </c>
      <c r="B37" s="304"/>
      <c r="C37" s="313">
        <v>0</v>
      </c>
      <c r="D37" s="313">
        <v>0</v>
      </c>
      <c r="E37" s="313">
        <v>0</v>
      </c>
      <c r="F37" s="313">
        <v>0</v>
      </c>
      <c r="G37" s="29">
        <f t="shared" ref="G37" si="11">SUM(C37:F37)</f>
        <v>0</v>
      </c>
      <c r="H37" s="305" t="str">
        <f t="shared" si="10"/>
        <v>-</v>
      </c>
      <c r="I37" s="93"/>
      <c r="J37" s="93"/>
      <c r="K37" s="93"/>
      <c r="L37" s="93"/>
    </row>
    <row r="38" spans="1:12">
      <c r="A38" s="323" t="s">
        <v>118</v>
      </c>
      <c r="B38" s="304"/>
      <c r="C38" s="313">
        <v>0</v>
      </c>
      <c r="D38" s="313">
        <v>0</v>
      </c>
      <c r="E38" s="313">
        <v>0</v>
      </c>
      <c r="F38" s="313">
        <v>0</v>
      </c>
      <c r="G38" s="29">
        <f t="shared" ref="G38:G39" si="12">SUM(C38:F38)</f>
        <v>0</v>
      </c>
      <c r="H38" s="305" t="str">
        <f t="shared" si="10"/>
        <v>-</v>
      </c>
      <c r="I38" s="93"/>
      <c r="J38" s="93"/>
      <c r="K38" s="93"/>
      <c r="L38" s="93"/>
    </row>
    <row r="39" spans="1:12">
      <c r="A39" s="324" t="s">
        <v>118</v>
      </c>
      <c r="B39" s="325"/>
      <c r="C39" s="326">
        <v>0</v>
      </c>
      <c r="D39" s="326">
        <v>0</v>
      </c>
      <c r="E39" s="326">
        <v>0</v>
      </c>
      <c r="F39" s="326">
        <v>0</v>
      </c>
      <c r="G39" s="30">
        <f t="shared" si="12"/>
        <v>0</v>
      </c>
      <c r="H39" s="308" t="str">
        <f t="shared" si="10"/>
        <v>-</v>
      </c>
      <c r="I39" s="93"/>
      <c r="J39" s="93"/>
      <c r="K39" s="93"/>
      <c r="L39" s="93"/>
    </row>
    <row r="40" spans="1:12">
      <c r="A40" s="104"/>
      <c r="B40" s="104"/>
      <c r="C40" s="294"/>
      <c r="D40" s="294"/>
      <c r="E40" s="294"/>
      <c r="F40" s="294"/>
      <c r="G40" s="31"/>
      <c r="H40" s="294"/>
      <c r="I40" s="93"/>
      <c r="J40" s="93"/>
      <c r="K40" s="93"/>
      <c r="L40" s="93"/>
    </row>
    <row r="41" spans="1:12">
      <c r="A41" s="9" t="s">
        <v>119</v>
      </c>
      <c r="B41" s="327" t="s">
        <v>80</v>
      </c>
      <c r="C41" s="297" t="s">
        <v>81</v>
      </c>
      <c r="D41" s="297" t="s">
        <v>82</v>
      </c>
      <c r="E41" s="297" t="s">
        <v>83</v>
      </c>
      <c r="F41" s="297" t="s">
        <v>84</v>
      </c>
      <c r="G41" s="27" t="s">
        <v>85</v>
      </c>
      <c r="H41" s="298" t="s">
        <v>120</v>
      </c>
      <c r="I41" s="93"/>
      <c r="J41" s="93"/>
      <c r="K41" s="93"/>
      <c r="L41" s="93"/>
    </row>
    <row r="42" spans="1:12" ht="15.6" customHeight="1">
      <c r="A42" s="311" t="s">
        <v>121</v>
      </c>
      <c r="B42" s="315" t="s">
        <v>122</v>
      </c>
      <c r="C42" s="301">
        <v>13099</v>
      </c>
      <c r="D42" s="301">
        <v>11623</v>
      </c>
      <c r="E42" s="301">
        <v>13930</v>
      </c>
      <c r="F42" s="301">
        <v>12071</v>
      </c>
      <c r="G42" s="28">
        <f t="shared" ref="G42:G50" si="13">SUM(C42:F42)</f>
        <v>50723</v>
      </c>
      <c r="H42" s="328">
        <f>IF(G42&gt;0,G42/$G$21,"-")</f>
        <v>0.63202859710410464</v>
      </c>
      <c r="I42" s="93"/>
      <c r="J42" s="93"/>
      <c r="K42" s="93"/>
      <c r="L42" s="93"/>
    </row>
    <row r="43" spans="1:12">
      <c r="A43" s="110" t="s">
        <v>123</v>
      </c>
      <c r="B43" s="315" t="s">
        <v>122</v>
      </c>
      <c r="C43" s="313"/>
      <c r="D43" s="313"/>
      <c r="E43" s="313"/>
      <c r="F43" s="313"/>
      <c r="G43" s="29">
        <f t="shared" si="13"/>
        <v>0</v>
      </c>
      <c r="H43" s="328" t="str">
        <f t="shared" ref="H43:H48" si="14">IF(G43&gt;0,G43/$G$21,"-")</f>
        <v>-</v>
      </c>
      <c r="I43" s="93"/>
      <c r="J43" s="93"/>
      <c r="K43" s="93"/>
      <c r="L43" s="93"/>
    </row>
    <row r="44" spans="1:12" ht="15.6" customHeight="1">
      <c r="A44" s="110" t="s">
        <v>124</v>
      </c>
      <c r="B44" s="315" t="s">
        <v>125</v>
      </c>
      <c r="C44" s="313"/>
      <c r="D44" s="313"/>
      <c r="E44" s="313"/>
      <c r="F44" s="313"/>
      <c r="G44" s="29">
        <f t="shared" si="13"/>
        <v>0</v>
      </c>
      <c r="H44" s="328" t="str">
        <f t="shared" si="14"/>
        <v>-</v>
      </c>
      <c r="I44" s="93"/>
      <c r="J44" s="93"/>
      <c r="K44" s="93"/>
      <c r="L44" s="93"/>
    </row>
    <row r="45" spans="1:12" ht="15.6" customHeight="1">
      <c r="A45" s="110" t="s">
        <v>126</v>
      </c>
      <c r="B45" s="315" t="s">
        <v>125</v>
      </c>
      <c r="C45" s="313"/>
      <c r="D45" s="313"/>
      <c r="E45" s="313"/>
      <c r="F45" s="313"/>
      <c r="G45" s="29">
        <f t="shared" ref="G45" si="15">SUM(C45:F45)</f>
        <v>0</v>
      </c>
      <c r="H45" s="328" t="str">
        <f t="shared" si="14"/>
        <v>-</v>
      </c>
      <c r="I45" s="93"/>
      <c r="J45" s="93"/>
      <c r="K45" s="93"/>
      <c r="L45" s="93"/>
    </row>
    <row r="46" spans="1:12">
      <c r="A46" s="110" t="s">
        <v>127</v>
      </c>
      <c r="B46" s="315" t="s">
        <v>125</v>
      </c>
      <c r="C46" s="313"/>
      <c r="D46" s="313"/>
      <c r="E46" s="313"/>
      <c r="F46" s="313"/>
      <c r="G46" s="29">
        <f t="shared" si="13"/>
        <v>0</v>
      </c>
      <c r="H46" s="328" t="str">
        <f t="shared" si="14"/>
        <v>-</v>
      </c>
      <c r="I46" s="93"/>
      <c r="J46" s="93"/>
      <c r="K46" s="93"/>
      <c r="L46" s="93"/>
    </row>
    <row r="47" spans="1:12">
      <c r="A47" s="110" t="s">
        <v>128</v>
      </c>
      <c r="B47" s="315" t="s">
        <v>125</v>
      </c>
      <c r="C47" s="313">
        <v>590000</v>
      </c>
      <c r="D47" s="313">
        <v>549000</v>
      </c>
      <c r="E47" s="313">
        <v>482000</v>
      </c>
      <c r="F47" s="313">
        <v>615000</v>
      </c>
      <c r="G47" s="29">
        <f t="shared" si="13"/>
        <v>2236000</v>
      </c>
      <c r="H47" s="328">
        <f t="shared" si="14"/>
        <v>27.861442405314708</v>
      </c>
      <c r="I47" s="93"/>
      <c r="J47" s="93"/>
      <c r="K47" s="93"/>
      <c r="L47" s="93"/>
    </row>
    <row r="48" spans="1:12">
      <c r="A48" s="110" t="s">
        <v>129</v>
      </c>
      <c r="B48" s="315" t="s">
        <v>122</v>
      </c>
      <c r="C48" s="313"/>
      <c r="D48" s="313"/>
      <c r="E48" s="313"/>
      <c r="F48" s="313"/>
      <c r="G48" s="29">
        <f t="shared" si="13"/>
        <v>0</v>
      </c>
      <c r="H48" s="328" t="str">
        <f t="shared" si="14"/>
        <v>-</v>
      </c>
      <c r="I48" s="93"/>
      <c r="J48" s="93"/>
      <c r="K48" s="93"/>
      <c r="L48" s="93"/>
    </row>
    <row r="49" spans="1:10">
      <c r="A49" s="110" t="s">
        <v>130</v>
      </c>
      <c r="B49" s="315" t="s">
        <v>131</v>
      </c>
      <c r="C49" s="313">
        <v>0</v>
      </c>
      <c r="D49" s="313">
        <v>0</v>
      </c>
      <c r="E49" s="313">
        <v>0</v>
      </c>
      <c r="F49" s="313">
        <v>0</v>
      </c>
      <c r="G49" s="29">
        <f t="shared" si="13"/>
        <v>0</v>
      </c>
      <c r="H49" s="329"/>
      <c r="I49" s="93"/>
      <c r="J49" s="93"/>
    </row>
    <row r="50" spans="1:10">
      <c r="A50" s="100" t="s">
        <v>118</v>
      </c>
      <c r="B50" s="330"/>
      <c r="C50" s="326">
        <v>0</v>
      </c>
      <c r="D50" s="326">
        <v>0</v>
      </c>
      <c r="E50" s="326">
        <v>0</v>
      </c>
      <c r="F50" s="326">
        <v>0</v>
      </c>
      <c r="G50" s="30">
        <f t="shared" si="13"/>
        <v>0</v>
      </c>
      <c r="H50" s="331"/>
      <c r="I50" s="93"/>
      <c r="J50" s="93"/>
    </row>
    <row r="51" spans="1:10">
      <c r="A51" s="104"/>
      <c r="B51" s="104"/>
      <c r="C51" s="294"/>
      <c r="D51" s="294"/>
      <c r="E51" s="294"/>
      <c r="F51" s="294"/>
      <c r="G51" s="31"/>
      <c r="H51" s="294"/>
      <c r="I51" s="93"/>
      <c r="J51" s="93"/>
    </row>
    <row r="52" spans="1:10">
      <c r="A52" s="9" t="s">
        <v>132</v>
      </c>
      <c r="B52" s="332" t="s">
        <v>133</v>
      </c>
      <c r="C52" s="309" t="s">
        <v>81</v>
      </c>
      <c r="D52" s="309" t="s">
        <v>82</v>
      </c>
      <c r="E52" s="309" t="s">
        <v>83</v>
      </c>
      <c r="F52" s="309" t="s">
        <v>84</v>
      </c>
      <c r="G52" s="32" t="s">
        <v>85</v>
      </c>
      <c r="H52" s="310"/>
      <c r="I52" s="93"/>
      <c r="J52" s="86" t="s">
        <v>134</v>
      </c>
    </row>
    <row r="53" spans="1:10" ht="14.25" customHeight="1">
      <c r="A53" s="333" t="s">
        <v>135</v>
      </c>
      <c r="B53" s="309">
        <f>+B5</f>
        <v>1</v>
      </c>
      <c r="C53" s="301">
        <v>1925</v>
      </c>
      <c r="D53" s="301">
        <v>2012</v>
      </c>
      <c r="E53" s="301">
        <v>2057</v>
      </c>
      <c r="F53" s="301">
        <v>1551</v>
      </c>
      <c r="G53" s="28">
        <f t="shared" ref="G53:G65" si="16">SUM(C53:F53)</f>
        <v>7545</v>
      </c>
      <c r="H53" s="302" t="s">
        <v>136</v>
      </c>
      <c r="I53" s="93"/>
      <c r="J53" s="88">
        <v>8760</v>
      </c>
    </row>
    <row r="54" spans="1:10" ht="14.25" customHeight="1">
      <c r="A54" s="334"/>
      <c r="B54" s="294">
        <v>2</v>
      </c>
      <c r="C54" s="123"/>
      <c r="D54" s="123"/>
      <c r="E54" s="123"/>
      <c r="F54" s="123"/>
      <c r="G54" s="29">
        <f t="shared" si="16"/>
        <v>0</v>
      </c>
      <c r="H54" s="305" t="s">
        <v>137</v>
      </c>
      <c r="I54" s="93"/>
      <c r="J54" s="93"/>
    </row>
    <row r="55" spans="1:10" ht="14.25" customHeight="1">
      <c r="A55" s="334"/>
      <c r="B55" s="294">
        <v>3</v>
      </c>
      <c r="C55" s="123"/>
      <c r="D55" s="123"/>
      <c r="E55" s="123"/>
      <c r="F55" s="123"/>
      <c r="G55" s="29">
        <f t="shared" si="16"/>
        <v>0</v>
      </c>
      <c r="H55" s="305" t="s">
        <v>137</v>
      </c>
      <c r="I55" s="93"/>
      <c r="J55" s="93"/>
    </row>
    <row r="56" spans="1:10" ht="14.25" customHeight="1">
      <c r="A56" s="334"/>
      <c r="B56" s="294">
        <v>4</v>
      </c>
      <c r="C56" s="123"/>
      <c r="D56" s="123"/>
      <c r="E56" s="123"/>
      <c r="F56" s="123"/>
      <c r="G56" s="29">
        <f t="shared" si="16"/>
        <v>0</v>
      </c>
      <c r="H56" s="305" t="s">
        <v>137</v>
      </c>
      <c r="I56" s="93"/>
      <c r="J56" s="93"/>
    </row>
    <row r="57" spans="1:10" ht="14.25" customHeight="1">
      <c r="A57" s="334"/>
      <c r="B57" s="294">
        <v>5</v>
      </c>
      <c r="C57" s="123"/>
      <c r="D57" s="123"/>
      <c r="E57" s="123"/>
      <c r="F57" s="123"/>
      <c r="G57" s="29"/>
      <c r="H57" s="305" t="s">
        <v>137</v>
      </c>
      <c r="I57" s="93"/>
      <c r="J57" s="93"/>
    </row>
    <row r="58" spans="1:10" ht="14.25" customHeight="1">
      <c r="A58" s="110" t="s">
        <v>138</v>
      </c>
      <c r="B58" s="294"/>
      <c r="C58" s="123"/>
      <c r="D58" s="123"/>
      <c r="E58" s="123"/>
      <c r="F58" s="123"/>
      <c r="G58" s="29">
        <f>AVERAGE(G53:G57)</f>
        <v>1886.25</v>
      </c>
      <c r="H58" s="87" t="s">
        <v>137</v>
      </c>
      <c r="I58" s="93"/>
      <c r="J58" s="93"/>
    </row>
    <row r="59" spans="1:10" ht="14.25" customHeight="1">
      <c r="A59" s="110" t="s">
        <v>139</v>
      </c>
      <c r="B59" s="294">
        <v>1</v>
      </c>
      <c r="C59" s="123">
        <v>1925</v>
      </c>
      <c r="D59" s="123">
        <v>2012</v>
      </c>
      <c r="E59" s="123">
        <v>2057</v>
      </c>
      <c r="F59" s="123">
        <v>1551</v>
      </c>
      <c r="G59" s="29">
        <f t="shared" si="16"/>
        <v>7545</v>
      </c>
      <c r="H59" s="305" t="s">
        <v>137</v>
      </c>
      <c r="I59" s="93"/>
      <c r="J59" s="93"/>
    </row>
    <row r="60" spans="1:10">
      <c r="A60" s="110" t="s">
        <v>139</v>
      </c>
      <c r="B60" s="294">
        <v>2</v>
      </c>
      <c r="C60" s="313"/>
      <c r="D60" s="313"/>
      <c r="E60" s="313"/>
      <c r="F60" s="313"/>
      <c r="G60" s="29">
        <f t="shared" si="16"/>
        <v>0</v>
      </c>
      <c r="H60" s="305" t="s">
        <v>137</v>
      </c>
      <c r="I60" s="93"/>
      <c r="J60" s="93"/>
    </row>
    <row r="61" spans="1:10">
      <c r="A61" s="110" t="s">
        <v>140</v>
      </c>
      <c r="B61" s="294"/>
      <c r="C61" s="313"/>
      <c r="D61" s="313"/>
      <c r="E61" s="313"/>
      <c r="F61" s="313"/>
      <c r="G61" s="29">
        <f t="shared" si="16"/>
        <v>0</v>
      </c>
      <c r="H61" s="305" t="str">
        <f>IF(B61&gt;0,G60/J53,"n/a")</f>
        <v>n/a</v>
      </c>
      <c r="I61" s="93"/>
      <c r="J61" s="93"/>
    </row>
    <row r="62" spans="1:10">
      <c r="A62" s="110" t="s">
        <v>141</v>
      </c>
      <c r="B62" s="294" t="s">
        <v>142</v>
      </c>
      <c r="C62" s="109">
        <v>18.34</v>
      </c>
      <c r="D62" s="109">
        <v>18.72</v>
      </c>
      <c r="E62" s="109">
        <v>19.72</v>
      </c>
      <c r="F62" s="109">
        <v>20.07</v>
      </c>
      <c r="G62" s="29"/>
      <c r="H62" s="335" t="s">
        <v>143</v>
      </c>
      <c r="I62" s="93"/>
      <c r="J62" s="104">
        <v>20.07</v>
      </c>
    </row>
    <row r="63" spans="1:10">
      <c r="A63" s="110" t="s">
        <v>144</v>
      </c>
      <c r="B63" s="294" t="s">
        <v>145</v>
      </c>
      <c r="C63" s="313"/>
      <c r="D63" s="313"/>
      <c r="E63" s="313"/>
      <c r="F63" s="313">
        <v>1</v>
      </c>
      <c r="G63" s="29">
        <f t="shared" si="16"/>
        <v>1</v>
      </c>
      <c r="H63" s="314" t="str">
        <f>IF(G63&gt;0,"yes","no")</f>
        <v>yes</v>
      </c>
      <c r="I63" s="93"/>
      <c r="J63" s="93"/>
    </row>
    <row r="64" spans="1:10">
      <c r="A64" s="110" t="s">
        <v>146</v>
      </c>
      <c r="B64" s="294" t="s">
        <v>147</v>
      </c>
      <c r="C64" s="313"/>
      <c r="D64" s="313"/>
      <c r="E64" s="313"/>
      <c r="F64" s="313">
        <v>1</v>
      </c>
      <c r="G64" s="29">
        <v>2</v>
      </c>
      <c r="H64" s="336">
        <f>+(G64)/J53</f>
        <v>2.2831050228310502E-4</v>
      </c>
      <c r="I64" s="93"/>
      <c r="J64" s="93"/>
    </row>
    <row r="65" spans="1:8">
      <c r="A65" s="100" t="s">
        <v>148</v>
      </c>
      <c r="B65" s="337" t="s">
        <v>145</v>
      </c>
      <c r="C65" s="326">
        <v>1</v>
      </c>
      <c r="D65" s="326">
        <v>0</v>
      </c>
      <c r="E65" s="326">
        <v>1</v>
      </c>
      <c r="F65" s="326">
        <v>1</v>
      </c>
      <c r="G65" s="30">
        <f t="shared" si="16"/>
        <v>3</v>
      </c>
      <c r="H65" s="338" t="str">
        <f>IF(G65&gt;0,"yes","no")</f>
        <v>yes</v>
      </c>
    </row>
    <row r="78" spans="1:8">
      <c r="A78" s="93"/>
      <c r="B78" s="104"/>
      <c r="C78" s="104"/>
      <c r="D78" s="104"/>
      <c r="E78" s="104"/>
      <c r="F78" s="3"/>
      <c r="H78" s="294"/>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B31" sqref="B31:I31"/>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4">
      <c r="A1" s="93" t="str">
        <f>+'Cover Page'!$B$29</f>
        <v>Annual Performance Report 2022</v>
      </c>
      <c r="B1" s="93"/>
      <c r="C1" s="93"/>
      <c r="D1" s="93"/>
      <c r="E1" s="93" t="str">
        <f>+'Cover Page'!$B$33</f>
        <v>Glanford Power Station</v>
      </c>
      <c r="F1" s="93"/>
      <c r="G1" s="93"/>
      <c r="H1" s="93"/>
      <c r="I1" s="93"/>
      <c r="J1" s="93"/>
      <c r="K1" s="93"/>
      <c r="L1" s="93"/>
      <c r="M1" s="93"/>
      <c r="N1" s="93"/>
    </row>
    <row r="3" spans="1:14">
      <c r="A3" s="51" t="s">
        <v>149</v>
      </c>
      <c r="B3" s="291"/>
      <c r="C3" s="291"/>
      <c r="D3" s="291"/>
      <c r="E3" s="291"/>
      <c r="F3" s="291"/>
      <c r="G3" s="291"/>
      <c r="H3" s="291"/>
      <c r="I3" s="292"/>
      <c r="J3" s="93"/>
      <c r="K3" s="81" t="s">
        <v>3</v>
      </c>
      <c r="L3" s="93"/>
      <c r="M3" s="93"/>
      <c r="N3" s="93"/>
    </row>
    <row r="4" spans="1:14">
      <c r="A4" s="121"/>
      <c r="B4" s="122"/>
      <c r="C4" s="122"/>
      <c r="D4" s="122"/>
      <c r="E4" s="122"/>
      <c r="F4" s="122"/>
      <c r="G4" s="122"/>
      <c r="H4" s="122"/>
      <c r="I4" s="293"/>
      <c r="J4" s="93"/>
      <c r="K4" s="93"/>
      <c r="L4" s="93"/>
      <c r="M4" s="93"/>
      <c r="N4" s="93"/>
    </row>
    <row r="5" spans="1:14" ht="15.75" customHeight="1">
      <c r="A5" s="143" t="s">
        <v>150</v>
      </c>
      <c r="B5" s="144"/>
      <c r="C5" s="144"/>
      <c r="D5" s="144"/>
      <c r="E5" s="144"/>
      <c r="F5" s="144"/>
      <c r="G5" s="144"/>
      <c r="H5" s="144"/>
      <c r="I5" s="145"/>
      <c r="J5" s="93"/>
      <c r="K5" s="203" t="s">
        <v>151</v>
      </c>
      <c r="L5" s="203"/>
      <c r="M5" s="203"/>
      <c r="N5" s="203"/>
    </row>
    <row r="6" spans="1:14">
      <c r="A6" s="146"/>
      <c r="B6" s="147"/>
      <c r="C6" s="147"/>
      <c r="D6" s="147"/>
      <c r="E6" s="147"/>
      <c r="F6" s="147"/>
      <c r="G6" s="147"/>
      <c r="H6" s="147"/>
      <c r="I6" s="148"/>
      <c r="J6" s="93"/>
      <c r="K6" s="203"/>
      <c r="L6" s="203"/>
      <c r="M6" s="203"/>
      <c r="N6" s="203"/>
    </row>
    <row r="7" spans="1:14">
      <c r="A7" s="146"/>
      <c r="B7" s="147"/>
      <c r="C7" s="147"/>
      <c r="D7" s="147"/>
      <c r="E7" s="147"/>
      <c r="F7" s="147"/>
      <c r="G7" s="147"/>
      <c r="H7" s="147"/>
      <c r="I7" s="148"/>
      <c r="J7" s="93"/>
      <c r="K7" s="203"/>
      <c r="L7" s="203"/>
      <c r="M7" s="203"/>
      <c r="N7" s="203"/>
    </row>
    <row r="8" spans="1:14" ht="15.75" customHeight="1">
      <c r="A8" s="146"/>
      <c r="B8" s="147"/>
      <c r="C8" s="147"/>
      <c r="D8" s="147"/>
      <c r="E8" s="147"/>
      <c r="F8" s="147"/>
      <c r="G8" s="147"/>
      <c r="H8" s="147"/>
      <c r="I8" s="148"/>
      <c r="J8" s="93"/>
      <c r="K8" s="203"/>
      <c r="L8" s="203"/>
      <c r="M8" s="203"/>
      <c r="N8" s="203"/>
    </row>
    <row r="9" spans="1:14" ht="15.75" customHeight="1">
      <c r="A9" s="146"/>
      <c r="B9" s="147"/>
      <c r="C9" s="147"/>
      <c r="D9" s="147"/>
      <c r="E9" s="147"/>
      <c r="F9" s="147"/>
      <c r="G9" s="147"/>
      <c r="H9" s="147"/>
      <c r="I9" s="148"/>
      <c r="J9" s="93"/>
      <c r="K9" s="203"/>
      <c r="L9" s="203"/>
      <c r="M9" s="203"/>
      <c r="N9" s="203"/>
    </row>
    <row r="10" spans="1:14" ht="15.75" customHeight="1">
      <c r="A10" s="146"/>
      <c r="B10" s="147"/>
      <c r="C10" s="147"/>
      <c r="D10" s="147"/>
      <c r="E10" s="147"/>
      <c r="F10" s="147"/>
      <c r="G10" s="147"/>
      <c r="H10" s="147"/>
      <c r="I10" s="148"/>
      <c r="J10" s="93"/>
      <c r="K10" s="203"/>
      <c r="L10" s="203"/>
      <c r="M10" s="203"/>
      <c r="N10" s="203"/>
    </row>
    <row r="11" spans="1:14" ht="15.75" customHeight="1">
      <c r="A11" s="146"/>
      <c r="B11" s="147"/>
      <c r="C11" s="147"/>
      <c r="D11" s="147"/>
      <c r="E11" s="147"/>
      <c r="F11" s="147"/>
      <c r="G11" s="147"/>
      <c r="H11" s="147"/>
      <c r="I11" s="148"/>
      <c r="J11" s="93"/>
      <c r="K11" s="203"/>
      <c r="L11" s="203"/>
      <c r="M11" s="203"/>
      <c r="N11" s="203"/>
    </row>
    <row r="12" spans="1:14" ht="15.75" customHeight="1">
      <c r="A12" s="146"/>
      <c r="B12" s="147"/>
      <c r="C12" s="147"/>
      <c r="D12" s="147"/>
      <c r="E12" s="147"/>
      <c r="F12" s="147"/>
      <c r="G12" s="147"/>
      <c r="H12" s="147"/>
      <c r="I12" s="148"/>
      <c r="J12" s="93"/>
      <c r="K12" s="203"/>
      <c r="L12" s="203"/>
      <c r="M12" s="203"/>
      <c r="N12" s="203"/>
    </row>
    <row r="13" spans="1:14" ht="15.75" customHeight="1">
      <c r="A13" s="146"/>
      <c r="B13" s="147"/>
      <c r="C13" s="147"/>
      <c r="D13" s="147"/>
      <c r="E13" s="147"/>
      <c r="F13" s="147"/>
      <c r="G13" s="147"/>
      <c r="H13" s="147"/>
      <c r="I13" s="148"/>
      <c r="J13" s="93"/>
      <c r="K13" s="203"/>
      <c r="L13" s="203"/>
      <c r="M13" s="203"/>
      <c r="N13" s="203"/>
    </row>
    <row r="14" spans="1:14" ht="15.75" customHeight="1">
      <c r="A14" s="146"/>
      <c r="B14" s="147"/>
      <c r="C14" s="147"/>
      <c r="D14" s="147"/>
      <c r="E14" s="147"/>
      <c r="F14" s="147"/>
      <c r="G14" s="147"/>
      <c r="H14" s="147"/>
      <c r="I14" s="148"/>
      <c r="J14" s="93"/>
      <c r="K14" s="203"/>
      <c r="L14" s="203"/>
      <c r="M14" s="203"/>
      <c r="N14" s="203"/>
    </row>
    <row r="15" spans="1:14" ht="15.75" customHeight="1">
      <c r="A15" s="146"/>
      <c r="B15" s="147"/>
      <c r="C15" s="147"/>
      <c r="D15" s="147"/>
      <c r="E15" s="147"/>
      <c r="F15" s="147"/>
      <c r="G15" s="147"/>
      <c r="H15" s="147"/>
      <c r="I15" s="148"/>
      <c r="J15" s="93"/>
      <c r="K15" s="93"/>
      <c r="L15" s="93"/>
      <c r="M15" s="93"/>
      <c r="N15" s="93"/>
    </row>
    <row r="16" spans="1:14" ht="15.75" customHeight="1">
      <c r="A16" s="146"/>
      <c r="B16" s="147"/>
      <c r="C16" s="147"/>
      <c r="D16" s="147"/>
      <c r="E16" s="147"/>
      <c r="F16" s="147"/>
      <c r="G16" s="147"/>
      <c r="H16" s="147"/>
      <c r="I16" s="148"/>
      <c r="J16" s="93"/>
      <c r="K16" s="93"/>
      <c r="L16" s="93"/>
      <c r="M16" s="93"/>
      <c r="N16" s="93"/>
    </row>
    <row r="17" spans="1:14" ht="15.75" customHeight="1">
      <c r="A17" s="146"/>
      <c r="B17" s="147"/>
      <c r="C17" s="147"/>
      <c r="D17" s="147"/>
      <c r="E17" s="147"/>
      <c r="F17" s="147"/>
      <c r="G17" s="147"/>
      <c r="H17" s="147"/>
      <c r="I17" s="148"/>
      <c r="J17" s="93"/>
      <c r="K17" s="93"/>
      <c r="L17" s="93"/>
      <c r="M17" s="93"/>
      <c r="N17" s="93"/>
    </row>
    <row r="18" spans="1:14">
      <c r="A18" s="146"/>
      <c r="B18" s="147"/>
      <c r="C18" s="147"/>
      <c r="D18" s="147"/>
      <c r="E18" s="147"/>
      <c r="F18" s="147"/>
      <c r="G18" s="147"/>
      <c r="H18" s="147"/>
      <c r="I18" s="148"/>
      <c r="J18" s="93"/>
      <c r="K18" s="93"/>
      <c r="L18" s="93"/>
      <c r="M18" s="93"/>
      <c r="N18" s="93"/>
    </row>
    <row r="19" spans="1:14">
      <c r="A19" s="146"/>
      <c r="B19" s="147"/>
      <c r="C19" s="147"/>
      <c r="D19" s="147"/>
      <c r="E19" s="147"/>
      <c r="F19" s="147"/>
      <c r="G19" s="147"/>
      <c r="H19" s="147"/>
      <c r="I19" s="148"/>
      <c r="J19" s="93"/>
      <c r="K19" s="93"/>
      <c r="L19" s="93"/>
      <c r="M19" s="93"/>
      <c r="N19" s="93"/>
    </row>
    <row r="20" spans="1:14">
      <c r="A20" s="146"/>
      <c r="B20" s="147"/>
      <c r="C20" s="147"/>
      <c r="D20" s="147"/>
      <c r="E20" s="147"/>
      <c r="F20" s="147"/>
      <c r="G20" s="147"/>
      <c r="H20" s="147"/>
      <c r="I20" s="148"/>
      <c r="J20" s="93"/>
      <c r="K20" s="93"/>
      <c r="L20" s="93"/>
      <c r="M20" s="93"/>
      <c r="N20" s="93"/>
    </row>
    <row r="21" spans="1:14">
      <c r="A21" s="146"/>
      <c r="B21" s="147"/>
      <c r="C21" s="147"/>
      <c r="D21" s="147"/>
      <c r="E21" s="147"/>
      <c r="F21" s="147"/>
      <c r="G21" s="147"/>
      <c r="H21" s="147"/>
      <c r="I21" s="148"/>
      <c r="J21" s="93"/>
      <c r="K21" s="93"/>
      <c r="L21" s="93"/>
      <c r="M21" s="93"/>
      <c r="N21" s="93"/>
    </row>
    <row r="22" spans="1:14" ht="15.6" customHeight="1">
      <c r="A22" s="146"/>
      <c r="B22" s="147"/>
      <c r="C22" s="147"/>
      <c r="D22" s="147"/>
      <c r="E22" s="147"/>
      <c r="F22" s="147"/>
      <c r="G22" s="147"/>
      <c r="H22" s="147"/>
      <c r="I22" s="148"/>
      <c r="J22" s="93"/>
      <c r="K22" s="95"/>
      <c r="L22" s="95"/>
      <c r="M22" s="95"/>
      <c r="N22" s="95"/>
    </row>
    <row r="23" spans="1:14">
      <c r="A23" s="146"/>
      <c r="B23" s="147"/>
      <c r="C23" s="147"/>
      <c r="D23" s="147"/>
      <c r="E23" s="147"/>
      <c r="F23" s="147"/>
      <c r="G23" s="147"/>
      <c r="H23" s="147"/>
      <c r="I23" s="148"/>
      <c r="J23" s="93"/>
      <c r="K23" s="95"/>
      <c r="L23" s="95"/>
      <c r="M23" s="95"/>
      <c r="N23" s="95"/>
    </row>
    <row r="24" spans="1:14">
      <c r="A24" s="146"/>
      <c r="B24" s="147"/>
      <c r="C24" s="147"/>
      <c r="D24" s="147"/>
      <c r="E24" s="147"/>
      <c r="F24" s="147"/>
      <c r="G24" s="147"/>
      <c r="H24" s="147"/>
      <c r="I24" s="148"/>
      <c r="J24" s="93"/>
      <c r="K24" s="95"/>
      <c r="L24" s="95"/>
      <c r="M24" s="95"/>
      <c r="N24" s="95"/>
    </row>
    <row r="25" spans="1:14">
      <c r="A25" s="146"/>
      <c r="B25" s="147"/>
      <c r="C25" s="147"/>
      <c r="D25" s="147"/>
      <c r="E25" s="147"/>
      <c r="F25" s="147"/>
      <c r="G25" s="147"/>
      <c r="H25" s="147"/>
      <c r="I25" s="148"/>
      <c r="J25" s="93"/>
      <c r="K25" s="95"/>
      <c r="L25" s="95"/>
      <c r="M25" s="95"/>
      <c r="N25" s="95"/>
    </row>
    <row r="26" spans="1:14">
      <c r="A26" s="146"/>
      <c r="B26" s="147"/>
      <c r="C26" s="147"/>
      <c r="D26" s="147"/>
      <c r="E26" s="147"/>
      <c r="F26" s="147"/>
      <c r="G26" s="147"/>
      <c r="H26" s="147"/>
      <c r="I26" s="148"/>
      <c r="J26" s="93"/>
      <c r="K26" s="95"/>
      <c r="L26" s="95"/>
      <c r="M26" s="95"/>
      <c r="N26" s="95"/>
    </row>
    <row r="27" spans="1:14">
      <c r="A27" s="149"/>
      <c r="B27" s="150"/>
      <c r="C27" s="150"/>
      <c r="D27" s="150"/>
      <c r="E27" s="150"/>
      <c r="F27" s="150"/>
      <c r="G27" s="150"/>
      <c r="H27" s="150"/>
      <c r="I27" s="151"/>
      <c r="J27" s="93"/>
      <c r="K27" s="95"/>
      <c r="L27" s="95"/>
      <c r="M27" s="95"/>
      <c r="N27" s="95"/>
    </row>
    <row r="28" spans="1:14">
      <c r="A28" s="93"/>
      <c r="B28" s="93"/>
      <c r="C28" s="93"/>
      <c r="D28" s="93"/>
      <c r="E28" s="93"/>
      <c r="F28" s="93"/>
      <c r="G28" s="93"/>
      <c r="H28" s="93"/>
      <c r="I28" s="93"/>
      <c r="J28" s="93"/>
      <c r="K28" s="95"/>
      <c r="L28" s="95"/>
      <c r="M28" s="95"/>
      <c r="N28" s="95"/>
    </row>
    <row r="29" spans="1:14">
      <c r="A29" s="51" t="s">
        <v>152</v>
      </c>
      <c r="B29" s="291"/>
      <c r="C29" s="291"/>
      <c r="D29" s="291"/>
      <c r="E29" s="291"/>
      <c r="F29" s="291"/>
      <c r="G29" s="291"/>
      <c r="H29" s="291"/>
      <c r="I29" s="292"/>
      <c r="J29" s="93"/>
      <c r="K29" s="95"/>
      <c r="L29" s="95"/>
      <c r="M29" s="95"/>
      <c r="N29" s="95"/>
    </row>
    <row r="30" spans="1:14">
      <c r="A30" s="121"/>
      <c r="B30" s="122"/>
      <c r="C30" s="122"/>
      <c r="D30" s="122"/>
      <c r="E30" s="122"/>
      <c r="F30" s="122"/>
      <c r="G30" s="122"/>
      <c r="H30" s="122"/>
      <c r="I30" s="293"/>
      <c r="J30" s="93"/>
      <c r="K30" s="95"/>
      <c r="L30" s="95"/>
      <c r="M30" s="95"/>
      <c r="N30" s="95"/>
    </row>
    <row r="31" spans="1:14" ht="15.6" customHeight="1">
      <c r="A31" s="143" t="s">
        <v>153</v>
      </c>
      <c r="B31" s="154"/>
      <c r="C31" s="154"/>
      <c r="D31" s="154"/>
      <c r="E31" s="154"/>
      <c r="F31" s="154"/>
      <c r="G31" s="154"/>
      <c r="H31" s="154"/>
      <c r="I31" s="155"/>
      <c r="J31" s="93"/>
      <c r="K31" s="203" t="s">
        <v>154</v>
      </c>
      <c r="L31" s="203"/>
      <c r="M31" s="203"/>
      <c r="N31" s="203"/>
    </row>
    <row r="32" spans="1:14">
      <c r="A32" s="156"/>
      <c r="B32" s="157"/>
      <c r="C32" s="157"/>
      <c r="D32" s="157"/>
      <c r="E32" s="157"/>
      <c r="F32" s="157"/>
      <c r="G32" s="157"/>
      <c r="H32" s="157"/>
      <c r="I32" s="158"/>
      <c r="J32" s="93"/>
      <c r="K32" s="203"/>
      <c r="L32" s="203"/>
      <c r="M32" s="203"/>
      <c r="N32" s="203"/>
    </row>
    <row r="33" spans="1:14">
      <c r="A33" s="156"/>
      <c r="B33" s="157"/>
      <c r="C33" s="157"/>
      <c r="D33" s="157"/>
      <c r="E33" s="157"/>
      <c r="F33" s="157"/>
      <c r="G33" s="157"/>
      <c r="H33" s="157"/>
      <c r="I33" s="158"/>
      <c r="J33" s="93"/>
      <c r="K33" s="203"/>
      <c r="L33" s="203"/>
      <c r="M33" s="203"/>
      <c r="N33" s="203"/>
    </row>
    <row r="34" spans="1:14">
      <c r="A34" s="156"/>
      <c r="B34" s="157"/>
      <c r="C34" s="157"/>
      <c r="D34" s="157"/>
      <c r="E34" s="157"/>
      <c r="F34" s="157"/>
      <c r="G34" s="157"/>
      <c r="H34" s="157"/>
      <c r="I34" s="158"/>
      <c r="J34" s="93"/>
      <c r="K34" s="203"/>
      <c r="L34" s="203"/>
      <c r="M34" s="203"/>
      <c r="N34" s="203"/>
    </row>
    <row r="35" spans="1:14">
      <c r="A35" s="156"/>
      <c r="B35" s="157"/>
      <c r="C35" s="157"/>
      <c r="D35" s="157"/>
      <c r="E35" s="157"/>
      <c r="F35" s="157"/>
      <c r="G35" s="157"/>
      <c r="H35" s="157"/>
      <c r="I35" s="158"/>
      <c r="J35" s="93"/>
      <c r="K35" s="203"/>
      <c r="L35" s="203"/>
      <c r="M35" s="203"/>
      <c r="N35" s="203"/>
    </row>
    <row r="36" spans="1:14">
      <c r="A36" s="156"/>
      <c r="B36" s="157"/>
      <c r="C36" s="157"/>
      <c r="D36" s="157"/>
      <c r="E36" s="157"/>
      <c r="F36" s="157"/>
      <c r="G36" s="157"/>
      <c r="H36" s="157"/>
      <c r="I36" s="158"/>
      <c r="J36" s="93"/>
      <c r="K36" s="203"/>
      <c r="L36" s="203"/>
      <c r="M36" s="203"/>
      <c r="N36" s="203"/>
    </row>
    <row r="37" spans="1:14">
      <c r="A37" s="156"/>
      <c r="B37" s="157"/>
      <c r="C37" s="157"/>
      <c r="D37" s="157"/>
      <c r="E37" s="157"/>
      <c r="F37" s="157"/>
      <c r="G37" s="157"/>
      <c r="H37" s="157"/>
      <c r="I37" s="158"/>
      <c r="J37" s="93"/>
      <c r="K37" s="203"/>
      <c r="L37" s="203"/>
      <c r="M37" s="203"/>
      <c r="N37" s="203"/>
    </row>
    <row r="38" spans="1:14" ht="14.25" customHeight="1">
      <c r="A38" s="156"/>
      <c r="B38" s="157"/>
      <c r="C38" s="157"/>
      <c r="D38" s="157"/>
      <c r="E38" s="157"/>
      <c r="F38" s="157"/>
      <c r="G38" s="157"/>
      <c r="H38" s="157"/>
      <c r="I38" s="158"/>
      <c r="J38" s="93"/>
      <c r="K38" s="203"/>
      <c r="L38" s="203"/>
      <c r="M38" s="203"/>
      <c r="N38" s="203"/>
    </row>
    <row r="39" spans="1:14">
      <c r="A39" s="156"/>
      <c r="B39" s="157"/>
      <c r="C39" s="157"/>
      <c r="D39" s="157"/>
      <c r="E39" s="157"/>
      <c r="F39" s="157"/>
      <c r="G39" s="157"/>
      <c r="H39" s="157"/>
      <c r="I39" s="158"/>
      <c r="J39" s="93"/>
      <c r="K39" s="203"/>
      <c r="L39" s="203"/>
      <c r="M39" s="203"/>
      <c r="N39" s="203"/>
    </row>
    <row r="40" spans="1:14">
      <c r="A40" s="156"/>
      <c r="B40" s="157"/>
      <c r="C40" s="157"/>
      <c r="D40" s="157"/>
      <c r="E40" s="157"/>
      <c r="F40" s="157"/>
      <c r="G40" s="157"/>
      <c r="H40" s="157"/>
      <c r="I40" s="158"/>
      <c r="J40" s="93"/>
      <c r="K40" s="203"/>
      <c r="L40" s="203"/>
      <c r="M40" s="203"/>
      <c r="N40" s="203"/>
    </row>
    <row r="41" spans="1:14">
      <c r="A41" s="156"/>
      <c r="B41" s="157"/>
      <c r="C41" s="157"/>
      <c r="D41" s="157"/>
      <c r="E41" s="157"/>
      <c r="F41" s="157"/>
      <c r="G41" s="157"/>
      <c r="H41" s="157"/>
      <c r="I41" s="158"/>
      <c r="J41" s="93"/>
      <c r="K41" s="93"/>
      <c r="L41" s="93"/>
      <c r="M41" s="93"/>
      <c r="N41" s="93"/>
    </row>
    <row r="42" spans="1:14">
      <c r="A42" s="156"/>
      <c r="B42" s="157"/>
      <c r="C42" s="157"/>
      <c r="D42" s="157"/>
      <c r="E42" s="157"/>
      <c r="F42" s="157"/>
      <c r="G42" s="157"/>
      <c r="H42" s="157"/>
      <c r="I42" s="158"/>
      <c r="J42" s="93"/>
      <c r="K42" s="93"/>
      <c r="L42" s="93"/>
      <c r="M42" s="93"/>
      <c r="N42" s="93"/>
    </row>
    <row r="43" spans="1:14">
      <c r="A43" s="156"/>
      <c r="B43" s="157"/>
      <c r="C43" s="157"/>
      <c r="D43" s="157"/>
      <c r="E43" s="157"/>
      <c r="F43" s="157"/>
      <c r="G43" s="157"/>
      <c r="H43" s="157"/>
      <c r="I43" s="158"/>
      <c r="J43" s="93"/>
      <c r="K43" s="93"/>
      <c r="L43" s="93"/>
      <c r="M43" s="93"/>
      <c r="N43" s="93"/>
    </row>
    <row r="44" spans="1:14">
      <c r="A44" s="156"/>
      <c r="B44" s="157"/>
      <c r="C44" s="157"/>
      <c r="D44" s="157"/>
      <c r="E44" s="157"/>
      <c r="F44" s="157"/>
      <c r="G44" s="157"/>
      <c r="H44" s="157"/>
      <c r="I44" s="158"/>
      <c r="J44" s="93"/>
      <c r="K44" s="93"/>
      <c r="L44" s="93"/>
      <c r="M44" s="93"/>
      <c r="N44" s="93"/>
    </row>
    <row r="45" spans="1:14">
      <c r="A45" s="156"/>
      <c r="B45" s="157"/>
      <c r="C45" s="157"/>
      <c r="D45" s="157"/>
      <c r="E45" s="157"/>
      <c r="F45" s="157"/>
      <c r="G45" s="157"/>
      <c r="H45" s="157"/>
      <c r="I45" s="158"/>
      <c r="J45" s="93"/>
      <c r="K45" s="93"/>
      <c r="L45" s="93"/>
      <c r="M45" s="93"/>
      <c r="N45" s="93"/>
    </row>
    <row r="46" spans="1:14">
      <c r="A46" s="156"/>
      <c r="B46" s="157"/>
      <c r="C46" s="157"/>
      <c r="D46" s="157"/>
      <c r="E46" s="157"/>
      <c r="F46" s="157"/>
      <c r="G46" s="157"/>
      <c r="H46" s="157"/>
      <c r="I46" s="158"/>
      <c r="J46" s="93"/>
      <c r="K46" s="93"/>
      <c r="L46" s="93"/>
      <c r="M46" s="93"/>
      <c r="N46" s="93"/>
    </row>
    <row r="47" spans="1:14">
      <c r="A47" s="156"/>
      <c r="B47" s="157"/>
      <c r="C47" s="157"/>
      <c r="D47" s="157"/>
      <c r="E47" s="157"/>
      <c r="F47" s="157"/>
      <c r="G47" s="157"/>
      <c r="H47" s="157"/>
      <c r="I47" s="158"/>
      <c r="J47" s="93"/>
      <c r="K47" s="93"/>
      <c r="L47" s="93"/>
      <c r="M47" s="93"/>
      <c r="N47" s="93"/>
    </row>
    <row r="48" spans="1:14">
      <c r="A48" s="156"/>
      <c r="B48" s="157"/>
      <c r="C48" s="157"/>
      <c r="D48" s="157"/>
      <c r="E48" s="157"/>
      <c r="F48" s="157"/>
      <c r="G48" s="157"/>
      <c r="H48" s="157"/>
      <c r="I48" s="158"/>
      <c r="J48" s="93"/>
      <c r="K48" s="93"/>
      <c r="L48" s="93"/>
      <c r="M48" s="93"/>
      <c r="N48" s="93"/>
    </row>
    <row r="49" spans="1:9">
      <c r="A49" s="156"/>
      <c r="B49" s="157"/>
      <c r="C49" s="157"/>
      <c r="D49" s="157"/>
      <c r="E49" s="157"/>
      <c r="F49" s="157"/>
      <c r="G49" s="157"/>
      <c r="H49" s="157"/>
      <c r="I49" s="158"/>
    </row>
    <row r="50" spans="1:9">
      <c r="A50" s="156"/>
      <c r="B50" s="157"/>
      <c r="C50" s="157"/>
      <c r="D50" s="157"/>
      <c r="E50" s="157"/>
      <c r="F50" s="157"/>
      <c r="G50" s="157"/>
      <c r="H50" s="157"/>
      <c r="I50" s="158"/>
    </row>
    <row r="51" spans="1:9">
      <c r="A51" s="156"/>
      <c r="B51" s="157"/>
      <c r="C51" s="157"/>
      <c r="D51" s="157"/>
      <c r="E51" s="157"/>
      <c r="F51" s="157"/>
      <c r="G51" s="157"/>
      <c r="H51" s="157"/>
      <c r="I51" s="158"/>
    </row>
    <row r="52" spans="1:9">
      <c r="A52" s="159"/>
      <c r="B52" s="160"/>
      <c r="C52" s="160"/>
      <c r="D52" s="160"/>
      <c r="E52" s="160"/>
      <c r="F52" s="160"/>
      <c r="G52" s="160"/>
      <c r="H52" s="160"/>
      <c r="I52" s="161"/>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election activeCell="B31" sqref="B31:I31"/>
    </sheetView>
  </sheetViews>
  <sheetFormatPr defaultColWidth="9.42578125" defaultRowHeight="15.6"/>
  <cols>
    <col min="1" max="7" width="9.42578125" style="2"/>
    <col min="8" max="8" width="10.7109375" style="2" bestFit="1" customWidth="1"/>
    <col min="9" max="16384" width="9.42578125" style="2"/>
  </cols>
  <sheetData>
    <row r="1" spans="1:10">
      <c r="A1" s="33">
        <f>+'Cover Page'!C39</f>
        <v>2022</v>
      </c>
      <c r="B1" s="34" t="s">
        <v>155</v>
      </c>
      <c r="C1" s="34"/>
      <c r="D1" s="34"/>
      <c r="E1" s="34"/>
      <c r="F1" s="34"/>
      <c r="G1" s="34"/>
      <c r="H1" s="34"/>
      <c r="I1" s="34"/>
      <c r="J1" s="34"/>
    </row>
    <row r="2" spans="1:10" ht="8.25" customHeight="1">
      <c r="A2" s="93"/>
      <c r="B2" s="93"/>
      <c r="C2" s="93"/>
      <c r="D2" s="93"/>
      <c r="E2" s="93"/>
      <c r="F2" s="93"/>
      <c r="G2" s="93"/>
      <c r="H2" s="93"/>
      <c r="I2" s="93"/>
      <c r="J2" s="93"/>
    </row>
    <row r="3" spans="1:10" s="3" customFormat="1" ht="14.1">
      <c r="A3" s="162" t="str">
        <f>+'Cover Page'!B31</f>
        <v>Permit EPR/UP3232SX/V005</v>
      </c>
      <c r="B3" s="162"/>
      <c r="C3" s="162"/>
      <c r="D3" s="162"/>
      <c r="E3" s="162"/>
      <c r="F3" s="3" t="s">
        <v>156</v>
      </c>
      <c r="G3" s="163">
        <f>+'Cover Page'!B35:I35</f>
        <v>0</v>
      </c>
      <c r="H3" s="163"/>
      <c r="I3" s="163"/>
    </row>
    <row r="4" spans="1:10" s="3" customFormat="1" ht="14.1">
      <c r="A4" s="3" t="s">
        <v>157</v>
      </c>
      <c r="B4" s="162" t="str">
        <f>+'Cover Page'!B33:I33</f>
        <v>Glanford Power Station</v>
      </c>
      <c r="C4" s="162"/>
      <c r="D4" s="162"/>
      <c r="E4" s="162"/>
      <c r="F4" s="3" t="s">
        <v>158</v>
      </c>
      <c r="G4" s="3" t="s">
        <v>159</v>
      </c>
    </row>
    <row r="5" spans="1:10" s="3" customFormat="1" ht="6.75" customHeight="1"/>
    <row r="6" spans="1:10" s="3" customFormat="1" ht="15.75" customHeight="1">
      <c r="A6" s="3" t="s">
        <v>160</v>
      </c>
      <c r="D6" s="164">
        <v>44562</v>
      </c>
      <c r="E6" s="164"/>
      <c r="F6" s="35" t="s">
        <v>161</v>
      </c>
      <c r="G6" s="164">
        <v>44926</v>
      </c>
      <c r="H6" s="164"/>
    </row>
    <row r="7" spans="1:10" s="3" customFormat="1" ht="7.5" customHeight="1"/>
    <row r="8" spans="1:10" s="3" customFormat="1">
      <c r="A8" s="9">
        <f>+A1</f>
        <v>2022</v>
      </c>
      <c r="B8" s="34" t="s">
        <v>162</v>
      </c>
      <c r="C8"/>
      <c r="D8"/>
      <c r="E8"/>
      <c r="F8"/>
      <c r="G8"/>
    </row>
    <row r="9" spans="1:10" s="3" customFormat="1" ht="28.5" customHeight="1">
      <c r="A9" s="165" t="s">
        <v>163</v>
      </c>
      <c r="B9" s="165"/>
      <c r="C9" s="165" t="s">
        <v>164</v>
      </c>
      <c r="D9" s="165"/>
      <c r="E9" s="165" t="s">
        <v>165</v>
      </c>
      <c r="F9" s="165"/>
      <c r="G9" s="165" t="s">
        <v>166</v>
      </c>
      <c r="H9" s="165"/>
      <c r="I9" s="165" t="s">
        <v>167</v>
      </c>
      <c r="J9" s="165"/>
    </row>
    <row r="10" spans="1:10" s="3" customFormat="1" ht="14.25" customHeight="1">
      <c r="A10" s="339" t="s">
        <v>168</v>
      </c>
      <c r="B10" s="339"/>
      <c r="C10" s="339"/>
      <c r="D10" s="339"/>
      <c r="E10" s="339"/>
      <c r="F10" s="339"/>
      <c r="G10" s="339"/>
      <c r="H10" s="339"/>
      <c r="I10" s="339"/>
      <c r="J10" s="339"/>
    </row>
    <row r="11" spans="1:10" s="3" customFormat="1" ht="14.25" customHeight="1">
      <c r="A11" s="339" t="s">
        <v>169</v>
      </c>
      <c r="B11" s="339"/>
      <c r="C11" s="166"/>
      <c r="D11" s="166"/>
      <c r="E11" s="340"/>
      <c r="F11" s="340"/>
      <c r="G11" s="340"/>
      <c r="H11" s="340"/>
      <c r="I11" s="341" t="str">
        <f>IF((E11+G11)&gt;0,(E11+G11)/'Operational Data'!$G$21, "-")</f>
        <v>-</v>
      </c>
      <c r="J11" s="341"/>
    </row>
    <row r="12" spans="1:10" s="3" customFormat="1" ht="14.25" customHeight="1">
      <c r="A12" s="339" t="s">
        <v>170</v>
      </c>
      <c r="B12" s="339"/>
      <c r="C12" s="166"/>
      <c r="D12" s="166"/>
      <c r="E12" s="340"/>
      <c r="F12" s="340"/>
      <c r="G12" s="340"/>
      <c r="H12" s="340"/>
      <c r="I12" s="341" t="str">
        <f>IF((E12+G12)&gt;0,(E12+G12)/'Operational Data'!$G$21, "-")</f>
        <v>-</v>
      </c>
      <c r="J12" s="341"/>
    </row>
    <row r="13" spans="1:10" s="3" customFormat="1" ht="14.25" customHeight="1">
      <c r="A13" s="195"/>
      <c r="B13" s="195"/>
      <c r="C13" s="166"/>
      <c r="D13" s="166"/>
      <c r="E13" s="340"/>
      <c r="F13" s="340"/>
      <c r="G13" s="340"/>
      <c r="H13" s="340"/>
      <c r="I13" s="341" t="str">
        <f>IF((E13+G13)&gt;0,(E13+G13)/'Operational Data'!$G$21, "-")</f>
        <v>-</v>
      </c>
      <c r="J13" s="341"/>
    </row>
    <row r="14" spans="1:10" s="3" customFormat="1" ht="14.25" customHeight="1">
      <c r="A14" s="195"/>
      <c r="B14" s="195"/>
      <c r="C14" s="166"/>
      <c r="D14" s="166"/>
      <c r="E14" s="340"/>
      <c r="F14" s="340"/>
      <c r="G14" s="340"/>
      <c r="H14" s="340"/>
      <c r="I14" s="341" t="str">
        <f>IF((E14+G14)&gt;0,(E14+G14)/'Operational Data'!$G$21, "-")</f>
        <v>-</v>
      </c>
      <c r="J14" s="341"/>
    </row>
    <row r="15" spans="1:10" s="3" customFormat="1" ht="14.25" customHeight="1">
      <c r="A15" s="342" t="s">
        <v>171</v>
      </c>
      <c r="B15" s="342"/>
      <c r="C15" s="342"/>
      <c r="D15" s="342"/>
      <c r="E15" s="343">
        <f>SUM(E11:F14)</f>
        <v>0</v>
      </c>
      <c r="F15" s="343"/>
      <c r="G15" s="343">
        <f>SUM(G11:H14)</f>
        <v>0</v>
      </c>
      <c r="H15" s="343"/>
      <c r="I15" s="341" t="str">
        <f>IF((E15+G15)&gt;0,(E15+G15)/'Operational Data'!$G$21, "-")</f>
        <v>-</v>
      </c>
      <c r="J15" s="341"/>
    </row>
    <row r="16" spans="1:10" s="3" customFormat="1" ht="14.25" customHeight="1">
      <c r="A16" s="344"/>
      <c r="B16" s="345"/>
      <c r="C16" s="345"/>
      <c r="D16" s="345"/>
      <c r="E16" s="346"/>
      <c r="F16" s="346"/>
      <c r="G16" s="346"/>
      <c r="H16" s="346"/>
      <c r="I16" s="347"/>
      <c r="J16" s="348"/>
    </row>
    <row r="17" spans="1:10" s="3" customFormat="1" ht="14.25" customHeight="1">
      <c r="A17" s="349" t="s">
        <v>172</v>
      </c>
      <c r="B17" s="349"/>
      <c r="C17" s="349"/>
      <c r="D17" s="349"/>
      <c r="E17" s="349"/>
      <c r="F17" s="349"/>
      <c r="G17" s="349"/>
      <c r="H17" s="349"/>
      <c r="I17" s="349"/>
      <c r="J17" s="349"/>
    </row>
    <row r="18" spans="1:10" ht="28.5" customHeight="1">
      <c r="A18" s="339" t="s">
        <v>170</v>
      </c>
      <c r="B18" s="339"/>
      <c r="C18" s="166" t="s">
        <v>173</v>
      </c>
      <c r="D18" s="166"/>
      <c r="E18" s="340">
        <v>22776</v>
      </c>
      <c r="F18" s="340"/>
      <c r="G18" s="340"/>
      <c r="H18" s="340"/>
      <c r="I18" s="341">
        <f>IF((E18+G18)&gt;0,(E18+G18)/'Operational Data'!$G$21, "-")</f>
        <v>0.28379794822157772</v>
      </c>
      <c r="J18" s="341"/>
    </row>
    <row r="19" spans="1:10" s="3" customFormat="1" ht="14.25" customHeight="1">
      <c r="A19" s="339" t="s">
        <v>174</v>
      </c>
      <c r="B19" s="339"/>
      <c r="C19" s="166" t="s">
        <v>175</v>
      </c>
      <c r="D19" s="166"/>
      <c r="E19" s="340">
        <v>56.6</v>
      </c>
      <c r="F19" s="340"/>
      <c r="G19" s="340"/>
      <c r="H19" s="340"/>
      <c r="I19" s="341">
        <f>IF((E19+G19)&gt;0,(E19+G19)/'Operational Data'!$G$21, "-")</f>
        <v>7.0525833637782311E-4</v>
      </c>
      <c r="J19" s="341"/>
    </row>
    <row r="20" spans="1:10" s="3" customFormat="1" ht="14.25" customHeight="1">
      <c r="A20" s="339" t="s">
        <v>176</v>
      </c>
      <c r="B20" s="339"/>
      <c r="C20" s="166"/>
      <c r="D20" s="166"/>
      <c r="E20" s="340"/>
      <c r="F20" s="340"/>
      <c r="G20" s="340"/>
      <c r="H20" s="340"/>
      <c r="I20" s="341" t="str">
        <f>IF((E20+G20)&gt;0,(E20+G20)/'Operational Data'!$G$21, "-")</f>
        <v>-</v>
      </c>
      <c r="J20" s="341"/>
    </row>
    <row r="21" spans="1:10" s="3" customFormat="1" ht="14.25" customHeight="1">
      <c r="A21" s="350"/>
      <c r="B21" s="350"/>
      <c r="C21" s="166"/>
      <c r="D21" s="166"/>
      <c r="E21" s="340"/>
      <c r="F21" s="340"/>
      <c r="G21" s="340"/>
      <c r="H21" s="340"/>
      <c r="I21" s="341" t="str">
        <f>IF((E21+G21)&gt;0,(E21+G21)/'Operational Data'!$G$21, "-")</f>
        <v>-</v>
      </c>
      <c r="J21" s="341"/>
    </row>
    <row r="22" spans="1:10" s="3" customFormat="1" ht="14.25" customHeight="1">
      <c r="A22" s="350"/>
      <c r="B22" s="350"/>
      <c r="C22" s="166"/>
      <c r="D22" s="166"/>
      <c r="E22" s="340"/>
      <c r="F22" s="340"/>
      <c r="G22" s="340"/>
      <c r="H22" s="340"/>
      <c r="I22" s="341" t="str">
        <f>IF((E22+G22)&gt;0,(E22+G22)/'Operational Data'!$G$21, "-")</f>
        <v>-</v>
      </c>
      <c r="J22" s="341"/>
    </row>
    <row r="23" spans="1:10" s="3" customFormat="1" ht="14.25" customHeight="1">
      <c r="A23" s="351" t="s">
        <v>177</v>
      </c>
      <c r="B23" s="351"/>
      <c r="C23" s="351"/>
      <c r="D23" s="351"/>
      <c r="E23" s="343">
        <f>SUM(E18:F22)</f>
        <v>22832.6</v>
      </c>
      <c r="F23" s="343"/>
      <c r="G23" s="343">
        <f>SUM(G18:H22)</f>
        <v>0</v>
      </c>
      <c r="H23" s="343"/>
      <c r="I23" s="341">
        <f>IF((E23+G23)&gt;0,(E23+G23)/'Operational Data'!$G$21, "-")</f>
        <v>0.28450320655795552</v>
      </c>
      <c r="J23" s="341"/>
    </row>
    <row r="24" spans="1:10" s="3" customFormat="1" ht="14.25" customHeight="1">
      <c r="A24" s="172" t="s">
        <v>178</v>
      </c>
      <c r="B24" s="172"/>
      <c r="C24" s="172"/>
      <c r="D24" s="172"/>
      <c r="E24" s="173">
        <f>+E23+E15</f>
        <v>22832.6</v>
      </c>
      <c r="F24" s="173"/>
      <c r="G24" s="173">
        <f>+G23+G15</f>
        <v>0</v>
      </c>
      <c r="H24" s="173"/>
      <c r="I24" s="352">
        <f>IF((E24+G24)&gt;0,(E24+G24)/'Operational Data'!$G$21, "-")</f>
        <v>0.28450320655795552</v>
      </c>
      <c r="J24" s="352"/>
    </row>
    <row r="25" spans="1:10" s="3" customFormat="1" ht="8.25" customHeight="1">
      <c r="A25" s="353"/>
      <c r="B25"/>
      <c r="C25"/>
      <c r="D25"/>
      <c r="E25"/>
      <c r="F25"/>
      <c r="G25"/>
    </row>
    <row r="26" spans="1:10" s="3" customFormat="1" ht="14.25" customHeight="1">
      <c r="A26" s="174" t="s">
        <v>179</v>
      </c>
      <c r="B26" s="174"/>
      <c r="C26" s="174"/>
      <c r="D26" s="174"/>
      <c r="E26" s="174"/>
      <c r="F26" s="174"/>
      <c r="G26" s="174"/>
      <c r="H26" s="174"/>
      <c r="I26" s="174"/>
      <c r="J26" s="174"/>
    </row>
    <row r="27" spans="1:10" s="3" customFormat="1" ht="14.25" customHeight="1">
      <c r="A27" s="175"/>
      <c r="B27" s="175"/>
      <c r="C27" s="175"/>
      <c r="D27" s="175"/>
      <c r="E27" s="175"/>
      <c r="F27" s="175"/>
      <c r="G27" s="175"/>
      <c r="H27" s="175"/>
      <c r="I27" s="175"/>
      <c r="J27" s="175"/>
    </row>
    <row r="28" spans="1:10" s="3" customFormat="1" ht="14.25" customHeight="1">
      <c r="A28" s="175"/>
      <c r="B28" s="175"/>
      <c r="C28" s="175"/>
      <c r="D28" s="175"/>
      <c r="E28" s="175"/>
      <c r="F28" s="175"/>
      <c r="G28" s="175"/>
      <c r="H28" s="175"/>
      <c r="I28" s="175"/>
      <c r="J28" s="175"/>
    </row>
    <row r="29" spans="1:10" s="3" customFormat="1" ht="14.25" customHeight="1">
      <c r="A29" s="175"/>
      <c r="B29" s="175"/>
      <c r="C29" s="175"/>
      <c r="D29" s="175"/>
      <c r="E29" s="175"/>
      <c r="F29" s="175"/>
      <c r="G29" s="175"/>
      <c r="H29" s="175"/>
      <c r="I29" s="175"/>
      <c r="J29" s="175"/>
    </row>
    <row r="30" spans="1:10" s="3" customFormat="1" ht="14.25" customHeight="1">
      <c r="A30" s="353"/>
      <c r="B30"/>
      <c r="C30"/>
      <c r="D30"/>
      <c r="E30"/>
      <c r="F30"/>
      <c r="G30"/>
    </row>
    <row r="31" spans="1:10" s="3" customFormat="1" ht="14.25" customHeight="1">
      <c r="A31" s="1">
        <f>+A1</f>
        <v>2022</v>
      </c>
      <c r="B31" s="34" t="s">
        <v>180</v>
      </c>
      <c r="C31" s="34"/>
      <c r="D31" s="34"/>
      <c r="E31" s="34"/>
      <c r="F31" s="34"/>
    </row>
    <row r="32" spans="1:10" s="3" customFormat="1" ht="24.75" customHeight="1">
      <c r="A32" s="167" t="s">
        <v>181</v>
      </c>
      <c r="B32" s="168"/>
      <c r="C32" s="168"/>
      <c r="D32" s="169"/>
      <c r="E32" s="38" t="s">
        <v>182</v>
      </c>
      <c r="F32" s="39"/>
      <c r="G32" s="40" t="s">
        <v>80</v>
      </c>
      <c r="H32" s="170" t="s">
        <v>183</v>
      </c>
      <c r="I32" s="171"/>
      <c r="J32" s="41" t="s">
        <v>80</v>
      </c>
    </row>
    <row r="33" spans="1:10" s="3" customFormat="1" ht="14.25" customHeight="1">
      <c r="A33" s="344" t="s">
        <v>121</v>
      </c>
      <c r="B33" s="345"/>
      <c r="C33" s="345"/>
      <c r="D33" s="354"/>
      <c r="E33" s="355">
        <f>+'Operational Data'!G42</f>
        <v>50723</v>
      </c>
      <c r="F33" s="348"/>
      <c r="G33" s="356" t="s">
        <v>184</v>
      </c>
      <c r="H33" s="357">
        <f>IF(E33&gt;0,E33/'Operational Data'!$G$21,"-")</f>
        <v>0.63202859710410464</v>
      </c>
      <c r="I33" s="358"/>
      <c r="J33" s="356" t="s">
        <v>185</v>
      </c>
    </row>
    <row r="34" spans="1:10" s="3" customFormat="1" ht="14.25" customHeight="1">
      <c r="A34" s="344" t="s">
        <v>186</v>
      </c>
      <c r="B34" s="345"/>
      <c r="C34" s="345"/>
      <c r="D34" s="354"/>
      <c r="E34" s="355">
        <f>+'Operational Data'!G43+'Operational Data'!G42</f>
        <v>50723</v>
      </c>
      <c r="F34" s="348"/>
      <c r="G34" s="356" t="s">
        <v>184</v>
      </c>
      <c r="H34" s="357">
        <f>IF(E34&gt;0,E34/'Operational Data'!$G$21,"-")</f>
        <v>0.63202859710410464</v>
      </c>
      <c r="I34" s="358"/>
      <c r="J34" s="356" t="s">
        <v>185</v>
      </c>
    </row>
    <row r="35" spans="1:10" s="3" customFormat="1" ht="14.25" customHeight="1">
      <c r="A35" s="344" t="s">
        <v>187</v>
      </c>
      <c r="B35" s="345"/>
      <c r="C35" s="345"/>
      <c r="D35" s="354"/>
      <c r="E35" s="355">
        <f>+'Operational Data'!G44</f>
        <v>0</v>
      </c>
      <c r="F35" s="348"/>
      <c r="G35" s="356" t="s">
        <v>188</v>
      </c>
      <c r="H35" s="357" t="str">
        <f>IF(E35&gt;0,E35/'Operational Data'!$G$21,"-")</f>
        <v>-</v>
      </c>
      <c r="I35" s="358"/>
      <c r="J35" s="356" t="s">
        <v>189</v>
      </c>
    </row>
    <row r="36" spans="1:10" s="3" customFormat="1" ht="14.25" customHeight="1">
      <c r="A36" s="344" t="s">
        <v>127</v>
      </c>
      <c r="B36" s="345"/>
      <c r="C36" s="345"/>
      <c r="D36" s="354"/>
      <c r="E36" s="355">
        <f>+'Operational Data'!G46</f>
        <v>0</v>
      </c>
      <c r="F36" s="348"/>
      <c r="G36" s="356" t="s">
        <v>188</v>
      </c>
      <c r="H36" s="357" t="str">
        <f>IF(E36&gt;0,E36/'Operational Data'!$G$21,"-")</f>
        <v>-</v>
      </c>
      <c r="I36" s="358"/>
      <c r="J36" s="356" t="s">
        <v>189</v>
      </c>
    </row>
    <row r="37" spans="1:10" s="3" customFormat="1" ht="14.25" customHeight="1">
      <c r="A37" s="344" t="s">
        <v>190</v>
      </c>
      <c r="B37" s="345"/>
      <c r="C37" s="345"/>
      <c r="D37" s="354"/>
      <c r="E37" s="355">
        <f>+'Operational Data'!G47</f>
        <v>2236000</v>
      </c>
      <c r="F37" s="348"/>
      <c r="G37" s="356" t="s">
        <v>188</v>
      </c>
      <c r="H37" s="357">
        <f>IF(E37&gt;0,E37/'Operational Data'!$G$21,"-")</f>
        <v>27.861442405314708</v>
      </c>
      <c r="I37" s="358"/>
      <c r="J37" s="356" t="s">
        <v>189</v>
      </c>
    </row>
    <row r="38" spans="1:10" s="3" customFormat="1" ht="14.25" customHeight="1">
      <c r="A38" s="359"/>
      <c r="B38" s="360"/>
      <c r="C38" s="360"/>
      <c r="D38" s="361"/>
      <c r="E38" s="362"/>
      <c r="F38" s="363"/>
      <c r="G38" s="364"/>
      <c r="H38" s="365"/>
      <c r="I38" s="366"/>
      <c r="J38" s="364"/>
    </row>
    <row r="39" spans="1:10" s="3" customFormat="1" ht="14.25" customHeight="1">
      <c r="A39" s="174" t="s">
        <v>179</v>
      </c>
      <c r="B39" s="174"/>
      <c r="C39" s="174"/>
      <c r="D39" s="174"/>
      <c r="E39" s="174"/>
      <c r="F39" s="174"/>
      <c r="G39" s="174"/>
      <c r="H39" s="174"/>
      <c r="I39" s="174"/>
      <c r="J39" s="174"/>
    </row>
    <row r="40" spans="1:10" s="3" customFormat="1" ht="14.25" customHeight="1">
      <c r="A40" s="175"/>
      <c r="B40" s="175"/>
      <c r="C40" s="175"/>
      <c r="D40" s="175"/>
      <c r="E40" s="175"/>
      <c r="F40" s="175"/>
      <c r="G40" s="175"/>
      <c r="H40" s="175"/>
      <c r="I40" s="175"/>
      <c r="J40" s="175"/>
    </row>
    <row r="41" spans="1:10" s="3" customFormat="1" ht="14.25" customHeight="1">
      <c r="A41" s="175"/>
      <c r="B41" s="175"/>
      <c r="C41" s="175"/>
      <c r="D41" s="175"/>
      <c r="E41" s="175"/>
      <c r="F41" s="175"/>
      <c r="G41" s="175"/>
      <c r="H41" s="175"/>
      <c r="I41" s="175"/>
      <c r="J41" s="175"/>
    </row>
    <row r="42" spans="1:10" s="3" customFormat="1" ht="14.25" customHeight="1">
      <c r="A42" s="42"/>
      <c r="B42" s="42"/>
      <c r="C42" s="42"/>
      <c r="D42" s="42"/>
      <c r="E42" s="42"/>
      <c r="F42" s="42"/>
      <c r="G42" s="42"/>
      <c r="H42" s="42"/>
      <c r="I42" s="42"/>
      <c r="J42" s="42"/>
    </row>
    <row r="43" spans="1:10" s="3" customFormat="1" ht="14.25" customHeight="1">
      <c r="A43" s="34">
        <f>+A31</f>
        <v>2022</v>
      </c>
      <c r="B43" s="34" t="s">
        <v>191</v>
      </c>
      <c r="C43" s="34"/>
      <c r="D43" s="34"/>
      <c r="E43" s="34"/>
      <c r="F43" s="34"/>
      <c r="G43" s="93"/>
    </row>
    <row r="44" spans="1:10" ht="14.25" customHeight="1">
      <c r="A44" s="176" t="s">
        <v>192</v>
      </c>
      <c r="B44" s="176"/>
      <c r="C44" s="176" t="s">
        <v>193</v>
      </c>
      <c r="D44" s="176"/>
      <c r="E44" s="176"/>
      <c r="F44" s="176"/>
      <c r="G44" s="176"/>
      <c r="H44" s="176"/>
      <c r="I44" s="176"/>
      <c r="J44" s="176"/>
    </row>
    <row r="45" spans="1:10" ht="14.25" customHeight="1">
      <c r="A45" s="43"/>
      <c r="B45" s="43"/>
      <c r="C45" s="36" t="s">
        <v>194</v>
      </c>
      <c r="D45" s="36" t="s">
        <v>195</v>
      </c>
      <c r="E45" s="36" t="s">
        <v>196</v>
      </c>
      <c r="F45" s="36" t="s">
        <v>197</v>
      </c>
      <c r="G45" s="36" t="s">
        <v>198</v>
      </c>
      <c r="H45" s="36"/>
      <c r="I45" s="36" t="s">
        <v>199</v>
      </c>
      <c r="J45" s="36" t="s">
        <v>200</v>
      </c>
    </row>
    <row r="46" spans="1:10" ht="31.5" customHeight="1">
      <c r="A46" s="339" t="s">
        <v>201</v>
      </c>
      <c r="B46" s="339"/>
      <c r="C46" s="367">
        <v>7545</v>
      </c>
      <c r="D46" s="367"/>
      <c r="E46" s="367"/>
      <c r="F46" s="368"/>
      <c r="G46" s="368"/>
      <c r="H46" s="368"/>
      <c r="I46" s="368"/>
      <c r="J46" s="368"/>
    </row>
    <row r="47" spans="1:10" ht="43.5" customHeight="1">
      <c r="A47" s="339" t="s">
        <v>202</v>
      </c>
      <c r="B47" s="339"/>
      <c r="C47" s="367">
        <v>2</v>
      </c>
      <c r="D47" s="367"/>
      <c r="E47" s="367"/>
      <c r="F47" s="368"/>
      <c r="G47" s="368"/>
      <c r="H47" s="368"/>
      <c r="I47" s="368"/>
      <c r="J47" s="368"/>
    </row>
    <row r="48" spans="1:10" ht="42.75" customHeight="1">
      <c r="A48" s="339" t="s">
        <v>203</v>
      </c>
      <c r="B48" s="339"/>
      <c r="C48" s="367">
        <v>7</v>
      </c>
      <c r="D48" s="367"/>
      <c r="E48" s="367"/>
      <c r="F48" s="368"/>
      <c r="G48" s="368"/>
      <c r="H48" s="368"/>
      <c r="I48" s="368"/>
      <c r="J48" s="368"/>
    </row>
    <row r="49" spans="1:10" ht="8.25" customHeight="1">
      <c r="A49" s="93"/>
      <c r="B49" s="93"/>
      <c r="C49" s="93"/>
      <c r="D49" s="93"/>
      <c r="E49" s="93"/>
      <c r="F49" s="93"/>
      <c r="G49" s="93"/>
      <c r="H49" s="93"/>
      <c r="I49" s="93"/>
      <c r="J49" s="93"/>
    </row>
    <row r="50" spans="1:10">
      <c r="A50" s="174" t="s">
        <v>179</v>
      </c>
      <c r="B50" s="174"/>
      <c r="C50" s="174"/>
      <c r="D50" s="174"/>
      <c r="E50" s="174"/>
      <c r="F50" s="174"/>
      <c r="G50" s="174"/>
      <c r="H50" s="174"/>
      <c r="I50" s="174"/>
      <c r="J50" s="174"/>
    </row>
    <row r="51" spans="1:10">
      <c r="A51" s="175" t="s">
        <v>204</v>
      </c>
      <c r="B51" s="175"/>
      <c r="C51" s="175"/>
      <c r="D51" s="175"/>
      <c r="E51" s="175"/>
      <c r="F51" s="175"/>
      <c r="G51" s="175"/>
      <c r="H51" s="175"/>
      <c r="I51" s="175"/>
      <c r="J51" s="175"/>
    </row>
    <row r="52" spans="1:10">
      <c r="A52" s="175"/>
      <c r="B52" s="175"/>
      <c r="C52" s="175"/>
      <c r="D52" s="175"/>
      <c r="E52" s="175"/>
      <c r="F52" s="175"/>
      <c r="G52" s="175"/>
      <c r="H52" s="175"/>
      <c r="I52" s="175"/>
      <c r="J52" s="175"/>
    </row>
    <row r="54" spans="1:10">
      <c r="A54" s="3" t="s">
        <v>205</v>
      </c>
      <c r="B54" s="44" t="s">
        <v>17</v>
      </c>
      <c r="C54" s="44"/>
      <c r="D54" s="44"/>
      <c r="E54" s="44"/>
      <c r="F54" s="3"/>
      <c r="G54" s="3" t="s">
        <v>206</v>
      </c>
      <c r="H54" s="114">
        <v>44943</v>
      </c>
      <c r="I54" s="44"/>
      <c r="J54" s="93"/>
    </row>
    <row r="62" spans="1:10">
      <c r="A62" s="93"/>
      <c r="B62" s="93"/>
      <c r="C62" s="93"/>
      <c r="D62" s="93"/>
      <c r="E62" s="93"/>
      <c r="F62" s="3"/>
      <c r="G62" s="93"/>
      <c r="H62" s="93"/>
      <c r="I62" s="93"/>
      <c r="J62" s="9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K64"/>
  <sheetViews>
    <sheetView workbookViewId="0">
      <selection activeCell="B31" sqref="B31:I31"/>
    </sheetView>
  </sheetViews>
  <sheetFormatPr defaultColWidth="9.42578125" defaultRowHeight="15.6"/>
  <cols>
    <col min="1" max="1" width="9.42578125" style="2" bestFit="1" customWidth="1"/>
    <col min="2" max="7" width="9.42578125" style="2"/>
    <col min="8" max="8" width="10.7109375" style="2" bestFit="1" customWidth="1"/>
    <col min="9" max="16384" width="9.42578125" style="2"/>
  </cols>
  <sheetData>
    <row r="1" spans="1:11">
      <c r="A1" s="33">
        <f>+'Cover Page'!C39</f>
        <v>2022</v>
      </c>
      <c r="B1" s="34" t="s">
        <v>207</v>
      </c>
      <c r="C1" s="34"/>
      <c r="D1" s="34"/>
      <c r="E1" s="34"/>
      <c r="F1" s="34"/>
      <c r="G1" s="34"/>
      <c r="H1" s="34"/>
      <c r="I1" s="34"/>
      <c r="J1" s="34"/>
      <c r="K1" s="93"/>
    </row>
    <row r="3" spans="1:11" s="3" customFormat="1" ht="15" customHeight="1">
      <c r="A3" s="3" t="str">
        <f>+'Cover Page'!B31</f>
        <v>Permit EPR/UP3232SX/V005</v>
      </c>
      <c r="F3" s="3" t="s">
        <v>156</v>
      </c>
      <c r="G3" s="177">
        <f>+'Cover Page'!B35:I35</f>
        <v>0</v>
      </c>
      <c r="H3" s="177"/>
      <c r="I3" s="177"/>
    </row>
    <row r="4" spans="1:11" s="3" customFormat="1" ht="14.1"/>
    <row r="5" spans="1:11" s="3" customFormat="1" ht="14.1">
      <c r="A5" s="3" t="s">
        <v>157</v>
      </c>
      <c r="B5" s="162" t="str">
        <f>+'Cover Page'!B33:I33</f>
        <v>Glanford Power Station</v>
      </c>
      <c r="C5" s="162"/>
      <c r="D5" s="162"/>
      <c r="E5" s="162"/>
      <c r="F5" s="3" t="s">
        <v>158</v>
      </c>
      <c r="G5" s="3" t="s">
        <v>208</v>
      </c>
    </row>
    <row r="6" spans="1:11" s="3" customFormat="1" ht="14.1"/>
    <row r="7" spans="1:11" s="3" customFormat="1" ht="15.75" customHeight="1">
      <c r="A7" s="3" t="s">
        <v>160</v>
      </c>
      <c r="D7" s="178">
        <f>+'Perf. Form 1'!D6:E6</f>
        <v>44562</v>
      </c>
      <c r="E7" s="178"/>
      <c r="F7" s="35" t="s">
        <v>161</v>
      </c>
      <c r="G7" s="178">
        <f>+'Perf. Form 1'!G6:H6</f>
        <v>44926</v>
      </c>
      <c r="H7" s="178"/>
    </row>
    <row r="8" spans="1:11" s="3" customFormat="1" ht="14.45">
      <c r="B8"/>
      <c r="C8"/>
      <c r="D8"/>
    </row>
    <row r="9" spans="1:11" s="3" customFormat="1" ht="37.5" customHeight="1">
      <c r="A9" s="176" t="s">
        <v>209</v>
      </c>
      <c r="B9" s="176"/>
      <c r="C9" s="176"/>
      <c r="D9" s="165" t="s">
        <v>210</v>
      </c>
      <c r="E9" s="165"/>
      <c r="F9" s="36" t="s">
        <v>80</v>
      </c>
      <c r="G9" s="176" t="s">
        <v>211</v>
      </c>
      <c r="H9" s="176"/>
      <c r="I9" s="176"/>
    </row>
    <row r="10" spans="1:11" s="3" customFormat="1" ht="24.75" customHeight="1">
      <c r="A10" s="339" t="s">
        <v>212</v>
      </c>
      <c r="B10" s="339"/>
      <c r="C10" s="339"/>
      <c r="D10" s="369">
        <f>+'Operational Data'!G24</f>
        <v>96170</v>
      </c>
      <c r="E10" s="369"/>
      <c r="F10" s="370" t="s">
        <v>105</v>
      </c>
      <c r="G10" s="371">
        <f>+'Operational Data'!H24</f>
        <v>1198.3161521105167</v>
      </c>
      <c r="H10" s="371"/>
      <c r="I10" s="371"/>
      <c r="K10" s="3">
        <v>38057.299999999996</v>
      </c>
    </row>
    <row r="11" spans="1:11" s="3" customFormat="1" ht="24.75" customHeight="1">
      <c r="A11" s="339" t="s">
        <v>213</v>
      </c>
      <c r="B11" s="339"/>
      <c r="C11" s="339"/>
      <c r="D11" s="372">
        <v>352</v>
      </c>
      <c r="E11" s="372"/>
      <c r="F11" s="370" t="s">
        <v>105</v>
      </c>
      <c r="G11" s="371" t="str">
        <f>+'Operational Data'!H27</f>
        <v>-</v>
      </c>
      <c r="H11" s="371"/>
      <c r="I11" s="371"/>
    </row>
    <row r="12" spans="1:11" s="3" customFormat="1" ht="24.75" customHeight="1">
      <c r="A12" s="339" t="s">
        <v>214</v>
      </c>
      <c r="B12" s="339"/>
      <c r="C12" s="339"/>
      <c r="D12" s="369">
        <f>+'Operational Data'!G25</f>
        <v>89521</v>
      </c>
      <c r="E12" s="369"/>
      <c r="F12" s="370" t="s">
        <v>105</v>
      </c>
      <c r="G12" s="371">
        <f>+'Operational Data'!H25</f>
        <v>1115.466988178076</v>
      </c>
      <c r="H12" s="371"/>
      <c r="I12" s="371"/>
    </row>
    <row r="13" spans="1:11" s="3" customFormat="1" ht="24.75" customHeight="1">
      <c r="A13" s="339" t="s">
        <v>215</v>
      </c>
      <c r="B13" s="339"/>
      <c r="C13" s="339"/>
      <c r="D13" s="373">
        <v>99</v>
      </c>
      <c r="E13" s="373"/>
      <c r="F13" s="370" t="s">
        <v>88</v>
      </c>
      <c r="G13" s="374"/>
      <c r="H13" s="374"/>
      <c r="I13" s="374"/>
    </row>
    <row r="14" spans="1:11" s="3" customFormat="1" ht="24.75" customHeight="1">
      <c r="A14" s="339" t="s">
        <v>216</v>
      </c>
      <c r="B14" s="339"/>
      <c r="C14" s="339"/>
      <c r="D14" s="369">
        <f>+'Operational Data'!G30</f>
        <v>0</v>
      </c>
      <c r="E14" s="369"/>
      <c r="F14" s="370" t="s">
        <v>217</v>
      </c>
      <c r="G14" s="371" t="str">
        <f>+'Operational Data'!H30</f>
        <v>-</v>
      </c>
      <c r="H14" s="371"/>
      <c r="I14" s="371"/>
    </row>
    <row r="15" spans="1:11" s="3" customFormat="1" ht="24.75" customHeight="1">
      <c r="A15" s="195"/>
      <c r="B15" s="195"/>
      <c r="C15" s="195"/>
      <c r="D15" s="195"/>
      <c r="E15" s="195"/>
      <c r="F15" s="125"/>
      <c r="G15" s="286"/>
      <c r="H15" s="286"/>
      <c r="I15" s="286"/>
    </row>
    <row r="16" spans="1:11" s="3" customFormat="1" ht="24.75" customHeight="1">
      <c r="A16" s="195"/>
      <c r="B16" s="195"/>
      <c r="C16" s="195"/>
      <c r="D16" s="195"/>
      <c r="E16" s="195"/>
      <c r="F16" s="125"/>
      <c r="G16" s="286"/>
      <c r="H16" s="286"/>
      <c r="I16" s="286"/>
    </row>
    <row r="17" spans="1:9" s="3" customFormat="1" ht="14.45">
      <c r="A17" s="45"/>
      <c r="B17"/>
      <c r="C17"/>
      <c r="D17"/>
    </row>
    <row r="18" spans="1:9" s="3" customFormat="1" ht="24" customHeight="1">
      <c r="A18" s="174" t="s">
        <v>179</v>
      </c>
      <c r="B18" s="174"/>
      <c r="C18" s="174"/>
      <c r="D18" s="174"/>
      <c r="E18" s="174"/>
      <c r="F18" s="174"/>
      <c r="G18" s="174"/>
      <c r="H18" s="174"/>
      <c r="I18" s="174"/>
    </row>
    <row r="19" spans="1:9" s="3" customFormat="1" ht="14.1">
      <c r="A19" s="191"/>
      <c r="B19" s="191"/>
      <c r="C19" s="191"/>
      <c r="D19" s="191"/>
      <c r="E19" s="191"/>
      <c r="F19" s="191"/>
      <c r="G19" s="191"/>
      <c r="H19" s="191"/>
      <c r="I19" s="191"/>
    </row>
    <row r="20" spans="1:9" s="3" customFormat="1" ht="14.1">
      <c r="A20" s="191"/>
      <c r="B20" s="191"/>
      <c r="C20" s="191"/>
      <c r="D20" s="191"/>
      <c r="E20" s="191"/>
      <c r="F20" s="191"/>
      <c r="G20" s="191"/>
      <c r="H20" s="191"/>
      <c r="I20" s="191"/>
    </row>
    <row r="21" spans="1:9" s="3" customFormat="1" ht="14.1">
      <c r="A21" s="191"/>
      <c r="B21" s="191"/>
      <c r="C21" s="191"/>
      <c r="D21" s="191"/>
      <c r="E21" s="191"/>
      <c r="F21" s="191"/>
      <c r="G21" s="191"/>
      <c r="H21" s="191"/>
      <c r="I21" s="191"/>
    </row>
    <row r="22" spans="1:9" s="3" customFormat="1" ht="14.1">
      <c r="A22" s="191"/>
      <c r="B22" s="191"/>
      <c r="C22" s="191"/>
      <c r="D22" s="191"/>
      <c r="E22" s="191"/>
      <c r="F22" s="191"/>
      <c r="G22" s="191"/>
      <c r="H22" s="191"/>
      <c r="I22" s="191"/>
    </row>
    <row r="23" spans="1:9" s="3" customFormat="1" ht="14.1">
      <c r="A23" s="191"/>
      <c r="B23" s="191"/>
      <c r="C23" s="191"/>
      <c r="D23" s="191"/>
      <c r="E23" s="191"/>
      <c r="F23" s="191"/>
      <c r="G23" s="191"/>
      <c r="H23" s="191"/>
      <c r="I23" s="191"/>
    </row>
    <row r="24" spans="1:9" s="3" customFormat="1" ht="14.1">
      <c r="A24" s="191"/>
      <c r="B24" s="191"/>
      <c r="C24" s="191"/>
      <c r="D24" s="191"/>
      <c r="E24" s="191"/>
      <c r="F24" s="191"/>
      <c r="G24" s="191"/>
      <c r="H24" s="191"/>
      <c r="I24" s="191"/>
    </row>
    <row r="25" spans="1:9" s="3" customFormat="1" ht="14.1">
      <c r="A25" s="191"/>
      <c r="B25" s="191"/>
      <c r="C25" s="191"/>
      <c r="D25" s="191"/>
      <c r="E25" s="191"/>
      <c r="F25" s="191"/>
      <c r="G25" s="191"/>
      <c r="H25" s="191"/>
      <c r="I25" s="191"/>
    </row>
    <row r="26" spans="1:9" s="3" customFormat="1" ht="14.1">
      <c r="A26" s="42"/>
      <c r="B26" s="42"/>
      <c r="C26" s="42"/>
      <c r="D26" s="42"/>
      <c r="E26" s="42"/>
      <c r="F26" s="42"/>
      <c r="G26" s="42"/>
      <c r="H26" s="42"/>
      <c r="I26" s="42"/>
    </row>
    <row r="27" spans="1:9" s="3" customFormat="1" ht="14.1"/>
    <row r="28" spans="1:9" s="3" customFormat="1" ht="14.1"/>
    <row r="29" spans="1:9" s="3" customFormat="1" ht="14.1">
      <c r="A29" s="3" t="s">
        <v>205</v>
      </c>
      <c r="B29" s="44" t="s">
        <v>17</v>
      </c>
      <c r="C29" s="44"/>
      <c r="D29" s="44"/>
      <c r="E29" s="44"/>
      <c r="G29" s="3" t="s">
        <v>206</v>
      </c>
      <c r="H29" s="114">
        <v>44943</v>
      </c>
      <c r="I29" s="44"/>
    </row>
    <row r="30" spans="1:9" s="3" customFormat="1" ht="14.1"/>
    <row r="31" spans="1:9" ht="14.25" customHeight="1">
      <c r="A31" s="3"/>
      <c r="B31" s="3"/>
      <c r="C31" s="3"/>
      <c r="D31" s="3"/>
      <c r="E31" s="3"/>
      <c r="F31" s="3"/>
      <c r="G31" s="3"/>
      <c r="H31" s="3"/>
      <c r="I31" s="3"/>
    </row>
    <row r="32" spans="1:9" s="3" customFormat="1" ht="14.1"/>
    <row r="33" spans="1:9" s="3" customFormat="1" ht="14.1"/>
    <row r="34" spans="1:9" s="3" customFormat="1">
      <c r="A34" s="93"/>
      <c r="B34" s="93"/>
      <c r="C34" s="93"/>
      <c r="D34" s="93"/>
      <c r="E34" s="93"/>
      <c r="F34" s="93"/>
      <c r="G34" s="93"/>
      <c r="H34" s="93"/>
      <c r="I34" s="93"/>
    </row>
    <row r="35" spans="1:9" s="3" customFormat="1" ht="14.1"/>
    <row r="36" spans="1:9" s="3" customFormat="1" ht="14.1"/>
    <row r="37" spans="1:9" s="3" customFormat="1" ht="14.1"/>
    <row r="38" spans="1:9" s="3" customFormat="1" ht="14.1"/>
    <row r="39" spans="1:9" s="3" customFormat="1" ht="14.1"/>
    <row r="40" spans="1:9" s="3" customFormat="1" ht="14.1"/>
    <row r="41" spans="1:9" s="3" customFormat="1" ht="14.1"/>
    <row r="42" spans="1:9" s="3" customFormat="1" ht="14.1"/>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B31" sqref="B31:I31"/>
    </sheetView>
  </sheetViews>
  <sheetFormatPr defaultColWidth="9.42578125" defaultRowHeight="15.6"/>
  <cols>
    <col min="1" max="1" width="12.42578125" style="2" customWidth="1"/>
    <col min="2" max="2" width="11.5703125" style="2" customWidth="1"/>
    <col min="3" max="3" width="18.42578125" style="2" bestFit="1" customWidth="1"/>
    <col min="4" max="4" width="12.5703125" style="2" bestFit="1" customWidth="1"/>
    <col min="5" max="5" width="3.42578125" style="2" customWidth="1"/>
    <col min="6" max="8" width="9.42578125" style="2"/>
    <col min="9" max="9" width="8.5703125" style="2" customWidth="1"/>
    <col min="10" max="10" width="9.42578125" style="2" hidden="1" customWidth="1"/>
    <col min="11" max="11" width="10.5703125" style="2" bestFit="1" customWidth="1"/>
    <col min="12" max="12" width="31.85546875" style="2" customWidth="1"/>
    <col min="13" max="16384" width="9.42578125" style="2"/>
  </cols>
  <sheetData>
    <row r="1" spans="1:15">
      <c r="A1" s="93" t="str">
        <f>+'Cover Page'!$B$29</f>
        <v>Annual Performance Report 2022</v>
      </c>
      <c r="B1" s="93"/>
      <c r="C1" s="93"/>
      <c r="D1" s="93"/>
      <c r="E1" s="93" t="str">
        <f>+'Cover Page'!$B$33</f>
        <v>Glanford Power Station</v>
      </c>
      <c r="F1" s="93"/>
      <c r="G1" s="93"/>
      <c r="H1" s="93"/>
      <c r="I1" s="93"/>
      <c r="J1" s="93"/>
      <c r="K1" s="93"/>
      <c r="L1" s="93"/>
      <c r="M1" s="93"/>
      <c r="N1" s="93"/>
      <c r="O1" s="93"/>
    </row>
    <row r="3" spans="1:15">
      <c r="A3" s="1" t="s">
        <v>218</v>
      </c>
      <c r="B3" s="93"/>
      <c r="C3" s="93"/>
      <c r="D3" s="93"/>
      <c r="E3" s="93"/>
      <c r="F3" s="93"/>
      <c r="G3" s="93"/>
      <c r="H3" s="93"/>
      <c r="I3" s="93"/>
      <c r="J3" s="93"/>
      <c r="K3" s="93"/>
      <c r="L3" s="93"/>
      <c r="M3" s="93"/>
      <c r="N3" s="93"/>
      <c r="O3" s="93"/>
    </row>
    <row r="4" spans="1:15">
      <c r="A4" s="1"/>
      <c r="B4" s="93"/>
      <c r="C4" s="93"/>
      <c r="D4" s="93"/>
      <c r="E4" s="93"/>
      <c r="F4" s="93"/>
      <c r="G4" s="93"/>
      <c r="H4" s="93"/>
      <c r="I4" s="93"/>
      <c r="J4" s="93"/>
      <c r="K4" s="93"/>
      <c r="L4" s="93"/>
      <c r="M4" s="93"/>
      <c r="N4" s="93"/>
      <c r="O4" s="93"/>
    </row>
    <row r="5" spans="1:15">
      <c r="A5" s="9" t="s">
        <v>219</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104" t="s">
        <v>220</v>
      </c>
      <c r="B7" s="93"/>
      <c r="C7" s="93"/>
      <c r="D7" s="93"/>
      <c r="E7" s="93"/>
      <c r="F7" s="93"/>
      <c r="G7" s="93"/>
      <c r="H7" s="93"/>
      <c r="I7" s="93"/>
      <c r="J7" s="93"/>
      <c r="K7" s="93"/>
      <c r="L7" s="93"/>
      <c r="M7" s="93"/>
      <c r="N7" s="93"/>
      <c r="O7" s="93"/>
    </row>
    <row r="8" spans="1:15" s="3" customFormat="1" ht="25.5" customHeight="1">
      <c r="A8" s="181" t="s">
        <v>221</v>
      </c>
      <c r="B8" s="182"/>
      <c r="C8" s="181" t="s">
        <v>222</v>
      </c>
      <c r="D8" s="183"/>
      <c r="E8" s="183"/>
      <c r="F8" s="183"/>
      <c r="G8" s="183"/>
      <c r="H8" s="183"/>
      <c r="I8" s="182"/>
      <c r="L8" s="81" t="s">
        <v>3</v>
      </c>
    </row>
    <row r="9" spans="1:15" s="3" customFormat="1" ht="22.5" customHeight="1">
      <c r="A9" s="184"/>
      <c r="B9" s="185"/>
      <c r="C9" s="186" t="s">
        <v>223</v>
      </c>
      <c r="D9" s="186"/>
      <c r="E9" s="186"/>
      <c r="F9" s="186" t="s">
        <v>224</v>
      </c>
      <c r="G9" s="186"/>
      <c r="H9" s="186"/>
      <c r="I9" s="186"/>
      <c r="L9" s="203" t="s">
        <v>225</v>
      </c>
      <c r="M9" s="203"/>
      <c r="N9" s="203"/>
      <c r="O9" s="203"/>
    </row>
    <row r="10" spans="1:15" s="3" customFormat="1" ht="22.5" customHeight="1">
      <c r="A10" s="180" t="s">
        <v>226</v>
      </c>
      <c r="B10" s="180"/>
      <c r="C10" s="375">
        <v>1</v>
      </c>
      <c r="D10" s="376"/>
      <c r="E10" s="376"/>
      <c r="F10" s="377">
        <f>1-(1/'Operational Data'!$G$53)</f>
        <v>0.99986746189529485</v>
      </c>
      <c r="G10" s="377"/>
      <c r="H10" s="377"/>
      <c r="I10" s="377"/>
      <c r="L10" s="203"/>
      <c r="M10" s="203"/>
      <c r="N10" s="203"/>
      <c r="O10" s="203"/>
    </row>
    <row r="11" spans="1:15" s="3" customFormat="1" ht="22.5" customHeight="1">
      <c r="A11" s="180" t="s">
        <v>227</v>
      </c>
      <c r="B11" s="180"/>
      <c r="C11" s="375">
        <v>1</v>
      </c>
      <c r="D11" s="376"/>
      <c r="E11" s="376"/>
      <c r="F11" s="375">
        <v>1</v>
      </c>
      <c r="G11" s="376"/>
      <c r="H11" s="376"/>
      <c r="I11" s="376"/>
      <c r="L11" s="203"/>
      <c r="M11" s="203"/>
      <c r="N11" s="203"/>
      <c r="O11" s="203"/>
    </row>
    <row r="12" spans="1:15" s="3" customFormat="1" ht="22.5" customHeight="1">
      <c r="A12" s="180" t="s">
        <v>228</v>
      </c>
      <c r="B12" s="180"/>
      <c r="C12" s="375">
        <v>1</v>
      </c>
      <c r="D12" s="376"/>
      <c r="E12" s="376"/>
      <c r="F12" s="375">
        <v>1</v>
      </c>
      <c r="G12" s="376"/>
      <c r="H12" s="376"/>
      <c r="I12" s="376"/>
      <c r="L12" s="203"/>
      <c r="M12" s="203"/>
      <c r="N12" s="203"/>
      <c r="O12" s="203"/>
    </row>
    <row r="13" spans="1:15" s="3" customFormat="1" ht="22.5" customHeight="1">
      <c r="A13" s="180" t="s">
        <v>229</v>
      </c>
      <c r="B13" s="180"/>
      <c r="C13" s="166" t="s">
        <v>230</v>
      </c>
      <c r="D13" s="376"/>
      <c r="E13" s="376"/>
      <c r="F13" s="377">
        <f>1-(2/'Operational Data'!$G$53)</f>
        <v>0.99973492379058981</v>
      </c>
      <c r="G13" s="377"/>
      <c r="H13" s="377"/>
      <c r="I13" s="377"/>
      <c r="L13" s="203"/>
      <c r="M13" s="203"/>
      <c r="N13" s="203"/>
      <c r="O13" s="203"/>
    </row>
    <row r="14" spans="1:15" s="3" customFormat="1" ht="22.5" customHeight="1">
      <c r="A14" s="180" t="s">
        <v>231</v>
      </c>
      <c r="B14" s="180"/>
      <c r="C14" s="375">
        <v>1</v>
      </c>
      <c r="D14" s="376"/>
      <c r="E14" s="376"/>
      <c r="F14" s="375">
        <v>1</v>
      </c>
      <c r="G14" s="376"/>
      <c r="H14" s="376"/>
      <c r="I14" s="376"/>
      <c r="L14" s="203"/>
      <c r="M14" s="203"/>
      <c r="N14" s="203"/>
      <c r="O14" s="203"/>
    </row>
    <row r="15" spans="1:15" s="3" customFormat="1" ht="22.5" customHeight="1">
      <c r="A15" s="180" t="s">
        <v>232</v>
      </c>
      <c r="B15" s="180"/>
      <c r="C15" s="375">
        <v>1</v>
      </c>
      <c r="D15" s="376"/>
      <c r="E15" s="376"/>
      <c r="F15" s="375">
        <v>1</v>
      </c>
      <c r="G15" s="376"/>
      <c r="H15" s="376"/>
      <c r="I15" s="376"/>
      <c r="L15" s="203"/>
      <c r="M15" s="203"/>
      <c r="N15" s="203"/>
      <c r="O15" s="203"/>
    </row>
    <row r="16" spans="1:15" s="3" customFormat="1" ht="22.5" customHeight="1">
      <c r="A16" s="180" t="s">
        <v>233</v>
      </c>
      <c r="B16" s="180"/>
      <c r="C16" s="375">
        <v>1</v>
      </c>
      <c r="D16" s="376"/>
      <c r="E16" s="376"/>
      <c r="F16" s="375">
        <v>1</v>
      </c>
      <c r="G16" s="376"/>
      <c r="H16" s="376"/>
      <c r="I16" s="376"/>
      <c r="L16" s="203"/>
      <c r="M16" s="203"/>
      <c r="N16" s="203"/>
      <c r="O16" s="203"/>
    </row>
    <row r="17" spans="1:15" s="3" customFormat="1" ht="22.5" customHeight="1">
      <c r="A17" s="187"/>
      <c r="B17" s="188"/>
      <c r="C17" s="376" t="s">
        <v>234</v>
      </c>
      <c r="D17" s="376"/>
      <c r="E17" s="376"/>
      <c r="F17" s="376" t="s">
        <v>234</v>
      </c>
      <c r="G17" s="376"/>
      <c r="H17" s="376"/>
      <c r="I17" s="376"/>
      <c r="L17" s="203"/>
      <c r="M17" s="203"/>
      <c r="N17" s="203"/>
      <c r="O17" s="203"/>
    </row>
    <row r="18" spans="1:15" s="3" customFormat="1" ht="14.1">
      <c r="L18" s="203"/>
      <c r="M18" s="203"/>
      <c r="N18" s="203"/>
      <c r="O18" s="203"/>
    </row>
    <row r="19" spans="1:15" s="45" customFormat="1" ht="21.75" customHeight="1">
      <c r="A19" s="192" t="s">
        <v>235</v>
      </c>
      <c r="B19" s="193"/>
      <c r="C19" s="193"/>
      <c r="D19" s="193"/>
      <c r="E19" s="193"/>
      <c r="F19" s="193"/>
      <c r="G19" s="193"/>
      <c r="H19" s="193"/>
      <c r="I19" s="193"/>
      <c r="J19" s="193"/>
      <c r="K19" s="194"/>
    </row>
    <row r="20" spans="1:15" s="3" customFormat="1" ht="38.25" customHeight="1">
      <c r="A20" s="46" t="s">
        <v>56</v>
      </c>
      <c r="B20" s="189" t="s">
        <v>236</v>
      </c>
      <c r="C20" s="189"/>
      <c r="D20" s="189"/>
      <c r="E20" s="189" t="s">
        <v>237</v>
      </c>
      <c r="F20" s="189"/>
      <c r="G20" s="189"/>
      <c r="H20" s="189" t="s">
        <v>238</v>
      </c>
      <c r="I20" s="189"/>
      <c r="J20" s="190"/>
      <c r="K20" s="72"/>
    </row>
    <row r="21" spans="1:15" s="3" customFormat="1" ht="87" customHeight="1">
      <c r="A21" s="378">
        <v>44729</v>
      </c>
      <c r="B21" s="191" t="s">
        <v>239</v>
      </c>
      <c r="C21" s="136"/>
      <c r="D21" s="136"/>
      <c r="E21" s="191" t="s">
        <v>240</v>
      </c>
      <c r="F21" s="191"/>
      <c r="G21" s="191"/>
      <c r="H21" s="191" t="s">
        <v>241</v>
      </c>
      <c r="I21" s="191"/>
      <c r="J21" s="379"/>
      <c r="K21" s="72"/>
    </row>
    <row r="22" spans="1:15" s="3" customFormat="1" ht="115.5" customHeight="1">
      <c r="A22" s="378">
        <v>44807</v>
      </c>
      <c r="B22" s="191" t="s">
        <v>242</v>
      </c>
      <c r="C22" s="136"/>
      <c r="D22" s="136"/>
      <c r="E22" s="191" t="s">
        <v>243</v>
      </c>
      <c r="F22" s="191"/>
      <c r="G22" s="191"/>
      <c r="H22" s="191" t="s">
        <v>244</v>
      </c>
      <c r="I22" s="191"/>
      <c r="J22" s="379"/>
      <c r="K22" s="72"/>
    </row>
    <row r="23" spans="1:15" s="3" customFormat="1" ht="42" customHeight="1">
      <c r="A23" s="378">
        <v>44889</v>
      </c>
      <c r="B23" s="191" t="s">
        <v>245</v>
      </c>
      <c r="C23" s="191"/>
      <c r="D23" s="191"/>
      <c r="E23" s="191" t="s">
        <v>246</v>
      </c>
      <c r="F23" s="191"/>
      <c r="G23" s="191"/>
      <c r="H23" s="191" t="s">
        <v>247</v>
      </c>
      <c r="I23" s="191"/>
      <c r="J23" s="379"/>
      <c r="K23" s="72"/>
    </row>
    <row r="24" spans="1:15" s="3" customFormat="1" ht="14.1">
      <c r="A24" s="380"/>
      <c r="B24" s="286"/>
      <c r="C24" s="286"/>
      <c r="D24" s="286"/>
      <c r="E24" s="286"/>
      <c r="F24" s="286"/>
      <c r="G24" s="286"/>
      <c r="H24" s="286"/>
      <c r="I24" s="286"/>
      <c r="J24" s="381"/>
      <c r="K24" s="72"/>
    </row>
    <row r="25" spans="1:15" s="3" customFormat="1" ht="14.1">
      <c r="A25" s="380"/>
      <c r="B25" s="286"/>
      <c r="C25" s="286"/>
      <c r="D25" s="286"/>
      <c r="E25" s="286"/>
      <c r="F25" s="286"/>
      <c r="G25" s="286"/>
      <c r="H25" s="286"/>
      <c r="I25" s="286"/>
      <c r="J25" s="381"/>
      <c r="K25" s="72"/>
    </row>
    <row r="26" spans="1:15" s="3" customFormat="1" ht="14.1"/>
    <row r="27" spans="1:15" s="45" customFormat="1" ht="22.5" customHeight="1">
      <c r="A27" s="192" t="s">
        <v>248</v>
      </c>
      <c r="B27" s="193"/>
      <c r="C27" s="193"/>
      <c r="D27" s="193"/>
      <c r="E27" s="193"/>
      <c r="F27" s="193"/>
      <c r="G27" s="193"/>
      <c r="H27" s="193"/>
      <c r="I27" s="193"/>
      <c r="J27" s="193"/>
      <c r="K27" s="194"/>
    </row>
    <row r="28" spans="1:15" s="3" customFormat="1" ht="39" customHeight="1">
      <c r="A28" s="46" t="s">
        <v>56</v>
      </c>
      <c r="B28" s="189" t="s">
        <v>249</v>
      </c>
      <c r="C28" s="189"/>
      <c r="D28" s="189"/>
      <c r="E28" s="189" t="s">
        <v>250</v>
      </c>
      <c r="F28" s="189"/>
      <c r="G28" s="189"/>
      <c r="H28" s="189" t="s">
        <v>238</v>
      </c>
      <c r="I28" s="189"/>
      <c r="J28" s="190"/>
      <c r="K28" s="72"/>
    </row>
    <row r="29" spans="1:15" s="3" customFormat="1" ht="81.75" customHeight="1">
      <c r="A29" s="378">
        <v>44792</v>
      </c>
      <c r="B29" s="191" t="s">
        <v>251</v>
      </c>
      <c r="C29" s="191"/>
      <c r="D29" s="191"/>
      <c r="E29" s="195" t="s">
        <v>252</v>
      </c>
      <c r="F29" s="195"/>
      <c r="G29" s="195"/>
      <c r="H29" s="191" t="s">
        <v>253</v>
      </c>
      <c r="I29" s="191"/>
      <c r="J29" s="379"/>
      <c r="K29" s="72"/>
    </row>
    <row r="30" spans="1:15" s="3" customFormat="1" ht="209.25" customHeight="1">
      <c r="A30" s="378">
        <v>44793</v>
      </c>
      <c r="B30" s="191" t="s">
        <v>254</v>
      </c>
      <c r="C30" s="191"/>
      <c r="D30" s="191"/>
      <c r="E30" s="191" t="s">
        <v>255</v>
      </c>
      <c r="F30" s="136"/>
      <c r="G30" s="136"/>
      <c r="H30" s="191" t="s">
        <v>256</v>
      </c>
      <c r="I30" s="191"/>
      <c r="J30" s="379"/>
      <c r="K30" s="72"/>
    </row>
    <row r="31" spans="1:15" ht="14.25" customHeight="1">
      <c r="A31" s="380"/>
      <c r="B31" s="286"/>
      <c r="C31" s="286"/>
      <c r="D31" s="286"/>
      <c r="E31" s="286"/>
      <c r="F31" s="286"/>
      <c r="G31" s="286"/>
      <c r="H31" s="286"/>
      <c r="I31" s="286"/>
      <c r="J31" s="381"/>
      <c r="K31" s="72"/>
      <c r="L31" s="93"/>
      <c r="M31" s="93"/>
      <c r="N31" s="93"/>
      <c r="O31" s="93"/>
    </row>
    <row r="32" spans="1:15" s="3" customFormat="1" ht="14.1">
      <c r="A32" s="380"/>
      <c r="B32" s="286"/>
      <c r="C32" s="286"/>
      <c r="D32" s="286"/>
      <c r="E32" s="286"/>
      <c r="F32" s="286"/>
      <c r="G32" s="286"/>
      <c r="H32" s="286"/>
      <c r="I32" s="286"/>
      <c r="J32" s="381"/>
      <c r="K32" s="72"/>
    </row>
    <row r="33" spans="1:11" s="3" customFormat="1" ht="14.1">
      <c r="A33" s="380"/>
      <c r="B33" s="286"/>
      <c r="C33" s="286"/>
      <c r="D33" s="286"/>
      <c r="E33" s="286"/>
      <c r="F33" s="286"/>
      <c r="G33" s="286"/>
      <c r="H33" s="286"/>
      <c r="I33" s="286"/>
      <c r="J33" s="381"/>
      <c r="K33" s="72"/>
    </row>
    <row r="34" spans="1:11" s="3" customFormat="1" ht="29.25" customHeight="1">
      <c r="A34" s="104"/>
      <c r="E34" s="179" t="s">
        <v>257</v>
      </c>
      <c r="F34" s="179"/>
      <c r="G34" s="179"/>
      <c r="H34" s="179"/>
      <c r="I34" s="179"/>
      <c r="J34" s="104"/>
    </row>
    <row r="67" spans="6:6">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B31" sqref="B31:I31"/>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Glanford Power Station</v>
      </c>
      <c r="F1" s="93"/>
      <c r="G1" s="93"/>
      <c r="H1" s="93"/>
      <c r="I1" s="93"/>
    </row>
    <row r="3" spans="1:9">
      <c r="A3" s="1" t="s">
        <v>258</v>
      </c>
      <c r="B3" s="93"/>
      <c r="C3" s="93"/>
      <c r="D3" s="93"/>
      <c r="E3" s="93"/>
      <c r="F3" s="93"/>
      <c r="G3" s="93"/>
      <c r="H3" s="93"/>
      <c r="I3" s="93"/>
    </row>
    <row r="4" spans="1:9">
      <c r="A4" s="1"/>
      <c r="B4" s="93"/>
      <c r="C4" s="93"/>
      <c r="D4" s="93"/>
      <c r="E4" s="93"/>
      <c r="F4" s="93"/>
      <c r="G4" s="93"/>
      <c r="H4" s="93"/>
      <c r="I4" s="93"/>
    </row>
    <row r="5" spans="1:9" s="3" customFormat="1" ht="14.1">
      <c r="A5" s="199" t="s">
        <v>259</v>
      </c>
      <c r="B5" s="200"/>
      <c r="C5" s="200"/>
      <c r="D5" s="200"/>
      <c r="E5" s="200"/>
      <c r="F5" s="200"/>
      <c r="G5" s="200"/>
      <c r="H5" s="200"/>
      <c r="I5" s="201"/>
    </row>
    <row r="6" spans="1:9" s="3" customFormat="1" ht="15.75" customHeight="1">
      <c r="A6" s="143" t="s">
        <v>260</v>
      </c>
      <c r="B6" s="154"/>
      <c r="C6" s="154"/>
      <c r="D6" s="154"/>
      <c r="E6" s="154"/>
      <c r="F6" s="154"/>
      <c r="G6" s="154"/>
      <c r="H6" s="154"/>
      <c r="I6" s="155"/>
    </row>
    <row r="7" spans="1:9" s="3" customFormat="1" ht="15.75" customHeight="1">
      <c r="A7" s="156"/>
      <c r="B7" s="157"/>
      <c r="C7" s="157"/>
      <c r="D7" s="157"/>
      <c r="E7" s="157"/>
      <c r="F7" s="157"/>
      <c r="G7" s="157"/>
      <c r="H7" s="157"/>
      <c r="I7" s="158"/>
    </row>
    <row r="8" spans="1:9" s="3" customFormat="1" ht="15.75" customHeight="1">
      <c r="A8" s="156"/>
      <c r="B8" s="157"/>
      <c r="C8" s="157"/>
      <c r="D8" s="157"/>
      <c r="E8" s="157"/>
      <c r="F8" s="157"/>
      <c r="G8" s="157"/>
      <c r="H8" s="157"/>
      <c r="I8" s="158"/>
    </row>
    <row r="9" spans="1:9" s="3" customFormat="1" ht="15.75" customHeight="1">
      <c r="A9" s="156"/>
      <c r="B9" s="157"/>
      <c r="C9" s="157"/>
      <c r="D9" s="157"/>
      <c r="E9" s="157"/>
      <c r="F9" s="157"/>
      <c r="G9" s="157"/>
      <c r="H9" s="157"/>
      <c r="I9" s="158"/>
    </row>
    <row r="10" spans="1:9" s="3" customFormat="1" ht="15.75" customHeight="1">
      <c r="A10" s="156"/>
      <c r="B10" s="157"/>
      <c r="C10" s="157"/>
      <c r="D10" s="157"/>
      <c r="E10" s="157"/>
      <c r="F10" s="157"/>
      <c r="G10" s="157"/>
      <c r="H10" s="157"/>
      <c r="I10" s="158"/>
    </row>
    <row r="11" spans="1:9" s="3" customFormat="1" ht="15.75" customHeight="1">
      <c r="A11" s="156"/>
      <c r="B11" s="157"/>
      <c r="C11" s="157"/>
      <c r="D11" s="157"/>
      <c r="E11" s="157"/>
      <c r="F11" s="157"/>
      <c r="G11" s="157"/>
      <c r="H11" s="157"/>
      <c r="I11" s="158"/>
    </row>
    <row r="12" spans="1:9" s="3" customFormat="1" ht="15.75" customHeight="1">
      <c r="A12" s="156"/>
      <c r="B12" s="157"/>
      <c r="C12" s="157"/>
      <c r="D12" s="157"/>
      <c r="E12" s="157"/>
      <c r="F12" s="157"/>
      <c r="G12" s="157"/>
      <c r="H12" s="157"/>
      <c r="I12" s="158"/>
    </row>
    <row r="13" spans="1:9" s="3" customFormat="1" ht="15.75" customHeight="1">
      <c r="A13" s="156"/>
      <c r="B13" s="157"/>
      <c r="C13" s="157"/>
      <c r="D13" s="157"/>
      <c r="E13" s="157"/>
      <c r="F13" s="157"/>
      <c r="G13" s="157"/>
      <c r="H13" s="157"/>
      <c r="I13" s="158"/>
    </row>
    <row r="14" spans="1:9" s="3" customFormat="1" ht="15.75" customHeight="1">
      <c r="A14" s="159"/>
      <c r="B14" s="160"/>
      <c r="C14" s="160"/>
      <c r="D14" s="160"/>
      <c r="E14" s="160"/>
      <c r="F14" s="160"/>
      <c r="G14" s="160"/>
      <c r="H14" s="160"/>
      <c r="I14" s="161"/>
    </row>
    <row r="15" spans="1:9" s="3" customFormat="1" ht="14.1"/>
    <row r="16" spans="1:9" s="47" customFormat="1" ht="33.75" customHeight="1">
      <c r="A16" s="196" t="s">
        <v>261</v>
      </c>
      <c r="B16" s="197"/>
      <c r="C16" s="197"/>
      <c r="D16" s="197"/>
      <c r="E16" s="197"/>
      <c r="F16" s="197"/>
      <c r="G16" s="197"/>
      <c r="H16" s="197"/>
      <c r="I16" s="198"/>
    </row>
    <row r="17" spans="1:9" ht="15.75" customHeight="1">
      <c r="A17" s="202" t="s">
        <v>230</v>
      </c>
      <c r="B17" s="154"/>
      <c r="C17" s="154"/>
      <c r="D17" s="154"/>
      <c r="E17" s="154"/>
      <c r="F17" s="154"/>
      <c r="G17" s="154"/>
      <c r="H17" s="154"/>
      <c r="I17" s="155"/>
    </row>
    <row r="18" spans="1:9" ht="15.75" customHeight="1">
      <c r="A18" s="156"/>
      <c r="B18" s="157"/>
      <c r="C18" s="157"/>
      <c r="D18" s="157"/>
      <c r="E18" s="157"/>
      <c r="F18" s="157"/>
      <c r="G18" s="157"/>
      <c r="H18" s="157"/>
      <c r="I18" s="158"/>
    </row>
    <row r="19" spans="1:9" ht="15.75" customHeight="1">
      <c r="A19" s="156"/>
      <c r="B19" s="157"/>
      <c r="C19" s="157"/>
      <c r="D19" s="157"/>
      <c r="E19" s="157"/>
      <c r="F19" s="157"/>
      <c r="G19" s="157"/>
      <c r="H19" s="157"/>
      <c r="I19" s="158"/>
    </row>
    <row r="20" spans="1:9" ht="15.75" customHeight="1">
      <c r="A20" s="156"/>
      <c r="B20" s="157"/>
      <c r="C20" s="157"/>
      <c r="D20" s="157"/>
      <c r="E20" s="157"/>
      <c r="F20" s="157"/>
      <c r="G20" s="157"/>
      <c r="H20" s="157"/>
      <c r="I20" s="158"/>
    </row>
    <row r="21" spans="1:9" ht="15.75" customHeight="1">
      <c r="A21" s="156"/>
      <c r="B21" s="157"/>
      <c r="C21" s="157"/>
      <c r="D21" s="157"/>
      <c r="E21" s="157"/>
      <c r="F21" s="157"/>
      <c r="G21" s="157"/>
      <c r="H21" s="157"/>
      <c r="I21" s="158"/>
    </row>
    <row r="22" spans="1:9" ht="15.75" customHeight="1">
      <c r="A22" s="156"/>
      <c r="B22" s="157"/>
      <c r="C22" s="157"/>
      <c r="D22" s="157"/>
      <c r="E22" s="157"/>
      <c r="F22" s="157"/>
      <c r="G22" s="157"/>
      <c r="H22" s="157"/>
      <c r="I22" s="158"/>
    </row>
    <row r="23" spans="1:9" ht="15.75" customHeight="1">
      <c r="A23" s="156"/>
      <c r="B23" s="157"/>
      <c r="C23" s="157"/>
      <c r="D23" s="157"/>
      <c r="E23" s="157"/>
      <c r="F23" s="157"/>
      <c r="G23" s="157"/>
      <c r="H23" s="157"/>
      <c r="I23" s="158"/>
    </row>
    <row r="24" spans="1:9" ht="15.75" customHeight="1">
      <c r="A24" s="156"/>
      <c r="B24" s="157"/>
      <c r="C24" s="157"/>
      <c r="D24" s="157"/>
      <c r="E24" s="157"/>
      <c r="F24" s="157"/>
      <c r="G24" s="157"/>
      <c r="H24" s="157"/>
      <c r="I24" s="158"/>
    </row>
    <row r="25" spans="1:9" ht="15.75" customHeight="1">
      <c r="A25" s="159"/>
      <c r="B25" s="160"/>
      <c r="C25" s="160"/>
      <c r="D25" s="160"/>
      <c r="E25" s="160"/>
      <c r="F25" s="160"/>
      <c r="G25" s="160"/>
      <c r="H25" s="160"/>
      <c r="I25" s="161"/>
    </row>
    <row r="26" spans="1:9">
      <c r="A26" s="1"/>
      <c r="B26" s="93"/>
      <c r="C26" s="93"/>
      <c r="D26" s="93"/>
      <c r="E26" s="93"/>
      <c r="F26" s="93"/>
      <c r="G26" s="93"/>
      <c r="H26" s="93"/>
      <c r="I26" s="93"/>
    </row>
    <row r="27" spans="1:9" ht="36.75" customHeight="1">
      <c r="A27" s="196" t="s">
        <v>262</v>
      </c>
      <c r="B27" s="197"/>
      <c r="C27" s="197"/>
      <c r="D27" s="197"/>
      <c r="E27" s="197"/>
      <c r="F27" s="197"/>
      <c r="G27" s="197"/>
      <c r="H27" s="197"/>
      <c r="I27" s="198"/>
    </row>
    <row r="28" spans="1:9" ht="15.75" customHeight="1">
      <c r="A28" s="202" t="s">
        <v>230</v>
      </c>
      <c r="B28" s="154"/>
      <c r="C28" s="154"/>
      <c r="D28" s="154"/>
      <c r="E28" s="154"/>
      <c r="F28" s="154"/>
      <c r="G28" s="154"/>
      <c r="H28" s="154"/>
      <c r="I28" s="155"/>
    </row>
    <row r="29" spans="1:9" ht="15.75" customHeight="1">
      <c r="A29" s="156"/>
      <c r="B29" s="157"/>
      <c r="C29" s="157"/>
      <c r="D29" s="157"/>
      <c r="E29" s="157"/>
      <c r="F29" s="157"/>
      <c r="G29" s="157"/>
      <c r="H29" s="157"/>
      <c r="I29" s="158"/>
    </row>
    <row r="30" spans="1:9" ht="15.75" customHeight="1">
      <c r="A30" s="156"/>
      <c r="B30" s="157"/>
      <c r="C30" s="157"/>
      <c r="D30" s="157"/>
      <c r="E30" s="157"/>
      <c r="F30" s="157"/>
      <c r="G30" s="157"/>
      <c r="H30" s="157"/>
      <c r="I30" s="158"/>
    </row>
    <row r="31" spans="1:9" ht="15.75" customHeight="1">
      <c r="A31" s="156"/>
      <c r="B31" s="157"/>
      <c r="C31" s="157"/>
      <c r="D31" s="157"/>
      <c r="E31" s="157"/>
      <c r="F31" s="157"/>
      <c r="G31" s="157"/>
      <c r="H31" s="157"/>
      <c r="I31" s="158"/>
    </row>
    <row r="32" spans="1:9" ht="15.75" customHeight="1">
      <c r="A32" s="156"/>
      <c r="B32" s="157"/>
      <c r="C32" s="157"/>
      <c r="D32" s="157"/>
      <c r="E32" s="157"/>
      <c r="F32" s="157"/>
      <c r="G32" s="157"/>
      <c r="H32" s="157"/>
      <c r="I32" s="158"/>
    </row>
    <row r="33" spans="1:9" ht="15.75" customHeight="1">
      <c r="A33" s="156"/>
      <c r="B33" s="157"/>
      <c r="C33" s="157"/>
      <c r="D33" s="157"/>
      <c r="E33" s="157"/>
      <c r="F33" s="157"/>
      <c r="G33" s="157"/>
      <c r="H33" s="157"/>
      <c r="I33" s="158"/>
    </row>
    <row r="34" spans="1:9" ht="15.75" customHeight="1">
      <c r="A34" s="156"/>
      <c r="B34" s="157"/>
      <c r="C34" s="157"/>
      <c r="D34" s="157"/>
      <c r="E34" s="157"/>
      <c r="F34" s="157"/>
      <c r="G34" s="157"/>
      <c r="H34" s="157"/>
      <c r="I34" s="158"/>
    </row>
    <row r="35" spans="1:9" ht="15.75" customHeight="1">
      <c r="A35" s="156"/>
      <c r="B35" s="157"/>
      <c r="C35" s="157"/>
      <c r="D35" s="157"/>
      <c r="E35" s="157"/>
      <c r="F35" s="157"/>
      <c r="G35" s="157"/>
      <c r="H35" s="157"/>
      <c r="I35" s="158"/>
    </row>
    <row r="36" spans="1:9" ht="15.75" customHeight="1">
      <c r="A36" s="159"/>
      <c r="B36" s="160"/>
      <c r="C36" s="160"/>
      <c r="D36" s="160"/>
      <c r="E36" s="160"/>
      <c r="F36" s="160"/>
      <c r="G36" s="160"/>
      <c r="H36" s="160"/>
      <c r="I36" s="161"/>
    </row>
    <row r="38" spans="1:9" ht="33" customHeight="1">
      <c r="A38" s="196" t="s">
        <v>263</v>
      </c>
      <c r="B38" s="197"/>
      <c r="C38" s="197"/>
      <c r="D38" s="197"/>
      <c r="E38" s="197"/>
      <c r="F38" s="197"/>
      <c r="G38" s="197"/>
      <c r="H38" s="197"/>
      <c r="I38" s="198"/>
    </row>
    <row r="39" spans="1:9" ht="15.75" customHeight="1">
      <c r="A39" s="143" t="s">
        <v>264</v>
      </c>
      <c r="B39" s="144"/>
      <c r="C39" s="144"/>
      <c r="D39" s="144"/>
      <c r="E39" s="144"/>
      <c r="F39" s="144"/>
      <c r="G39" s="144"/>
      <c r="H39" s="144"/>
      <c r="I39" s="145"/>
    </row>
    <row r="40" spans="1:9" ht="15.75" customHeight="1">
      <c r="A40" s="146"/>
      <c r="B40" s="147"/>
      <c r="C40" s="147"/>
      <c r="D40" s="147"/>
      <c r="E40" s="147"/>
      <c r="F40" s="147"/>
      <c r="G40" s="147"/>
      <c r="H40" s="147"/>
      <c r="I40" s="148"/>
    </row>
    <row r="41" spans="1:9" ht="15.75" customHeight="1">
      <c r="A41" s="146"/>
      <c r="B41" s="147"/>
      <c r="C41" s="147"/>
      <c r="D41" s="147"/>
      <c r="E41" s="147"/>
      <c r="F41" s="147"/>
      <c r="G41" s="147"/>
      <c r="H41" s="147"/>
      <c r="I41" s="148"/>
    </row>
    <row r="42" spans="1:9" ht="15.75" customHeight="1">
      <c r="A42" s="146"/>
      <c r="B42" s="147"/>
      <c r="C42" s="147"/>
      <c r="D42" s="147"/>
      <c r="E42" s="147"/>
      <c r="F42" s="147"/>
      <c r="G42" s="147"/>
      <c r="H42" s="147"/>
      <c r="I42" s="148"/>
    </row>
    <row r="43" spans="1:9" ht="15.75" customHeight="1">
      <c r="A43" s="146"/>
      <c r="B43" s="147"/>
      <c r="C43" s="147"/>
      <c r="D43" s="147"/>
      <c r="E43" s="147"/>
      <c r="F43" s="147"/>
      <c r="G43" s="147"/>
      <c r="H43" s="147"/>
      <c r="I43" s="148"/>
    </row>
    <row r="44" spans="1:9" ht="15.75" customHeight="1">
      <c r="A44" s="146"/>
      <c r="B44" s="147"/>
      <c r="C44" s="147"/>
      <c r="D44" s="147"/>
      <c r="E44" s="147"/>
      <c r="F44" s="147"/>
      <c r="G44" s="147"/>
      <c r="H44" s="147"/>
      <c r="I44" s="148"/>
    </row>
    <row r="45" spans="1:9" ht="15.75" customHeight="1">
      <c r="A45" s="146"/>
      <c r="B45" s="147"/>
      <c r="C45" s="147"/>
      <c r="D45" s="147"/>
      <c r="E45" s="147"/>
      <c r="F45" s="147"/>
      <c r="G45" s="147"/>
      <c r="H45" s="147"/>
      <c r="I45" s="148"/>
    </row>
    <row r="46" spans="1:9" ht="15.75" customHeight="1">
      <c r="A46" s="146"/>
      <c r="B46" s="147"/>
      <c r="C46" s="147"/>
      <c r="D46" s="147"/>
      <c r="E46" s="147"/>
      <c r="F46" s="147"/>
      <c r="G46" s="147"/>
      <c r="H46" s="147"/>
      <c r="I46" s="148"/>
    </row>
    <row r="47" spans="1:9" ht="15.75" customHeight="1">
      <c r="A47" s="146"/>
      <c r="B47" s="147"/>
      <c r="C47" s="147"/>
      <c r="D47" s="147"/>
      <c r="E47" s="147"/>
      <c r="F47" s="147"/>
      <c r="G47" s="147"/>
      <c r="H47" s="147"/>
      <c r="I47" s="148"/>
    </row>
    <row r="48" spans="1:9" ht="15.75" customHeight="1">
      <c r="A48" s="149"/>
      <c r="B48" s="150"/>
      <c r="C48" s="150"/>
      <c r="D48" s="150"/>
      <c r="E48" s="150"/>
      <c r="F48" s="150"/>
      <c r="G48" s="150"/>
      <c r="H48" s="150"/>
      <c r="I48" s="151"/>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B31" sqref="B31:I31"/>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Glanford Power Station</v>
      </c>
      <c r="F1" s="93"/>
      <c r="G1" s="93"/>
      <c r="H1" s="93"/>
      <c r="I1" s="93"/>
    </row>
    <row r="3" spans="1:9">
      <c r="A3" s="1" t="s">
        <v>265</v>
      </c>
      <c r="B3" s="93"/>
      <c r="C3" s="93"/>
      <c r="D3" s="93"/>
      <c r="E3" s="93"/>
      <c r="F3" s="93"/>
      <c r="G3" s="93"/>
      <c r="H3" s="93"/>
      <c r="I3" s="93"/>
    </row>
    <row r="4" spans="1:9">
      <c r="A4" s="1"/>
      <c r="B4" s="93"/>
      <c r="C4" s="93"/>
      <c r="D4" s="93"/>
      <c r="E4" s="93"/>
      <c r="F4" s="93"/>
      <c r="G4" s="93"/>
      <c r="H4" s="93"/>
      <c r="I4" s="93"/>
    </row>
    <row r="5" spans="1:9" s="3" customFormat="1" ht="28.5" customHeight="1">
      <c r="A5" s="48" t="s">
        <v>266</v>
      </c>
      <c r="B5" s="49"/>
      <c r="C5" s="49"/>
      <c r="D5" s="49"/>
      <c r="E5" s="49"/>
      <c r="F5" s="49"/>
      <c r="G5" s="49"/>
      <c r="H5" s="49"/>
      <c r="I5" s="50"/>
    </row>
    <row r="6" spans="1:9" s="3" customFormat="1" ht="15.75" customHeight="1">
      <c r="A6" s="199" t="s">
        <v>56</v>
      </c>
      <c r="B6" s="201"/>
      <c r="C6" s="199" t="s">
        <v>267</v>
      </c>
      <c r="D6" s="200"/>
      <c r="E6" s="200"/>
      <c r="F6" s="200"/>
      <c r="G6" s="200"/>
      <c r="H6" s="200"/>
      <c r="I6" s="201"/>
    </row>
    <row r="7" spans="1:9" s="3" customFormat="1" ht="15.75" customHeight="1">
      <c r="A7" s="202"/>
      <c r="B7" s="155"/>
      <c r="C7" s="202" t="s">
        <v>230</v>
      </c>
      <c r="D7" s="154"/>
      <c r="E7" s="154"/>
      <c r="F7" s="154"/>
      <c r="G7" s="154"/>
      <c r="H7" s="154"/>
      <c r="I7" s="155"/>
    </row>
    <row r="8" spans="1:9" s="3" customFormat="1" ht="15.75" customHeight="1">
      <c r="A8" s="159"/>
      <c r="B8" s="161"/>
      <c r="C8" s="159"/>
      <c r="D8" s="160"/>
      <c r="E8" s="160"/>
      <c r="F8" s="160"/>
      <c r="G8" s="160"/>
      <c r="H8" s="160"/>
      <c r="I8" s="161"/>
    </row>
    <row r="9" spans="1:9" s="3" customFormat="1" ht="15.75" customHeight="1">
      <c r="A9" s="202"/>
      <c r="B9" s="155"/>
      <c r="C9" s="202"/>
      <c r="D9" s="154"/>
      <c r="E9" s="154"/>
      <c r="F9" s="154"/>
      <c r="G9" s="154"/>
      <c r="H9" s="154"/>
      <c r="I9" s="155"/>
    </row>
    <row r="10" spans="1:9" s="3" customFormat="1" ht="15.75" customHeight="1">
      <c r="A10" s="159"/>
      <c r="B10" s="161"/>
      <c r="C10" s="159"/>
      <c r="D10" s="160"/>
      <c r="E10" s="160"/>
      <c r="F10" s="160"/>
      <c r="G10" s="160"/>
      <c r="H10" s="160"/>
      <c r="I10" s="161"/>
    </row>
    <row r="11" spans="1:9" s="3" customFormat="1" ht="15.75" customHeight="1">
      <c r="A11" s="202"/>
      <c r="B11" s="155"/>
      <c r="C11" s="202"/>
      <c r="D11" s="154"/>
      <c r="E11" s="154"/>
      <c r="F11" s="154"/>
      <c r="G11" s="154"/>
      <c r="H11" s="154"/>
      <c r="I11" s="155"/>
    </row>
    <row r="12" spans="1:9" s="3" customFormat="1" ht="15.75" customHeight="1">
      <c r="A12" s="159"/>
      <c r="B12" s="161"/>
      <c r="C12" s="159"/>
      <c r="D12" s="160"/>
      <c r="E12" s="160"/>
      <c r="F12" s="160"/>
      <c r="G12" s="160"/>
      <c r="H12" s="160"/>
      <c r="I12" s="161"/>
    </row>
    <row r="13" spans="1:9" s="3" customFormat="1" ht="15.75" customHeight="1">
      <c r="A13" s="202"/>
      <c r="B13" s="155"/>
      <c r="C13" s="202"/>
      <c r="D13" s="154"/>
      <c r="E13" s="154"/>
      <c r="F13" s="154"/>
      <c r="G13" s="154"/>
      <c r="H13" s="154"/>
      <c r="I13" s="155"/>
    </row>
    <row r="14" spans="1:9" s="3" customFormat="1" ht="15.75" customHeight="1">
      <c r="A14" s="159"/>
      <c r="B14" s="161"/>
      <c r="C14" s="159"/>
      <c r="D14" s="160"/>
      <c r="E14" s="160"/>
      <c r="F14" s="160"/>
      <c r="G14" s="160"/>
      <c r="H14" s="160"/>
      <c r="I14" s="161"/>
    </row>
    <row r="15" spans="1:9" s="3" customFormat="1" ht="14.1"/>
    <row r="16" spans="1:9" s="47" customFormat="1" ht="33.75" customHeight="1">
      <c r="A16" s="196" t="s">
        <v>268</v>
      </c>
      <c r="B16" s="197"/>
      <c r="C16" s="197"/>
      <c r="D16" s="197"/>
      <c r="E16" s="197"/>
      <c r="F16" s="197"/>
      <c r="G16" s="197"/>
      <c r="H16" s="197"/>
      <c r="I16" s="198"/>
    </row>
    <row r="17" spans="1:9" ht="15.75" customHeight="1">
      <c r="A17" s="199" t="s">
        <v>56</v>
      </c>
      <c r="B17" s="201"/>
      <c r="C17" s="199" t="s">
        <v>267</v>
      </c>
      <c r="D17" s="200"/>
      <c r="E17" s="200"/>
      <c r="F17" s="200"/>
      <c r="G17" s="200"/>
      <c r="H17" s="200"/>
      <c r="I17" s="200"/>
    </row>
    <row r="18" spans="1:9" ht="15.75" customHeight="1">
      <c r="A18" s="202"/>
      <c r="B18" s="155"/>
      <c r="C18" s="202" t="s">
        <v>230</v>
      </c>
      <c r="D18" s="154"/>
      <c r="E18" s="154"/>
      <c r="F18" s="154"/>
      <c r="G18" s="154"/>
      <c r="H18" s="154"/>
      <c r="I18" s="155"/>
    </row>
    <row r="19" spans="1:9" ht="15.75" customHeight="1">
      <c r="A19" s="159"/>
      <c r="B19" s="161"/>
      <c r="C19" s="159"/>
      <c r="D19" s="160"/>
      <c r="E19" s="160"/>
      <c r="F19" s="160"/>
      <c r="G19" s="160"/>
      <c r="H19" s="160"/>
      <c r="I19" s="161"/>
    </row>
    <row r="20" spans="1:9" ht="15.75" customHeight="1">
      <c r="A20" s="202"/>
      <c r="B20" s="155"/>
      <c r="C20" s="202"/>
      <c r="D20" s="154"/>
      <c r="E20" s="154"/>
      <c r="F20" s="154"/>
      <c r="G20" s="154"/>
      <c r="H20" s="154"/>
      <c r="I20" s="155"/>
    </row>
    <row r="21" spans="1:9" ht="15.75" customHeight="1">
      <c r="A21" s="159"/>
      <c r="B21" s="161"/>
      <c r="C21" s="159"/>
      <c r="D21" s="160"/>
      <c r="E21" s="160"/>
      <c r="F21" s="160"/>
      <c r="G21" s="160"/>
      <c r="H21" s="160"/>
      <c r="I21" s="161"/>
    </row>
    <row r="22" spans="1:9" ht="15.75" customHeight="1">
      <c r="A22" s="202"/>
      <c r="B22" s="155"/>
      <c r="C22" s="202"/>
      <c r="D22" s="154"/>
      <c r="E22" s="154"/>
      <c r="F22" s="154"/>
      <c r="G22" s="154"/>
      <c r="H22" s="154"/>
      <c r="I22" s="155"/>
    </row>
    <row r="23" spans="1:9" ht="15.75" customHeight="1">
      <c r="A23" s="159"/>
      <c r="B23" s="161"/>
      <c r="C23" s="159"/>
      <c r="D23" s="160"/>
      <c r="E23" s="160"/>
      <c r="F23" s="160"/>
      <c r="G23" s="160"/>
      <c r="H23" s="160"/>
      <c r="I23" s="161"/>
    </row>
    <row r="24" spans="1:9" ht="15.75" customHeight="1">
      <c r="A24" s="202"/>
      <c r="B24" s="155"/>
      <c r="C24" s="202"/>
      <c r="D24" s="154"/>
      <c r="E24" s="154"/>
      <c r="F24" s="154"/>
      <c r="G24" s="154"/>
      <c r="H24" s="154"/>
      <c r="I24" s="155"/>
    </row>
    <row r="25" spans="1:9" ht="15.75" customHeight="1">
      <c r="A25" s="159"/>
      <c r="B25" s="161"/>
      <c r="C25" s="159"/>
      <c r="D25" s="160"/>
      <c r="E25" s="160"/>
      <c r="F25" s="160"/>
      <c r="G25" s="160"/>
      <c r="H25" s="160"/>
      <c r="I25" s="161"/>
    </row>
    <row r="26" spans="1:9" ht="15.75" customHeight="1">
      <c r="A26" s="202"/>
      <c r="B26" s="155"/>
      <c r="C26" s="202"/>
      <c r="D26" s="154"/>
      <c r="E26" s="154"/>
      <c r="F26" s="154"/>
      <c r="G26" s="154"/>
      <c r="H26" s="154"/>
      <c r="I26" s="155"/>
    </row>
    <row r="27" spans="1:9" ht="15.75" customHeight="1">
      <c r="A27" s="159"/>
      <c r="B27" s="161"/>
      <c r="C27" s="159"/>
      <c r="D27" s="160"/>
      <c r="E27" s="160"/>
      <c r="F27" s="160"/>
      <c r="G27" s="160"/>
      <c r="H27" s="160"/>
      <c r="I27" s="161"/>
    </row>
    <row r="28" spans="1:9">
      <c r="A28" s="1"/>
      <c r="B28" s="93"/>
      <c r="C28" s="93"/>
      <c r="D28" s="93"/>
      <c r="E28" s="93"/>
      <c r="F28" s="93"/>
      <c r="G28" s="93"/>
      <c r="H28" s="93"/>
      <c r="I28" s="93"/>
    </row>
    <row r="29" spans="1:9" ht="36.75" customHeight="1">
      <c r="A29" s="196" t="s">
        <v>269</v>
      </c>
      <c r="B29" s="197"/>
      <c r="C29" s="197"/>
      <c r="D29" s="197"/>
      <c r="E29" s="197"/>
      <c r="F29" s="197"/>
      <c r="G29" s="197"/>
      <c r="H29" s="197"/>
      <c r="I29" s="198"/>
    </row>
    <row r="66" spans="6:6">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workbookViewId="0">
      <selection activeCell="B31" sqref="B31:I31"/>
    </sheetView>
  </sheetViews>
  <sheetFormatPr defaultColWidth="8.85546875" defaultRowHeight="15.6"/>
  <cols>
    <col min="1" max="1" width="36.5703125" style="93" customWidth="1"/>
    <col min="2" max="2" width="17.5703125" style="93" customWidth="1"/>
    <col min="3" max="3" width="37.42578125" style="93" customWidth="1"/>
    <col min="4" max="14" width="8.85546875" style="93"/>
    <col min="15" max="15" width="9" style="93" customWidth="1"/>
    <col min="16" max="16384" width="8.85546875" style="93"/>
  </cols>
  <sheetData>
    <row r="1" spans="1:15">
      <c r="A1" s="93" t="str">
        <f>+'Cover Page'!$B$29</f>
        <v>Annual Performance Report 2022</v>
      </c>
      <c r="C1" s="93" t="str">
        <f>+'Cover Page'!$B$33</f>
        <v>Glanford Power Station</v>
      </c>
    </row>
    <row r="2" spans="1:15" ht="9.9499999999999993" customHeight="1"/>
    <row r="3" spans="1:15">
      <c r="A3" s="1" t="s">
        <v>270</v>
      </c>
      <c r="E3" s="81" t="s">
        <v>3</v>
      </c>
    </row>
    <row r="4" spans="1:15" ht="9.6" customHeight="1"/>
    <row r="5" spans="1:15">
      <c r="A5" s="208" t="s">
        <v>271</v>
      </c>
      <c r="B5" s="209"/>
      <c r="C5" s="209"/>
    </row>
    <row r="6" spans="1:15" ht="30.95">
      <c r="A6" s="94" t="s">
        <v>272</v>
      </c>
      <c r="B6" s="98" t="s">
        <v>273</v>
      </c>
      <c r="C6" s="97"/>
    </row>
    <row r="7" spans="1:15" ht="30.95">
      <c r="A7" s="94" t="s">
        <v>274</v>
      </c>
      <c r="B7" s="98" t="s">
        <v>275</v>
      </c>
      <c r="C7" s="97"/>
    </row>
    <row r="8" spans="1:15" ht="46.5">
      <c r="A8" s="94" t="s">
        <v>276</v>
      </c>
      <c r="B8" s="98" t="s">
        <v>277</v>
      </c>
      <c r="C8" s="97"/>
    </row>
    <row r="9" spans="1:15" ht="89.45" customHeight="1">
      <c r="A9" s="94" t="s">
        <v>278</v>
      </c>
      <c r="B9" s="210" t="s">
        <v>279</v>
      </c>
      <c r="C9" s="211"/>
      <c r="E9" s="205" t="s">
        <v>280</v>
      </c>
      <c r="F9" s="204"/>
      <c r="G9" s="204"/>
      <c r="H9" s="204"/>
      <c r="I9" s="204"/>
      <c r="J9" s="204"/>
      <c r="K9" s="204"/>
      <c r="L9" s="204"/>
      <c r="M9" s="204"/>
      <c r="N9" s="204"/>
      <c r="O9" s="204"/>
    </row>
    <row r="10" spans="1:15" ht="8.4499999999999993" customHeight="1">
      <c r="A10" s="95"/>
      <c r="B10" s="96"/>
      <c r="C10" s="96"/>
    </row>
    <row r="11" spans="1:15">
      <c r="A11" s="212" t="s">
        <v>281</v>
      </c>
      <c r="B11" s="209"/>
      <c r="C11" s="209"/>
    </row>
    <row r="12" spans="1:15" ht="33.6" customHeight="1">
      <c r="A12" s="94" t="s">
        <v>282</v>
      </c>
      <c r="B12" s="98" t="s">
        <v>283</v>
      </c>
      <c r="C12" s="97"/>
    </row>
    <row r="13" spans="1:15" ht="101.45" customHeight="1">
      <c r="A13" s="94" t="s">
        <v>284</v>
      </c>
      <c r="B13" s="213" t="s">
        <v>230</v>
      </c>
      <c r="C13" s="214"/>
      <c r="E13" s="203" t="s">
        <v>285</v>
      </c>
      <c r="F13" s="204"/>
      <c r="G13" s="204"/>
      <c r="H13" s="204"/>
      <c r="I13" s="204"/>
      <c r="J13" s="204"/>
      <c r="K13" s="204"/>
      <c r="L13" s="204"/>
      <c r="M13" s="204"/>
      <c r="N13" s="204"/>
      <c r="O13" s="204"/>
    </row>
    <row r="14" spans="1:15" ht="58.7" customHeight="1">
      <c r="A14" s="94" t="s">
        <v>286</v>
      </c>
      <c r="B14" s="99" t="s">
        <v>287</v>
      </c>
      <c r="C14" s="97"/>
    </row>
    <row r="15" spans="1:15" ht="6.6" customHeight="1">
      <c r="A15" s="95"/>
      <c r="B15" s="96"/>
      <c r="C15" s="96"/>
    </row>
    <row r="16" spans="1:15" ht="39" customHeight="1">
      <c r="A16" s="208" t="s">
        <v>288</v>
      </c>
      <c r="B16" s="209"/>
      <c r="C16" s="209"/>
    </row>
    <row r="17" spans="1:15" ht="49.35" customHeight="1">
      <c r="A17" s="94" t="s">
        <v>289</v>
      </c>
      <c r="B17" s="98" t="s">
        <v>137</v>
      </c>
      <c r="C17" s="97"/>
    </row>
    <row r="18" spans="1:15" ht="103.35" customHeight="1">
      <c r="A18" s="94" t="s">
        <v>290</v>
      </c>
      <c r="B18" s="213" t="s">
        <v>230</v>
      </c>
      <c r="C18" s="214"/>
      <c r="E18" s="203" t="s">
        <v>291</v>
      </c>
      <c r="F18" s="204"/>
      <c r="G18" s="204"/>
      <c r="H18" s="204"/>
      <c r="I18" s="204"/>
      <c r="J18" s="204"/>
      <c r="K18" s="204"/>
      <c r="L18" s="204"/>
      <c r="M18" s="204"/>
      <c r="N18" s="204"/>
      <c r="O18" s="204"/>
    </row>
    <row r="19" spans="1:15" ht="33.950000000000003" customHeight="1">
      <c r="A19" s="94" t="s">
        <v>292</v>
      </c>
      <c r="B19" s="98" t="s">
        <v>137</v>
      </c>
      <c r="C19" s="97"/>
    </row>
    <row r="20" spans="1:15" ht="92.45" customHeight="1">
      <c r="A20" s="94" t="s">
        <v>293</v>
      </c>
      <c r="B20" s="206"/>
      <c r="C20" s="207"/>
      <c r="E20" s="203" t="s">
        <v>294</v>
      </c>
      <c r="F20" s="204"/>
      <c r="G20" s="204"/>
      <c r="H20" s="204"/>
      <c r="I20" s="204"/>
      <c r="J20" s="204"/>
      <c r="K20" s="204"/>
      <c r="L20" s="204"/>
      <c r="M20" s="204"/>
      <c r="N20" s="204"/>
      <c r="O20" s="204"/>
    </row>
    <row r="21" spans="1:15" ht="9.9499999999999993" customHeight="1"/>
    <row r="22" spans="1:15">
      <c r="A22" s="93" t="s">
        <v>295</v>
      </c>
    </row>
    <row r="23" spans="1:15">
      <c r="A23" s="191"/>
      <c r="B23" s="191"/>
      <c r="C23" s="191"/>
    </row>
    <row r="24" spans="1:15" ht="64.7" customHeight="1">
      <c r="A24" s="191"/>
      <c r="B24" s="191"/>
      <c r="C24" s="191"/>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584200</xdr:colOff>
                <xdr:row>0</xdr:row>
                <xdr:rowOff>146050</xdr:rowOff>
              </from>
              <to>
                <xdr:col>9</xdr:col>
                <xdr:colOff>298450</xdr:colOff>
                <xdr:row>7</xdr:row>
                <xdr:rowOff>228600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topLeftCell="A23" workbookViewId="0">
      <selection activeCell="B31" sqref="B31:I31"/>
    </sheetView>
  </sheetViews>
  <sheetFormatPr defaultColWidth="9.42578125" defaultRowHeight="15.6"/>
  <cols>
    <col min="1" max="1" width="9.42578125" style="2" customWidth="1"/>
    <col min="2" max="2" width="14.5703125" style="2" bestFit="1" customWidth="1"/>
    <col min="3" max="3" width="9.42578125" style="2"/>
    <col min="4" max="4" width="17.5703125" style="2" customWidth="1"/>
    <col min="5" max="5" width="9.42578125" style="2" customWidth="1"/>
    <col min="6" max="6" width="21.5703125" style="2" customWidth="1"/>
    <col min="7" max="7" width="10.42578125" style="2" customWidth="1"/>
    <col min="8" max="16384" width="9.42578125" style="2"/>
  </cols>
  <sheetData>
    <row r="1" spans="1:7">
      <c r="A1" s="93" t="str">
        <f>+'Cover Page'!$B$29</f>
        <v>Annual Performance Report 2022</v>
      </c>
      <c r="B1" s="93"/>
      <c r="C1" s="93"/>
      <c r="D1" s="93"/>
      <c r="E1" s="93" t="str">
        <f>+'Cover Page'!$B$33</f>
        <v>Glanford Power Station</v>
      </c>
      <c r="F1" s="93"/>
      <c r="G1" s="93"/>
    </row>
    <row r="3" spans="1:7">
      <c r="A3" s="1" t="s">
        <v>296</v>
      </c>
      <c r="B3" s="93"/>
      <c r="C3" s="93"/>
      <c r="D3" s="93"/>
      <c r="E3" s="93"/>
      <c r="F3" s="93"/>
      <c r="G3" s="93"/>
    </row>
    <row r="4" spans="1:7">
      <c r="A4" s="1"/>
      <c r="B4" s="93"/>
      <c r="C4" s="93"/>
      <c r="D4" s="93"/>
      <c r="E4" s="93"/>
      <c r="F4" s="93"/>
      <c r="G4" s="93"/>
    </row>
    <row r="5" spans="1:7" s="3" customFormat="1" ht="21.75" customHeight="1">
      <c r="A5" s="48" t="s">
        <v>297</v>
      </c>
      <c r="B5" s="49"/>
      <c r="C5" s="49"/>
      <c r="D5" s="49"/>
      <c r="E5" s="49"/>
      <c r="F5" s="49"/>
      <c r="G5" s="50"/>
    </row>
    <row r="6" spans="1:7" s="3" customFormat="1" ht="15.75" customHeight="1">
      <c r="A6" s="143" t="s">
        <v>298</v>
      </c>
      <c r="B6" s="144"/>
      <c r="C6" s="144"/>
      <c r="D6" s="144"/>
      <c r="E6" s="144"/>
      <c r="F6" s="144"/>
      <c r="G6" s="145"/>
    </row>
    <row r="7" spans="1:7" s="3" customFormat="1" ht="15.75" customHeight="1">
      <c r="A7" s="149"/>
      <c r="B7" s="150"/>
      <c r="C7" s="150"/>
      <c r="D7" s="150"/>
      <c r="E7" s="150"/>
      <c r="F7" s="150"/>
      <c r="G7" s="151"/>
    </row>
    <row r="8" spans="1:7" s="3" customFormat="1" ht="15.75" customHeight="1">
      <c r="A8" s="143"/>
      <c r="B8" s="144"/>
      <c r="C8" s="144"/>
      <c r="D8" s="144"/>
      <c r="E8" s="144"/>
      <c r="F8" s="144"/>
      <c r="G8" s="145"/>
    </row>
    <row r="9" spans="1:7" s="3" customFormat="1" ht="15.75" customHeight="1">
      <c r="A9" s="149"/>
      <c r="B9" s="150"/>
      <c r="C9" s="150"/>
      <c r="D9" s="150"/>
      <c r="E9" s="150"/>
      <c r="F9" s="150"/>
      <c r="G9" s="151"/>
    </row>
    <row r="10" spans="1:7" s="3" customFormat="1" ht="15.75" customHeight="1">
      <c r="A10" s="143"/>
      <c r="B10" s="144"/>
      <c r="C10" s="144"/>
      <c r="D10" s="144"/>
      <c r="E10" s="144"/>
      <c r="F10" s="144"/>
      <c r="G10" s="145"/>
    </row>
    <row r="11" spans="1:7" s="3" customFormat="1" ht="15.75" customHeight="1">
      <c r="A11" s="149"/>
      <c r="B11" s="150"/>
      <c r="C11" s="150"/>
      <c r="D11" s="150"/>
      <c r="E11" s="150"/>
      <c r="F11" s="150"/>
      <c r="G11" s="151"/>
    </row>
    <row r="12" spans="1:7" s="3" customFormat="1" ht="14.1"/>
    <row r="13" spans="1:7" s="47" customFormat="1" ht="33.75" customHeight="1">
      <c r="A13" s="196" t="s">
        <v>299</v>
      </c>
      <c r="B13" s="197"/>
      <c r="C13" s="197"/>
      <c r="D13" s="197"/>
      <c r="E13" s="197"/>
      <c r="F13" s="197"/>
      <c r="G13" s="198"/>
    </row>
    <row r="14" spans="1:7" ht="15.75" customHeight="1">
      <c r="A14" s="199" t="s">
        <v>300</v>
      </c>
      <c r="B14" s="201"/>
      <c r="C14" s="199" t="s">
        <v>267</v>
      </c>
      <c r="D14" s="200"/>
      <c r="E14" s="200"/>
      <c r="F14" s="200"/>
      <c r="G14" s="200"/>
    </row>
    <row r="15" spans="1:7" ht="15.75" customHeight="1">
      <c r="A15" s="143"/>
      <c r="B15" s="145"/>
      <c r="C15" s="202" t="s">
        <v>301</v>
      </c>
      <c r="D15" s="154"/>
      <c r="E15" s="154"/>
      <c r="F15" s="154"/>
      <c r="G15" s="155"/>
    </row>
    <row r="16" spans="1:7" ht="15.75" customHeight="1">
      <c r="A16" s="149"/>
      <c r="B16" s="151"/>
      <c r="C16" s="159"/>
      <c r="D16" s="160"/>
      <c r="E16" s="160"/>
      <c r="F16" s="160"/>
      <c r="G16" s="161"/>
    </row>
    <row r="17" spans="1:11" ht="15.75" customHeight="1">
      <c r="A17" s="202"/>
      <c r="B17" s="155"/>
      <c r="C17" s="202"/>
      <c r="D17" s="154"/>
      <c r="E17" s="154"/>
      <c r="F17" s="154"/>
      <c r="G17" s="155"/>
      <c r="H17" s="93"/>
      <c r="I17" s="93"/>
      <c r="J17" s="93"/>
      <c r="K17" s="93"/>
    </row>
    <row r="18" spans="1:11" ht="15.75" customHeight="1">
      <c r="A18" s="159"/>
      <c r="B18" s="161"/>
      <c r="C18" s="159"/>
      <c r="D18" s="160"/>
      <c r="E18" s="160"/>
      <c r="F18" s="160"/>
      <c r="G18" s="161"/>
      <c r="H18" s="93"/>
      <c r="I18" s="93"/>
      <c r="J18" s="93"/>
      <c r="K18" s="93"/>
    </row>
    <row r="19" spans="1:11" ht="15.75" customHeight="1">
      <c r="A19" s="202"/>
      <c r="B19" s="155"/>
      <c r="C19" s="202"/>
      <c r="D19" s="154"/>
      <c r="E19" s="154"/>
      <c r="F19" s="154"/>
      <c r="G19" s="155"/>
      <c r="H19" s="93"/>
      <c r="I19" s="93"/>
      <c r="J19" s="93"/>
      <c r="K19" s="93"/>
    </row>
    <row r="20" spans="1:11" ht="15.75" customHeight="1">
      <c r="A20" s="159"/>
      <c r="B20" s="161"/>
      <c r="C20" s="159"/>
      <c r="D20" s="160"/>
      <c r="E20" s="160"/>
      <c r="F20" s="160"/>
      <c r="G20" s="161"/>
      <c r="H20" s="93"/>
      <c r="I20" s="93"/>
      <c r="J20" s="93"/>
      <c r="K20" s="93"/>
    </row>
    <row r="21" spans="1:11" ht="15.75" customHeight="1">
      <c r="A21" s="202"/>
      <c r="B21" s="155"/>
      <c r="C21" s="202"/>
      <c r="D21" s="154"/>
      <c r="E21" s="154"/>
      <c r="F21" s="154"/>
      <c r="G21" s="155"/>
      <c r="H21" s="93"/>
      <c r="I21" s="93"/>
      <c r="J21" s="93"/>
      <c r="K21" s="93"/>
    </row>
    <row r="22" spans="1:11" ht="15.75" customHeight="1">
      <c r="A22" s="159"/>
      <c r="B22" s="161"/>
      <c r="C22" s="159"/>
      <c r="D22" s="160"/>
      <c r="E22" s="160"/>
      <c r="F22" s="160"/>
      <c r="G22" s="161"/>
      <c r="H22" s="93"/>
      <c r="I22" s="93"/>
      <c r="J22" s="93"/>
      <c r="K22" s="93"/>
    </row>
    <row r="23" spans="1:11" ht="15.75" customHeight="1">
      <c r="A23" s="202"/>
      <c r="B23" s="155"/>
      <c r="C23" s="202"/>
      <c r="D23" s="154"/>
      <c r="E23" s="154"/>
      <c r="F23" s="154"/>
      <c r="G23" s="155"/>
      <c r="H23" s="93"/>
      <c r="I23" s="93"/>
      <c r="J23" s="93"/>
      <c r="K23" s="93"/>
    </row>
    <row r="24" spans="1:11" ht="15.75" customHeight="1">
      <c r="A24" s="159"/>
      <c r="B24" s="161"/>
      <c r="C24" s="159"/>
      <c r="D24" s="160"/>
      <c r="E24" s="160"/>
      <c r="F24" s="160"/>
      <c r="G24" s="161"/>
      <c r="H24" s="93"/>
      <c r="I24" s="93"/>
      <c r="J24" s="93"/>
      <c r="K24" s="93"/>
    </row>
    <row r="26" spans="1:11">
      <c r="A26" s="104"/>
      <c r="B26" s="104"/>
      <c r="C26" s="104"/>
      <c r="D26" s="104"/>
      <c r="E26" s="104"/>
      <c r="F26" s="104"/>
      <c r="G26" s="104"/>
      <c r="H26" s="93"/>
      <c r="I26" s="93"/>
      <c r="J26" s="93"/>
      <c r="K26" s="93"/>
    </row>
    <row r="27" spans="1:11" s="56" customFormat="1" ht="16.5" customHeight="1">
      <c r="A27" s="215" t="s">
        <v>302</v>
      </c>
      <c r="B27" s="215"/>
      <c r="C27" s="215"/>
      <c r="D27" s="215"/>
      <c r="E27" s="215"/>
      <c r="F27" s="215"/>
      <c r="G27" s="215"/>
    </row>
    <row r="28" spans="1:11" s="12" customFormat="1" ht="17.25" customHeight="1">
      <c r="A28" s="217" t="s">
        <v>303</v>
      </c>
      <c r="B28" s="217"/>
      <c r="C28" s="189" t="s">
        <v>304</v>
      </c>
      <c r="D28" s="189" t="s">
        <v>305</v>
      </c>
      <c r="E28" s="189"/>
      <c r="F28" s="189"/>
      <c r="G28" s="189"/>
      <c r="H28" s="104"/>
      <c r="I28" s="104"/>
      <c r="J28" s="104"/>
      <c r="K28" s="104"/>
    </row>
    <row r="29" spans="1:11" s="12" customFormat="1" ht="17.25" customHeight="1">
      <c r="A29" s="217"/>
      <c r="B29" s="217"/>
      <c r="C29" s="189"/>
      <c r="D29" s="189" t="s">
        <v>306</v>
      </c>
      <c r="E29" s="189"/>
      <c r="F29" s="189" t="s">
        <v>169</v>
      </c>
      <c r="G29" s="189"/>
      <c r="H29" s="104"/>
      <c r="I29" s="104"/>
      <c r="J29" s="104"/>
      <c r="K29" s="104"/>
    </row>
    <row r="30" spans="1:11" s="37" customFormat="1" ht="38.1" customHeight="1">
      <c r="A30" s="339" t="s">
        <v>307</v>
      </c>
      <c r="B30" s="339"/>
      <c r="C30" s="382" t="s">
        <v>308</v>
      </c>
      <c r="D30" s="373">
        <v>4.8</v>
      </c>
      <c r="E30" s="373"/>
      <c r="F30" s="383"/>
      <c r="G30" s="384"/>
      <c r="H30" s="353"/>
      <c r="I30" s="353"/>
      <c r="J30" s="104"/>
      <c r="K30" s="104"/>
    </row>
    <row r="31" spans="1:11" s="37" customFormat="1" ht="38.1" customHeight="1">
      <c r="A31" s="339" t="s">
        <v>309</v>
      </c>
      <c r="B31" s="339"/>
      <c r="C31" s="370" t="s">
        <v>310</v>
      </c>
      <c r="D31" s="373">
        <v>1.27</v>
      </c>
      <c r="E31" s="373"/>
      <c r="F31" s="383"/>
      <c r="G31" s="384"/>
      <c r="H31" s="353"/>
      <c r="I31" s="353"/>
      <c r="J31" s="104"/>
      <c r="K31" s="104"/>
    </row>
    <row r="32" spans="1:11" s="37" customFormat="1" ht="38.1" customHeight="1">
      <c r="A32" s="339" t="s">
        <v>311</v>
      </c>
      <c r="B32" s="339"/>
      <c r="C32" s="370" t="s">
        <v>312</v>
      </c>
      <c r="D32" s="373">
        <v>13</v>
      </c>
      <c r="E32" s="373"/>
      <c r="F32" s="385">
        <v>0</v>
      </c>
      <c r="G32" s="386"/>
      <c r="H32" s="353"/>
      <c r="I32" s="353"/>
      <c r="J32" s="104"/>
      <c r="K32" s="104"/>
    </row>
    <row r="33" spans="1:7" s="37" customFormat="1" ht="38.1" customHeight="1">
      <c r="A33" s="339" t="s">
        <v>313</v>
      </c>
      <c r="B33" s="339"/>
      <c r="C33" s="370" t="s">
        <v>312</v>
      </c>
      <c r="D33" s="373">
        <v>0</v>
      </c>
      <c r="E33" s="373"/>
      <c r="F33" s="383"/>
      <c r="G33" s="384"/>
    </row>
    <row r="35" spans="1:7">
      <c r="A35" s="174" t="s">
        <v>314</v>
      </c>
      <c r="B35" s="174"/>
      <c r="C35" s="174"/>
      <c r="D35" s="174"/>
      <c r="E35" s="174"/>
      <c r="F35" s="174"/>
      <c r="G35" s="174"/>
    </row>
    <row r="36" spans="1:7">
      <c r="A36" s="216" t="s">
        <v>301</v>
      </c>
      <c r="B36" s="216"/>
      <c r="C36" s="216"/>
      <c r="D36" s="216"/>
      <c r="E36" s="216"/>
      <c r="F36" s="216"/>
      <c r="G36" s="216"/>
    </row>
    <row r="37" spans="1:7">
      <c r="A37" s="216"/>
      <c r="B37" s="216"/>
      <c r="C37" s="216"/>
      <c r="D37" s="216"/>
      <c r="E37" s="216"/>
      <c r="F37" s="216"/>
      <c r="G37" s="216"/>
    </row>
    <row r="38" spans="1:7">
      <c r="A38" s="216"/>
      <c r="B38" s="216"/>
      <c r="C38" s="216"/>
      <c r="D38" s="216"/>
      <c r="E38" s="216"/>
      <c r="F38" s="216"/>
      <c r="G38" s="216"/>
    </row>
    <row r="39" spans="1:7">
      <c r="A39" s="216"/>
      <c r="B39" s="216"/>
      <c r="C39" s="216"/>
      <c r="D39" s="216"/>
      <c r="E39" s="216"/>
      <c r="F39" s="216"/>
      <c r="G39" s="216"/>
    </row>
    <row r="40" spans="1:7">
      <c r="A40" s="216"/>
      <c r="B40" s="216"/>
      <c r="C40" s="216"/>
      <c r="D40" s="216"/>
      <c r="E40" s="216"/>
      <c r="F40" s="216"/>
      <c r="G40" s="216"/>
    </row>
    <row r="41" spans="1:7">
      <c r="A41" s="216"/>
      <c r="B41" s="216"/>
      <c r="C41" s="216"/>
      <c r="D41" s="216"/>
      <c r="E41" s="216"/>
      <c r="F41" s="216"/>
      <c r="G41" s="216"/>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topLeftCell="A20" workbookViewId="0">
      <selection activeCell="B31" sqref="B31:I31"/>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Glanford Power Station</v>
      </c>
      <c r="F1" s="93"/>
      <c r="G1" s="93"/>
      <c r="H1" s="93"/>
      <c r="I1" s="93"/>
    </row>
    <row r="3" spans="1:9">
      <c r="A3" s="1" t="s">
        <v>44</v>
      </c>
      <c r="B3" s="93"/>
      <c r="C3" s="93"/>
      <c r="D3" s="93"/>
      <c r="E3" s="93"/>
      <c r="F3" s="93"/>
      <c r="G3" s="93"/>
      <c r="H3" s="93"/>
      <c r="I3" s="93"/>
    </row>
    <row r="4" spans="1:9">
      <c r="A4" s="1"/>
      <c r="B4" s="93"/>
      <c r="C4" s="93"/>
      <c r="D4" s="93"/>
      <c r="E4" s="93"/>
      <c r="F4" s="93"/>
      <c r="G4" s="93"/>
      <c r="H4" s="93"/>
      <c r="I4" s="93"/>
    </row>
    <row r="5" spans="1:9" s="3" customFormat="1" ht="21.75" customHeight="1">
      <c r="A5" s="48" t="s">
        <v>297</v>
      </c>
      <c r="B5" s="49"/>
      <c r="C5" s="49"/>
      <c r="D5" s="49"/>
      <c r="E5" s="49"/>
      <c r="F5" s="49"/>
      <c r="G5" s="49"/>
      <c r="H5" s="49"/>
      <c r="I5" s="50"/>
    </row>
    <row r="6" spans="1:9" s="3" customFormat="1" ht="15.75" customHeight="1">
      <c r="A6" s="143" t="s">
        <v>315</v>
      </c>
      <c r="B6" s="144"/>
      <c r="C6" s="144"/>
      <c r="D6" s="144"/>
      <c r="E6" s="144"/>
      <c r="F6" s="144"/>
      <c r="G6" s="144"/>
      <c r="H6" s="144"/>
      <c r="I6" s="145"/>
    </row>
    <row r="7" spans="1:9" s="3" customFormat="1" ht="15.75" customHeight="1">
      <c r="A7" s="149"/>
      <c r="B7" s="150"/>
      <c r="C7" s="150"/>
      <c r="D7" s="150"/>
      <c r="E7" s="150"/>
      <c r="F7" s="150"/>
      <c r="G7" s="150"/>
      <c r="H7" s="150"/>
      <c r="I7" s="151"/>
    </row>
    <row r="8" spans="1:9" s="3" customFormat="1" ht="15.75" customHeight="1">
      <c r="A8" s="143"/>
      <c r="B8" s="144"/>
      <c r="C8" s="144"/>
      <c r="D8" s="144"/>
      <c r="E8" s="144"/>
      <c r="F8" s="144"/>
      <c r="G8" s="144"/>
      <c r="H8" s="144"/>
      <c r="I8" s="145"/>
    </row>
    <row r="9" spans="1:9" s="3" customFormat="1" ht="15.75" customHeight="1">
      <c r="A9" s="149"/>
      <c r="B9" s="150"/>
      <c r="C9" s="150"/>
      <c r="D9" s="150"/>
      <c r="E9" s="150"/>
      <c r="F9" s="150"/>
      <c r="G9" s="150"/>
      <c r="H9" s="150"/>
      <c r="I9" s="151"/>
    </row>
    <row r="10" spans="1:9" s="3" customFormat="1" ht="15.75" customHeight="1">
      <c r="A10" s="143"/>
      <c r="B10" s="144"/>
      <c r="C10" s="144"/>
      <c r="D10" s="144"/>
      <c r="E10" s="144"/>
      <c r="F10" s="144"/>
      <c r="G10" s="144"/>
      <c r="H10" s="144"/>
      <c r="I10" s="145"/>
    </row>
    <row r="11" spans="1:9" s="3" customFormat="1" ht="15.75" customHeight="1">
      <c r="A11" s="149"/>
      <c r="B11" s="150"/>
      <c r="C11" s="150"/>
      <c r="D11" s="150"/>
      <c r="E11" s="150"/>
      <c r="F11" s="150"/>
      <c r="G11" s="150"/>
      <c r="H11" s="150"/>
      <c r="I11" s="151"/>
    </row>
    <row r="12" spans="1:9" s="3" customFormat="1" ht="14.1"/>
    <row r="13" spans="1:9" s="47" customFormat="1" ht="33.75" customHeight="1">
      <c r="A13" s="196" t="s">
        <v>299</v>
      </c>
      <c r="B13" s="197"/>
      <c r="C13" s="197"/>
      <c r="D13" s="197"/>
      <c r="E13" s="197"/>
      <c r="F13" s="197"/>
      <c r="G13" s="197"/>
      <c r="H13" s="197"/>
      <c r="I13" s="198"/>
    </row>
    <row r="14" spans="1:9" ht="15.75" customHeight="1">
      <c r="A14" s="199" t="s">
        <v>300</v>
      </c>
      <c r="B14" s="201"/>
      <c r="C14" s="199" t="s">
        <v>267</v>
      </c>
      <c r="D14" s="200"/>
      <c r="E14" s="200"/>
      <c r="F14" s="200"/>
      <c r="G14" s="200"/>
      <c r="H14" s="200"/>
      <c r="I14" s="200"/>
    </row>
    <row r="15" spans="1:9" ht="15.75" customHeight="1">
      <c r="A15" s="143"/>
      <c r="B15" s="145"/>
      <c r="C15" s="202" t="s">
        <v>301</v>
      </c>
      <c r="D15" s="154"/>
      <c r="E15" s="154"/>
      <c r="F15" s="154"/>
      <c r="G15" s="154"/>
      <c r="H15" s="154"/>
      <c r="I15" s="155"/>
    </row>
    <row r="16" spans="1:9" ht="15.75" customHeight="1">
      <c r="A16" s="149"/>
      <c r="B16" s="151"/>
      <c r="C16" s="159"/>
      <c r="D16" s="160"/>
      <c r="E16" s="160"/>
      <c r="F16" s="160"/>
      <c r="G16" s="160"/>
      <c r="H16" s="160"/>
      <c r="I16" s="161"/>
    </row>
    <row r="17" spans="1:9" ht="15.75" customHeight="1">
      <c r="A17" s="202"/>
      <c r="B17" s="155"/>
      <c r="C17" s="202"/>
      <c r="D17" s="154"/>
      <c r="E17" s="154"/>
      <c r="F17" s="154"/>
      <c r="G17" s="154"/>
      <c r="H17" s="154"/>
      <c r="I17" s="155"/>
    </row>
    <row r="18" spans="1:9" ht="15.75" customHeight="1">
      <c r="A18" s="159"/>
      <c r="B18" s="161"/>
      <c r="C18" s="159"/>
      <c r="D18" s="160"/>
      <c r="E18" s="160"/>
      <c r="F18" s="160"/>
      <c r="G18" s="160"/>
      <c r="H18" s="160"/>
      <c r="I18" s="161"/>
    </row>
    <row r="19" spans="1:9" ht="15.75" customHeight="1">
      <c r="A19" s="202"/>
      <c r="B19" s="155"/>
      <c r="C19" s="202"/>
      <c r="D19" s="154"/>
      <c r="E19" s="154"/>
      <c r="F19" s="154"/>
      <c r="G19" s="154"/>
      <c r="H19" s="154"/>
      <c r="I19" s="155"/>
    </row>
    <row r="20" spans="1:9" ht="15.75" customHeight="1">
      <c r="A20" s="159"/>
      <c r="B20" s="161"/>
      <c r="C20" s="159"/>
      <c r="D20" s="160"/>
      <c r="E20" s="160"/>
      <c r="F20" s="160"/>
      <c r="G20" s="160"/>
      <c r="H20" s="160"/>
      <c r="I20" s="161"/>
    </row>
    <row r="22" spans="1:9" ht="22.5" customHeight="1">
      <c r="A22" s="218" t="s">
        <v>316</v>
      </c>
      <c r="B22" s="219"/>
      <c r="C22" s="219"/>
      <c r="D22" s="219"/>
      <c r="E22" s="219"/>
      <c r="F22" s="219"/>
      <c r="G22" s="219"/>
      <c r="H22" s="219"/>
      <c r="I22" s="219"/>
    </row>
    <row r="23" spans="1:9" ht="19.5" customHeight="1">
      <c r="A23" s="220" t="s">
        <v>192</v>
      </c>
      <c r="B23" s="221"/>
      <c r="C23" s="222"/>
      <c r="D23" s="223" t="s">
        <v>317</v>
      </c>
      <c r="E23" s="224"/>
      <c r="F23" s="54" t="s">
        <v>304</v>
      </c>
      <c r="G23" s="54" t="s">
        <v>318</v>
      </c>
      <c r="H23" s="54" t="s">
        <v>319</v>
      </c>
      <c r="I23" s="54" t="s">
        <v>320</v>
      </c>
    </row>
    <row r="24" spans="1:9">
      <c r="A24" s="225" t="s">
        <v>321</v>
      </c>
      <c r="B24" s="387"/>
      <c r="C24" s="388"/>
      <c r="D24" s="226" t="s">
        <v>322</v>
      </c>
      <c r="E24" s="389"/>
      <c r="F24" s="111" t="s">
        <v>323</v>
      </c>
      <c r="G24" s="111" t="s">
        <v>324</v>
      </c>
      <c r="H24" s="111">
        <v>62</v>
      </c>
      <c r="I24" s="111">
        <v>8.9</v>
      </c>
    </row>
    <row r="25" spans="1:9">
      <c r="A25" s="225" t="s">
        <v>325</v>
      </c>
      <c r="B25" s="387"/>
      <c r="C25" s="388"/>
      <c r="D25" s="226" t="s">
        <v>322</v>
      </c>
      <c r="E25" s="389"/>
      <c r="F25" s="111" t="s">
        <v>326</v>
      </c>
      <c r="G25" s="111" t="s">
        <v>327</v>
      </c>
      <c r="H25" s="111">
        <v>1.9</v>
      </c>
      <c r="I25" s="111">
        <v>0.8</v>
      </c>
    </row>
    <row r="26" spans="1:9">
      <c r="A26" s="225" t="s">
        <v>328</v>
      </c>
      <c r="B26" s="387"/>
      <c r="C26" s="388"/>
      <c r="D26" s="226" t="s">
        <v>322</v>
      </c>
      <c r="E26" s="389"/>
      <c r="F26" s="112" t="s">
        <v>329</v>
      </c>
      <c r="G26" s="113" t="s">
        <v>329</v>
      </c>
      <c r="H26" s="111">
        <v>8</v>
      </c>
      <c r="I26" s="111">
        <v>7.6</v>
      </c>
    </row>
    <row r="27" spans="1:9">
      <c r="A27" s="225" t="s">
        <v>330</v>
      </c>
      <c r="B27" s="387"/>
      <c r="C27" s="388"/>
      <c r="D27" s="226" t="s">
        <v>322</v>
      </c>
      <c r="E27" s="389"/>
      <c r="F27" s="111" t="s">
        <v>323</v>
      </c>
      <c r="G27" s="111" t="s">
        <v>324</v>
      </c>
      <c r="H27" s="111">
        <v>66</v>
      </c>
      <c r="I27" s="111">
        <v>10.199999999999999</v>
      </c>
    </row>
    <row r="28" spans="1:9">
      <c r="A28" s="225" t="s">
        <v>331</v>
      </c>
      <c r="B28" s="387"/>
      <c r="C28" s="388"/>
      <c r="D28" s="226" t="s">
        <v>322</v>
      </c>
      <c r="E28" s="389"/>
      <c r="F28" s="111" t="s">
        <v>326</v>
      </c>
      <c r="G28" s="111" t="s">
        <v>327</v>
      </c>
      <c r="H28" s="111">
        <v>1.69</v>
      </c>
      <c r="I28" s="111">
        <v>0.72</v>
      </c>
    </row>
    <row r="29" spans="1:9">
      <c r="A29" s="225"/>
      <c r="B29" s="387"/>
      <c r="C29" s="388"/>
      <c r="D29" s="226"/>
      <c r="E29" s="389"/>
      <c r="F29" s="111"/>
      <c r="G29" s="111"/>
      <c r="H29" s="111"/>
      <c r="I29" s="111"/>
    </row>
    <row r="30" spans="1:9">
      <c r="A30" s="390"/>
      <c r="B30" s="390"/>
      <c r="C30" s="390"/>
      <c r="D30" s="226"/>
      <c r="E30" s="389"/>
      <c r="F30" s="111"/>
      <c r="G30" s="111"/>
      <c r="H30" s="111"/>
      <c r="I30" s="111"/>
    </row>
    <row r="31" spans="1:9">
      <c r="A31" s="104"/>
      <c r="B31" s="104"/>
      <c r="C31" s="104"/>
      <c r="D31" s="104"/>
      <c r="E31" s="104"/>
      <c r="F31" s="104"/>
      <c r="G31" s="104"/>
      <c r="H31" s="104"/>
      <c r="I31" s="104"/>
    </row>
    <row r="32" spans="1:9">
      <c r="A32" s="104"/>
      <c r="B32" s="104"/>
      <c r="C32" s="104"/>
      <c r="D32" s="104"/>
      <c r="E32" s="104"/>
      <c r="F32" s="104"/>
      <c r="G32" s="104"/>
      <c r="H32" s="104"/>
      <c r="I32" s="104"/>
    </row>
    <row r="33" spans="1:9">
      <c r="A33" s="104"/>
      <c r="B33" s="104"/>
      <c r="C33" s="104"/>
      <c r="D33" s="104"/>
      <c r="E33" s="104"/>
      <c r="F33" s="104"/>
      <c r="G33" s="104"/>
      <c r="H33" s="104"/>
      <c r="I33" s="104"/>
    </row>
    <row r="66" spans="5:5">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workbookViewId="0">
      <selection activeCell="B31" sqref="B31:I31"/>
    </sheetView>
  </sheetViews>
  <sheetFormatPr defaultColWidth="9.42578125" defaultRowHeight="15.6"/>
  <cols>
    <col min="1" max="1" width="9.42578125" style="2" customWidth="1"/>
    <col min="2" max="2" width="14.5703125" style="2" bestFit="1" customWidth="1"/>
    <col min="3" max="5" width="9.42578125" style="2"/>
    <col min="6" max="6" width="10.85546875" style="2" bestFit="1" customWidth="1"/>
    <col min="7" max="9" width="9.42578125" style="2"/>
    <col min="10" max="10" width="10.42578125" style="2" customWidth="1"/>
    <col min="11" max="16384" width="9.42578125" style="2"/>
  </cols>
  <sheetData>
    <row r="1" spans="1:16">
      <c r="A1" s="93" t="str">
        <f>+'Cover Page'!$B$29</f>
        <v>Annual Performance Report 2022</v>
      </c>
      <c r="B1" s="93"/>
      <c r="C1" s="93"/>
      <c r="D1" s="93"/>
      <c r="E1" s="93" t="str">
        <f>+'Cover Page'!$B$33</f>
        <v>Glanford Power Station</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c r="A3" s="1" t="s">
        <v>45</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332</v>
      </c>
      <c r="B5" s="49"/>
      <c r="C5" s="49"/>
      <c r="D5" s="49"/>
      <c r="E5" s="49"/>
      <c r="F5" s="49"/>
      <c r="G5" s="49"/>
      <c r="H5" s="49"/>
      <c r="I5" s="49"/>
      <c r="J5" s="50"/>
      <c r="M5" s="82" t="s">
        <v>3</v>
      </c>
    </row>
    <row r="6" spans="1:16" s="3" customFormat="1" ht="15.75" customHeight="1">
      <c r="A6" s="228" t="s">
        <v>333</v>
      </c>
      <c r="B6" s="229"/>
      <c r="C6" s="229"/>
      <c r="D6" s="229"/>
      <c r="E6" s="229"/>
      <c r="F6" s="229"/>
      <c r="G6" s="229"/>
      <c r="H6" s="229"/>
      <c r="I6" s="229"/>
      <c r="J6" s="230"/>
      <c r="M6" s="227" t="s">
        <v>334</v>
      </c>
      <c r="N6" s="227"/>
      <c r="O6" s="227"/>
      <c r="P6" s="227"/>
    </row>
    <row r="7" spans="1:16" s="3" customFormat="1" ht="23.25" customHeight="1">
      <c r="A7" s="231"/>
      <c r="B7" s="232"/>
      <c r="C7" s="232"/>
      <c r="D7" s="232"/>
      <c r="E7" s="232"/>
      <c r="F7" s="232"/>
      <c r="G7" s="232"/>
      <c r="H7" s="232"/>
      <c r="I7" s="232"/>
      <c r="J7" s="233"/>
      <c r="M7" s="227"/>
      <c r="N7" s="227"/>
      <c r="O7" s="227"/>
      <c r="P7" s="227"/>
    </row>
    <row r="8" spans="1:16" s="3" customFormat="1" ht="14.1">
      <c r="M8" s="227"/>
      <c r="N8" s="227"/>
      <c r="O8" s="227"/>
      <c r="P8" s="227"/>
    </row>
    <row r="9" spans="1:16" s="56" customFormat="1" ht="16.5" customHeight="1">
      <c r="A9" s="215" t="s">
        <v>335</v>
      </c>
      <c r="B9" s="215"/>
      <c r="C9" s="215"/>
      <c r="D9" s="215"/>
      <c r="E9" s="215"/>
      <c r="F9" s="215"/>
      <c r="G9" s="215"/>
      <c r="H9" s="215"/>
      <c r="I9" s="215"/>
      <c r="J9" s="215"/>
      <c r="M9" s="227"/>
      <c r="N9" s="227"/>
      <c r="O9" s="227"/>
      <c r="P9" s="227"/>
    </row>
    <row r="10" spans="1:16" s="56" customFormat="1" ht="16.5" customHeight="1">
      <c r="A10" s="234" t="s">
        <v>221</v>
      </c>
      <c r="B10" s="235"/>
      <c r="C10" s="245" t="s">
        <v>336</v>
      </c>
      <c r="D10" s="241" t="s">
        <v>337</v>
      </c>
      <c r="E10" s="242"/>
      <c r="F10" s="238" t="s">
        <v>320</v>
      </c>
      <c r="G10" s="239"/>
      <c r="H10" s="239"/>
      <c r="I10" s="239"/>
      <c r="J10" s="240"/>
      <c r="M10" s="227" t="s">
        <v>338</v>
      </c>
      <c r="N10" s="227"/>
      <c r="O10" s="227"/>
      <c r="P10" s="227"/>
    </row>
    <row r="11" spans="1:16" s="12" customFormat="1" ht="17.25" customHeight="1">
      <c r="A11" s="236"/>
      <c r="B11" s="237"/>
      <c r="C11" s="246"/>
      <c r="D11" s="243"/>
      <c r="E11" s="244"/>
      <c r="F11" s="46" t="s">
        <v>194</v>
      </c>
      <c r="G11" s="46" t="s">
        <v>195</v>
      </c>
      <c r="H11" s="46" t="s">
        <v>196</v>
      </c>
      <c r="I11" s="46" t="s">
        <v>197</v>
      </c>
      <c r="J11" s="46" t="s">
        <v>198</v>
      </c>
      <c r="K11" s="104"/>
      <c r="L11" s="104"/>
      <c r="M11" s="227"/>
      <c r="N11" s="227"/>
      <c r="O11" s="227"/>
      <c r="P11" s="227"/>
    </row>
    <row r="12" spans="1:16" s="12" customFormat="1" ht="23.25" customHeight="1">
      <c r="A12" s="339" t="s">
        <v>233</v>
      </c>
      <c r="B12" s="339"/>
      <c r="C12" s="391" t="s">
        <v>339</v>
      </c>
      <c r="D12" s="372" t="s">
        <v>340</v>
      </c>
      <c r="E12" s="372"/>
      <c r="F12" s="111">
        <v>5.5E-2</v>
      </c>
      <c r="G12" s="111"/>
      <c r="H12" s="111"/>
      <c r="I12" s="111"/>
      <c r="J12" s="111"/>
      <c r="K12" s="104"/>
      <c r="L12" s="104"/>
      <c r="M12" s="227"/>
      <c r="N12" s="227"/>
      <c r="O12" s="227"/>
      <c r="P12" s="227"/>
    </row>
    <row r="13" spans="1:16" s="12" customFormat="1" ht="23.25" customHeight="1">
      <c r="A13" s="339" t="s">
        <v>341</v>
      </c>
      <c r="B13" s="339"/>
      <c r="C13" s="391" t="s">
        <v>342</v>
      </c>
      <c r="D13" s="372" t="s">
        <v>343</v>
      </c>
      <c r="E13" s="372"/>
      <c r="F13" s="111" t="s">
        <v>344</v>
      </c>
      <c r="G13" s="111"/>
      <c r="H13" s="111"/>
      <c r="I13" s="111"/>
      <c r="J13" s="111"/>
      <c r="K13" s="104"/>
      <c r="L13" s="104"/>
      <c r="M13" s="104"/>
      <c r="N13" s="104"/>
      <c r="O13" s="104"/>
      <c r="P13" s="104"/>
    </row>
    <row r="14" spans="1:16" s="12" customFormat="1" ht="23.25" customHeight="1">
      <c r="A14" s="339" t="s">
        <v>345</v>
      </c>
      <c r="B14" s="339"/>
      <c r="C14" s="391" t="s">
        <v>342</v>
      </c>
      <c r="D14" s="372" t="s">
        <v>343</v>
      </c>
      <c r="E14" s="372"/>
      <c r="F14" s="111">
        <v>3.4000000000000002E-4</v>
      </c>
      <c r="G14" s="111"/>
      <c r="H14" s="111"/>
      <c r="I14" s="111"/>
      <c r="J14" s="111"/>
      <c r="K14" s="104"/>
      <c r="L14" s="104"/>
      <c r="M14" s="104"/>
      <c r="N14" s="104"/>
      <c r="O14" s="104"/>
      <c r="P14" s="104"/>
    </row>
    <row r="15" spans="1:16" s="12" customFormat="1" ht="23.25" customHeight="1">
      <c r="A15" s="339" t="s">
        <v>346</v>
      </c>
      <c r="B15" s="339"/>
      <c r="C15" s="391" t="s">
        <v>342</v>
      </c>
      <c r="D15" s="372" t="s">
        <v>347</v>
      </c>
      <c r="E15" s="372"/>
      <c r="F15" s="111">
        <v>6.5000000000000002E-2</v>
      </c>
      <c r="G15" s="111"/>
      <c r="H15" s="111"/>
      <c r="I15" s="111"/>
      <c r="J15" s="111"/>
      <c r="K15" s="104"/>
      <c r="L15" s="104"/>
      <c r="M15" s="104"/>
      <c r="N15" s="104"/>
      <c r="O15" s="104"/>
      <c r="P15" s="104"/>
    </row>
    <row r="16" spans="1:16" s="12" customFormat="1" ht="23.25" customHeight="1">
      <c r="A16" s="339" t="s">
        <v>348</v>
      </c>
      <c r="B16" s="339"/>
      <c r="C16" s="391" t="s">
        <v>342</v>
      </c>
      <c r="D16" s="372" t="s">
        <v>349</v>
      </c>
      <c r="E16" s="372"/>
      <c r="F16" s="111">
        <v>1.8000000000000001E-4</v>
      </c>
      <c r="G16" s="111"/>
      <c r="H16" s="111"/>
      <c r="I16" s="111"/>
      <c r="J16" s="111"/>
      <c r="K16" s="104"/>
      <c r="L16" s="104"/>
      <c r="M16" s="104"/>
      <c r="N16" s="104"/>
      <c r="O16" s="104"/>
      <c r="P16" s="104"/>
    </row>
    <row r="17" spans="1:10" s="12" customFormat="1" ht="23.25" customHeight="1">
      <c r="A17" s="339" t="s">
        <v>350</v>
      </c>
      <c r="B17" s="339"/>
      <c r="C17" s="391" t="s">
        <v>342</v>
      </c>
      <c r="D17" s="372" t="s">
        <v>351</v>
      </c>
      <c r="E17" s="372"/>
      <c r="F17" s="111">
        <v>1.05E-4</v>
      </c>
      <c r="G17" s="111"/>
      <c r="H17" s="111"/>
      <c r="I17" s="111"/>
      <c r="J17" s="111"/>
    </row>
    <row r="18" spans="1:10" s="12" customFormat="1" ht="23.25" customHeight="1">
      <c r="A18" s="339" t="s">
        <v>352</v>
      </c>
      <c r="B18" s="339"/>
      <c r="C18" s="391" t="s">
        <v>342</v>
      </c>
      <c r="D18" s="372" t="s">
        <v>351</v>
      </c>
      <c r="E18" s="372"/>
      <c r="F18" s="113" t="s">
        <v>353</v>
      </c>
      <c r="G18" s="111"/>
      <c r="H18" s="111"/>
      <c r="I18" s="111"/>
      <c r="J18" s="111"/>
    </row>
    <row r="19" spans="1:10" s="12" customFormat="1" ht="23.25" customHeight="1">
      <c r="A19" s="339" t="s">
        <v>354</v>
      </c>
      <c r="B19" s="339"/>
      <c r="C19" s="391" t="s">
        <v>342</v>
      </c>
      <c r="D19" s="372" t="s">
        <v>351</v>
      </c>
      <c r="E19" s="372"/>
      <c r="F19" s="111">
        <v>3.1000000000000001E-5</v>
      </c>
      <c r="G19" s="111"/>
      <c r="H19" s="111"/>
      <c r="I19" s="111"/>
      <c r="J19" s="111"/>
    </row>
    <row r="20" spans="1:10" s="12" customFormat="1" ht="23.25" customHeight="1">
      <c r="A20" s="339" t="s">
        <v>355</v>
      </c>
      <c r="B20" s="339"/>
      <c r="C20" s="391" t="s">
        <v>342</v>
      </c>
      <c r="D20" s="372" t="s">
        <v>351</v>
      </c>
      <c r="E20" s="372"/>
      <c r="F20" s="111">
        <v>1.8E-3</v>
      </c>
      <c r="G20" s="111"/>
      <c r="H20" s="111"/>
      <c r="I20" s="111"/>
      <c r="J20" s="111"/>
    </row>
    <row r="21" spans="1:10" s="12" customFormat="1" ht="23.25" customHeight="1">
      <c r="A21" s="339" t="s">
        <v>356</v>
      </c>
      <c r="B21" s="339"/>
      <c r="C21" s="391" t="s">
        <v>342</v>
      </c>
      <c r="D21" s="372" t="s">
        <v>351</v>
      </c>
      <c r="E21" s="372"/>
      <c r="F21" s="111">
        <v>1.8E-3</v>
      </c>
      <c r="G21" s="111"/>
      <c r="H21" s="111"/>
      <c r="I21" s="111"/>
      <c r="J21" s="111"/>
    </row>
    <row r="22" spans="1:10" s="12" customFormat="1" ht="23.25" customHeight="1">
      <c r="A22" s="339" t="s">
        <v>357</v>
      </c>
      <c r="B22" s="339"/>
      <c r="C22" s="391" t="s">
        <v>342</v>
      </c>
      <c r="D22" s="372" t="s">
        <v>351</v>
      </c>
      <c r="E22" s="372"/>
      <c r="F22" s="111">
        <v>5.0000000000000001E-3</v>
      </c>
      <c r="G22" s="111"/>
      <c r="H22" s="111"/>
      <c r="I22" s="111"/>
      <c r="J22" s="111"/>
    </row>
    <row r="23" spans="1:10" s="12" customFormat="1" ht="23.25" customHeight="1">
      <c r="A23" s="339" t="s">
        <v>358</v>
      </c>
      <c r="B23" s="339"/>
      <c r="C23" s="391" t="s">
        <v>342</v>
      </c>
      <c r="D23" s="372" t="s">
        <v>359</v>
      </c>
      <c r="E23" s="372"/>
      <c r="F23" s="111" t="s">
        <v>360</v>
      </c>
      <c r="G23" s="111"/>
      <c r="H23" s="111"/>
      <c r="I23" s="111"/>
      <c r="J23" s="111"/>
    </row>
    <row r="24" spans="1:10" s="12" customFormat="1" ht="23.25" customHeight="1">
      <c r="A24" s="339" t="s">
        <v>361</v>
      </c>
      <c r="B24" s="339"/>
      <c r="C24" s="391" t="s">
        <v>342</v>
      </c>
      <c r="D24" s="372" t="s">
        <v>359</v>
      </c>
      <c r="E24" s="372"/>
      <c r="F24" s="111" t="s">
        <v>344</v>
      </c>
      <c r="G24" s="111"/>
      <c r="H24" s="111"/>
      <c r="I24" s="111"/>
      <c r="J24" s="111"/>
    </row>
    <row r="25" spans="1:10" s="12" customFormat="1" ht="23.25" customHeight="1">
      <c r="A25" s="339" t="s">
        <v>362</v>
      </c>
      <c r="B25" s="339"/>
      <c r="C25" s="391" t="s">
        <v>342</v>
      </c>
      <c r="D25" s="372" t="s">
        <v>359</v>
      </c>
      <c r="E25" s="372"/>
      <c r="F25" s="111" t="s">
        <v>363</v>
      </c>
      <c r="G25" s="111"/>
      <c r="H25" s="111"/>
      <c r="I25" s="111"/>
      <c r="J25" s="111"/>
    </row>
    <row r="26" spans="1:10" s="12" customFormat="1" ht="23.25" customHeight="1">
      <c r="A26" s="339" t="s">
        <v>364</v>
      </c>
      <c r="B26" s="339"/>
      <c r="C26" s="391" t="s">
        <v>342</v>
      </c>
      <c r="D26" s="372" t="s">
        <v>359</v>
      </c>
      <c r="E26" s="372"/>
      <c r="F26" s="111" t="s">
        <v>344</v>
      </c>
      <c r="G26" s="111"/>
      <c r="H26" s="111"/>
      <c r="I26" s="111"/>
      <c r="J26" s="111"/>
    </row>
    <row r="27" spans="1:10" s="12" customFormat="1" ht="23.25" customHeight="1">
      <c r="A27" s="339" t="s">
        <v>365</v>
      </c>
      <c r="B27" s="339"/>
      <c r="C27" s="391" t="s">
        <v>342</v>
      </c>
      <c r="D27" s="372" t="s">
        <v>359</v>
      </c>
      <c r="E27" s="372"/>
      <c r="F27" s="111" t="s">
        <v>344</v>
      </c>
      <c r="G27" s="111"/>
      <c r="H27" s="111"/>
      <c r="I27" s="111"/>
      <c r="J27" s="111"/>
    </row>
    <row r="28" spans="1:10" s="12" customFormat="1" ht="23.25" customHeight="1">
      <c r="A28" s="339" t="s">
        <v>366</v>
      </c>
      <c r="B28" s="339"/>
      <c r="C28" s="391" t="s">
        <v>342</v>
      </c>
      <c r="D28" s="372" t="s">
        <v>359</v>
      </c>
      <c r="E28" s="372"/>
      <c r="F28" s="111" t="s">
        <v>344</v>
      </c>
      <c r="G28" s="111"/>
      <c r="H28" s="111"/>
      <c r="I28" s="111"/>
      <c r="J28" s="111"/>
    </row>
    <row r="29" spans="1:10" s="12" customFormat="1" ht="23.25" customHeight="1">
      <c r="A29" s="339" t="s">
        <v>367</v>
      </c>
      <c r="B29" s="339"/>
      <c r="C29" s="391" t="s">
        <v>342</v>
      </c>
      <c r="D29" s="372" t="s">
        <v>359</v>
      </c>
      <c r="E29" s="372"/>
      <c r="F29" s="111" t="s">
        <v>363</v>
      </c>
      <c r="G29" s="111"/>
      <c r="H29" s="111"/>
      <c r="I29" s="111"/>
      <c r="J29" s="111"/>
    </row>
    <row r="30" spans="1:10" s="12" customFormat="1" ht="23.25" customHeight="1">
      <c r="A30" s="339" t="s">
        <v>368</v>
      </c>
      <c r="B30" s="339"/>
      <c r="C30" s="391" t="s">
        <v>342</v>
      </c>
      <c r="D30" s="372" t="s">
        <v>359</v>
      </c>
      <c r="E30" s="372"/>
      <c r="F30" s="111" t="s">
        <v>344</v>
      </c>
      <c r="G30" s="111"/>
      <c r="H30" s="111"/>
      <c r="I30" s="111"/>
      <c r="J30" s="111"/>
    </row>
    <row r="31" spans="1:10" s="12" customFormat="1" ht="23.25" customHeight="1">
      <c r="A31" s="339" t="s">
        <v>369</v>
      </c>
      <c r="B31" s="339"/>
      <c r="C31" s="391" t="s">
        <v>342</v>
      </c>
      <c r="D31" s="372" t="s">
        <v>359</v>
      </c>
      <c r="E31" s="372"/>
      <c r="F31" s="111" t="s">
        <v>344</v>
      </c>
      <c r="G31" s="111"/>
      <c r="H31" s="111"/>
      <c r="I31" s="111"/>
      <c r="J31" s="111"/>
    </row>
    <row r="32" spans="1:10" s="12" customFormat="1" ht="23.25" customHeight="1">
      <c r="A32" s="339" t="s">
        <v>370</v>
      </c>
      <c r="B32" s="339"/>
      <c r="C32" s="391" t="s">
        <v>342</v>
      </c>
      <c r="D32" s="372" t="s">
        <v>359</v>
      </c>
      <c r="E32" s="372"/>
      <c r="F32" s="111" t="s">
        <v>371</v>
      </c>
      <c r="G32" s="111"/>
      <c r="H32" s="111"/>
      <c r="I32" s="111"/>
      <c r="J32" s="111"/>
    </row>
    <row r="33" spans="1:10" s="12" customFormat="1" ht="23.25" customHeight="1">
      <c r="A33" s="339" t="s">
        <v>372</v>
      </c>
      <c r="B33" s="339"/>
      <c r="C33" s="391" t="s">
        <v>342</v>
      </c>
      <c r="D33" s="372" t="s">
        <v>359</v>
      </c>
      <c r="E33" s="372"/>
      <c r="F33" s="111" t="s">
        <v>344</v>
      </c>
      <c r="G33" s="111"/>
      <c r="H33" s="111"/>
      <c r="I33" s="111"/>
      <c r="J33" s="111"/>
    </row>
    <row r="34" spans="1:10" s="12" customFormat="1" ht="23.25" customHeight="1">
      <c r="A34" s="339" t="s">
        <v>373</v>
      </c>
      <c r="B34" s="339"/>
      <c r="C34" s="391" t="s">
        <v>342</v>
      </c>
      <c r="D34" s="372" t="s">
        <v>359</v>
      </c>
      <c r="E34" s="372"/>
      <c r="F34" s="111" t="s">
        <v>344</v>
      </c>
      <c r="G34" s="111"/>
      <c r="H34" s="111"/>
      <c r="I34" s="111"/>
      <c r="J34" s="111"/>
    </row>
    <row r="35" spans="1:10" s="12" customFormat="1" ht="23.25" customHeight="1">
      <c r="A35" s="339" t="s">
        <v>374</v>
      </c>
      <c r="B35" s="339"/>
      <c r="C35" s="391" t="s">
        <v>342</v>
      </c>
      <c r="D35" s="372" t="s">
        <v>359</v>
      </c>
      <c r="E35" s="372"/>
      <c r="F35" s="111" t="s">
        <v>344</v>
      </c>
      <c r="G35" s="111"/>
      <c r="H35" s="111"/>
      <c r="I35" s="111"/>
      <c r="J35" s="111"/>
    </row>
    <row r="36" spans="1:10" s="12" customFormat="1" ht="23.25" customHeight="1">
      <c r="A36" s="339" t="s">
        <v>375</v>
      </c>
      <c r="B36" s="339"/>
      <c r="C36" s="391" t="s">
        <v>342</v>
      </c>
      <c r="D36" s="372" t="s">
        <v>359</v>
      </c>
      <c r="E36" s="372"/>
      <c r="F36" s="111">
        <v>2.2499999999999999E-2</v>
      </c>
      <c r="G36" s="111"/>
      <c r="H36" s="111"/>
      <c r="I36" s="111"/>
      <c r="J36" s="111"/>
    </row>
    <row r="37" spans="1:10" s="12" customFormat="1" ht="23.25" customHeight="1">
      <c r="A37" s="339" t="s">
        <v>376</v>
      </c>
      <c r="B37" s="339"/>
      <c r="C37" s="391" t="s">
        <v>342</v>
      </c>
      <c r="D37" s="372" t="s">
        <v>359</v>
      </c>
      <c r="E37" s="372"/>
      <c r="F37" s="111" t="s">
        <v>344</v>
      </c>
      <c r="G37" s="111"/>
      <c r="H37" s="111"/>
      <c r="I37" s="111"/>
      <c r="J37" s="111"/>
    </row>
    <row r="38" spans="1:10" s="12" customFormat="1" ht="23.25" customHeight="1">
      <c r="A38" s="339" t="s">
        <v>377</v>
      </c>
      <c r="B38" s="339"/>
      <c r="C38" s="391" t="s">
        <v>342</v>
      </c>
      <c r="D38" s="372" t="s">
        <v>359</v>
      </c>
      <c r="E38" s="372"/>
      <c r="F38" s="111">
        <v>0.09</v>
      </c>
      <c r="G38" s="111"/>
      <c r="H38" s="111"/>
      <c r="I38" s="111"/>
      <c r="J38" s="111"/>
    </row>
    <row r="39" spans="1:10">
      <c r="A39" s="174" t="s">
        <v>314</v>
      </c>
      <c r="B39" s="174"/>
      <c r="C39" s="174"/>
      <c r="D39" s="174"/>
      <c r="E39" s="174"/>
      <c r="F39" s="174"/>
      <c r="G39" s="174"/>
      <c r="H39" s="174"/>
      <c r="I39" s="174"/>
      <c r="J39" s="174"/>
    </row>
    <row r="40" spans="1:10">
      <c r="A40" s="216"/>
      <c r="B40" s="216"/>
      <c r="C40" s="216"/>
      <c r="D40" s="216"/>
      <c r="E40" s="216"/>
      <c r="F40" s="216"/>
      <c r="G40" s="216"/>
      <c r="H40" s="216"/>
      <c r="I40" s="216"/>
      <c r="J40" s="216"/>
    </row>
    <row r="41" spans="1:10">
      <c r="A41" s="216"/>
      <c r="B41" s="216"/>
      <c r="C41" s="216"/>
      <c r="D41" s="216"/>
      <c r="E41" s="216"/>
      <c r="F41" s="216"/>
      <c r="G41" s="216"/>
      <c r="H41" s="216"/>
      <c r="I41" s="216"/>
      <c r="J41" s="216"/>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4" zoomScaleNormal="100" workbookViewId="0">
      <selection activeCell="B31" sqref="B31:I31"/>
    </sheetView>
  </sheetViews>
  <sheetFormatPr defaultColWidth="9.42578125" defaultRowHeight="15.6"/>
  <cols>
    <col min="1" max="1" width="21.42578125" style="2" customWidth="1"/>
    <col min="2" max="2" width="13.5703125" style="2" customWidth="1"/>
    <col min="3" max="3" width="16.42578125" style="2" customWidth="1"/>
    <col min="4" max="12" width="9.42578125" style="2"/>
    <col min="13" max="13" width="10.42578125" style="2" customWidth="1"/>
    <col min="14" max="16384" width="9.42578125" style="2"/>
  </cols>
  <sheetData>
    <row r="1" spans="1:16">
      <c r="A1" s="93" t="str">
        <f>+'Cover Page'!$B$29</f>
        <v>Annual Performance Report 2022</v>
      </c>
      <c r="B1" s="93"/>
      <c r="C1" s="93"/>
      <c r="D1" s="93"/>
      <c r="E1" s="93"/>
      <c r="F1" s="93"/>
      <c r="G1" s="93"/>
      <c r="H1" s="93"/>
      <c r="I1" s="93" t="str">
        <f>+'Cover Page'!$B$33</f>
        <v>Glanford Power Station</v>
      </c>
      <c r="J1" s="93"/>
      <c r="K1" s="93"/>
      <c r="L1" s="93"/>
      <c r="M1" s="93"/>
      <c r="N1" s="93"/>
      <c r="O1" s="93"/>
      <c r="P1" s="93"/>
    </row>
    <row r="3" spans="1:16">
      <c r="A3" s="1" t="s">
        <v>378</v>
      </c>
      <c r="B3" s="93"/>
      <c r="C3" s="93"/>
      <c r="D3" s="93"/>
      <c r="E3" s="93"/>
      <c r="F3" s="93"/>
      <c r="G3" s="93"/>
      <c r="H3" s="93"/>
      <c r="I3" s="93"/>
      <c r="J3" s="93"/>
      <c r="K3" s="93"/>
      <c r="L3" s="93"/>
      <c r="M3" s="93"/>
      <c r="N3" s="93"/>
      <c r="O3" s="93"/>
      <c r="P3" s="93"/>
    </row>
    <row r="4" spans="1:16">
      <c r="A4" s="1"/>
      <c r="B4" s="93"/>
      <c r="C4" s="93"/>
      <c r="D4" s="93"/>
      <c r="E4" s="93"/>
      <c r="F4" s="93"/>
      <c r="G4" s="93"/>
      <c r="H4" s="93"/>
      <c r="I4" s="93"/>
      <c r="J4" s="93"/>
      <c r="K4" s="93"/>
      <c r="L4" s="93"/>
      <c r="M4" s="93"/>
      <c r="N4" s="93"/>
      <c r="O4" s="93"/>
      <c r="P4" s="73" t="s">
        <v>3</v>
      </c>
    </row>
    <row r="5" spans="1:16" s="3" customFormat="1" ht="21.75" customHeight="1">
      <c r="A5" s="48" t="s">
        <v>332</v>
      </c>
      <c r="B5" s="49"/>
      <c r="C5" s="49"/>
      <c r="D5" s="49"/>
      <c r="E5" s="49"/>
      <c r="F5" s="49"/>
      <c r="G5" s="49"/>
      <c r="H5" s="49"/>
      <c r="I5" s="49"/>
      <c r="J5" s="49"/>
      <c r="K5" s="49"/>
      <c r="L5" s="49"/>
      <c r="M5" s="50"/>
      <c r="P5" s="74" t="s">
        <v>379</v>
      </c>
    </row>
    <row r="6" spans="1:16" s="3" customFormat="1" ht="15.75" customHeight="1">
      <c r="A6" s="143" t="s">
        <v>380</v>
      </c>
      <c r="B6" s="144"/>
      <c r="C6" s="144"/>
      <c r="D6" s="144"/>
      <c r="E6" s="144"/>
      <c r="F6" s="144"/>
      <c r="G6" s="144"/>
      <c r="H6" s="144"/>
      <c r="I6" s="144"/>
      <c r="J6" s="144"/>
      <c r="K6" s="144"/>
      <c r="L6" s="144"/>
      <c r="M6" s="145"/>
      <c r="P6" s="3" t="s">
        <v>381</v>
      </c>
    </row>
    <row r="7" spans="1:16" s="3" customFormat="1" ht="30" customHeight="1">
      <c r="A7" s="149"/>
      <c r="B7" s="150"/>
      <c r="C7" s="150"/>
      <c r="D7" s="150"/>
      <c r="E7" s="150"/>
      <c r="F7" s="150"/>
      <c r="G7" s="150"/>
      <c r="H7" s="150"/>
      <c r="I7" s="150"/>
      <c r="J7" s="150"/>
      <c r="K7" s="150"/>
      <c r="L7" s="150"/>
      <c r="M7" s="151"/>
    </row>
    <row r="8" spans="1:16" s="3" customFormat="1" ht="15.75" customHeight="1">
      <c r="A8" s="143" t="s">
        <v>382</v>
      </c>
      <c r="B8" s="144"/>
      <c r="C8" s="144"/>
      <c r="D8" s="144"/>
      <c r="E8" s="144"/>
      <c r="F8" s="144"/>
      <c r="G8" s="144"/>
      <c r="H8" s="144"/>
      <c r="I8" s="144"/>
      <c r="J8" s="144"/>
      <c r="K8" s="144"/>
      <c r="L8" s="144"/>
      <c r="M8" s="145"/>
    </row>
    <row r="9" spans="1:16" s="3" customFormat="1" ht="18.75" customHeight="1">
      <c r="A9" s="149"/>
      <c r="B9" s="150"/>
      <c r="C9" s="150"/>
      <c r="D9" s="150"/>
      <c r="E9" s="150"/>
      <c r="F9" s="150"/>
      <c r="G9" s="150"/>
      <c r="H9" s="150"/>
      <c r="I9" s="150"/>
      <c r="J9" s="150"/>
      <c r="K9" s="150"/>
      <c r="L9" s="150"/>
      <c r="M9" s="151"/>
    </row>
    <row r="10" spans="1:16" s="3" customFormat="1" ht="14.1"/>
    <row r="11" spans="1:16" s="56" customFormat="1" ht="16.5" customHeight="1">
      <c r="A11" s="215" t="s">
        <v>383</v>
      </c>
      <c r="B11" s="215"/>
      <c r="C11" s="215"/>
      <c r="D11" s="215"/>
      <c r="E11" s="215"/>
      <c r="F11" s="215"/>
      <c r="G11" s="215"/>
      <c r="H11" s="215"/>
      <c r="I11" s="215"/>
      <c r="J11" s="215"/>
      <c r="K11" s="215"/>
      <c r="L11" s="215"/>
      <c r="M11" s="215"/>
    </row>
    <row r="12" spans="1:16" s="56" customFormat="1" ht="16.5" customHeight="1">
      <c r="A12" s="251" t="s">
        <v>221</v>
      </c>
      <c r="B12" s="245" t="s">
        <v>384</v>
      </c>
      <c r="C12" s="189" t="s">
        <v>337</v>
      </c>
      <c r="D12" s="190" t="s">
        <v>194</v>
      </c>
      <c r="E12" s="253"/>
      <c r="F12" s="190" t="s">
        <v>195</v>
      </c>
      <c r="G12" s="253"/>
      <c r="H12" s="190" t="s">
        <v>196</v>
      </c>
      <c r="I12" s="253"/>
      <c r="J12" s="190" t="s">
        <v>197</v>
      </c>
      <c r="K12" s="253"/>
      <c r="L12" s="190" t="s">
        <v>198</v>
      </c>
      <c r="M12" s="253"/>
    </row>
    <row r="13" spans="1:16" s="12" customFormat="1" ht="17.25" customHeight="1">
      <c r="A13" s="251"/>
      <c r="B13" s="252"/>
      <c r="C13" s="189"/>
      <c r="D13" s="46" t="s">
        <v>319</v>
      </c>
      <c r="E13" s="57" t="s">
        <v>385</v>
      </c>
      <c r="F13" s="46" t="s">
        <v>319</v>
      </c>
      <c r="G13" s="57" t="s">
        <v>385</v>
      </c>
      <c r="H13" s="46" t="s">
        <v>319</v>
      </c>
      <c r="I13" s="57" t="s">
        <v>385</v>
      </c>
      <c r="J13" s="46" t="s">
        <v>319</v>
      </c>
      <c r="K13" s="57" t="s">
        <v>385</v>
      </c>
      <c r="L13" s="46" t="s">
        <v>319</v>
      </c>
      <c r="M13" s="57" t="s">
        <v>385</v>
      </c>
      <c r="N13" s="104"/>
      <c r="O13" s="104"/>
      <c r="P13" s="104"/>
    </row>
    <row r="14" spans="1:16" s="12" customFormat="1" ht="23.25" customHeight="1">
      <c r="A14" s="339" t="s">
        <v>227</v>
      </c>
      <c r="B14" s="370" t="s">
        <v>386</v>
      </c>
      <c r="C14" s="370" t="s">
        <v>387</v>
      </c>
      <c r="D14" s="115">
        <f>[1]NOx!$O$19</f>
        <v>198.74193700154623</v>
      </c>
      <c r="E14" s="115">
        <f>[1]NOx!$N$19</f>
        <v>142.23862068442145</v>
      </c>
      <c r="F14" s="111"/>
      <c r="G14" s="111"/>
      <c r="H14" s="111"/>
      <c r="I14" s="111"/>
      <c r="J14" s="111"/>
      <c r="K14" s="111"/>
      <c r="L14" s="111"/>
      <c r="M14" s="111"/>
      <c r="N14" s="104"/>
      <c r="O14" s="104"/>
      <c r="P14" s="104"/>
    </row>
    <row r="15" spans="1:16" s="12" customFormat="1" ht="23.25" customHeight="1">
      <c r="A15" s="339"/>
      <c r="B15" s="370" t="s">
        <v>388</v>
      </c>
      <c r="C15" s="370" t="s">
        <v>389</v>
      </c>
      <c r="D15" s="115">
        <f>[1]NOx!$M$19</f>
        <v>297.20870971679688</v>
      </c>
      <c r="E15" s="115">
        <f>[1]NOx!$L$19</f>
        <v>154.38425418641893</v>
      </c>
      <c r="F15" s="111"/>
      <c r="G15" s="111"/>
      <c r="H15" s="111"/>
      <c r="I15" s="111"/>
      <c r="J15" s="111"/>
      <c r="K15" s="111"/>
      <c r="L15" s="111"/>
      <c r="M15" s="111"/>
      <c r="N15" s="104"/>
      <c r="O15" s="104"/>
      <c r="P15" s="104"/>
    </row>
    <row r="16" spans="1:16" s="12" customFormat="1" ht="23.25" customHeight="1">
      <c r="A16" s="392" t="s">
        <v>226</v>
      </c>
      <c r="B16" s="393" t="s">
        <v>386</v>
      </c>
      <c r="C16" s="370" t="s">
        <v>390</v>
      </c>
      <c r="D16" s="115">
        <f>[1]Particulates!$O$19</f>
        <v>13.874903355704413</v>
      </c>
      <c r="E16" s="115">
        <f>[1]Particulates!$N$19</f>
        <v>2.0219429713433361</v>
      </c>
      <c r="F16" s="111"/>
      <c r="G16" s="111"/>
      <c r="H16" s="111"/>
      <c r="I16" s="111"/>
      <c r="J16" s="111"/>
      <c r="K16" s="111"/>
      <c r="L16" s="111"/>
      <c r="M16" s="111"/>
      <c r="N16" s="104"/>
      <c r="O16" s="104"/>
      <c r="P16" s="104"/>
    </row>
    <row r="17" spans="1:13" s="12" customFormat="1" ht="23.25" customHeight="1">
      <c r="A17" s="392"/>
      <c r="B17" s="370" t="s">
        <v>388</v>
      </c>
      <c r="C17" s="370" t="s">
        <v>391</v>
      </c>
      <c r="D17" s="115">
        <f>[1]Particulates!$M$19</f>
        <v>30.501663208007813</v>
      </c>
      <c r="E17" s="115">
        <f>[1]Particulates!$L$19</f>
        <v>2.9591799785797659</v>
      </c>
      <c r="F17" s="111"/>
      <c r="G17" s="111"/>
      <c r="H17" s="111"/>
      <c r="I17" s="111"/>
      <c r="J17" s="111"/>
      <c r="K17" s="111"/>
      <c r="L17" s="111"/>
      <c r="M17" s="111"/>
    </row>
    <row r="18" spans="1:13" s="12" customFormat="1" ht="23.25" customHeight="1">
      <c r="A18" s="392" t="s">
        <v>392</v>
      </c>
      <c r="B18" s="370" t="s">
        <v>386</v>
      </c>
      <c r="C18" s="370" t="s">
        <v>393</v>
      </c>
      <c r="D18" s="115">
        <f>[1]TOC!$O$19</f>
        <v>12.978428526495753</v>
      </c>
      <c r="E18" s="115">
        <f>[1]TOC!$N$19</f>
        <v>0.84510966549689892</v>
      </c>
      <c r="F18" s="111"/>
      <c r="G18" s="111"/>
      <c r="H18" s="111"/>
      <c r="I18" s="111"/>
      <c r="J18" s="111"/>
      <c r="K18" s="111"/>
      <c r="L18" s="111"/>
      <c r="M18" s="111"/>
    </row>
    <row r="19" spans="1:13" s="12" customFormat="1" ht="23.25" customHeight="1">
      <c r="A19" s="392"/>
      <c r="B19" s="370" t="s">
        <v>388</v>
      </c>
      <c r="C19" s="370" t="s">
        <v>394</v>
      </c>
      <c r="D19" s="115">
        <f>[1]TOC!$M$19</f>
        <v>165.50959777832031</v>
      </c>
      <c r="E19" s="115">
        <f>[1]TOC!$L$19</f>
        <v>1.4985848609035302</v>
      </c>
      <c r="F19" s="111"/>
      <c r="G19" s="111"/>
      <c r="H19" s="111"/>
      <c r="I19" s="111"/>
      <c r="J19" s="111"/>
      <c r="K19" s="111"/>
      <c r="L19" s="111"/>
      <c r="M19" s="111"/>
    </row>
    <row r="20" spans="1:13" s="12" customFormat="1" ht="23.25" customHeight="1">
      <c r="A20" s="392" t="s">
        <v>395</v>
      </c>
      <c r="B20" s="370" t="s">
        <v>386</v>
      </c>
      <c r="C20" s="370" t="s">
        <v>393</v>
      </c>
      <c r="D20" s="115">
        <f>[1]HCl!$O$19</f>
        <v>9.2849099040031433</v>
      </c>
      <c r="E20" s="115">
        <f>[1]HCl!$N$19</f>
        <v>9.6197195400306068</v>
      </c>
      <c r="F20" s="111"/>
      <c r="G20" s="111"/>
      <c r="H20" s="111"/>
      <c r="I20" s="111"/>
      <c r="J20" s="111"/>
      <c r="K20" s="111"/>
      <c r="L20" s="111"/>
      <c r="M20" s="111"/>
    </row>
    <row r="21" spans="1:13" s="12" customFormat="1" ht="23.25" customHeight="1">
      <c r="A21" s="392"/>
      <c r="B21" s="370" t="s">
        <v>388</v>
      </c>
      <c r="C21" s="370" t="s">
        <v>396</v>
      </c>
      <c r="D21" s="115">
        <f>[1]HCl!$M$19</f>
        <v>26.287715911865234</v>
      </c>
      <c r="E21" s="115">
        <f>[1]HCl!$L$19</f>
        <v>7.9560929859294269</v>
      </c>
      <c r="F21" s="111"/>
      <c r="G21" s="111"/>
      <c r="H21" s="111"/>
      <c r="I21" s="111"/>
      <c r="J21" s="111"/>
      <c r="K21" s="111"/>
      <c r="L21" s="111"/>
      <c r="M21" s="111"/>
    </row>
    <row r="22" spans="1:13" s="12" customFormat="1" ht="23.25" customHeight="1">
      <c r="A22" s="392" t="s">
        <v>228</v>
      </c>
      <c r="B22" s="370" t="s">
        <v>386</v>
      </c>
      <c r="C22" s="370" t="s">
        <v>397</v>
      </c>
      <c r="D22" s="115">
        <f>[1]SO2!$O$19</f>
        <v>51.017974902283065</v>
      </c>
      <c r="E22" s="115">
        <f>[1]SO2!$N$19</f>
        <v>34.748669629297964</v>
      </c>
      <c r="F22" s="111"/>
      <c r="G22" s="111"/>
      <c r="H22" s="111"/>
      <c r="I22" s="111"/>
      <c r="J22" s="111"/>
      <c r="K22" s="111"/>
      <c r="L22" s="111"/>
      <c r="M22" s="111"/>
    </row>
    <row r="23" spans="1:13" s="12" customFormat="1" ht="23.25" customHeight="1">
      <c r="A23" s="392"/>
      <c r="B23" s="370" t="s">
        <v>388</v>
      </c>
      <c r="C23" s="370" t="s">
        <v>387</v>
      </c>
      <c r="D23" s="115">
        <f>[1]SO2!$M$19</f>
        <v>194.93080139160156</v>
      </c>
      <c r="E23" s="115">
        <f>[1]SO2!$L$19</f>
        <v>41.062732197560386</v>
      </c>
      <c r="F23" s="111"/>
      <c r="G23" s="111"/>
      <c r="H23" s="111"/>
      <c r="I23" s="111"/>
      <c r="J23" s="111"/>
      <c r="K23" s="111"/>
      <c r="L23" s="111"/>
      <c r="M23" s="111"/>
    </row>
    <row r="24" spans="1:13" s="12" customFormat="1" ht="23.25" customHeight="1">
      <c r="A24" s="392" t="s">
        <v>398</v>
      </c>
      <c r="B24" s="370" t="s">
        <v>386</v>
      </c>
      <c r="C24" s="370" t="s">
        <v>397</v>
      </c>
      <c r="D24" s="115">
        <f>'[1]CO 0.5hourly'!$O$19</f>
        <v>260.71436010707509</v>
      </c>
      <c r="E24" s="115">
        <f>'[1]CO 0.5hourly'!$N$19</f>
        <v>35.385714334651745</v>
      </c>
      <c r="F24" s="111"/>
      <c r="G24" s="111"/>
      <c r="H24" s="111"/>
      <c r="I24" s="111"/>
      <c r="J24" s="111"/>
      <c r="K24" s="111"/>
      <c r="L24" s="111"/>
      <c r="M24" s="111"/>
    </row>
    <row r="25" spans="1:13" s="12" customFormat="1" ht="23.25" customHeight="1">
      <c r="A25" s="392"/>
      <c r="B25" s="111" t="s">
        <v>399</v>
      </c>
      <c r="C25" s="111" t="s">
        <v>400</v>
      </c>
      <c r="D25" s="115">
        <f>'[1]CO 0.5hourly'!$M$19</f>
        <v>1233.9794921875</v>
      </c>
      <c r="E25" s="115">
        <f>'[1]CO 0.5hourly'!$L$19</f>
        <v>47.324608070285251</v>
      </c>
      <c r="F25" s="111"/>
      <c r="G25" s="111"/>
      <c r="H25" s="111"/>
      <c r="I25" s="111"/>
      <c r="J25" s="111"/>
      <c r="K25" s="111"/>
      <c r="L25" s="111"/>
      <c r="M25" s="111"/>
    </row>
    <row r="26" spans="1:13" s="12" customFormat="1" ht="23.25" customHeight="1">
      <c r="A26" s="392"/>
      <c r="B26" s="111" t="s">
        <v>401</v>
      </c>
      <c r="C26" s="111" t="s">
        <v>402</v>
      </c>
      <c r="D26" s="111" t="s">
        <v>403</v>
      </c>
      <c r="E26" s="111" t="s">
        <v>403</v>
      </c>
      <c r="F26" s="111"/>
      <c r="G26" s="111"/>
      <c r="H26" s="111"/>
      <c r="I26" s="111"/>
      <c r="J26" s="111"/>
      <c r="K26" s="111"/>
      <c r="L26" s="111"/>
      <c r="M26" s="111"/>
    </row>
    <row r="27" spans="1:13" s="12" customFormat="1" ht="23.25" customHeight="1">
      <c r="A27" s="394" t="s">
        <v>404</v>
      </c>
      <c r="B27" s="395" t="s">
        <v>386</v>
      </c>
      <c r="C27" s="395" t="s">
        <v>405</v>
      </c>
      <c r="D27" s="111" t="s">
        <v>403</v>
      </c>
      <c r="E27" s="111" t="s">
        <v>403</v>
      </c>
      <c r="F27" s="396"/>
      <c r="G27" s="396"/>
      <c r="H27" s="396"/>
      <c r="I27" s="396"/>
      <c r="J27" s="396"/>
      <c r="K27" s="396"/>
      <c r="L27" s="396"/>
      <c r="M27" s="396"/>
    </row>
    <row r="28" spans="1:13">
      <c r="A28" s="247" t="s">
        <v>406</v>
      </c>
      <c r="B28" s="248"/>
      <c r="C28" s="248"/>
      <c r="D28" s="248"/>
      <c r="E28" s="248"/>
      <c r="F28" s="248"/>
      <c r="G28" s="248"/>
      <c r="H28" s="248"/>
      <c r="I28" s="248"/>
      <c r="J28" s="248"/>
      <c r="K28" s="248"/>
      <c r="L28" s="248"/>
      <c r="M28" s="249"/>
    </row>
    <row r="29" spans="1:13">
      <c r="A29" s="83" t="s">
        <v>314</v>
      </c>
      <c r="B29" s="84"/>
      <c r="C29" s="84"/>
      <c r="D29" s="84"/>
      <c r="E29" s="84"/>
      <c r="F29" s="84"/>
      <c r="G29" s="84"/>
      <c r="H29" s="84"/>
      <c r="I29" s="84"/>
      <c r="J29" s="84"/>
      <c r="K29" s="84"/>
      <c r="L29" s="84"/>
      <c r="M29" s="85"/>
    </row>
    <row r="30" spans="1:13">
      <c r="A30" s="250"/>
      <c r="B30" s="250"/>
      <c r="C30" s="250"/>
      <c r="D30" s="250"/>
      <c r="E30" s="250"/>
      <c r="F30" s="250"/>
      <c r="G30" s="250"/>
      <c r="H30" s="250"/>
      <c r="I30" s="250"/>
      <c r="J30" s="250"/>
      <c r="K30" s="250"/>
      <c r="L30" s="250"/>
      <c r="M30" s="250"/>
    </row>
    <row r="31" spans="1:13">
      <c r="A31" s="216"/>
      <c r="B31" s="216"/>
      <c r="C31" s="216"/>
      <c r="D31" s="216"/>
      <c r="E31" s="216"/>
      <c r="F31" s="216"/>
      <c r="G31" s="216"/>
      <c r="H31" s="216"/>
      <c r="I31" s="216"/>
      <c r="J31" s="216"/>
      <c r="K31" s="216"/>
      <c r="L31" s="216"/>
      <c r="M31" s="216"/>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topLeftCell="C19" zoomScale="80" zoomScaleNormal="80" workbookViewId="0">
      <selection activeCell="B31" sqref="B31:I31"/>
    </sheetView>
  </sheetViews>
  <sheetFormatPr defaultRowHeight="14.1"/>
  <cols>
    <col min="1" max="1" width="14" style="3" customWidth="1"/>
    <col min="2"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c r="F1" s="93"/>
      <c r="G1" s="93"/>
    </row>
    <row r="3" spans="1:19" ht="14.45">
      <c r="A3" s="60" t="s">
        <v>407</v>
      </c>
      <c r="D3" s="76" t="s">
        <v>408</v>
      </c>
      <c r="G3" s="80" t="s">
        <v>409</v>
      </c>
      <c r="J3" s="9" t="str">
        <f>+A3</f>
        <v>Monitoring of Hydrogen Chloride emissions</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415</v>
      </c>
      <c r="C6" s="55" t="s">
        <v>416</v>
      </c>
      <c r="D6" s="55" t="s">
        <v>417</v>
      </c>
      <c r="E6" s="55" t="s">
        <v>418</v>
      </c>
      <c r="F6" s="55" t="s">
        <v>419</v>
      </c>
      <c r="G6" s="55" t="s">
        <v>420</v>
      </c>
      <c r="H6" s="59"/>
      <c r="J6" s="61">
        <f>+A6</f>
        <v>2022</v>
      </c>
      <c r="K6" s="61" t="s">
        <v>421</v>
      </c>
      <c r="L6" s="67" t="s">
        <v>416</v>
      </c>
      <c r="M6" s="67" t="s">
        <v>422</v>
      </c>
      <c r="N6" s="67" t="s">
        <v>419</v>
      </c>
      <c r="O6" s="67" t="s">
        <v>423</v>
      </c>
      <c r="Q6" s="227"/>
      <c r="R6" s="227"/>
      <c r="S6" s="227"/>
    </row>
    <row r="7" spans="1:19" ht="14.1" customHeight="1">
      <c r="A7" s="66" t="s">
        <v>424</v>
      </c>
      <c r="B7" s="63">
        <v>60</v>
      </c>
      <c r="C7" s="116">
        <f>[1]HCl!C7</f>
        <v>8.7592298571568623</v>
      </c>
      <c r="D7" s="116">
        <f>[1]HCl!D7</f>
        <v>11.346950531005859</v>
      </c>
      <c r="E7" s="63">
        <v>10</v>
      </c>
      <c r="F7" s="116">
        <f>[1]HCl!F7</f>
        <v>8.290866808846312</v>
      </c>
      <c r="G7" s="116">
        <f>[1]HCl!G7</f>
        <v>8.9566983381907139</v>
      </c>
      <c r="J7" s="255" t="s">
        <v>194</v>
      </c>
      <c r="K7" s="66" t="s">
        <v>424</v>
      </c>
      <c r="L7" s="116">
        <f>[1]HCl!L7</f>
        <v>8.7592298571568623</v>
      </c>
      <c r="M7" s="116">
        <f>[1]HCl!M7</f>
        <v>11.346950531005859</v>
      </c>
      <c r="N7" s="116">
        <f>[1]HCl!N7</f>
        <v>8.290866808846312</v>
      </c>
      <c r="O7" s="116">
        <f>[1]HCl!O7</f>
        <v>8.9566983381907139</v>
      </c>
      <c r="Q7" s="227"/>
      <c r="R7" s="227"/>
      <c r="S7" s="227"/>
    </row>
    <row r="8" spans="1:19">
      <c r="A8" s="66" t="s">
        <v>425</v>
      </c>
      <c r="B8" s="63">
        <v>60</v>
      </c>
      <c r="C8" s="116">
        <f>[1]HCl!C8</f>
        <v>8.6778487872293351</v>
      </c>
      <c r="D8" s="116">
        <f>[1]HCl!D8</f>
        <v>12.339035034179688</v>
      </c>
      <c r="E8" s="63">
        <v>10</v>
      </c>
      <c r="F8" s="116">
        <f>[1]HCl!F8</f>
        <v>8.59</v>
      </c>
      <c r="G8" s="116">
        <f>[1]HCl!G8</f>
        <v>8.9739350378513336</v>
      </c>
      <c r="J8" s="255"/>
      <c r="K8" s="66" t="s">
        <v>425</v>
      </c>
      <c r="L8" s="116">
        <f>[1]HCl!L8</f>
        <v>8.6778487872293351</v>
      </c>
      <c r="M8" s="116">
        <f>[1]HCl!M8</f>
        <v>12.339035034179688</v>
      </c>
      <c r="N8" s="116">
        <f>[1]HCl!N8</f>
        <v>8.59</v>
      </c>
      <c r="O8" s="116">
        <f>[1]HCl!O8</f>
        <v>8.9739350378513336</v>
      </c>
      <c r="Q8" s="227"/>
      <c r="R8" s="227"/>
      <c r="S8" s="227"/>
    </row>
    <row r="9" spans="1:19">
      <c r="A9" s="66" t="s">
        <v>426</v>
      </c>
      <c r="B9" s="63">
        <v>60</v>
      </c>
      <c r="C9" s="116">
        <f>[1]HCl!C9</f>
        <v>8.6276815310739305</v>
      </c>
      <c r="D9" s="116">
        <f>[1]HCl!D9</f>
        <v>10.794834136962891</v>
      </c>
      <c r="E9" s="63">
        <v>10</v>
      </c>
      <c r="F9" s="116">
        <f>[1]HCl!F9</f>
        <v>8.0957676715209708</v>
      </c>
      <c r="G9" s="116">
        <f>[1]HCl!G9</f>
        <v>8.9671773016452789</v>
      </c>
      <c r="J9" s="255"/>
      <c r="K9" s="66" t="s">
        <v>426</v>
      </c>
      <c r="L9" s="116">
        <f>[1]HCl!L9</f>
        <v>8.6276815310739305</v>
      </c>
      <c r="M9" s="116">
        <f>[1]HCl!M9</f>
        <v>10.794834136962891</v>
      </c>
      <c r="N9" s="116">
        <f>[1]HCl!N9</f>
        <v>8.0957676715209708</v>
      </c>
      <c r="O9" s="116">
        <f>[1]HCl!O9</f>
        <v>8.9671773016452789</v>
      </c>
      <c r="Q9" s="78" t="s">
        <v>427</v>
      </c>
    </row>
    <row r="10" spans="1:19" ht="14.1" customHeight="1">
      <c r="A10" s="66" t="s">
        <v>428</v>
      </c>
      <c r="B10" s="63">
        <v>60</v>
      </c>
      <c r="C10" s="116">
        <f>[1]HCl!C10</f>
        <v>8.9555791848235664</v>
      </c>
      <c r="D10" s="116">
        <f>[1]HCl!D10</f>
        <v>17.687412261962891</v>
      </c>
      <c r="E10" s="63">
        <v>10</v>
      </c>
      <c r="F10" s="116">
        <f>[1]HCl!F10</f>
        <v>8.11</v>
      </c>
      <c r="G10" s="116">
        <f>[1]HCl!G10</f>
        <v>9.2849099040031433</v>
      </c>
      <c r="J10" s="255"/>
      <c r="K10" s="66" t="s">
        <v>428</v>
      </c>
      <c r="L10" s="116">
        <f>[1]HCl!L10</f>
        <v>8.9555791848235664</v>
      </c>
      <c r="M10" s="116">
        <f>[1]HCl!M10</f>
        <v>17.687412261962891</v>
      </c>
      <c r="N10" s="116">
        <f>[1]HCl!N10</f>
        <v>8.11</v>
      </c>
      <c r="O10" s="116">
        <f>[1]HCl!O10</f>
        <v>9.2849099040031433</v>
      </c>
      <c r="Q10" s="254" t="s">
        <v>429</v>
      </c>
      <c r="R10" s="254"/>
      <c r="S10" s="254"/>
    </row>
    <row r="11" spans="1:19">
      <c r="A11" s="66" t="s">
        <v>430</v>
      </c>
      <c r="B11" s="63">
        <v>60</v>
      </c>
      <c r="C11" s="116">
        <f>[1]HCl!C11</f>
        <v>8.6319881288066718</v>
      </c>
      <c r="D11" s="116">
        <f>[1]HCl!D11</f>
        <v>10.480775833129883</v>
      </c>
      <c r="E11" s="63">
        <v>10</v>
      </c>
      <c r="F11" s="116">
        <f>[1]HCl!F11</f>
        <v>8.11</v>
      </c>
      <c r="G11" s="116">
        <f>[1]HCl!G11</f>
        <v>8.9687459766864777</v>
      </c>
      <c r="J11" s="255"/>
      <c r="K11" s="66" t="s">
        <v>430</v>
      </c>
      <c r="L11" s="116">
        <f>[1]HCl!L11</f>
        <v>8.6319881288066718</v>
      </c>
      <c r="M11" s="116">
        <f>[1]HCl!M11</f>
        <v>10.480775833129883</v>
      </c>
      <c r="N11" s="116">
        <f>[1]HCl!N11</f>
        <v>8.11</v>
      </c>
      <c r="O11" s="116">
        <f>[1]HCl!O11</f>
        <v>8.9687459766864777</v>
      </c>
      <c r="Q11" s="254"/>
      <c r="R11" s="254"/>
      <c r="S11" s="254"/>
    </row>
    <row r="12" spans="1:19">
      <c r="A12" s="66" t="s">
        <v>431</v>
      </c>
      <c r="B12" s="63">
        <v>60</v>
      </c>
      <c r="C12" s="116">
        <f>[1]HCl!C12</f>
        <v>8.4327648696991648</v>
      </c>
      <c r="D12" s="116">
        <f>[1]HCl!D12</f>
        <v>11.054202079772949</v>
      </c>
      <c r="E12" s="63">
        <v>10</v>
      </c>
      <c r="F12" s="116">
        <f>[1]HCl!F12</f>
        <v>8.85</v>
      </c>
      <c r="G12" s="116">
        <f>[1]HCl!G12</f>
        <v>9.0250343382358551</v>
      </c>
      <c r="J12" s="255"/>
      <c r="K12" s="66" t="s">
        <v>431</v>
      </c>
      <c r="L12" s="116">
        <f>[1]HCl!L12</f>
        <v>8.4327648696991648</v>
      </c>
      <c r="M12" s="116">
        <f>[1]HCl!M12</f>
        <v>11.054202079772949</v>
      </c>
      <c r="N12" s="116">
        <f>[1]HCl!N12</f>
        <v>8.85</v>
      </c>
      <c r="O12" s="116">
        <f>[1]HCl!O12</f>
        <v>9.0250343382358551</v>
      </c>
      <c r="Q12" s="254"/>
      <c r="R12" s="254"/>
      <c r="S12" s="254"/>
    </row>
    <row r="13" spans="1:19" ht="14.1" customHeight="1">
      <c r="A13" s="66" t="s">
        <v>432</v>
      </c>
      <c r="B13" s="63">
        <v>60</v>
      </c>
      <c r="C13" s="116">
        <f>[1]HCl!C13</f>
        <v>8.9345360194052841</v>
      </c>
      <c r="D13" s="116">
        <f>[1]HCl!D13</f>
        <v>18.955711364746094</v>
      </c>
      <c r="E13" s="63">
        <v>10</v>
      </c>
      <c r="F13" s="116">
        <f>[1]HCl!F13</f>
        <v>8.3000000000000007</v>
      </c>
      <c r="G13" s="116">
        <f>[1]HCl!G13</f>
        <v>9.2449594438076019</v>
      </c>
      <c r="J13" s="255"/>
      <c r="K13" s="66" t="s">
        <v>432</v>
      </c>
      <c r="L13" s="116">
        <f>[1]HCl!L13</f>
        <v>8.9345360194052841</v>
      </c>
      <c r="M13" s="116">
        <f>[1]HCl!M13</f>
        <v>18.955711364746094</v>
      </c>
      <c r="N13" s="116">
        <f>[1]HCl!N13</f>
        <v>8.3000000000000007</v>
      </c>
      <c r="O13" s="116">
        <f>[1]HCl!O13</f>
        <v>9.2449594438076019</v>
      </c>
      <c r="Q13" s="254" t="s">
        <v>433</v>
      </c>
      <c r="R13" s="254"/>
      <c r="S13" s="254"/>
    </row>
    <row r="14" spans="1:19">
      <c r="A14" s="66" t="s">
        <v>434</v>
      </c>
      <c r="B14" s="63">
        <v>60</v>
      </c>
      <c r="C14" s="116">
        <f>[1]HCl!C14</f>
        <v>8.3875956564138079</v>
      </c>
      <c r="D14" s="116">
        <f>[1]HCl!D14</f>
        <v>10.208864212036133</v>
      </c>
      <c r="E14" s="63">
        <v>10</v>
      </c>
      <c r="F14" s="116">
        <f>[1]HCl!F14</f>
        <v>7.62</v>
      </c>
      <c r="G14" s="116">
        <f>[1]HCl!G14</f>
        <v>8.9689949949582424</v>
      </c>
      <c r="J14" s="255"/>
      <c r="K14" s="66" t="s">
        <v>434</v>
      </c>
      <c r="L14" s="116">
        <f>[1]HCl!L14</f>
        <v>8.3875956564138079</v>
      </c>
      <c r="M14" s="116">
        <f>[1]HCl!M14</f>
        <v>10.208864212036133</v>
      </c>
      <c r="N14" s="116">
        <f>[1]HCl!N14</f>
        <v>7.62</v>
      </c>
      <c r="O14" s="116">
        <f>[1]HCl!O14</f>
        <v>8.9689949949582424</v>
      </c>
      <c r="Q14" s="254"/>
      <c r="R14" s="254"/>
      <c r="S14" s="254"/>
    </row>
    <row r="15" spans="1:19">
      <c r="A15" s="66" t="s">
        <v>435</v>
      </c>
      <c r="B15" s="63">
        <v>60</v>
      </c>
      <c r="C15" s="116">
        <f>[1]HCl!C15</f>
        <v>7.7317758089919382</v>
      </c>
      <c r="D15" s="116">
        <f>[1]HCl!D15</f>
        <v>10.170599937438965</v>
      </c>
      <c r="E15" s="63">
        <v>10</v>
      </c>
      <c r="F15" s="116">
        <f>[1]HCl!F15</f>
        <v>37.880000000000003</v>
      </c>
      <c r="G15" s="116">
        <f>[1]HCl!G15</f>
        <v>8.9500467578570042</v>
      </c>
      <c r="J15" s="255"/>
      <c r="K15" s="66" t="s">
        <v>435</v>
      </c>
      <c r="L15" s="116">
        <f>[1]HCl!L15</f>
        <v>7.7317758089919382</v>
      </c>
      <c r="M15" s="116">
        <f>[1]HCl!M15</f>
        <v>10.170599937438965</v>
      </c>
      <c r="N15" s="116">
        <f>[1]HCl!N15</f>
        <v>37.880000000000003</v>
      </c>
      <c r="O15" s="116">
        <f>[1]HCl!O15</f>
        <v>8.9500467578570042</v>
      </c>
      <c r="Q15" s="254"/>
      <c r="R15" s="254"/>
      <c r="S15" s="254"/>
    </row>
    <row r="16" spans="1:19">
      <c r="A16" s="66" t="s">
        <v>436</v>
      </c>
      <c r="B16" s="63">
        <v>60</v>
      </c>
      <c r="C16" s="116">
        <f>[1]HCl!C16</f>
        <v>5.1629155518818797</v>
      </c>
      <c r="D16" s="116">
        <f>[1]HCl!D16</f>
        <v>17.039157867431641</v>
      </c>
      <c r="E16" s="63">
        <v>10</v>
      </c>
      <c r="F16" s="116">
        <f>[1]HCl!F16</f>
        <v>1.8</v>
      </c>
      <c r="G16" s="116">
        <f>[1]HCl!G16</f>
        <v>6.9876264579255469</v>
      </c>
      <c r="J16" s="255"/>
      <c r="K16" s="66" t="s">
        <v>436</v>
      </c>
      <c r="L16" s="116">
        <f>[1]HCl!L16</f>
        <v>5.1629155518818797</v>
      </c>
      <c r="M16" s="116">
        <f>[1]HCl!M16</f>
        <v>17.039157867431641</v>
      </c>
      <c r="N16" s="116">
        <f>[1]HCl!N16</f>
        <v>1.8</v>
      </c>
      <c r="O16" s="116">
        <f>[1]HCl!O16</f>
        <v>6.9876264579255469</v>
      </c>
      <c r="Q16" s="254"/>
      <c r="R16" s="254"/>
      <c r="S16" s="254"/>
    </row>
    <row r="17" spans="1:15">
      <c r="A17" s="66" t="s">
        <v>437</v>
      </c>
      <c r="B17" s="63">
        <v>60</v>
      </c>
      <c r="C17" s="116">
        <f>[1]HCl!C17</f>
        <v>6.2007063806782288</v>
      </c>
      <c r="D17" s="116">
        <f>[1]HCl!D17</f>
        <v>26.287715911865234</v>
      </c>
      <c r="E17" s="63">
        <v>10</v>
      </c>
      <c r="F17" s="116">
        <f>[1]HCl!F17</f>
        <v>3.99</v>
      </c>
      <c r="G17" s="116">
        <f>[1]HCl!G17</f>
        <v>8.0999322732289638</v>
      </c>
      <c r="J17" s="255"/>
      <c r="K17" s="66" t="s">
        <v>437</v>
      </c>
      <c r="L17" s="116">
        <f>[1]HCl!L17</f>
        <v>6.2007063806782288</v>
      </c>
      <c r="M17" s="116">
        <f>[1]HCl!M17</f>
        <v>26.287715911865234</v>
      </c>
      <c r="N17" s="116">
        <f>[1]HCl!N17</f>
        <v>3.99</v>
      </c>
      <c r="O17" s="116">
        <f>[1]HCl!O17</f>
        <v>8.0999322732289638</v>
      </c>
    </row>
    <row r="18" spans="1:15">
      <c r="A18" s="66" t="s">
        <v>438</v>
      </c>
      <c r="B18" s="63">
        <v>60</v>
      </c>
      <c r="C18" s="116">
        <f>[1]HCl!C18</f>
        <v>6.9704940549924537</v>
      </c>
      <c r="D18" s="116">
        <f>[1]HCl!D18</f>
        <v>14.825554847717285</v>
      </c>
      <c r="E18" s="63">
        <v>10</v>
      </c>
      <c r="F18" s="116">
        <f>[1]HCl!F18</f>
        <v>5.8</v>
      </c>
      <c r="G18" s="116">
        <f>[1]HCl!G18</f>
        <v>8.8816545605659485</v>
      </c>
      <c r="J18" s="255"/>
      <c r="K18" s="66" t="s">
        <v>438</v>
      </c>
      <c r="L18" s="116">
        <f>[1]HCl!L18</f>
        <v>6.9704940549924537</v>
      </c>
      <c r="M18" s="116">
        <f>[1]HCl!M18</f>
        <v>14.825554847717285</v>
      </c>
      <c r="N18" s="116">
        <f>[1]HCl!N18</f>
        <v>5.8</v>
      </c>
      <c r="O18" s="116">
        <f>[1]HCl!O18</f>
        <v>8.8816545605659485</v>
      </c>
    </row>
    <row r="19" spans="1:15">
      <c r="J19" s="255"/>
      <c r="K19" s="62" t="s">
        <v>439</v>
      </c>
      <c r="L19" s="117">
        <f>AVERAGE(L7:L18)</f>
        <v>7.9560929859294269</v>
      </c>
      <c r="M19" s="117">
        <f>MAX(M7:M18)</f>
        <v>26.287715911865234</v>
      </c>
      <c r="N19" s="117">
        <f>AVERAGE(N7:N18)</f>
        <v>9.6197195400306068</v>
      </c>
      <c r="O19" s="117">
        <f>MAX(O7:O18)</f>
        <v>9.2849099040031433</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topLeftCell="E1" workbookViewId="0">
      <selection activeCell="B31" sqref="B31:I31"/>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c r="F1" s="93"/>
      <c r="G1" s="93"/>
    </row>
    <row r="3" spans="1:19" ht="14.45">
      <c r="A3" s="60" t="s">
        <v>440</v>
      </c>
      <c r="D3" s="76" t="s">
        <v>408</v>
      </c>
      <c r="G3" s="80" t="s">
        <v>409</v>
      </c>
      <c r="J3" s="9" t="str">
        <f>+A3</f>
        <v>Monitoring of Sulphur dioxide emissions</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441</v>
      </c>
      <c r="C6" s="55" t="s">
        <v>416</v>
      </c>
      <c r="D6" s="55" t="s">
        <v>417</v>
      </c>
      <c r="E6" s="55" t="s">
        <v>442</v>
      </c>
      <c r="F6" s="55" t="s">
        <v>419</v>
      </c>
      <c r="G6" s="55" t="s">
        <v>420</v>
      </c>
      <c r="H6" s="59"/>
      <c r="J6" s="61">
        <f>+A6</f>
        <v>2022</v>
      </c>
      <c r="K6" s="61" t="s">
        <v>421</v>
      </c>
      <c r="L6" s="67" t="s">
        <v>416</v>
      </c>
      <c r="M6" s="67" t="s">
        <v>422</v>
      </c>
      <c r="N6" s="67" t="s">
        <v>419</v>
      </c>
      <c r="O6" s="67" t="s">
        <v>423</v>
      </c>
      <c r="Q6" s="227"/>
      <c r="R6" s="227"/>
      <c r="S6" s="227"/>
    </row>
    <row r="7" spans="1:19">
      <c r="A7" s="66" t="s">
        <v>424</v>
      </c>
      <c r="B7" s="63">
        <v>200</v>
      </c>
      <c r="C7" s="116">
        <f>[1]SO2!C7</f>
        <v>40.896840668264424</v>
      </c>
      <c r="D7" s="116">
        <f>[1]SO2!D7</f>
        <v>160.49000549316406</v>
      </c>
      <c r="E7" s="119">
        <f>[1]SO2!E7</f>
        <v>50</v>
      </c>
      <c r="F7" s="116">
        <f>[1]SO2!F7</f>
        <v>38.154790540911115</v>
      </c>
      <c r="G7" s="116">
        <f>[1]SO2!G7</f>
        <v>43.83008281389872</v>
      </c>
      <c r="J7" s="255" t="s">
        <v>194</v>
      </c>
      <c r="K7" s="66" t="s">
        <v>424</v>
      </c>
      <c r="L7" s="116">
        <f>[1]SO2!L7</f>
        <v>40.896840668264424</v>
      </c>
      <c r="M7" s="116">
        <f>[1]SO2!M7</f>
        <v>160.49000549316406</v>
      </c>
      <c r="N7" s="116">
        <f>[1]SO2!N7</f>
        <v>38.154790540911115</v>
      </c>
      <c r="O7" s="116">
        <f>[1]SO2!O7</f>
        <v>43.83008281389872</v>
      </c>
      <c r="Q7" s="227"/>
      <c r="R7" s="227"/>
      <c r="S7" s="227"/>
    </row>
    <row r="8" spans="1:19">
      <c r="A8" s="66" t="s">
        <v>425</v>
      </c>
      <c r="B8" s="63">
        <v>200</v>
      </c>
      <c r="C8" s="116">
        <f>[1]SO2!C8</f>
        <v>40.820429884621205</v>
      </c>
      <c r="D8" s="116">
        <f>[1]SO2!D8</f>
        <v>88.538993835449219</v>
      </c>
      <c r="E8" s="119">
        <f>[1]SO2!E8</f>
        <v>50</v>
      </c>
      <c r="F8" s="116">
        <f>[1]SO2!F8</f>
        <v>38.58</v>
      </c>
      <c r="G8" s="116">
        <f>[1]SO2!G8</f>
        <v>46.492653052012123</v>
      </c>
      <c r="J8" s="255"/>
      <c r="K8" s="66" t="s">
        <v>425</v>
      </c>
      <c r="L8" s="116">
        <f>[1]SO2!L8</f>
        <v>40.820429884621205</v>
      </c>
      <c r="M8" s="116">
        <f>[1]SO2!M8</f>
        <v>88.538993835449219</v>
      </c>
      <c r="N8" s="116">
        <f>[1]SO2!N8</f>
        <v>38.58</v>
      </c>
      <c r="O8" s="116">
        <f>[1]SO2!O8</f>
        <v>46.492653052012123</v>
      </c>
      <c r="Q8" s="227"/>
      <c r="R8" s="227"/>
      <c r="S8" s="227"/>
    </row>
    <row r="9" spans="1:19">
      <c r="A9" s="66" t="s">
        <v>426</v>
      </c>
      <c r="B9" s="63">
        <v>200</v>
      </c>
      <c r="C9" s="116">
        <f>[1]SO2!C9</f>
        <v>40.237453756412535</v>
      </c>
      <c r="D9" s="116">
        <f>[1]SO2!D9</f>
        <v>129.50994873046875</v>
      </c>
      <c r="E9" s="119">
        <f>[1]SO2!E9</f>
        <v>50</v>
      </c>
      <c r="F9" s="116">
        <f>[1]SO2!F9</f>
        <v>36.619245010664486</v>
      </c>
      <c r="G9" s="116">
        <f>[1]SO2!G9</f>
        <v>43.725799062977664</v>
      </c>
      <c r="J9" s="255"/>
      <c r="K9" s="66" t="s">
        <v>426</v>
      </c>
      <c r="L9" s="116">
        <f>[1]SO2!L9</f>
        <v>40.237453756412535</v>
      </c>
      <c r="M9" s="116">
        <f>[1]SO2!M9</f>
        <v>129.50994873046875</v>
      </c>
      <c r="N9" s="116">
        <f>[1]SO2!N9</f>
        <v>36.619245010664486</v>
      </c>
      <c r="O9" s="116">
        <f>[1]SO2!O9</f>
        <v>43.725799062977664</v>
      </c>
      <c r="Q9" s="78" t="s">
        <v>427</v>
      </c>
    </row>
    <row r="10" spans="1:19" ht="14.25" customHeight="1">
      <c r="A10" s="66" t="s">
        <v>428</v>
      </c>
      <c r="B10" s="63">
        <v>200</v>
      </c>
      <c r="C10" s="116">
        <f>[1]SO2!C10</f>
        <v>39.684802362653947</v>
      </c>
      <c r="D10" s="116">
        <f>[1]SO2!D10</f>
        <v>101.95345306396484</v>
      </c>
      <c r="E10" s="119">
        <f>[1]SO2!E10</f>
        <v>50</v>
      </c>
      <c r="F10" s="116">
        <f>[1]SO2!F10</f>
        <v>38.880000000000003</v>
      </c>
      <c r="G10" s="116">
        <f>[1]SO2!G10</f>
        <v>44.002849539120994</v>
      </c>
      <c r="J10" s="255"/>
      <c r="K10" s="66" t="s">
        <v>428</v>
      </c>
      <c r="L10" s="116">
        <f>[1]SO2!L10</f>
        <v>39.684802362653947</v>
      </c>
      <c r="M10" s="116">
        <f>[1]SO2!M10</f>
        <v>101.95345306396484</v>
      </c>
      <c r="N10" s="116">
        <f>[1]SO2!N10</f>
        <v>38.880000000000003</v>
      </c>
      <c r="O10" s="116">
        <f>[1]SO2!O10</f>
        <v>44.002849539120994</v>
      </c>
      <c r="Q10" s="254" t="s">
        <v>429</v>
      </c>
      <c r="R10" s="254"/>
      <c r="S10" s="254"/>
    </row>
    <row r="11" spans="1:19">
      <c r="A11" s="66" t="s">
        <v>430</v>
      </c>
      <c r="B11" s="63">
        <v>200</v>
      </c>
      <c r="C11" s="116">
        <f>[1]SO2!C11</f>
        <v>41.118660016230045</v>
      </c>
      <c r="D11" s="116">
        <f>[1]SO2!D11</f>
        <v>94.574378967285156</v>
      </c>
      <c r="E11" s="119">
        <f>[1]SO2!E11</f>
        <v>50</v>
      </c>
      <c r="F11" s="116">
        <f>[1]SO2!F11</f>
        <v>41.7</v>
      </c>
      <c r="G11" s="116">
        <f>[1]SO2!G11</f>
        <v>43.817193349202476</v>
      </c>
      <c r="J11" s="255"/>
      <c r="K11" s="66" t="s">
        <v>430</v>
      </c>
      <c r="L11" s="116">
        <f>[1]SO2!L11</f>
        <v>41.118660016230045</v>
      </c>
      <c r="M11" s="116">
        <f>[1]SO2!M11</f>
        <v>94.574378967285156</v>
      </c>
      <c r="N11" s="116">
        <f>[1]SO2!N11</f>
        <v>41.7</v>
      </c>
      <c r="O11" s="116">
        <f>[1]SO2!O11</f>
        <v>43.817193349202476</v>
      </c>
      <c r="Q11" s="254"/>
      <c r="R11" s="254"/>
      <c r="S11" s="254"/>
    </row>
    <row r="12" spans="1:19">
      <c r="A12" s="66" t="s">
        <v>431</v>
      </c>
      <c r="B12" s="63">
        <v>200</v>
      </c>
      <c r="C12" s="116">
        <f>[1]SO2!C12</f>
        <v>37.695935154526197</v>
      </c>
      <c r="D12" s="116">
        <f>[1]SO2!D12</f>
        <v>97.283096313476563</v>
      </c>
      <c r="E12" s="119">
        <f>[1]SO2!E12</f>
        <v>50</v>
      </c>
      <c r="F12" s="116">
        <f>[1]SO2!F12</f>
        <v>38.75</v>
      </c>
      <c r="G12" s="116">
        <f>[1]SO2!G12</f>
        <v>43.781709988911949</v>
      </c>
      <c r="J12" s="255"/>
      <c r="K12" s="66" t="s">
        <v>431</v>
      </c>
      <c r="L12" s="116">
        <f>[1]SO2!L12</f>
        <v>37.695935154526197</v>
      </c>
      <c r="M12" s="116">
        <f>[1]SO2!M12</f>
        <v>97.283096313476563</v>
      </c>
      <c r="N12" s="116">
        <f>[1]SO2!N12</f>
        <v>38.75</v>
      </c>
      <c r="O12" s="116">
        <f>[1]SO2!O12</f>
        <v>43.781709988911949</v>
      </c>
      <c r="Q12" s="254"/>
      <c r="R12" s="254"/>
      <c r="S12" s="254"/>
    </row>
    <row r="13" spans="1:19" ht="14.25" customHeight="1">
      <c r="A13" s="66" t="s">
        <v>432</v>
      </c>
      <c r="B13" s="63">
        <v>200</v>
      </c>
      <c r="C13" s="116">
        <f>[1]SO2!C13</f>
        <v>36.292399317734727</v>
      </c>
      <c r="D13" s="116">
        <f>[1]SO2!D13</f>
        <v>151.12214660644531</v>
      </c>
      <c r="E13" s="119">
        <f>[1]SO2!E13</f>
        <v>50</v>
      </c>
      <c r="F13" s="116">
        <f>[1]SO2!F13</f>
        <v>33.9</v>
      </c>
      <c r="G13" s="116">
        <f>[1]SO2!G13</f>
        <v>43.1828023592631</v>
      </c>
      <c r="J13" s="255"/>
      <c r="K13" s="66" t="s">
        <v>432</v>
      </c>
      <c r="L13" s="116">
        <f>[1]SO2!L13</f>
        <v>36.292399317734727</v>
      </c>
      <c r="M13" s="116">
        <f>[1]SO2!M13</f>
        <v>151.12214660644531</v>
      </c>
      <c r="N13" s="116">
        <f>[1]SO2!N13</f>
        <v>33.9</v>
      </c>
      <c r="O13" s="116">
        <f>[1]SO2!O13</f>
        <v>43.1828023592631</v>
      </c>
      <c r="Q13" s="254" t="s">
        <v>433</v>
      </c>
      <c r="R13" s="254"/>
      <c r="S13" s="254"/>
    </row>
    <row r="14" spans="1:19">
      <c r="A14" s="66" t="s">
        <v>434</v>
      </c>
      <c r="B14" s="63">
        <v>200</v>
      </c>
      <c r="C14" s="116">
        <f>[1]SO2!C14</f>
        <v>39.046858710652735</v>
      </c>
      <c r="D14" s="116">
        <f>[1]SO2!D14</f>
        <v>80.145309448242188</v>
      </c>
      <c r="E14" s="119">
        <f>[1]SO2!E14</f>
        <v>50</v>
      </c>
      <c r="F14" s="116">
        <f>[1]SO2!F14</f>
        <v>35.4</v>
      </c>
      <c r="G14" s="116">
        <f>[1]SO2!G14</f>
        <v>43.919518391291298</v>
      </c>
      <c r="J14" s="255"/>
      <c r="K14" s="66" t="s">
        <v>434</v>
      </c>
      <c r="L14" s="116">
        <f>[1]SO2!L14</f>
        <v>39.046858710652735</v>
      </c>
      <c r="M14" s="116">
        <f>[1]SO2!M14</f>
        <v>80.145309448242188</v>
      </c>
      <c r="N14" s="116">
        <f>[1]SO2!N14</f>
        <v>35.4</v>
      </c>
      <c r="O14" s="116">
        <f>[1]SO2!O14</f>
        <v>43.919518391291298</v>
      </c>
      <c r="Q14" s="254"/>
      <c r="R14" s="254"/>
      <c r="S14" s="254"/>
    </row>
    <row r="15" spans="1:19">
      <c r="A15" s="66" t="s">
        <v>435</v>
      </c>
      <c r="B15" s="63">
        <v>200</v>
      </c>
      <c r="C15" s="116">
        <f>[1]SO2!C15</f>
        <v>42.070875891298058</v>
      </c>
      <c r="D15" s="116">
        <f>[1]SO2!D15</f>
        <v>50.193691253662109</v>
      </c>
      <c r="E15" s="119">
        <f>[1]SO2!E15</f>
        <v>50</v>
      </c>
      <c r="F15" s="116">
        <f>[1]SO2!F15</f>
        <v>32.700000000000003</v>
      </c>
      <c r="G15" s="116">
        <f>[1]SO2!G15</f>
        <v>43.938337564468384</v>
      </c>
      <c r="J15" s="255"/>
      <c r="K15" s="66" t="s">
        <v>435</v>
      </c>
      <c r="L15" s="116">
        <f>[1]SO2!L15</f>
        <v>42.070875891298058</v>
      </c>
      <c r="M15" s="116">
        <f>[1]SO2!M15</f>
        <v>50.193691253662109</v>
      </c>
      <c r="N15" s="116">
        <f>[1]SO2!N15</f>
        <v>32.700000000000003</v>
      </c>
      <c r="O15" s="116">
        <f>[1]SO2!O15</f>
        <v>43.938337564468384</v>
      </c>
      <c r="Q15" s="254"/>
      <c r="R15" s="254"/>
      <c r="S15" s="254"/>
    </row>
    <row r="16" spans="1:19">
      <c r="A16" s="66" t="s">
        <v>436</v>
      </c>
      <c r="B16" s="63">
        <v>200</v>
      </c>
      <c r="C16" s="116">
        <f>[1]SO2!C16</f>
        <v>42.153624114542176</v>
      </c>
      <c r="D16" s="116">
        <f>[1]SO2!D16</f>
        <v>123.53643798828125</v>
      </c>
      <c r="E16" s="119">
        <f>[1]SO2!E16</f>
        <v>50</v>
      </c>
      <c r="F16" s="116">
        <f>[1]SO2!F16</f>
        <v>14.7</v>
      </c>
      <c r="G16" s="116">
        <f>[1]SO2!G16</f>
        <v>51.017974902283065</v>
      </c>
      <c r="J16" s="255"/>
      <c r="K16" s="66" t="s">
        <v>436</v>
      </c>
      <c r="L16" s="116">
        <f>[1]SO2!L16</f>
        <v>42.153624114542176</v>
      </c>
      <c r="M16" s="116">
        <f>[1]SO2!M16</f>
        <v>123.53643798828125</v>
      </c>
      <c r="N16" s="116">
        <f>[1]SO2!N16</f>
        <v>14.7</v>
      </c>
      <c r="O16" s="116">
        <f>[1]SO2!O16</f>
        <v>51.017974902283065</v>
      </c>
      <c r="Q16" s="254"/>
      <c r="R16" s="254"/>
      <c r="S16" s="254"/>
    </row>
    <row r="17" spans="1:15">
      <c r="A17" s="66" t="s">
        <v>437</v>
      </c>
      <c r="B17" s="63">
        <v>200</v>
      </c>
      <c r="C17" s="116">
        <f>[1]SO2!C17</f>
        <v>46.588220924125402</v>
      </c>
      <c r="D17" s="116">
        <f>[1]SO2!D17</f>
        <v>194.93080139160156</v>
      </c>
      <c r="E17" s="119">
        <f>[1]SO2!E17</f>
        <v>50</v>
      </c>
      <c r="F17" s="116">
        <f>[1]SO2!F17</f>
        <v>29.3</v>
      </c>
      <c r="G17" s="116">
        <f>[1]SO2!G17</f>
        <v>48.544811805089317</v>
      </c>
      <c r="J17" s="255"/>
      <c r="K17" s="66" t="s">
        <v>437</v>
      </c>
      <c r="L17" s="116">
        <f>[1]SO2!L17</f>
        <v>46.588220924125402</v>
      </c>
      <c r="M17" s="116">
        <f>[1]SO2!M17</f>
        <v>194.93080139160156</v>
      </c>
      <c r="N17" s="116">
        <f>[1]SO2!N17</f>
        <v>29.3</v>
      </c>
      <c r="O17" s="116">
        <f>[1]SO2!O17</f>
        <v>48.544811805089317</v>
      </c>
    </row>
    <row r="18" spans="1:15">
      <c r="A18" s="66" t="s">
        <v>438</v>
      </c>
      <c r="B18" s="63">
        <v>200</v>
      </c>
      <c r="C18" s="116">
        <f>[1]SO2!C18</f>
        <v>46.146685569663177</v>
      </c>
      <c r="D18" s="116">
        <f>[1]SO2!D18</f>
        <v>135.74198913574219</v>
      </c>
      <c r="E18" s="119">
        <f>[1]SO2!E18</f>
        <v>50</v>
      </c>
      <c r="F18" s="116">
        <f>[1]SO2!F18</f>
        <v>38.299999999999997</v>
      </c>
      <c r="G18" s="116">
        <f>[1]SO2!G18</f>
        <v>48.720758199691772</v>
      </c>
      <c r="J18" s="255"/>
      <c r="K18" s="66" t="s">
        <v>438</v>
      </c>
      <c r="L18" s="116">
        <f>[1]SO2!L18</f>
        <v>46.146685569663177</v>
      </c>
      <c r="M18" s="116">
        <f>[1]SO2!M18</f>
        <v>135.74198913574219</v>
      </c>
      <c r="N18" s="116">
        <f>[1]SO2!N18</f>
        <v>38.299999999999997</v>
      </c>
      <c r="O18" s="116">
        <f>[1]SO2!O18</f>
        <v>48.720758199691772</v>
      </c>
    </row>
    <row r="19" spans="1:15">
      <c r="J19" s="255"/>
      <c r="K19" s="62" t="s">
        <v>439</v>
      </c>
      <c r="L19" s="117">
        <f>AVERAGE(L7:L18)</f>
        <v>41.062732197560386</v>
      </c>
      <c r="M19" s="117">
        <f>MAX(M7:M18)</f>
        <v>194.93080139160156</v>
      </c>
      <c r="N19" s="117">
        <f>AVERAGE(N7:N18)</f>
        <v>34.748669629297964</v>
      </c>
      <c r="O19" s="117">
        <f>MAX(O7:O18)</f>
        <v>51.017974902283065</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E6" workbookViewId="0">
      <selection activeCell="B31" sqref="B31:I31"/>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c r="F1" s="93"/>
    </row>
    <row r="3" spans="1:19" ht="14.45">
      <c r="A3" s="60" t="s">
        <v>443</v>
      </c>
      <c r="D3" s="76" t="s">
        <v>408</v>
      </c>
      <c r="G3" s="80" t="s">
        <v>409</v>
      </c>
      <c r="J3" s="9" t="str">
        <f>+A3</f>
        <v>Monitoring of Oxides of Nitrogen emissions</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444</v>
      </c>
      <c r="C6" s="55" t="s">
        <v>416</v>
      </c>
      <c r="D6" s="55" t="s">
        <v>417</v>
      </c>
      <c r="E6" s="55" t="s">
        <v>445</v>
      </c>
      <c r="F6" s="55" t="s">
        <v>419</v>
      </c>
      <c r="G6" s="55" t="s">
        <v>420</v>
      </c>
      <c r="H6" s="59"/>
      <c r="J6" s="61">
        <f>+A6</f>
        <v>2022</v>
      </c>
      <c r="K6" s="61" t="s">
        <v>421</v>
      </c>
      <c r="L6" s="67" t="s">
        <v>416</v>
      </c>
      <c r="M6" s="67" t="s">
        <v>422</v>
      </c>
      <c r="N6" s="67" t="s">
        <v>419</v>
      </c>
      <c r="O6" s="67" t="s">
        <v>423</v>
      </c>
      <c r="Q6" s="227"/>
      <c r="R6" s="227"/>
      <c r="S6" s="227"/>
    </row>
    <row r="7" spans="1:19">
      <c r="A7" s="66" t="s">
        <v>424</v>
      </c>
      <c r="B7" s="63">
        <v>400</v>
      </c>
      <c r="C7" s="116">
        <f>[1]NOx!C7</f>
        <v>128.17222555052558</v>
      </c>
      <c r="D7" s="116">
        <f>[1]NOx!D7</f>
        <v>202.61318969726563</v>
      </c>
      <c r="E7" s="119">
        <f>[1]NOx!E7</f>
        <v>200</v>
      </c>
      <c r="F7" s="116">
        <f>[1]NOx!F7</f>
        <v>122.36656989619416</v>
      </c>
      <c r="G7" s="116">
        <f>[1]NOx!G7</f>
        <v>164.04507793079722</v>
      </c>
      <c r="J7" s="255" t="s">
        <v>194</v>
      </c>
      <c r="K7" s="66" t="s">
        <v>424</v>
      </c>
      <c r="L7" s="116">
        <f>[1]NOx!L7</f>
        <v>128.17222555052558</v>
      </c>
      <c r="M7" s="116">
        <f>[1]NOx!M7</f>
        <v>202.61318969726563</v>
      </c>
      <c r="N7" s="116">
        <f>[1]NOx!N7</f>
        <v>122.36656989619416</v>
      </c>
      <c r="O7" s="116">
        <f>[1]NOx!O7</f>
        <v>164.04507793079722</v>
      </c>
      <c r="Q7" s="227"/>
      <c r="R7" s="227"/>
      <c r="S7" s="227"/>
    </row>
    <row r="8" spans="1:19">
      <c r="A8" s="66" t="s">
        <v>425</v>
      </c>
      <c r="B8" s="63">
        <v>400</v>
      </c>
      <c r="C8" s="116">
        <f>[1]NOx!C8</f>
        <v>118.79252373049611</v>
      </c>
      <c r="D8" s="116">
        <f>[1]NOx!D8</f>
        <v>202.1571044921875</v>
      </c>
      <c r="E8" s="119">
        <f>[1]NOx!E8</f>
        <v>200</v>
      </c>
      <c r="F8" s="116">
        <f>[1]NOx!F8</f>
        <v>181.51</v>
      </c>
      <c r="G8" s="116">
        <f>[1]NOx!G8</f>
        <v>138.34674119949341</v>
      </c>
      <c r="J8" s="255"/>
      <c r="K8" s="66" t="s">
        <v>425</v>
      </c>
      <c r="L8" s="116">
        <f>[1]NOx!L8</f>
        <v>118.79252373049611</v>
      </c>
      <c r="M8" s="116">
        <f>[1]NOx!M8</f>
        <v>202.1571044921875</v>
      </c>
      <c r="N8" s="116">
        <f>[1]NOx!N8</f>
        <v>181.51</v>
      </c>
      <c r="O8" s="116">
        <f>[1]NOx!O8</f>
        <v>138.34674119949341</v>
      </c>
      <c r="Q8" s="227"/>
      <c r="R8" s="227"/>
      <c r="S8" s="227"/>
    </row>
    <row r="9" spans="1:19">
      <c r="A9" s="66" t="s">
        <v>426</v>
      </c>
      <c r="B9" s="63">
        <v>400</v>
      </c>
      <c r="C9" s="116">
        <f>[1]NOx!C9</f>
        <v>132.88553290086634</v>
      </c>
      <c r="D9" s="116">
        <f>[1]NOx!D9</f>
        <v>246.33695983886719</v>
      </c>
      <c r="E9" s="119">
        <f>[1]NOx!E9</f>
        <v>200</v>
      </c>
      <c r="F9" s="116">
        <f>[1]NOx!F9</f>
        <v>123.37687831686324</v>
      </c>
      <c r="G9" s="116">
        <f>[1]NOx!G9</f>
        <v>197.05399106896442</v>
      </c>
      <c r="J9" s="255"/>
      <c r="K9" s="66" t="s">
        <v>426</v>
      </c>
      <c r="L9" s="116">
        <f>[1]NOx!L9</f>
        <v>132.88553290086634</v>
      </c>
      <c r="M9" s="116">
        <f>[1]NOx!M9</f>
        <v>246.33695983886719</v>
      </c>
      <c r="N9" s="116">
        <f>[1]NOx!N9</f>
        <v>123.37687831686324</v>
      </c>
      <c r="O9" s="116">
        <f>[1]NOx!O9</f>
        <v>197.05399106896442</v>
      </c>
      <c r="Q9" s="78" t="s">
        <v>427</v>
      </c>
    </row>
    <row r="10" spans="1:19" ht="14.25" customHeight="1">
      <c r="A10" s="66" t="s">
        <v>428</v>
      </c>
      <c r="B10" s="63">
        <v>400</v>
      </c>
      <c r="C10" s="116">
        <f>[1]NOx!C10</f>
        <v>158.12663951979744</v>
      </c>
      <c r="D10" s="116">
        <f>[1]NOx!D10</f>
        <v>230.63702392578125</v>
      </c>
      <c r="E10" s="119">
        <f>[1]NOx!E10</f>
        <v>200</v>
      </c>
      <c r="F10" s="116">
        <f>[1]NOx!F10</f>
        <v>183.6</v>
      </c>
      <c r="G10" s="116">
        <f>[1]NOx!G10</f>
        <v>184.5001745223999</v>
      </c>
      <c r="J10" s="255"/>
      <c r="K10" s="66" t="s">
        <v>428</v>
      </c>
      <c r="L10" s="116">
        <f>[1]NOx!L10</f>
        <v>158.12663951979744</v>
      </c>
      <c r="M10" s="116">
        <f>[1]NOx!M10</f>
        <v>230.63702392578125</v>
      </c>
      <c r="N10" s="116">
        <f>[1]NOx!N10</f>
        <v>183.6</v>
      </c>
      <c r="O10" s="116">
        <f>[1]NOx!O10</f>
        <v>184.5001745223999</v>
      </c>
      <c r="Q10" s="254" t="s">
        <v>429</v>
      </c>
      <c r="R10" s="254"/>
      <c r="S10" s="254"/>
    </row>
    <row r="11" spans="1:19">
      <c r="A11" s="66" t="s">
        <v>430</v>
      </c>
      <c r="B11" s="63">
        <v>400</v>
      </c>
      <c r="C11" s="116">
        <f>[1]NOx!C11</f>
        <v>149.35505846873684</v>
      </c>
      <c r="D11" s="116">
        <f>[1]NOx!D11</f>
        <v>226.84408569335938</v>
      </c>
      <c r="E11" s="119">
        <f>[1]NOx!E11</f>
        <v>200</v>
      </c>
      <c r="F11" s="116">
        <f>[1]NOx!F11</f>
        <v>178.74</v>
      </c>
      <c r="G11" s="116">
        <f>[1]NOx!G11</f>
        <v>177.42571973800659</v>
      </c>
      <c r="J11" s="255"/>
      <c r="K11" s="66" t="s">
        <v>430</v>
      </c>
      <c r="L11" s="116">
        <f>[1]NOx!L11</f>
        <v>149.35505846873684</v>
      </c>
      <c r="M11" s="116">
        <f>[1]NOx!M11</f>
        <v>226.84408569335938</v>
      </c>
      <c r="N11" s="116">
        <f>[1]NOx!N11</f>
        <v>178.74</v>
      </c>
      <c r="O11" s="116">
        <f>[1]NOx!O11</f>
        <v>177.42571973800659</v>
      </c>
      <c r="Q11" s="254"/>
      <c r="R11" s="254"/>
      <c r="S11" s="254"/>
    </row>
    <row r="12" spans="1:19">
      <c r="A12" s="66" t="s">
        <v>431</v>
      </c>
      <c r="B12" s="63">
        <v>400</v>
      </c>
      <c r="C12" s="116">
        <f>[1]NOx!C12</f>
        <v>158.6263069594286</v>
      </c>
      <c r="D12" s="116">
        <f>[1]NOx!D12</f>
        <v>212.92440795898438</v>
      </c>
      <c r="E12" s="119">
        <f>[1]NOx!E12</f>
        <v>200</v>
      </c>
      <c r="F12" s="116">
        <f>[1]NOx!F12</f>
        <v>172.07</v>
      </c>
      <c r="G12" s="116">
        <f>[1]NOx!G12</f>
        <v>190.08989334106445</v>
      </c>
      <c r="J12" s="255"/>
      <c r="K12" s="66" t="s">
        <v>431</v>
      </c>
      <c r="L12" s="116">
        <f>[1]NOx!L12</f>
        <v>158.6263069594286</v>
      </c>
      <c r="M12" s="116">
        <f>[1]NOx!M12</f>
        <v>212.92440795898438</v>
      </c>
      <c r="N12" s="116">
        <f>[1]NOx!N12</f>
        <v>172.07</v>
      </c>
      <c r="O12" s="116">
        <f>[1]NOx!O12</f>
        <v>190.08989334106445</v>
      </c>
      <c r="Q12" s="254"/>
      <c r="R12" s="254"/>
      <c r="S12" s="254"/>
    </row>
    <row r="13" spans="1:19" ht="14.25" customHeight="1">
      <c r="A13" s="66" t="s">
        <v>432</v>
      </c>
      <c r="B13" s="63">
        <v>400</v>
      </c>
      <c r="C13" s="116">
        <f>[1]NOx!C13</f>
        <v>152.74715870410412</v>
      </c>
      <c r="D13" s="116">
        <f>[1]NOx!D13</f>
        <v>229.47264099121094</v>
      </c>
      <c r="E13" s="119">
        <f>[1]NOx!E13</f>
        <v>200</v>
      </c>
      <c r="F13" s="116">
        <f>[1]NOx!F13</f>
        <v>142.80000000000001</v>
      </c>
      <c r="G13" s="116">
        <f>[1]NOx!G13</f>
        <v>183.53080209096274</v>
      </c>
      <c r="J13" s="255"/>
      <c r="K13" s="66" t="s">
        <v>432</v>
      </c>
      <c r="L13" s="116">
        <f>[1]NOx!L13</f>
        <v>152.74715870410412</v>
      </c>
      <c r="M13" s="116">
        <f>[1]NOx!M13</f>
        <v>229.47264099121094</v>
      </c>
      <c r="N13" s="116">
        <f>[1]NOx!N13</f>
        <v>142.80000000000001</v>
      </c>
      <c r="O13" s="116">
        <f>[1]NOx!O13</f>
        <v>183.53080209096274</v>
      </c>
      <c r="Q13" s="254" t="s">
        <v>433</v>
      </c>
      <c r="R13" s="254"/>
      <c r="S13" s="254"/>
    </row>
    <row r="14" spans="1:19">
      <c r="A14" s="66" t="s">
        <v>434</v>
      </c>
      <c r="B14" s="63">
        <v>400</v>
      </c>
      <c r="C14" s="116">
        <f>[1]NOx!C14</f>
        <v>152.12982128863803</v>
      </c>
      <c r="D14" s="116">
        <f>[1]NOx!D14</f>
        <v>226.55149841308594</v>
      </c>
      <c r="E14" s="119">
        <f>[1]NOx!E14</f>
        <v>200</v>
      </c>
      <c r="F14" s="116">
        <f>[1]NOx!F14</f>
        <v>138.19999999999999</v>
      </c>
      <c r="G14" s="116">
        <f>[1]NOx!G14</f>
        <v>189.02790927886963</v>
      </c>
      <c r="J14" s="255"/>
      <c r="K14" s="66" t="s">
        <v>434</v>
      </c>
      <c r="L14" s="116">
        <f>[1]NOx!L14</f>
        <v>152.12982128863803</v>
      </c>
      <c r="M14" s="116">
        <f>[1]NOx!M14</f>
        <v>226.55149841308594</v>
      </c>
      <c r="N14" s="116">
        <f>[1]NOx!N14</f>
        <v>138.19999999999999</v>
      </c>
      <c r="O14" s="116">
        <f>[1]NOx!O14</f>
        <v>189.02790927886963</v>
      </c>
      <c r="Q14" s="254"/>
      <c r="R14" s="254"/>
      <c r="S14" s="254"/>
    </row>
    <row r="15" spans="1:19">
      <c r="A15" s="66" t="s">
        <v>435</v>
      </c>
      <c r="B15" s="63">
        <v>400</v>
      </c>
      <c r="C15" s="116">
        <f>[1]NOx!C15</f>
        <v>173.00382538586854</v>
      </c>
      <c r="D15" s="116">
        <f>[1]NOx!D15</f>
        <v>271.1756591796875</v>
      </c>
      <c r="E15" s="119">
        <f>[1]NOx!E15</f>
        <v>200</v>
      </c>
      <c r="F15" s="116">
        <f>[1]NOx!F15</f>
        <v>134.6</v>
      </c>
      <c r="G15" s="116">
        <f>[1]NOx!G15</f>
        <v>195.25200907389322</v>
      </c>
      <c r="J15" s="255"/>
      <c r="K15" s="66" t="s">
        <v>435</v>
      </c>
      <c r="L15" s="116">
        <f>[1]NOx!L15</f>
        <v>173.00382538586854</v>
      </c>
      <c r="M15" s="116">
        <f>[1]NOx!M15</f>
        <v>271.1756591796875</v>
      </c>
      <c r="N15" s="116">
        <f>[1]NOx!N15</f>
        <v>134.6</v>
      </c>
      <c r="O15" s="116">
        <f>[1]NOx!O15</f>
        <v>195.25200907389322</v>
      </c>
      <c r="Q15" s="254"/>
      <c r="R15" s="254"/>
      <c r="S15" s="254"/>
    </row>
    <row r="16" spans="1:19">
      <c r="A16" s="66" t="s">
        <v>436</v>
      </c>
      <c r="B16" s="63">
        <v>400</v>
      </c>
      <c r="C16" s="116">
        <f>[1]NOx!C16</f>
        <v>167.62140971182347</v>
      </c>
      <c r="D16" s="116">
        <f>[1]NOx!D16</f>
        <v>297.20870971679688</v>
      </c>
      <c r="E16" s="119">
        <f>[1]NOx!E16</f>
        <v>200</v>
      </c>
      <c r="F16" s="116">
        <f>[1]NOx!F16</f>
        <v>59</v>
      </c>
      <c r="G16" s="116">
        <f>[1]NOx!G16</f>
        <v>196.1399974822998</v>
      </c>
      <c r="J16" s="255"/>
      <c r="K16" s="66" t="s">
        <v>436</v>
      </c>
      <c r="L16" s="116">
        <f>[1]NOx!L16</f>
        <v>167.62140971182347</v>
      </c>
      <c r="M16" s="116">
        <f>[1]NOx!M16</f>
        <v>297.20870971679688</v>
      </c>
      <c r="N16" s="116">
        <f>[1]NOx!N16</f>
        <v>59</v>
      </c>
      <c r="O16" s="116">
        <f>[1]NOx!O16</f>
        <v>196.1399974822998</v>
      </c>
      <c r="Q16" s="254"/>
      <c r="R16" s="254"/>
      <c r="S16" s="254"/>
    </row>
    <row r="17" spans="1:15">
      <c r="A17" s="66" t="s">
        <v>437</v>
      </c>
      <c r="B17" s="63">
        <v>400</v>
      </c>
      <c r="C17" s="116">
        <f>[1]NOx!C17</f>
        <v>179.31752144091743</v>
      </c>
      <c r="D17" s="116">
        <f>[1]NOx!D17</f>
        <v>265.50259399414063</v>
      </c>
      <c r="E17" s="119">
        <f>[1]NOx!E17</f>
        <v>200</v>
      </c>
      <c r="F17" s="116">
        <f>[1]NOx!F17</f>
        <v>116.7</v>
      </c>
      <c r="G17" s="116">
        <f>[1]NOx!G17</f>
        <v>198.74193700154623</v>
      </c>
      <c r="J17" s="255"/>
      <c r="K17" s="66" t="s">
        <v>437</v>
      </c>
      <c r="L17" s="116">
        <f>[1]NOx!L17</f>
        <v>179.31752144091743</v>
      </c>
      <c r="M17" s="116">
        <f>[1]NOx!M17</f>
        <v>265.50259399414063</v>
      </c>
      <c r="N17" s="116">
        <f>[1]NOx!N17</f>
        <v>116.7</v>
      </c>
      <c r="O17" s="116">
        <f>[1]NOx!O17</f>
        <v>198.74193700154623</v>
      </c>
    </row>
    <row r="18" spans="1:15">
      <c r="A18" s="66" t="s">
        <v>438</v>
      </c>
      <c r="B18" s="63">
        <v>400</v>
      </c>
      <c r="C18" s="116">
        <f>[1]NOx!C18</f>
        <v>181.83302657582476</v>
      </c>
      <c r="D18" s="116">
        <f>[1]NOx!D18</f>
        <v>244.83525085449219</v>
      </c>
      <c r="E18" s="119">
        <f>[1]NOx!E18</f>
        <v>200</v>
      </c>
      <c r="F18" s="116">
        <f>[1]NOx!F18</f>
        <v>153.9</v>
      </c>
      <c r="G18" s="116">
        <f>[1]NOx!G18</f>
        <v>198.17080211639404</v>
      </c>
      <c r="J18" s="255"/>
      <c r="K18" s="66" t="s">
        <v>438</v>
      </c>
      <c r="L18" s="116">
        <f>[1]NOx!L18</f>
        <v>181.83302657582476</v>
      </c>
      <c r="M18" s="116">
        <f>[1]NOx!M18</f>
        <v>244.83525085449219</v>
      </c>
      <c r="N18" s="116">
        <f>[1]NOx!N18</f>
        <v>153.9</v>
      </c>
      <c r="O18" s="116">
        <f>[1]NOx!O18</f>
        <v>198.17080211639404</v>
      </c>
    </row>
    <row r="19" spans="1:15">
      <c r="J19" s="255"/>
      <c r="K19" s="62" t="s">
        <v>439</v>
      </c>
      <c r="L19" s="117">
        <f>AVERAGE(L7:L18)</f>
        <v>154.38425418641893</v>
      </c>
      <c r="M19" s="117">
        <f>MAX(M7:M18)</f>
        <v>297.20870971679688</v>
      </c>
      <c r="N19" s="117">
        <f>AVERAGE(N7:N18)</f>
        <v>142.23862068442145</v>
      </c>
      <c r="O19" s="117">
        <f>MAX(O7:O18)</f>
        <v>198.74193700154623</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E1" workbookViewId="0">
      <selection activeCell="B31" sqref="B31:I31"/>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row>
    <row r="3" spans="1:19" ht="14.45">
      <c r="A3" s="60" t="s">
        <v>446</v>
      </c>
      <c r="D3" s="76" t="s">
        <v>408</v>
      </c>
      <c r="G3" s="80" t="s">
        <v>409</v>
      </c>
      <c r="J3" s="9" t="str">
        <f>+A3</f>
        <v>Monitoring of Total organic carbon emissions</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447</v>
      </c>
      <c r="C6" s="55" t="s">
        <v>416</v>
      </c>
      <c r="D6" s="55" t="s">
        <v>417</v>
      </c>
      <c r="E6" s="55" t="s">
        <v>448</v>
      </c>
      <c r="F6" s="55" t="s">
        <v>419</v>
      </c>
      <c r="G6" s="55" t="s">
        <v>420</v>
      </c>
      <c r="H6" s="59"/>
      <c r="J6" s="61">
        <f>+A6</f>
        <v>2022</v>
      </c>
      <c r="K6" s="61" t="s">
        <v>421</v>
      </c>
      <c r="L6" s="67" t="s">
        <v>416</v>
      </c>
      <c r="M6" s="67" t="s">
        <v>422</v>
      </c>
      <c r="N6" s="67" t="s">
        <v>419</v>
      </c>
      <c r="O6" s="67" t="s">
        <v>423</v>
      </c>
      <c r="Q6" s="227"/>
      <c r="R6" s="227"/>
      <c r="S6" s="227"/>
    </row>
    <row r="7" spans="1:19">
      <c r="A7" s="66" t="s">
        <v>424</v>
      </c>
      <c r="B7" s="63">
        <v>20</v>
      </c>
      <c r="C7" s="116">
        <f>[1]TOC!C7</f>
        <v>1.2980248402193111</v>
      </c>
      <c r="D7" s="116">
        <f>[1]TOC!D7</f>
        <v>120.21996307373047</v>
      </c>
      <c r="E7" s="118">
        <f>[1]TOC!E7</f>
        <v>10</v>
      </c>
      <c r="F7" s="116">
        <f>[1]TOC!F7</f>
        <v>0.65806251136939453</v>
      </c>
      <c r="G7" s="116">
        <f>[1]TOC!G7</f>
        <v>2.1360905278812754</v>
      </c>
      <c r="J7" s="255" t="s">
        <v>194</v>
      </c>
      <c r="K7" s="66" t="s">
        <v>424</v>
      </c>
      <c r="L7" s="116">
        <v>1.2980248402193111</v>
      </c>
      <c r="M7" s="116">
        <v>120.21996307373047</v>
      </c>
      <c r="N7" s="116">
        <v>0.65806251136939453</v>
      </c>
      <c r="O7" s="116">
        <v>2.1360905278812754</v>
      </c>
      <c r="Q7" s="227"/>
      <c r="R7" s="227"/>
      <c r="S7" s="227"/>
    </row>
    <row r="8" spans="1:19">
      <c r="A8" s="66" t="s">
        <v>425</v>
      </c>
      <c r="B8" s="63">
        <v>20</v>
      </c>
      <c r="C8" s="116">
        <f>[1]TOC!C8</f>
        <v>1.1298282666989174</v>
      </c>
      <c r="D8" s="116">
        <f>[1]TOC!D8</f>
        <v>3.5988419055938721</v>
      </c>
      <c r="E8" s="118">
        <f>[1]TOC!E8</f>
        <v>10</v>
      </c>
      <c r="F8" s="116">
        <f>[1]TOC!F8</f>
        <v>1.1100000000000001</v>
      </c>
      <c r="G8" s="116">
        <f>[1]TOC!G8</f>
        <v>2.0510166984923344</v>
      </c>
      <c r="J8" s="255"/>
      <c r="K8" s="66" t="s">
        <v>425</v>
      </c>
      <c r="L8" s="116">
        <v>1.1298282666989174</v>
      </c>
      <c r="M8" s="116">
        <v>3.5988419055938721</v>
      </c>
      <c r="N8" s="116">
        <v>1.1100000000000001</v>
      </c>
      <c r="O8" s="116">
        <v>2.0510166984923344</v>
      </c>
      <c r="Q8" s="227"/>
      <c r="R8" s="227"/>
      <c r="S8" s="227"/>
    </row>
    <row r="9" spans="1:19">
      <c r="A9" s="66" t="s">
        <v>426</v>
      </c>
      <c r="B9" s="63">
        <v>20</v>
      </c>
      <c r="C9" s="116">
        <f>[1]TOC!C9</f>
        <v>1.253326620915975</v>
      </c>
      <c r="D9" s="116">
        <f>[1]TOC!D9</f>
        <v>98.5408935546875</v>
      </c>
      <c r="E9" s="118">
        <f>[1]TOC!E9</f>
        <v>10</v>
      </c>
      <c r="F9" s="116">
        <f>[1]TOC!F9</f>
        <v>0.80776352402195017</v>
      </c>
      <c r="G9" s="116">
        <f>[1]TOC!G9</f>
        <v>1.829033128593279</v>
      </c>
      <c r="J9" s="255"/>
      <c r="K9" s="66" t="s">
        <v>426</v>
      </c>
      <c r="L9" s="116">
        <v>1.253326620915975</v>
      </c>
      <c r="M9" s="116">
        <v>98.5408935546875</v>
      </c>
      <c r="N9" s="116">
        <v>0.80776352402195017</v>
      </c>
      <c r="O9" s="116">
        <v>1.829033128593279</v>
      </c>
      <c r="Q9" s="78" t="s">
        <v>427</v>
      </c>
    </row>
    <row r="10" spans="1:19" ht="14.25" customHeight="1">
      <c r="A10" s="66" t="s">
        <v>428</v>
      </c>
      <c r="B10" s="63">
        <v>20</v>
      </c>
      <c r="C10" s="116">
        <f>[1]TOC!C10</f>
        <v>0.96532622436061499</v>
      </c>
      <c r="D10" s="116">
        <f>[1]TOC!D10</f>
        <v>2.1893188953399658</v>
      </c>
      <c r="E10" s="118">
        <f>[1]TOC!E10</f>
        <v>10</v>
      </c>
      <c r="F10" s="116">
        <f>[1]TOC!F10</f>
        <v>0.57999999999999996</v>
      </c>
      <c r="G10" s="116">
        <f>[1]TOC!G10</f>
        <v>1.4048601711789768</v>
      </c>
      <c r="J10" s="255"/>
      <c r="K10" s="66" t="s">
        <v>428</v>
      </c>
      <c r="L10" s="116">
        <v>0.96532622436061499</v>
      </c>
      <c r="M10" s="116">
        <v>2.1893188953399658</v>
      </c>
      <c r="N10" s="116">
        <v>0.57999999999999996</v>
      </c>
      <c r="O10" s="116">
        <v>1.4048601711789768</v>
      </c>
      <c r="Q10" s="254" t="s">
        <v>429</v>
      </c>
      <c r="R10" s="254"/>
      <c r="S10" s="254"/>
    </row>
    <row r="11" spans="1:19">
      <c r="A11" s="66" t="s">
        <v>430</v>
      </c>
      <c r="B11" s="63">
        <v>20</v>
      </c>
      <c r="C11" s="116">
        <f>[1]TOC!C11</f>
        <v>1.1877892251234663</v>
      </c>
      <c r="D11" s="116">
        <f>[1]TOC!D11</f>
        <v>102.21339416503906</v>
      </c>
      <c r="E11" s="118">
        <f>[1]TOC!E11</f>
        <v>10</v>
      </c>
      <c r="F11" s="116">
        <f>[1]TOC!F11</f>
        <v>0.86048995057144329</v>
      </c>
      <c r="G11" s="116">
        <f>[1]TOC!G11</f>
        <v>1.7214616577733646</v>
      </c>
      <c r="J11" s="255"/>
      <c r="K11" s="66" t="s">
        <v>430</v>
      </c>
      <c r="L11" s="116">
        <v>1.1877892251234663</v>
      </c>
      <c r="M11" s="116">
        <v>102.21339416503906</v>
      </c>
      <c r="N11" s="116">
        <v>0.86048995057144329</v>
      </c>
      <c r="O11" s="116">
        <v>1.7214616577733646</v>
      </c>
      <c r="Q11" s="254"/>
      <c r="R11" s="254"/>
      <c r="S11" s="254"/>
    </row>
    <row r="12" spans="1:19">
      <c r="A12" s="66" t="s">
        <v>431</v>
      </c>
      <c r="B12" s="63">
        <v>20</v>
      </c>
      <c r="C12" s="116">
        <f>[1]TOC!C12</f>
        <v>2.0953337548995465</v>
      </c>
      <c r="D12" s="116">
        <f>[1]TOC!D12</f>
        <v>146.26994323730469</v>
      </c>
      <c r="E12" s="118">
        <f>[1]TOC!E12</f>
        <v>10</v>
      </c>
      <c r="F12" s="116">
        <f>[1]TOC!F12</f>
        <v>0.82499999999999996</v>
      </c>
      <c r="G12" s="116">
        <f>[1]TOC!G12</f>
        <v>2.1821047775447369</v>
      </c>
      <c r="J12" s="255"/>
      <c r="K12" s="66" t="s">
        <v>431</v>
      </c>
      <c r="L12" s="116">
        <v>2.0953337548995465</v>
      </c>
      <c r="M12" s="116">
        <v>146.26994323730469</v>
      </c>
      <c r="N12" s="116">
        <v>0.82499999999999996</v>
      </c>
      <c r="O12" s="116">
        <v>2.1821047775447369</v>
      </c>
      <c r="Q12" s="254"/>
      <c r="R12" s="254"/>
      <c r="S12" s="254"/>
    </row>
    <row r="13" spans="1:19" ht="14.25" customHeight="1">
      <c r="A13" s="66" t="s">
        <v>432</v>
      </c>
      <c r="B13" s="63">
        <v>20</v>
      </c>
      <c r="C13" s="116">
        <f>[1]TOC!C13</f>
        <v>1.2054461972869703</v>
      </c>
      <c r="D13" s="116">
        <f>[1]TOC!D13</f>
        <v>8.7865028381347656</v>
      </c>
      <c r="E13" s="118">
        <f>[1]TOC!E13</f>
        <v>10</v>
      </c>
      <c r="F13" s="116">
        <f>[1]TOC!F13</f>
        <v>1</v>
      </c>
      <c r="G13" s="116">
        <f>[1]TOC!G13</f>
        <v>1.491890865067641</v>
      </c>
      <c r="J13" s="255"/>
      <c r="K13" s="66" t="s">
        <v>432</v>
      </c>
      <c r="L13" s="116">
        <v>1.2054461972869703</v>
      </c>
      <c r="M13" s="116">
        <v>8.7865028381347656</v>
      </c>
      <c r="N13" s="116">
        <v>1</v>
      </c>
      <c r="O13" s="116">
        <v>1.491890865067641</v>
      </c>
      <c r="Q13" s="254" t="s">
        <v>433</v>
      </c>
      <c r="R13" s="254"/>
      <c r="S13" s="254"/>
    </row>
    <row r="14" spans="1:19">
      <c r="A14" s="66" t="s">
        <v>434</v>
      </c>
      <c r="B14" s="63">
        <v>20</v>
      </c>
      <c r="C14" s="116">
        <f>[1]TOC!C14</f>
        <v>0.96055802313444671</v>
      </c>
      <c r="D14" s="116">
        <f>[1]TOC!D14</f>
        <v>30.952682495117188</v>
      </c>
      <c r="E14" s="118">
        <f>[1]TOC!E14</f>
        <v>10</v>
      </c>
      <c r="F14" s="116">
        <f>[1]TOC!F14</f>
        <v>0.7</v>
      </c>
      <c r="G14" s="116">
        <f>[1]TOC!G14</f>
        <v>1.1765981850524743</v>
      </c>
      <c r="J14" s="255"/>
      <c r="K14" s="66" t="s">
        <v>434</v>
      </c>
      <c r="L14" s="116">
        <v>0.96055802313444671</v>
      </c>
      <c r="M14" s="116">
        <v>30.952682495117188</v>
      </c>
      <c r="N14" s="116">
        <v>0.7</v>
      </c>
      <c r="O14" s="116">
        <v>1.1765981850524743</v>
      </c>
      <c r="Q14" s="254"/>
      <c r="R14" s="254"/>
      <c r="S14" s="254"/>
    </row>
    <row r="15" spans="1:19">
      <c r="A15" s="66" t="s">
        <v>435</v>
      </c>
      <c r="B15" s="63">
        <v>20</v>
      </c>
      <c r="C15" s="116">
        <f>[1]TOC!C15</f>
        <v>1.2902859929716215</v>
      </c>
      <c r="D15" s="116">
        <f>[1]TOC!D15</f>
        <v>89.152847290039063</v>
      </c>
      <c r="E15" s="118">
        <f>[1]TOC!E15</f>
        <v>10</v>
      </c>
      <c r="F15" s="116">
        <f>[1]TOC!F15</f>
        <v>0.9</v>
      </c>
      <c r="G15" s="116">
        <f>[1]TOC!G15</f>
        <v>2.3694316620628038</v>
      </c>
      <c r="J15" s="255"/>
      <c r="K15" s="66" t="s">
        <v>435</v>
      </c>
      <c r="L15" s="116">
        <v>1.2902859929716215</v>
      </c>
      <c r="M15" s="116">
        <v>89.152847290039063</v>
      </c>
      <c r="N15" s="116">
        <v>0.9</v>
      </c>
      <c r="O15" s="116">
        <v>2.3694316620628038</v>
      </c>
      <c r="Q15" s="254"/>
      <c r="R15" s="254"/>
      <c r="S15" s="254"/>
    </row>
    <row r="16" spans="1:19">
      <c r="A16" s="66" t="s">
        <v>436</v>
      </c>
      <c r="B16" s="63">
        <v>20</v>
      </c>
      <c r="C16" s="116">
        <f>[1]TOC!C16</f>
        <v>2.5165576679501847</v>
      </c>
      <c r="D16" s="116">
        <f>[1]TOC!D16</f>
        <v>133.31765747070313</v>
      </c>
      <c r="E16" s="118">
        <f>[1]TOC!E16</f>
        <v>10</v>
      </c>
      <c r="F16" s="116">
        <f>[1]TOC!F16</f>
        <v>0.8</v>
      </c>
      <c r="G16" s="116">
        <f>[1]TOC!G16</f>
        <v>12.978428526495753</v>
      </c>
      <c r="J16" s="255"/>
      <c r="K16" s="66" t="s">
        <v>436</v>
      </c>
      <c r="L16" s="116">
        <v>2.5165576679501847</v>
      </c>
      <c r="M16" s="116">
        <v>133.31765747070313</v>
      </c>
      <c r="N16" s="116">
        <v>0.8</v>
      </c>
      <c r="O16" s="116">
        <v>12.978428526495753</v>
      </c>
      <c r="Q16" s="254"/>
      <c r="R16" s="254"/>
      <c r="S16" s="254"/>
    </row>
    <row r="17" spans="1:15">
      <c r="A17" s="66" t="s">
        <v>437</v>
      </c>
      <c r="B17" s="63">
        <v>20</v>
      </c>
      <c r="C17" s="116">
        <f>[1]TOC!C17</f>
        <v>2.4473336233914029</v>
      </c>
      <c r="D17" s="116">
        <f>[1]TOC!D17</f>
        <v>165.50959777832031</v>
      </c>
      <c r="E17" s="118">
        <f>[1]TOC!E17</f>
        <v>10</v>
      </c>
      <c r="F17" s="116">
        <f>[1]TOC!F17</f>
        <v>0.7</v>
      </c>
      <c r="G17" s="116">
        <f>[1]TOC!G17</f>
        <v>1.689513586937113</v>
      </c>
      <c r="J17" s="255"/>
      <c r="K17" s="66" t="s">
        <v>437</v>
      </c>
      <c r="L17" s="116">
        <v>2.4473336233914029</v>
      </c>
      <c r="M17" s="116">
        <v>165.50959777832031</v>
      </c>
      <c r="N17" s="116">
        <v>0.7</v>
      </c>
      <c r="O17" s="116">
        <v>1.689513586937113</v>
      </c>
    </row>
    <row r="18" spans="1:15">
      <c r="A18" s="66" t="s">
        <v>438</v>
      </c>
      <c r="B18" s="63">
        <v>20</v>
      </c>
      <c r="C18" s="116">
        <f>[1]TOC!C18</f>
        <v>1.6332078938899035</v>
      </c>
      <c r="D18" s="116">
        <f>[1]TOC!D18</f>
        <v>45.699302673339844</v>
      </c>
      <c r="E18" s="118">
        <f>[1]TOC!E18</f>
        <v>10</v>
      </c>
      <c r="F18" s="116">
        <f>[1]TOC!F18</f>
        <v>1.2</v>
      </c>
      <c r="G18" s="116">
        <f>[1]TOC!G18</f>
        <v>2.4224166007752115</v>
      </c>
      <c r="J18" s="255"/>
      <c r="K18" s="66" t="s">
        <v>438</v>
      </c>
      <c r="L18" s="116">
        <v>1.6332078938899035</v>
      </c>
      <c r="M18" s="116">
        <v>45.699302673339844</v>
      </c>
      <c r="N18" s="116">
        <v>1.2</v>
      </c>
      <c r="O18" s="116">
        <v>2.4224166007752115</v>
      </c>
    </row>
    <row r="19" spans="1:15">
      <c r="J19" s="255"/>
      <c r="K19" s="62" t="s">
        <v>439</v>
      </c>
      <c r="L19" s="117">
        <f>AVERAGE(L7:L18)</f>
        <v>1.4985848609035302</v>
      </c>
      <c r="M19" s="117">
        <f>MAX(M7:M18)</f>
        <v>165.50959777832031</v>
      </c>
      <c r="N19" s="117">
        <f>AVERAGE(N7:N18)</f>
        <v>0.84510966549689892</v>
      </c>
      <c r="O19" s="117">
        <f>MAX(O7:O18)</f>
        <v>12.978428526495753</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E1" workbookViewId="0">
      <selection activeCell="B31" sqref="B31:I31"/>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42578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row>
    <row r="3" spans="1:19" ht="14.45">
      <c r="A3" s="60" t="s">
        <v>449</v>
      </c>
      <c r="D3" s="76" t="s">
        <v>408</v>
      </c>
      <c r="G3" s="80" t="s">
        <v>409</v>
      </c>
      <c r="J3" s="9" t="str">
        <f>+A3</f>
        <v>Monitoring of Particulate matter emissions</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450</v>
      </c>
      <c r="C6" s="55" t="s">
        <v>416</v>
      </c>
      <c r="D6" s="55" t="s">
        <v>417</v>
      </c>
      <c r="E6" s="55" t="s">
        <v>451</v>
      </c>
      <c r="F6" s="55" t="s">
        <v>419</v>
      </c>
      <c r="G6" s="55" t="s">
        <v>420</v>
      </c>
      <c r="H6" s="59"/>
      <c r="J6" s="61">
        <f>+A6</f>
        <v>2022</v>
      </c>
      <c r="K6" s="61" t="s">
        <v>421</v>
      </c>
      <c r="L6" s="67" t="s">
        <v>416</v>
      </c>
      <c r="M6" s="67" t="s">
        <v>422</v>
      </c>
      <c r="N6" s="67" t="s">
        <v>419</v>
      </c>
      <c r="O6" s="67" t="s">
        <v>423</v>
      </c>
      <c r="Q6" s="227"/>
      <c r="R6" s="227"/>
      <c r="S6" s="227"/>
    </row>
    <row r="7" spans="1:19">
      <c r="A7" s="66" t="s">
        <v>424</v>
      </c>
      <c r="B7" s="63">
        <v>30</v>
      </c>
      <c r="C7" s="116">
        <f>[1]Particulates!C7</f>
        <v>2.2946421215901562</v>
      </c>
      <c r="D7" s="116">
        <f>[1]Particulates!D7</f>
        <v>6.8672637939453125</v>
      </c>
      <c r="E7" s="119">
        <f>[1]Particulates!E7</f>
        <v>10</v>
      </c>
      <c r="F7" s="116">
        <f>[1]Particulates!F7</f>
        <v>2.1552113158645225</v>
      </c>
      <c r="G7" s="116">
        <f>[1]Particulates!G7</f>
        <v>3.668125038345655</v>
      </c>
      <c r="J7" s="255" t="s">
        <v>194</v>
      </c>
      <c r="K7" s="66" t="s">
        <v>424</v>
      </c>
      <c r="L7" s="116">
        <f>[1]Particulates!L7</f>
        <v>2.2946421215901562</v>
      </c>
      <c r="M7" s="116">
        <f>[1]Particulates!M7</f>
        <v>6.8672637939453125</v>
      </c>
      <c r="N7" s="116">
        <f>[1]Particulates!N7</f>
        <v>2.1552113158645225</v>
      </c>
      <c r="O7" s="116">
        <f>[1]Particulates!O7</f>
        <v>3.668125038345655</v>
      </c>
      <c r="Q7" s="227"/>
      <c r="R7" s="227"/>
      <c r="S7" s="227"/>
    </row>
    <row r="8" spans="1:19">
      <c r="A8" s="66" t="s">
        <v>425</v>
      </c>
      <c r="B8" s="63">
        <v>30</v>
      </c>
      <c r="C8" s="116">
        <f>[1]Particulates!C8</f>
        <v>2.2166512558597544</v>
      </c>
      <c r="D8" s="116">
        <f>[1]Particulates!D8</f>
        <v>9.3190746307373047</v>
      </c>
      <c r="E8" s="119">
        <f>[1]Particulates!E8</f>
        <v>10</v>
      </c>
      <c r="F8" s="116">
        <f>[1]Particulates!F8</f>
        <v>1.91</v>
      </c>
      <c r="G8" s="116">
        <f>[1]Particulates!G8</f>
        <v>3.1668046489357948</v>
      </c>
      <c r="J8" s="255"/>
      <c r="K8" s="66" t="s">
        <v>425</v>
      </c>
      <c r="L8" s="116">
        <f>[1]Particulates!L8</f>
        <v>2.2166512558597544</v>
      </c>
      <c r="M8" s="116">
        <f>[1]Particulates!M8</f>
        <v>9.3190746307373047</v>
      </c>
      <c r="N8" s="116">
        <f>[1]Particulates!N8</f>
        <v>1.91</v>
      </c>
      <c r="O8" s="116">
        <f>[1]Particulates!O8</f>
        <v>3.1668046489357948</v>
      </c>
      <c r="Q8" s="227"/>
      <c r="R8" s="227"/>
      <c r="S8" s="227"/>
    </row>
    <row r="9" spans="1:19">
      <c r="A9" s="66" t="s">
        <v>426</v>
      </c>
      <c r="B9" s="63">
        <v>30</v>
      </c>
      <c r="C9" s="116">
        <f>[1]Particulates!C9</f>
        <v>2.0858343160605131</v>
      </c>
      <c r="D9" s="116">
        <f>[1]Particulates!D9</f>
        <v>3.0895969867706299</v>
      </c>
      <c r="E9" s="119">
        <f>[1]Particulates!E9</f>
        <v>10</v>
      </c>
      <c r="F9" s="116">
        <f>[1]Particulates!F9</f>
        <v>1.918104340255512</v>
      </c>
      <c r="G9" s="116">
        <f>[1]Particulates!G9</f>
        <v>2.4827464024225869</v>
      </c>
      <c r="J9" s="255"/>
      <c r="K9" s="66" t="s">
        <v>426</v>
      </c>
      <c r="L9" s="116">
        <f>[1]Particulates!L9</f>
        <v>2.0858343160605131</v>
      </c>
      <c r="M9" s="116">
        <f>[1]Particulates!M9</f>
        <v>3.0895969867706299</v>
      </c>
      <c r="N9" s="116">
        <f>[1]Particulates!N9</f>
        <v>1.918104340255512</v>
      </c>
      <c r="O9" s="116">
        <f>[1]Particulates!O9</f>
        <v>2.4827464024225869</v>
      </c>
      <c r="Q9" s="78" t="s">
        <v>427</v>
      </c>
    </row>
    <row r="10" spans="1:19" ht="14.25" customHeight="1">
      <c r="A10" s="66" t="s">
        <v>428</v>
      </c>
      <c r="B10" s="63">
        <v>30</v>
      </c>
      <c r="C10" s="116">
        <f>[1]Particulates!C10</f>
        <v>2.1065304374595413</v>
      </c>
      <c r="D10" s="116">
        <f>[1]Particulates!D10</f>
        <v>3.0821969509124756</v>
      </c>
      <c r="E10" s="119">
        <f>[1]Particulates!E10</f>
        <v>10</v>
      </c>
      <c r="F10" s="116">
        <f>[1]Particulates!F10</f>
        <v>0.88</v>
      </c>
      <c r="G10" s="116">
        <f>[1]Particulates!G10</f>
        <v>2.572903854151567</v>
      </c>
      <c r="J10" s="255"/>
      <c r="K10" s="66" t="s">
        <v>428</v>
      </c>
      <c r="L10" s="116">
        <f>[1]Particulates!L10</f>
        <v>2.1065304374595413</v>
      </c>
      <c r="M10" s="116">
        <f>[1]Particulates!M10</f>
        <v>3.0821969509124756</v>
      </c>
      <c r="N10" s="116">
        <f>[1]Particulates!N10</f>
        <v>0.88</v>
      </c>
      <c r="O10" s="116">
        <f>[1]Particulates!O10</f>
        <v>2.572903854151567</v>
      </c>
      <c r="Q10" s="254" t="s">
        <v>429</v>
      </c>
      <c r="R10" s="254"/>
      <c r="S10" s="254"/>
    </row>
    <row r="11" spans="1:19">
      <c r="A11" s="66" t="s">
        <v>430</v>
      </c>
      <c r="B11" s="63">
        <v>30</v>
      </c>
      <c r="C11" s="116">
        <f>[1]Particulates!C11</f>
        <v>3.1152394050880985</v>
      </c>
      <c r="D11" s="116">
        <f>[1]Particulates!D11</f>
        <v>9.6512155532836914</v>
      </c>
      <c r="E11" s="119">
        <f>[1]Particulates!E11</f>
        <v>10</v>
      </c>
      <c r="F11" s="116">
        <f>[1]Particulates!F11</f>
        <v>1.05</v>
      </c>
      <c r="G11" s="116">
        <f>[1]Particulates!G11</f>
        <v>5.7578938007354736</v>
      </c>
      <c r="J11" s="255"/>
      <c r="K11" s="66" t="s">
        <v>430</v>
      </c>
      <c r="L11" s="116">
        <f>[1]Particulates!L11</f>
        <v>3.1152394050880985</v>
      </c>
      <c r="M11" s="116">
        <f>[1]Particulates!M11</f>
        <v>9.6512155532836914</v>
      </c>
      <c r="N11" s="116">
        <f>[1]Particulates!N11</f>
        <v>1.05</v>
      </c>
      <c r="O11" s="116">
        <f>[1]Particulates!O11</f>
        <v>5.7578938007354736</v>
      </c>
      <c r="Q11" s="254"/>
      <c r="R11" s="254"/>
      <c r="S11" s="254"/>
    </row>
    <row r="12" spans="1:19">
      <c r="A12" s="66" t="s">
        <v>431</v>
      </c>
      <c r="B12" s="63">
        <v>30</v>
      </c>
      <c r="C12" s="116">
        <f>[1]Particulates!C12</f>
        <v>4.5608742259512871</v>
      </c>
      <c r="D12" s="116">
        <f>[1]Particulates!D12</f>
        <v>30.501663208007813</v>
      </c>
      <c r="E12" s="119">
        <f>[1]Particulates!E12</f>
        <v>10</v>
      </c>
      <c r="F12" s="116">
        <f>[1]Particulates!F12</f>
        <v>0.9</v>
      </c>
      <c r="G12" s="116">
        <f>[1]Particulates!G12</f>
        <v>13.874903355704413</v>
      </c>
      <c r="J12" s="255"/>
      <c r="K12" s="66" t="s">
        <v>431</v>
      </c>
      <c r="L12" s="116">
        <f>[1]Particulates!L12</f>
        <v>4.5608742259512871</v>
      </c>
      <c r="M12" s="116">
        <f>[1]Particulates!M12</f>
        <v>30.501663208007813</v>
      </c>
      <c r="N12" s="116">
        <f>[1]Particulates!N12</f>
        <v>0.9</v>
      </c>
      <c r="O12" s="116">
        <f>[1]Particulates!O12</f>
        <v>13.874903355704413</v>
      </c>
      <c r="Q12" s="254"/>
      <c r="R12" s="254"/>
      <c r="S12" s="254"/>
    </row>
    <row r="13" spans="1:19" ht="14.25" customHeight="1">
      <c r="A13" s="66" t="s">
        <v>432</v>
      </c>
      <c r="B13" s="63">
        <v>30</v>
      </c>
      <c r="C13" s="116">
        <f>[1]Particulates!C13</f>
        <v>5.8591754335500799</v>
      </c>
      <c r="D13" s="116">
        <f>[1]Particulates!D13</f>
        <v>13.323575019836426</v>
      </c>
      <c r="E13" s="119">
        <f>[1]Particulates!E13</f>
        <v>10</v>
      </c>
      <c r="F13" s="116">
        <f>[1]Particulates!F13</f>
        <v>5.5</v>
      </c>
      <c r="G13" s="116">
        <f>[1]Particulates!G13</f>
        <v>8.8143163621425629</v>
      </c>
      <c r="J13" s="255"/>
      <c r="K13" s="66" t="s">
        <v>432</v>
      </c>
      <c r="L13" s="116">
        <f>[1]Particulates!L13</f>
        <v>5.8591754335500799</v>
      </c>
      <c r="M13" s="116">
        <f>[1]Particulates!M13</f>
        <v>13.323575019836426</v>
      </c>
      <c r="N13" s="116">
        <f>[1]Particulates!N13</f>
        <v>5.5</v>
      </c>
      <c r="O13" s="116">
        <f>[1]Particulates!O13</f>
        <v>8.8143163621425629</v>
      </c>
      <c r="Q13" s="254" t="s">
        <v>433</v>
      </c>
      <c r="R13" s="254"/>
      <c r="S13" s="254"/>
    </row>
    <row r="14" spans="1:19">
      <c r="A14" s="66" t="s">
        <v>434</v>
      </c>
      <c r="B14" s="63">
        <v>30</v>
      </c>
      <c r="C14" s="116">
        <f>[1]Particulates!C14</f>
        <v>4.4612574616200567</v>
      </c>
      <c r="D14" s="116">
        <f>[1]Particulates!D14</f>
        <v>17.153665542602539</v>
      </c>
      <c r="E14" s="119">
        <f>[1]Particulates!E14</f>
        <v>10</v>
      </c>
      <c r="F14" s="116">
        <f>[1]Particulates!F14</f>
        <v>4</v>
      </c>
      <c r="G14" s="116">
        <f>[1]Particulates!G14</f>
        <v>8.0700799759398123</v>
      </c>
      <c r="J14" s="255"/>
      <c r="K14" s="66" t="s">
        <v>434</v>
      </c>
      <c r="L14" s="116">
        <f>[1]Particulates!L14</f>
        <v>4.4612574616200567</v>
      </c>
      <c r="M14" s="116">
        <f>[1]Particulates!M14</f>
        <v>17.153665542602539</v>
      </c>
      <c r="N14" s="116">
        <f>[1]Particulates!N14</f>
        <v>4</v>
      </c>
      <c r="O14" s="116">
        <f>[1]Particulates!O14</f>
        <v>8.0700799759398123</v>
      </c>
      <c r="Q14" s="254"/>
      <c r="R14" s="254"/>
      <c r="S14" s="254"/>
    </row>
    <row r="15" spans="1:19">
      <c r="A15" s="66" t="s">
        <v>435</v>
      </c>
      <c r="B15" s="63">
        <v>30</v>
      </c>
      <c r="C15" s="116">
        <f>[1]Particulates!C15</f>
        <v>4.2671098410864605</v>
      </c>
      <c r="D15" s="116">
        <f>[1]Particulates!D15</f>
        <v>15.873872756958008</v>
      </c>
      <c r="E15" s="119">
        <f>[1]Particulates!E15</f>
        <v>10</v>
      </c>
      <c r="F15" s="116">
        <f>[1]Particulates!F15</f>
        <v>3.55</v>
      </c>
      <c r="G15" s="116">
        <f>[1]Particulates!G15</f>
        <v>8.3283800406658894</v>
      </c>
      <c r="J15" s="255"/>
      <c r="K15" s="66" t="s">
        <v>435</v>
      </c>
      <c r="L15" s="116">
        <f>[1]Particulates!L15</f>
        <v>4.2671098410864605</v>
      </c>
      <c r="M15" s="116">
        <f>[1]Particulates!M15</f>
        <v>15.873872756958008</v>
      </c>
      <c r="N15" s="116">
        <f>[1]Particulates!N15</f>
        <v>3.55</v>
      </c>
      <c r="O15" s="116">
        <f>[1]Particulates!O15</f>
        <v>8.3283800406658894</v>
      </c>
      <c r="Q15" s="254"/>
      <c r="R15" s="254"/>
      <c r="S15" s="254"/>
    </row>
    <row r="16" spans="1:19">
      <c r="A16" s="66" t="s">
        <v>436</v>
      </c>
      <c r="B16" s="63">
        <v>30</v>
      </c>
      <c r="C16" s="116">
        <f>[1]Particulates!C16</f>
        <v>2.0213490562192327</v>
      </c>
      <c r="D16" s="116">
        <f>[1]Particulates!D16</f>
        <v>7.7237601280212402</v>
      </c>
      <c r="E16" s="119">
        <f>[1]Particulates!E16</f>
        <v>10</v>
      </c>
      <c r="F16" s="116">
        <f>[1]Particulates!F16</f>
        <v>0.6</v>
      </c>
      <c r="G16" s="116">
        <f>[1]Particulates!G16</f>
        <v>4.5270312999157198</v>
      </c>
      <c r="J16" s="255"/>
      <c r="K16" s="66" t="s">
        <v>436</v>
      </c>
      <c r="L16" s="116">
        <f>[1]Particulates!L16</f>
        <v>2.0213490562192327</v>
      </c>
      <c r="M16" s="116">
        <f>[1]Particulates!M16</f>
        <v>7.7237601280212402</v>
      </c>
      <c r="N16" s="116">
        <f>[1]Particulates!N16</f>
        <v>0.6</v>
      </c>
      <c r="O16" s="116">
        <f>[1]Particulates!O16</f>
        <v>4.5270312999157198</v>
      </c>
      <c r="Q16" s="254"/>
      <c r="R16" s="254"/>
      <c r="S16" s="254"/>
    </row>
    <row r="17" spans="1:15">
      <c r="A17" s="66" t="s">
        <v>437</v>
      </c>
      <c r="B17" s="63">
        <v>30</v>
      </c>
      <c r="C17" s="116">
        <f>[1]Particulates!C17</f>
        <v>1.3211628482169127</v>
      </c>
      <c r="D17" s="116">
        <f>[1]Particulates!D17</f>
        <v>6.0529770851135254</v>
      </c>
      <c r="E17" s="119">
        <f>[1]Particulates!E17</f>
        <v>10</v>
      </c>
      <c r="F17" s="116">
        <f>[1]Particulates!F17</f>
        <v>0.8</v>
      </c>
      <c r="G17" s="116">
        <f>[1]Particulates!G17</f>
        <v>1.8146310816419886</v>
      </c>
      <c r="J17" s="255"/>
      <c r="K17" s="66" t="s">
        <v>437</v>
      </c>
      <c r="L17" s="116">
        <f>[1]Particulates!L17</f>
        <v>1.3211628482169127</v>
      </c>
      <c r="M17" s="116">
        <f>[1]Particulates!M17</f>
        <v>6.0529770851135254</v>
      </c>
      <c r="N17" s="116">
        <f>[1]Particulates!N17</f>
        <v>0.8</v>
      </c>
      <c r="O17" s="116">
        <f>[1]Particulates!O17</f>
        <v>1.8146310816419886</v>
      </c>
    </row>
    <row r="18" spans="1:15">
      <c r="A18" s="66" t="s">
        <v>438</v>
      </c>
      <c r="B18" s="63">
        <v>30</v>
      </c>
      <c r="C18" s="116">
        <f>[1]Particulates!C18</f>
        <v>1.2003333402550929</v>
      </c>
      <c r="D18" s="116">
        <f>[1]Particulates!D18</f>
        <v>4.7803487777709961</v>
      </c>
      <c r="E18" s="119">
        <f>[1]Particulates!E18</f>
        <v>10</v>
      </c>
      <c r="F18" s="116">
        <f>[1]Particulates!F18</f>
        <v>1</v>
      </c>
      <c r="G18" s="116">
        <f>[1]Particulates!G18</f>
        <v>1.4181367084383965</v>
      </c>
      <c r="J18" s="255"/>
      <c r="K18" s="66" t="s">
        <v>438</v>
      </c>
      <c r="L18" s="116">
        <f>[1]Particulates!L18</f>
        <v>1.2003333402550929</v>
      </c>
      <c r="M18" s="116">
        <f>[1]Particulates!M18</f>
        <v>4.7803487777709961</v>
      </c>
      <c r="N18" s="116">
        <f>[1]Particulates!N18</f>
        <v>1</v>
      </c>
      <c r="O18" s="116">
        <f>[1]Particulates!O18</f>
        <v>1.4181367084383965</v>
      </c>
    </row>
    <row r="19" spans="1:15">
      <c r="J19" s="255"/>
      <c r="K19" s="62" t="s">
        <v>439</v>
      </c>
      <c r="L19" s="117">
        <f>AVERAGE(L7:L18)</f>
        <v>2.9591799785797659</v>
      </c>
      <c r="M19" s="117">
        <f>MAX(M7:M18)</f>
        <v>30.501663208007813</v>
      </c>
      <c r="N19" s="117">
        <f>AVERAGE(N7:N18)</f>
        <v>2.0219429713433361</v>
      </c>
      <c r="O19" s="117">
        <f>MAX(O7:O18)</f>
        <v>13.874903355704413</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election activeCell="B31" sqref="B31:I31"/>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row>
    <row r="3" spans="1:19" ht="14.45">
      <c r="A3" s="60" t="s">
        <v>452</v>
      </c>
      <c r="D3" s="76" t="s">
        <v>408</v>
      </c>
      <c r="G3" s="80" t="s">
        <v>409</v>
      </c>
      <c r="J3" s="9" t="str">
        <f>+A3</f>
        <v>Monitoring of Carbon Monoxide (half hourly)</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453</v>
      </c>
      <c r="C6" s="55" t="s">
        <v>416</v>
      </c>
      <c r="D6" s="55" t="s">
        <v>417</v>
      </c>
      <c r="E6" s="55" t="s">
        <v>454</v>
      </c>
      <c r="F6" s="55" t="s">
        <v>419</v>
      </c>
      <c r="G6" s="55" t="s">
        <v>420</v>
      </c>
      <c r="H6" s="59"/>
      <c r="J6" s="61">
        <f>+A6</f>
        <v>2022</v>
      </c>
      <c r="K6" s="61" t="s">
        <v>421</v>
      </c>
      <c r="L6" s="67" t="s">
        <v>416</v>
      </c>
      <c r="M6" s="67" t="s">
        <v>422</v>
      </c>
      <c r="N6" s="67" t="s">
        <v>419</v>
      </c>
      <c r="O6" s="67" t="s">
        <v>423</v>
      </c>
      <c r="Q6" s="227"/>
      <c r="R6" s="227"/>
      <c r="S6" s="227"/>
    </row>
    <row r="7" spans="1:19">
      <c r="A7" s="66" t="s">
        <v>424</v>
      </c>
      <c r="B7" s="69">
        <v>100</v>
      </c>
      <c r="C7" s="116">
        <f>'[1]CO 0.5hourly'!C7</f>
        <v>43.426952374116432</v>
      </c>
      <c r="D7" s="116">
        <f>'[1]CO 0.5hourly'!D7</f>
        <v>1007.710693359375</v>
      </c>
      <c r="E7" s="120">
        <f>'[1]CO 0.5hourly'!E7</f>
        <v>50</v>
      </c>
      <c r="F7" s="116">
        <f>'[1]CO 0.5hourly'!F7</f>
        <v>34.445339985073737</v>
      </c>
      <c r="G7" s="116">
        <f>'[1]CO 0.5hourly'!G7</f>
        <v>45.413412253061928</v>
      </c>
      <c r="J7" s="255" t="s">
        <v>194</v>
      </c>
      <c r="K7" s="66" t="s">
        <v>424</v>
      </c>
      <c r="L7" s="116">
        <f>'[1]CO 0.5hourly'!L7</f>
        <v>43.426952374116432</v>
      </c>
      <c r="M7" s="116">
        <f>'[1]CO 0.5hourly'!M7</f>
        <v>1007.710693359375</v>
      </c>
      <c r="N7" s="116">
        <f>'[1]CO 0.5hourly'!N7</f>
        <v>34.445339985073737</v>
      </c>
      <c r="O7" s="116">
        <f>'[1]CO 0.5hourly'!O7</f>
        <v>45.413412253061928</v>
      </c>
      <c r="Q7" s="227"/>
      <c r="R7" s="227"/>
      <c r="S7" s="227"/>
    </row>
    <row r="8" spans="1:19">
      <c r="A8" s="66" t="s">
        <v>425</v>
      </c>
      <c r="B8" s="63">
        <f>+B7</f>
        <v>100</v>
      </c>
      <c r="C8" s="116">
        <f>'[1]CO 0.5hourly'!C8</f>
        <v>36.854762685962676</v>
      </c>
      <c r="D8" s="116">
        <f>'[1]CO 0.5hourly'!D8</f>
        <v>236.3839111328125</v>
      </c>
      <c r="E8" s="119">
        <f>'[1]CO 0.5hourly'!E8</f>
        <v>50</v>
      </c>
      <c r="F8" s="116">
        <f>'[1]CO 0.5hourly'!F8</f>
        <v>38.46</v>
      </c>
      <c r="G8" s="116">
        <f>'[1]CO 0.5hourly'!G8</f>
        <v>45.694809993108116</v>
      </c>
      <c r="J8" s="255"/>
      <c r="K8" s="66" t="s">
        <v>425</v>
      </c>
      <c r="L8" s="116">
        <f>'[1]CO 0.5hourly'!L8</f>
        <v>36.854762685962676</v>
      </c>
      <c r="M8" s="116">
        <f>'[1]CO 0.5hourly'!M8</f>
        <v>236.3839111328125</v>
      </c>
      <c r="N8" s="116">
        <f>'[1]CO 0.5hourly'!N8</f>
        <v>38.46</v>
      </c>
      <c r="O8" s="116">
        <f>'[1]CO 0.5hourly'!O8</f>
        <v>45.694809993108116</v>
      </c>
      <c r="Q8" s="227"/>
      <c r="R8" s="227"/>
      <c r="S8" s="227"/>
    </row>
    <row r="9" spans="1:19">
      <c r="A9" s="66" t="s">
        <v>426</v>
      </c>
      <c r="B9" s="63">
        <f t="shared" ref="B9:B18" si="0">+B8</f>
        <v>100</v>
      </c>
      <c r="C9" s="116">
        <f>'[1]CO 0.5hourly'!C9</f>
        <v>47.428730368789502</v>
      </c>
      <c r="D9" s="116">
        <f>'[1]CO 0.5hourly'!D9</f>
        <v>600.0887451171875</v>
      </c>
      <c r="E9" s="119">
        <f>'[1]CO 0.5hourly'!E9</f>
        <v>50</v>
      </c>
      <c r="F9" s="116">
        <f>'[1]CO 0.5hourly'!F9</f>
        <v>38.4908047839874</v>
      </c>
      <c r="G9" s="116">
        <f>'[1]CO 0.5hourly'!G9</f>
        <v>50.789279639720917</v>
      </c>
      <c r="J9" s="255"/>
      <c r="K9" s="66" t="s">
        <v>426</v>
      </c>
      <c r="L9" s="116">
        <f>'[1]CO 0.5hourly'!L9</f>
        <v>47.428730368789502</v>
      </c>
      <c r="M9" s="116">
        <f>'[1]CO 0.5hourly'!M9</f>
        <v>600.0887451171875</v>
      </c>
      <c r="N9" s="116">
        <f>'[1]CO 0.5hourly'!N9</f>
        <v>38.4908047839874</v>
      </c>
      <c r="O9" s="116">
        <f>'[1]CO 0.5hourly'!O9</f>
        <v>50.789279639720917</v>
      </c>
      <c r="Q9" s="78" t="s">
        <v>427</v>
      </c>
    </row>
    <row r="10" spans="1:19" ht="14.25" customHeight="1">
      <c r="A10" s="66" t="s">
        <v>428</v>
      </c>
      <c r="B10" s="63">
        <f t="shared" si="0"/>
        <v>100</v>
      </c>
      <c r="C10" s="116">
        <f>'[1]CO 0.5hourly'!C10</f>
        <v>35.915614481767015</v>
      </c>
      <c r="D10" s="116">
        <f>'[1]CO 0.5hourly'!D10</f>
        <v>289.36285400390625</v>
      </c>
      <c r="E10" s="119">
        <f>'[1]CO 0.5hourly'!E10</f>
        <v>50</v>
      </c>
      <c r="F10" s="116">
        <f>'[1]CO 0.5hourly'!F10</f>
        <v>40.08</v>
      </c>
      <c r="G10" s="116">
        <f>'[1]CO 0.5hourly'!G10</f>
        <v>60.940242528915405</v>
      </c>
      <c r="J10" s="255"/>
      <c r="K10" s="66" t="s">
        <v>428</v>
      </c>
      <c r="L10" s="116">
        <f>'[1]CO 0.5hourly'!L10</f>
        <v>35.915614481767015</v>
      </c>
      <c r="M10" s="116">
        <f>'[1]CO 0.5hourly'!M10</f>
        <v>289.36285400390625</v>
      </c>
      <c r="N10" s="116">
        <f>'[1]CO 0.5hourly'!N10</f>
        <v>40.08</v>
      </c>
      <c r="O10" s="116">
        <f>'[1]CO 0.5hourly'!O10</f>
        <v>60.940242528915405</v>
      </c>
      <c r="Q10" s="254" t="s">
        <v>429</v>
      </c>
      <c r="R10" s="254"/>
      <c r="S10" s="254"/>
    </row>
    <row r="11" spans="1:19">
      <c r="A11" s="66" t="s">
        <v>430</v>
      </c>
      <c r="B11" s="63">
        <f t="shared" si="0"/>
        <v>100</v>
      </c>
      <c r="C11" s="116">
        <f>'[1]CO 0.5hourly'!C11</f>
        <v>43.432253764086632</v>
      </c>
      <c r="D11" s="116">
        <f>'[1]CO 0.5hourly'!D11</f>
        <v>682.58038330078125</v>
      </c>
      <c r="E11" s="119">
        <f>'[1]CO 0.5hourly'!E11</f>
        <v>50</v>
      </c>
      <c r="F11" s="116">
        <f>'[1]CO 0.5hourly'!F11</f>
        <v>40.292427246759814</v>
      </c>
      <c r="G11" s="116">
        <f>'[1]CO 0.5hourly'!G11</f>
        <v>49.704815447330475</v>
      </c>
      <c r="J11" s="255"/>
      <c r="K11" s="66" t="s">
        <v>430</v>
      </c>
      <c r="L11" s="116">
        <f>'[1]CO 0.5hourly'!L11</f>
        <v>43.432253764086632</v>
      </c>
      <c r="M11" s="116">
        <f>'[1]CO 0.5hourly'!M11</f>
        <v>682.58038330078125</v>
      </c>
      <c r="N11" s="116">
        <f>'[1]CO 0.5hourly'!N11</f>
        <v>40.292427246759814</v>
      </c>
      <c r="O11" s="116">
        <f>'[1]CO 0.5hourly'!O11</f>
        <v>49.704815447330475</v>
      </c>
      <c r="Q11" s="254"/>
      <c r="R11" s="254"/>
      <c r="S11" s="254"/>
    </row>
    <row r="12" spans="1:19">
      <c r="A12" s="66" t="s">
        <v>431</v>
      </c>
      <c r="B12" s="63">
        <f t="shared" si="0"/>
        <v>100</v>
      </c>
      <c r="C12" s="116">
        <f>'[1]CO 0.5hourly'!C12</f>
        <v>49.017111771960728</v>
      </c>
      <c r="D12" s="116">
        <f>'[1]CO 0.5hourly'!D12</f>
        <v>689.6866455078125</v>
      </c>
      <c r="E12" s="119">
        <f>'[1]CO 0.5hourly'!E12</f>
        <v>50</v>
      </c>
      <c r="F12" s="116">
        <f>'[1]CO 0.5hourly'!F12</f>
        <v>37.880000000000003</v>
      </c>
      <c r="G12" s="116">
        <f>'[1]CO 0.5hourly'!G12</f>
        <v>98.666175325711563</v>
      </c>
      <c r="J12" s="255"/>
      <c r="K12" s="66" t="s">
        <v>431</v>
      </c>
      <c r="L12" s="116">
        <f>'[1]CO 0.5hourly'!L12</f>
        <v>49.017111771960728</v>
      </c>
      <c r="M12" s="116">
        <f>'[1]CO 0.5hourly'!M12</f>
        <v>689.6866455078125</v>
      </c>
      <c r="N12" s="116">
        <f>'[1]CO 0.5hourly'!N12</f>
        <v>37.880000000000003</v>
      </c>
      <c r="O12" s="116">
        <f>'[1]CO 0.5hourly'!O12</f>
        <v>98.666175325711563</v>
      </c>
      <c r="Q12" s="254"/>
      <c r="R12" s="254"/>
      <c r="S12" s="254"/>
    </row>
    <row r="13" spans="1:19" ht="14.25" customHeight="1">
      <c r="A13" s="66" t="s">
        <v>432</v>
      </c>
      <c r="B13" s="63">
        <f t="shared" si="0"/>
        <v>100</v>
      </c>
      <c r="C13" s="116">
        <f>'[1]CO 0.5hourly'!C13</f>
        <v>40.87734409312268</v>
      </c>
      <c r="D13" s="116">
        <f>'[1]CO 0.5hourly'!D13</f>
        <v>468.52877807617188</v>
      </c>
      <c r="E13" s="119">
        <f>'[1]CO 0.5hourly'!E13</f>
        <v>50</v>
      </c>
      <c r="F13" s="116">
        <f>'[1]CO 0.5hourly'!F13</f>
        <v>36.6</v>
      </c>
      <c r="G13" s="116">
        <f>'[1]CO 0.5hourly'!G13</f>
        <v>46.65794808813866</v>
      </c>
      <c r="J13" s="255"/>
      <c r="K13" s="66" t="s">
        <v>432</v>
      </c>
      <c r="L13" s="116">
        <f>'[1]CO 0.5hourly'!L13</f>
        <v>40.87734409312268</v>
      </c>
      <c r="M13" s="116">
        <f>'[1]CO 0.5hourly'!M13</f>
        <v>468.52877807617188</v>
      </c>
      <c r="N13" s="116">
        <f>'[1]CO 0.5hourly'!N13</f>
        <v>36.6</v>
      </c>
      <c r="O13" s="116">
        <f>'[1]CO 0.5hourly'!O13</f>
        <v>46.65794808813866</v>
      </c>
      <c r="Q13" s="254" t="s">
        <v>433</v>
      </c>
      <c r="R13" s="254"/>
      <c r="S13" s="254"/>
    </row>
    <row r="14" spans="1:19">
      <c r="A14" s="66" t="s">
        <v>434</v>
      </c>
      <c r="B14" s="63">
        <f t="shared" si="0"/>
        <v>100</v>
      </c>
      <c r="C14" s="116">
        <f>'[1]CO 0.5hourly'!C14</f>
        <v>44.440846920711579</v>
      </c>
      <c r="D14" s="116">
        <f>'[1]CO 0.5hourly'!D14</f>
        <v>691.3427734375</v>
      </c>
      <c r="E14" s="119">
        <f>'[1]CO 0.5hourly'!E14</f>
        <v>50</v>
      </c>
      <c r="F14" s="116">
        <f>'[1]CO 0.5hourly'!F14</f>
        <v>37.880000000000003</v>
      </c>
      <c r="G14" s="116">
        <f>'[1]CO 0.5hourly'!G14</f>
        <v>48.320877850055695</v>
      </c>
      <c r="J14" s="255"/>
      <c r="K14" s="66" t="s">
        <v>434</v>
      </c>
      <c r="L14" s="116">
        <f>'[1]CO 0.5hourly'!L14</f>
        <v>44.440846920711579</v>
      </c>
      <c r="M14" s="116">
        <f>'[1]CO 0.5hourly'!M14</f>
        <v>691.3427734375</v>
      </c>
      <c r="N14" s="116">
        <f>'[1]CO 0.5hourly'!N14</f>
        <v>37.880000000000003</v>
      </c>
      <c r="O14" s="116">
        <f>'[1]CO 0.5hourly'!O14</f>
        <v>48.320877850055695</v>
      </c>
      <c r="Q14" s="254"/>
      <c r="R14" s="254"/>
      <c r="S14" s="254"/>
    </row>
    <row r="15" spans="1:19">
      <c r="A15" s="66" t="s">
        <v>435</v>
      </c>
      <c r="B15" s="63">
        <f t="shared" si="0"/>
        <v>100</v>
      </c>
      <c r="C15" s="116">
        <f>'[1]CO 0.5hourly'!C15</f>
        <v>45.838546121865512</v>
      </c>
      <c r="D15" s="116">
        <f>'[1]CO 0.5hourly'!D15</f>
        <v>564.31878662109375</v>
      </c>
      <c r="E15" s="119">
        <f>'[1]CO 0.5hourly'!E15</f>
        <v>50</v>
      </c>
      <c r="F15" s="116">
        <f>'[1]CO 0.5hourly'!F15</f>
        <v>32.9</v>
      </c>
      <c r="G15" s="116">
        <f>'[1]CO 0.5hourly'!G15</f>
        <v>69.02964172760646</v>
      </c>
      <c r="J15" s="255"/>
      <c r="K15" s="66" t="s">
        <v>435</v>
      </c>
      <c r="L15" s="116">
        <f>'[1]CO 0.5hourly'!L15</f>
        <v>45.838546121865512</v>
      </c>
      <c r="M15" s="116">
        <f>'[1]CO 0.5hourly'!M15</f>
        <v>564.31878662109375</v>
      </c>
      <c r="N15" s="116">
        <f>'[1]CO 0.5hourly'!N15</f>
        <v>32.9</v>
      </c>
      <c r="O15" s="116">
        <f>'[1]CO 0.5hourly'!O15</f>
        <v>69.02964172760646</v>
      </c>
      <c r="Q15" s="254"/>
      <c r="R15" s="254"/>
      <c r="S15" s="254"/>
    </row>
    <row r="16" spans="1:19">
      <c r="A16" s="66" t="s">
        <v>436</v>
      </c>
      <c r="B16" s="63">
        <f t="shared" si="0"/>
        <v>100</v>
      </c>
      <c r="C16" s="116">
        <f>'[1]CO 0.5hourly'!C16</f>
        <v>62.479284800078773</v>
      </c>
      <c r="D16" s="116">
        <f>'[1]CO 0.5hourly'!D16</f>
        <v>880.47222900390625</v>
      </c>
      <c r="E16" s="119">
        <f>'[1]CO 0.5hourly'!E16</f>
        <v>50</v>
      </c>
      <c r="F16" s="116">
        <f>'[1]CO 0.5hourly'!F16</f>
        <v>20.9</v>
      </c>
      <c r="G16" s="116">
        <f>'[1]CO 0.5hourly'!G16</f>
        <v>260.71436010707509</v>
      </c>
      <c r="J16" s="255"/>
      <c r="K16" s="66" t="s">
        <v>436</v>
      </c>
      <c r="L16" s="116">
        <f>'[1]CO 0.5hourly'!L16</f>
        <v>62.479284800078773</v>
      </c>
      <c r="M16" s="116">
        <f>'[1]CO 0.5hourly'!M16</f>
        <v>880.47222900390625</v>
      </c>
      <c r="N16" s="116">
        <f>'[1]CO 0.5hourly'!N16</f>
        <v>20.9</v>
      </c>
      <c r="O16" s="116">
        <f>'[1]CO 0.5hourly'!O16</f>
        <v>260.71436010707509</v>
      </c>
      <c r="Q16" s="254"/>
      <c r="R16" s="254"/>
      <c r="S16" s="254"/>
    </row>
    <row r="17" spans="1:15">
      <c r="A17" s="66" t="s">
        <v>437</v>
      </c>
      <c r="B17" s="63">
        <f t="shared" si="0"/>
        <v>100</v>
      </c>
      <c r="C17" s="116">
        <f>'[1]CO 0.5hourly'!C17</f>
        <v>69.119748058441132</v>
      </c>
      <c r="D17" s="116">
        <f>'[1]CO 0.5hourly'!D17</f>
        <v>1233.9794921875</v>
      </c>
      <c r="E17" s="119">
        <f>'[1]CO 0.5hourly'!E17</f>
        <v>50</v>
      </c>
      <c r="F17" s="116">
        <f>'[1]CO 0.5hourly'!F17</f>
        <v>30.2</v>
      </c>
      <c r="G17" s="116">
        <f>'[1]CO 0.5hourly'!G17</f>
        <v>99.03059892451509</v>
      </c>
      <c r="J17" s="255"/>
      <c r="K17" s="66" t="s">
        <v>437</v>
      </c>
      <c r="L17" s="116">
        <f>'[1]CO 0.5hourly'!L17</f>
        <v>69.119748058441132</v>
      </c>
      <c r="M17" s="116">
        <f>'[1]CO 0.5hourly'!M17</f>
        <v>1233.9794921875</v>
      </c>
      <c r="N17" s="116">
        <f>'[1]CO 0.5hourly'!N17</f>
        <v>30.2</v>
      </c>
      <c r="O17" s="116">
        <f>'[1]CO 0.5hourly'!O17</f>
        <v>99.03059892451509</v>
      </c>
    </row>
    <row r="18" spans="1:15">
      <c r="A18" s="66" t="s">
        <v>438</v>
      </c>
      <c r="B18" s="63">
        <f t="shared" si="0"/>
        <v>100</v>
      </c>
      <c r="C18" s="116">
        <f>'[1]CO 0.5hourly'!C18</f>
        <v>49.064101402520407</v>
      </c>
      <c r="D18" s="116">
        <f>'[1]CO 0.5hourly'!D18</f>
        <v>746.92340087890625</v>
      </c>
      <c r="E18" s="119">
        <f>'[1]CO 0.5hourly'!E18</f>
        <v>50</v>
      </c>
      <c r="F18" s="116">
        <f>'[1]CO 0.5hourly'!F18</f>
        <v>36.5</v>
      </c>
      <c r="G18" s="116">
        <f>'[1]CO 0.5hourly'!G18</f>
        <v>49.617267539103828</v>
      </c>
      <c r="J18" s="255"/>
      <c r="K18" s="66" t="s">
        <v>438</v>
      </c>
      <c r="L18" s="116">
        <f>'[1]CO 0.5hourly'!L18</f>
        <v>49.064101402520407</v>
      </c>
      <c r="M18" s="116">
        <f>'[1]CO 0.5hourly'!M18</f>
        <v>746.92340087890625</v>
      </c>
      <c r="N18" s="116">
        <f>'[1]CO 0.5hourly'!N18</f>
        <v>36.5</v>
      </c>
      <c r="O18" s="116">
        <f>'[1]CO 0.5hourly'!O18</f>
        <v>49.617267539103828</v>
      </c>
    </row>
    <row r="19" spans="1:15">
      <c r="J19" s="255"/>
      <c r="K19" s="62" t="s">
        <v>439</v>
      </c>
      <c r="L19" s="117">
        <f>AVERAGE(L7:L18)</f>
        <v>47.324608070285251</v>
      </c>
      <c r="M19" s="117">
        <f>MAX(M7:M18)</f>
        <v>1233.9794921875</v>
      </c>
      <c r="N19" s="117">
        <f>AVERAGE(N7:N18)</f>
        <v>35.385714334651745</v>
      </c>
      <c r="O19" s="117">
        <f>MAX(O7:O18)</f>
        <v>260.71436010707509</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heetViews>
  <sheetFormatPr defaultRowHeight="14.1"/>
  <cols>
    <col min="1" max="1" width="14" style="3" customWidth="1"/>
    <col min="2" max="2" width="12.5703125" style="35" customWidth="1"/>
    <col min="3" max="3" width="15.42578125" style="35" customWidth="1"/>
    <col min="4" max="4" width="17.5703125" style="35" customWidth="1"/>
    <col min="5" max="5" width="14.5703125" style="35" customWidth="1"/>
    <col min="6" max="6" width="11.5703125" style="35" customWidth="1"/>
    <col min="7" max="7" width="15" style="35" customWidth="1"/>
    <col min="8" max="8" width="14.5703125" style="35" customWidth="1"/>
    <col min="9" max="12" width="9.42578125" style="3"/>
    <col min="13" max="13" width="15.42578125" style="3" customWidth="1"/>
    <col min="14" max="14" width="17.5703125" style="3" customWidth="1"/>
    <col min="15" max="15" width="17.42578125" style="3" bestFit="1" customWidth="1"/>
    <col min="16" max="16" width="13.5703125" style="3" customWidth="1"/>
    <col min="17" max="17" width="15" style="3" customWidth="1"/>
    <col min="18" max="20" width="9.42578125" style="3"/>
    <col min="21" max="21" width="22.42578125" style="3" customWidth="1"/>
    <col min="22" max="258" width="9.42578125" style="3"/>
    <col min="259" max="259" width="14" style="3" customWidth="1"/>
    <col min="260" max="265" width="10.42578125" style="3" customWidth="1"/>
    <col min="266" max="514" width="9.42578125" style="3"/>
    <col min="515" max="515" width="14" style="3" customWidth="1"/>
    <col min="516" max="521" width="10.42578125" style="3" customWidth="1"/>
    <col min="522" max="770" width="9.42578125" style="3"/>
    <col min="771" max="771" width="14" style="3" customWidth="1"/>
    <col min="772" max="777" width="10.42578125" style="3" customWidth="1"/>
    <col min="778" max="1026" width="9.42578125" style="3"/>
    <col min="1027" max="1027" width="14" style="3" customWidth="1"/>
    <col min="1028" max="1033" width="10.42578125" style="3" customWidth="1"/>
    <col min="1034" max="1282" width="9.42578125" style="3"/>
    <col min="1283" max="1283" width="14" style="3" customWidth="1"/>
    <col min="1284" max="1289" width="10.42578125" style="3" customWidth="1"/>
    <col min="1290" max="1538" width="9.42578125" style="3"/>
    <col min="1539" max="1539" width="14" style="3" customWidth="1"/>
    <col min="1540" max="1545" width="10.42578125" style="3" customWidth="1"/>
    <col min="1546" max="1794" width="9.42578125" style="3"/>
    <col min="1795" max="1795" width="14" style="3" customWidth="1"/>
    <col min="1796" max="1801" width="10.42578125" style="3" customWidth="1"/>
    <col min="1802" max="2050" width="9.42578125" style="3"/>
    <col min="2051" max="2051" width="14" style="3" customWidth="1"/>
    <col min="2052" max="2057" width="10.42578125" style="3" customWidth="1"/>
    <col min="2058" max="2306" width="9.42578125" style="3"/>
    <col min="2307" max="2307" width="14" style="3" customWidth="1"/>
    <col min="2308" max="2313" width="10.42578125" style="3" customWidth="1"/>
    <col min="2314" max="2562" width="9.42578125" style="3"/>
    <col min="2563" max="2563" width="14" style="3" customWidth="1"/>
    <col min="2564" max="2569" width="10.42578125" style="3" customWidth="1"/>
    <col min="2570" max="2818" width="9.42578125" style="3"/>
    <col min="2819" max="2819" width="14" style="3" customWidth="1"/>
    <col min="2820" max="2825" width="10.42578125" style="3" customWidth="1"/>
    <col min="2826" max="3074" width="9.42578125" style="3"/>
    <col min="3075" max="3075" width="14" style="3" customWidth="1"/>
    <col min="3076" max="3081" width="10.42578125" style="3" customWidth="1"/>
    <col min="3082" max="3330" width="9.42578125" style="3"/>
    <col min="3331" max="3331" width="14" style="3" customWidth="1"/>
    <col min="3332" max="3337" width="10.42578125" style="3" customWidth="1"/>
    <col min="3338" max="3586" width="9.42578125" style="3"/>
    <col min="3587" max="3587" width="14" style="3" customWidth="1"/>
    <col min="3588" max="3593" width="10.42578125" style="3" customWidth="1"/>
    <col min="3594" max="3842" width="9.42578125" style="3"/>
    <col min="3843" max="3843" width="14" style="3" customWidth="1"/>
    <col min="3844" max="3849" width="10.42578125" style="3" customWidth="1"/>
    <col min="3850" max="4098" width="9.42578125" style="3"/>
    <col min="4099" max="4099" width="14" style="3" customWidth="1"/>
    <col min="4100" max="4105" width="10.42578125" style="3" customWidth="1"/>
    <col min="4106" max="4354" width="9.42578125" style="3"/>
    <col min="4355" max="4355" width="14" style="3" customWidth="1"/>
    <col min="4356" max="4361" width="10.42578125" style="3" customWidth="1"/>
    <col min="4362" max="4610" width="9.42578125" style="3"/>
    <col min="4611" max="4611" width="14" style="3" customWidth="1"/>
    <col min="4612" max="4617" width="10.42578125" style="3" customWidth="1"/>
    <col min="4618" max="4866" width="9.42578125" style="3"/>
    <col min="4867" max="4867" width="14" style="3" customWidth="1"/>
    <col min="4868" max="4873" width="10.42578125" style="3" customWidth="1"/>
    <col min="4874" max="5122" width="9.42578125" style="3"/>
    <col min="5123" max="5123" width="14" style="3" customWidth="1"/>
    <col min="5124" max="5129" width="10.42578125" style="3" customWidth="1"/>
    <col min="5130" max="5378" width="9.42578125" style="3"/>
    <col min="5379" max="5379" width="14" style="3" customWidth="1"/>
    <col min="5380" max="5385" width="10.42578125" style="3" customWidth="1"/>
    <col min="5386" max="5634" width="9.42578125" style="3"/>
    <col min="5635" max="5635" width="14" style="3" customWidth="1"/>
    <col min="5636" max="5641" width="10.42578125" style="3" customWidth="1"/>
    <col min="5642" max="5890" width="9.42578125" style="3"/>
    <col min="5891" max="5891" width="14" style="3" customWidth="1"/>
    <col min="5892" max="5897" width="10.42578125" style="3" customWidth="1"/>
    <col min="5898" max="6146" width="9.42578125" style="3"/>
    <col min="6147" max="6147" width="14" style="3" customWidth="1"/>
    <col min="6148" max="6153" width="10.42578125" style="3" customWidth="1"/>
    <col min="6154" max="6402" width="9.42578125" style="3"/>
    <col min="6403" max="6403" width="14" style="3" customWidth="1"/>
    <col min="6404" max="6409" width="10.42578125" style="3" customWidth="1"/>
    <col min="6410" max="6658" width="9.42578125" style="3"/>
    <col min="6659" max="6659" width="14" style="3" customWidth="1"/>
    <col min="6660" max="6665" width="10.42578125" style="3" customWidth="1"/>
    <col min="6666" max="6914" width="9.42578125" style="3"/>
    <col min="6915" max="6915" width="14" style="3" customWidth="1"/>
    <col min="6916" max="6921" width="10.42578125" style="3" customWidth="1"/>
    <col min="6922" max="7170" width="9.42578125" style="3"/>
    <col min="7171" max="7171" width="14" style="3" customWidth="1"/>
    <col min="7172" max="7177" width="10.42578125" style="3" customWidth="1"/>
    <col min="7178" max="7426" width="9.42578125" style="3"/>
    <col min="7427" max="7427" width="14" style="3" customWidth="1"/>
    <col min="7428" max="7433" width="10.42578125" style="3" customWidth="1"/>
    <col min="7434" max="7682" width="9.42578125" style="3"/>
    <col min="7683" max="7683" width="14" style="3" customWidth="1"/>
    <col min="7684" max="7689" width="10.42578125" style="3" customWidth="1"/>
    <col min="7690" max="7938" width="9.42578125" style="3"/>
    <col min="7939" max="7939" width="14" style="3" customWidth="1"/>
    <col min="7940" max="7945" width="10.42578125" style="3" customWidth="1"/>
    <col min="7946" max="8194" width="9.42578125" style="3"/>
    <col min="8195" max="8195" width="14" style="3" customWidth="1"/>
    <col min="8196" max="8201" width="10.42578125" style="3" customWidth="1"/>
    <col min="8202" max="8450" width="9.42578125" style="3"/>
    <col min="8451" max="8451" width="14" style="3" customWidth="1"/>
    <col min="8452" max="8457" width="10.42578125" style="3" customWidth="1"/>
    <col min="8458" max="8706" width="9.42578125" style="3"/>
    <col min="8707" max="8707" width="14" style="3" customWidth="1"/>
    <col min="8708" max="8713" width="10.42578125" style="3" customWidth="1"/>
    <col min="8714" max="8962" width="9.42578125" style="3"/>
    <col min="8963" max="8963" width="14" style="3" customWidth="1"/>
    <col min="8964" max="8969" width="10.42578125" style="3" customWidth="1"/>
    <col min="8970" max="9218" width="9.42578125" style="3"/>
    <col min="9219" max="9219" width="14" style="3" customWidth="1"/>
    <col min="9220" max="9225" width="10.42578125" style="3" customWidth="1"/>
    <col min="9226" max="9474" width="9.42578125" style="3"/>
    <col min="9475" max="9475" width="14" style="3" customWidth="1"/>
    <col min="9476" max="9481" width="10.42578125" style="3" customWidth="1"/>
    <col min="9482" max="9730" width="9.42578125" style="3"/>
    <col min="9731" max="9731" width="14" style="3" customWidth="1"/>
    <col min="9732" max="9737" width="10.42578125" style="3" customWidth="1"/>
    <col min="9738" max="9986" width="9.42578125" style="3"/>
    <col min="9987" max="9987" width="14" style="3" customWidth="1"/>
    <col min="9988" max="9993" width="10.42578125" style="3" customWidth="1"/>
    <col min="9994" max="10242" width="9.42578125" style="3"/>
    <col min="10243" max="10243" width="14" style="3" customWidth="1"/>
    <col min="10244" max="10249" width="10.42578125" style="3" customWidth="1"/>
    <col min="10250" max="10498" width="9.42578125" style="3"/>
    <col min="10499" max="10499" width="14" style="3" customWidth="1"/>
    <col min="10500" max="10505" width="10.42578125" style="3" customWidth="1"/>
    <col min="10506" max="10754" width="9.42578125" style="3"/>
    <col min="10755" max="10755" width="14" style="3" customWidth="1"/>
    <col min="10756" max="10761" width="10.42578125" style="3" customWidth="1"/>
    <col min="10762" max="11010" width="9.42578125" style="3"/>
    <col min="11011" max="11011" width="14" style="3" customWidth="1"/>
    <col min="11012" max="11017" width="10.42578125" style="3" customWidth="1"/>
    <col min="11018" max="11266" width="9.42578125" style="3"/>
    <col min="11267" max="11267" width="14" style="3" customWidth="1"/>
    <col min="11268" max="11273" width="10.42578125" style="3" customWidth="1"/>
    <col min="11274" max="11522" width="9.42578125" style="3"/>
    <col min="11523" max="11523" width="14" style="3" customWidth="1"/>
    <col min="11524" max="11529" width="10.42578125" style="3" customWidth="1"/>
    <col min="11530" max="11778" width="9.42578125" style="3"/>
    <col min="11779" max="11779" width="14" style="3" customWidth="1"/>
    <col min="11780" max="11785" width="10.42578125" style="3" customWidth="1"/>
    <col min="11786" max="12034" width="9.42578125" style="3"/>
    <col min="12035" max="12035" width="14" style="3" customWidth="1"/>
    <col min="12036" max="12041" width="10.42578125" style="3" customWidth="1"/>
    <col min="12042" max="12290" width="9.42578125" style="3"/>
    <col min="12291" max="12291" width="14" style="3" customWidth="1"/>
    <col min="12292" max="12297" width="10.42578125" style="3" customWidth="1"/>
    <col min="12298" max="12546" width="9.42578125" style="3"/>
    <col min="12547" max="12547" width="14" style="3" customWidth="1"/>
    <col min="12548" max="12553" width="10.42578125" style="3" customWidth="1"/>
    <col min="12554" max="12802" width="9.42578125" style="3"/>
    <col min="12803" max="12803" width="14" style="3" customWidth="1"/>
    <col min="12804" max="12809" width="10.42578125" style="3" customWidth="1"/>
    <col min="12810" max="13058" width="9.42578125" style="3"/>
    <col min="13059" max="13059" width="14" style="3" customWidth="1"/>
    <col min="13060" max="13065" width="10.42578125" style="3" customWidth="1"/>
    <col min="13066" max="13314" width="9.42578125" style="3"/>
    <col min="13315" max="13315" width="14" style="3" customWidth="1"/>
    <col min="13316" max="13321" width="10.42578125" style="3" customWidth="1"/>
    <col min="13322" max="13570" width="9.42578125" style="3"/>
    <col min="13571" max="13571" width="14" style="3" customWidth="1"/>
    <col min="13572" max="13577" width="10.42578125" style="3" customWidth="1"/>
    <col min="13578" max="13826" width="9.42578125" style="3"/>
    <col min="13827" max="13827" width="14" style="3" customWidth="1"/>
    <col min="13828" max="13833" width="10.42578125" style="3" customWidth="1"/>
    <col min="13834" max="14082" width="9.42578125" style="3"/>
    <col min="14083" max="14083" width="14" style="3" customWidth="1"/>
    <col min="14084" max="14089" width="10.42578125" style="3" customWidth="1"/>
    <col min="14090" max="14338" width="9.42578125" style="3"/>
    <col min="14339" max="14339" width="14" style="3" customWidth="1"/>
    <col min="14340" max="14345" width="10.42578125" style="3" customWidth="1"/>
    <col min="14346" max="14594" width="9.42578125" style="3"/>
    <col min="14595" max="14595" width="14" style="3" customWidth="1"/>
    <col min="14596" max="14601" width="10.42578125" style="3" customWidth="1"/>
    <col min="14602" max="14850" width="9.42578125" style="3"/>
    <col min="14851" max="14851" width="14" style="3" customWidth="1"/>
    <col min="14852" max="14857" width="10.42578125" style="3" customWidth="1"/>
    <col min="14858" max="15106" width="9.42578125" style="3"/>
    <col min="15107" max="15107" width="14" style="3" customWidth="1"/>
    <col min="15108" max="15113" width="10.42578125" style="3" customWidth="1"/>
    <col min="15114" max="15362" width="9.42578125" style="3"/>
    <col min="15363" max="15363" width="14" style="3" customWidth="1"/>
    <col min="15364" max="15369" width="10.42578125" style="3" customWidth="1"/>
    <col min="15370" max="15618" width="9.42578125" style="3"/>
    <col min="15619" max="15619" width="14" style="3" customWidth="1"/>
    <col min="15620" max="15625" width="10.42578125" style="3" customWidth="1"/>
    <col min="15626" max="15874" width="9.42578125" style="3"/>
    <col min="15875" max="15875" width="14" style="3" customWidth="1"/>
    <col min="15876" max="15881" width="10.42578125" style="3" customWidth="1"/>
    <col min="15882" max="16130" width="9.42578125" style="3"/>
    <col min="16131" max="16131" width="14" style="3" customWidth="1"/>
    <col min="16132" max="16137" width="10.42578125" style="3" customWidth="1"/>
    <col min="16138" max="16384" width="9.42578125" style="3"/>
  </cols>
  <sheetData>
    <row r="1" spans="1:21" ht="15.6">
      <c r="A1" s="93" t="str">
        <f>+'Cover Page'!$B$29</f>
        <v>Annual Performance Report 2022</v>
      </c>
      <c r="B1" s="93"/>
      <c r="C1" s="93"/>
      <c r="D1" s="93"/>
      <c r="E1" s="93" t="str">
        <f>+'Cover Page'!$B$33</f>
        <v>Glanford Power Station</v>
      </c>
    </row>
    <row r="3" spans="1:21" ht="14.45">
      <c r="A3" s="60" t="s">
        <v>455</v>
      </c>
      <c r="E3" s="76" t="s">
        <v>408</v>
      </c>
      <c r="H3" s="80" t="s">
        <v>456</v>
      </c>
      <c r="J3" s="9" t="str">
        <f>+A3</f>
        <v>Monitoring of Carbon Monoxide (10-minute avg)</v>
      </c>
      <c r="L3" s="9"/>
      <c r="O3" s="9" t="s">
        <v>410</v>
      </c>
      <c r="Q3" s="77" t="s">
        <v>3</v>
      </c>
      <c r="S3" s="79" t="s">
        <v>3</v>
      </c>
      <c r="T3" s="74"/>
      <c r="U3" s="74"/>
    </row>
    <row r="4" spans="1:21" ht="14.1" customHeight="1">
      <c r="S4" s="227" t="s">
        <v>457</v>
      </c>
      <c r="T4" s="227"/>
      <c r="U4" s="227"/>
    </row>
    <row r="5" spans="1:21" ht="15.95">
      <c r="A5" s="68" t="s">
        <v>412</v>
      </c>
      <c r="B5" s="257" t="s">
        <v>458</v>
      </c>
      <c r="C5" s="257"/>
      <c r="D5" s="257"/>
      <c r="E5" s="257"/>
      <c r="F5" s="257" t="s">
        <v>414</v>
      </c>
      <c r="G5" s="257"/>
      <c r="H5" s="257"/>
      <c r="K5" s="256"/>
      <c r="L5" s="256"/>
      <c r="M5" s="256"/>
      <c r="N5" s="256"/>
      <c r="O5" s="256"/>
      <c r="P5" s="256"/>
      <c r="Q5" s="256"/>
      <c r="S5" s="227"/>
      <c r="T5" s="227"/>
      <c r="U5" s="227"/>
    </row>
    <row r="6" spans="1:21" s="58" customFormat="1" ht="37.5" customHeight="1">
      <c r="A6" s="65">
        <f>+'Cover Page'!C39</f>
        <v>2022</v>
      </c>
      <c r="B6" s="55" t="s">
        <v>459</v>
      </c>
      <c r="C6" s="55" t="s">
        <v>460</v>
      </c>
      <c r="D6" s="55" t="s">
        <v>461</v>
      </c>
      <c r="E6" s="55" t="s">
        <v>462</v>
      </c>
      <c r="F6" s="55" t="s">
        <v>454</v>
      </c>
      <c r="G6" s="55" t="s">
        <v>419</v>
      </c>
      <c r="H6" s="55" t="s">
        <v>420</v>
      </c>
      <c r="I6" s="59"/>
      <c r="K6" s="61">
        <f>+A6</f>
        <v>2022</v>
      </c>
      <c r="L6" s="61" t="s">
        <v>421</v>
      </c>
      <c r="M6" s="55" t="s">
        <v>460</v>
      </c>
      <c r="N6" s="55" t="s">
        <v>461</v>
      </c>
      <c r="O6" s="55" t="s">
        <v>462</v>
      </c>
      <c r="P6" s="67" t="s">
        <v>419</v>
      </c>
      <c r="Q6" s="67" t="s">
        <v>423</v>
      </c>
      <c r="S6" s="227"/>
      <c r="T6" s="227"/>
      <c r="U6" s="227"/>
    </row>
    <row r="7" spans="1:21">
      <c r="A7" s="66" t="s">
        <v>424</v>
      </c>
      <c r="B7" s="69">
        <v>150</v>
      </c>
      <c r="C7" s="64"/>
      <c r="D7" s="64"/>
      <c r="E7" s="64"/>
      <c r="F7" s="69">
        <v>50</v>
      </c>
      <c r="G7" s="64"/>
      <c r="H7" s="64"/>
      <c r="K7" s="255" t="s">
        <v>194</v>
      </c>
      <c r="L7" s="66" t="s">
        <v>424</v>
      </c>
      <c r="M7" s="64"/>
      <c r="N7" s="64"/>
      <c r="O7" s="64"/>
      <c r="P7" s="64"/>
      <c r="Q7" s="64"/>
      <c r="S7" s="227"/>
      <c r="T7" s="227"/>
      <c r="U7" s="227"/>
    </row>
    <row r="8" spans="1:21">
      <c r="A8" s="66" t="s">
        <v>425</v>
      </c>
      <c r="B8" s="63">
        <f>+B7</f>
        <v>150</v>
      </c>
      <c r="C8" s="64"/>
      <c r="D8" s="64"/>
      <c r="E8" s="64"/>
      <c r="F8" s="63">
        <f>+F7</f>
        <v>50</v>
      </c>
      <c r="G8" s="64"/>
      <c r="H8" s="64"/>
      <c r="K8" s="255"/>
      <c r="L8" s="66" t="s">
        <v>425</v>
      </c>
      <c r="M8" s="64"/>
      <c r="N8" s="64"/>
      <c r="O8" s="64"/>
      <c r="P8" s="64"/>
      <c r="Q8" s="64"/>
      <c r="S8" s="227"/>
      <c r="T8" s="227"/>
      <c r="U8" s="227"/>
    </row>
    <row r="9" spans="1:21">
      <c r="A9" s="66" t="s">
        <v>426</v>
      </c>
      <c r="B9" s="63">
        <f t="shared" ref="B9:B18" si="0">+B8</f>
        <v>150</v>
      </c>
      <c r="C9" s="64"/>
      <c r="D9" s="64"/>
      <c r="E9" s="64"/>
      <c r="F9" s="63">
        <f t="shared" ref="F9:F18" si="1">+F8</f>
        <v>50</v>
      </c>
      <c r="G9" s="64"/>
      <c r="H9" s="64"/>
      <c r="K9" s="255"/>
      <c r="L9" s="66" t="s">
        <v>426</v>
      </c>
      <c r="M9" s="64"/>
      <c r="N9" s="64"/>
      <c r="O9" s="64"/>
      <c r="P9" s="64"/>
      <c r="Q9" s="64"/>
      <c r="S9" s="78" t="s">
        <v>463</v>
      </c>
    </row>
    <row r="10" spans="1:21">
      <c r="A10" s="66" t="s">
        <v>428</v>
      </c>
      <c r="B10" s="63">
        <f t="shared" si="0"/>
        <v>150</v>
      </c>
      <c r="C10" s="64"/>
      <c r="D10" s="64"/>
      <c r="E10" s="64"/>
      <c r="F10" s="63">
        <f t="shared" si="1"/>
        <v>50</v>
      </c>
      <c r="G10" s="64"/>
      <c r="H10" s="64"/>
      <c r="K10" s="255"/>
      <c r="L10" s="66" t="s">
        <v>428</v>
      </c>
      <c r="M10" s="64"/>
      <c r="N10" s="64"/>
      <c r="O10" s="64"/>
      <c r="P10" s="64"/>
      <c r="Q10" s="64"/>
      <c r="S10" s="254" t="s">
        <v>464</v>
      </c>
      <c r="T10" s="254"/>
      <c r="U10" s="254"/>
    </row>
    <row r="11" spans="1:21">
      <c r="A11" s="66" t="s">
        <v>430</v>
      </c>
      <c r="B11" s="63">
        <f t="shared" si="0"/>
        <v>150</v>
      </c>
      <c r="C11" s="64"/>
      <c r="D11" s="64"/>
      <c r="E11" s="64"/>
      <c r="F11" s="63">
        <f t="shared" si="1"/>
        <v>50</v>
      </c>
      <c r="G11" s="64"/>
      <c r="H11" s="64"/>
      <c r="K11" s="255"/>
      <c r="L11" s="66" t="s">
        <v>430</v>
      </c>
      <c r="M11" s="64"/>
      <c r="N11" s="64"/>
      <c r="O11" s="64"/>
      <c r="P11" s="64"/>
      <c r="Q11" s="64"/>
      <c r="S11" s="254"/>
      <c r="T11" s="254"/>
      <c r="U11" s="254"/>
    </row>
    <row r="12" spans="1:21">
      <c r="A12" s="66" t="s">
        <v>431</v>
      </c>
      <c r="B12" s="63">
        <f t="shared" si="0"/>
        <v>150</v>
      </c>
      <c r="C12" s="64"/>
      <c r="D12" s="64"/>
      <c r="E12" s="64"/>
      <c r="F12" s="63">
        <f t="shared" si="1"/>
        <v>50</v>
      </c>
      <c r="G12" s="64"/>
      <c r="H12" s="64"/>
      <c r="K12" s="255"/>
      <c r="L12" s="66" t="s">
        <v>431</v>
      </c>
      <c r="M12" s="64"/>
      <c r="N12" s="64"/>
      <c r="O12" s="64"/>
      <c r="P12" s="64"/>
      <c r="Q12" s="64"/>
      <c r="S12" s="254"/>
      <c r="T12" s="254"/>
      <c r="U12" s="254"/>
    </row>
    <row r="13" spans="1:21">
      <c r="A13" s="66" t="s">
        <v>432</v>
      </c>
      <c r="B13" s="63">
        <f t="shared" si="0"/>
        <v>150</v>
      </c>
      <c r="C13" s="64"/>
      <c r="D13" s="64"/>
      <c r="E13" s="64"/>
      <c r="F13" s="63">
        <f t="shared" si="1"/>
        <v>50</v>
      </c>
      <c r="G13" s="64"/>
      <c r="H13" s="64"/>
      <c r="K13" s="255"/>
      <c r="L13" s="66" t="s">
        <v>432</v>
      </c>
      <c r="M13" s="64"/>
      <c r="N13" s="64"/>
      <c r="O13" s="64"/>
      <c r="P13" s="64"/>
      <c r="Q13" s="64"/>
      <c r="S13" s="254" t="s">
        <v>465</v>
      </c>
      <c r="T13" s="254"/>
      <c r="U13" s="254"/>
    </row>
    <row r="14" spans="1:21">
      <c r="A14" s="66" t="s">
        <v>434</v>
      </c>
      <c r="B14" s="63">
        <f t="shared" si="0"/>
        <v>150</v>
      </c>
      <c r="C14" s="64"/>
      <c r="D14" s="64"/>
      <c r="E14" s="64"/>
      <c r="F14" s="63">
        <f t="shared" si="1"/>
        <v>50</v>
      </c>
      <c r="G14" s="64"/>
      <c r="H14" s="64"/>
      <c r="K14" s="255"/>
      <c r="L14" s="66" t="s">
        <v>434</v>
      </c>
      <c r="M14" s="64"/>
      <c r="N14" s="64"/>
      <c r="O14" s="64"/>
      <c r="P14" s="64"/>
      <c r="Q14" s="64"/>
      <c r="S14" s="254"/>
      <c r="T14" s="254"/>
      <c r="U14" s="254"/>
    </row>
    <row r="15" spans="1:21">
      <c r="A15" s="66" t="s">
        <v>435</v>
      </c>
      <c r="B15" s="63">
        <f t="shared" si="0"/>
        <v>150</v>
      </c>
      <c r="C15" s="64"/>
      <c r="D15" s="64"/>
      <c r="E15" s="64"/>
      <c r="F15" s="63">
        <f t="shared" si="1"/>
        <v>50</v>
      </c>
      <c r="G15" s="64"/>
      <c r="H15" s="64"/>
      <c r="K15" s="255"/>
      <c r="L15" s="66" t="s">
        <v>435</v>
      </c>
      <c r="M15" s="64"/>
      <c r="N15" s="64"/>
      <c r="O15" s="64"/>
      <c r="P15" s="64"/>
      <c r="Q15" s="64"/>
      <c r="S15" s="254"/>
      <c r="T15" s="254"/>
      <c r="U15" s="254"/>
    </row>
    <row r="16" spans="1:21">
      <c r="A16" s="66" t="s">
        <v>436</v>
      </c>
      <c r="B16" s="63">
        <f t="shared" si="0"/>
        <v>150</v>
      </c>
      <c r="C16" s="64"/>
      <c r="D16" s="64"/>
      <c r="E16" s="64"/>
      <c r="F16" s="63">
        <f t="shared" si="1"/>
        <v>50</v>
      </c>
      <c r="G16" s="64"/>
      <c r="H16" s="64"/>
      <c r="K16" s="255"/>
      <c r="L16" s="66" t="s">
        <v>436</v>
      </c>
      <c r="M16" s="64"/>
      <c r="N16" s="64"/>
      <c r="O16" s="64"/>
      <c r="P16" s="64"/>
      <c r="Q16" s="64"/>
      <c r="S16" s="254"/>
      <c r="T16" s="254"/>
      <c r="U16" s="254"/>
    </row>
    <row r="17" spans="1:17">
      <c r="A17" s="66" t="s">
        <v>437</v>
      </c>
      <c r="B17" s="63">
        <f t="shared" si="0"/>
        <v>150</v>
      </c>
      <c r="C17" s="64"/>
      <c r="D17" s="64"/>
      <c r="E17" s="64"/>
      <c r="F17" s="63">
        <f t="shared" si="1"/>
        <v>50</v>
      </c>
      <c r="G17" s="64"/>
      <c r="H17" s="64"/>
      <c r="K17" s="255"/>
      <c r="L17" s="66" t="s">
        <v>437</v>
      </c>
      <c r="M17" s="64"/>
      <c r="N17" s="64"/>
      <c r="O17" s="64"/>
      <c r="P17" s="64"/>
      <c r="Q17" s="64"/>
    </row>
    <row r="18" spans="1:17">
      <c r="A18" s="66" t="s">
        <v>438</v>
      </c>
      <c r="B18" s="63">
        <f t="shared" si="0"/>
        <v>150</v>
      </c>
      <c r="C18" s="64"/>
      <c r="D18" s="64"/>
      <c r="E18" s="64"/>
      <c r="F18" s="63">
        <f t="shared" si="1"/>
        <v>50</v>
      </c>
      <c r="G18" s="64"/>
      <c r="H18" s="64"/>
      <c r="K18" s="255"/>
      <c r="L18" s="66" t="s">
        <v>438</v>
      </c>
      <c r="M18" s="64"/>
      <c r="N18" s="64"/>
      <c r="O18" s="64"/>
      <c r="P18" s="64"/>
      <c r="Q18" s="64"/>
    </row>
    <row r="19" spans="1:17">
      <c r="K19" s="255"/>
      <c r="L19" s="62" t="s">
        <v>439</v>
      </c>
      <c r="M19" s="62" t="e">
        <f>AVERAGE(M7:M18)</f>
        <v>#DIV/0!</v>
      </c>
      <c r="N19" s="62"/>
      <c r="O19" s="62">
        <f>MAX(O7:O18)</f>
        <v>0</v>
      </c>
      <c r="P19" s="62" t="e">
        <f>AVERAGE(P7:P18)</f>
        <v>#DIV/0!</v>
      </c>
      <c r="Q19" s="62">
        <f>MAX(Q7:Q18)</f>
        <v>0</v>
      </c>
    </row>
    <row r="21" spans="1:17" ht="27.95">
      <c r="K21" s="61">
        <f>+A6</f>
        <v>2022</v>
      </c>
      <c r="L21" s="61" t="s">
        <v>421</v>
      </c>
      <c r="M21" s="55" t="s">
        <v>460</v>
      </c>
      <c r="N21" s="55" t="s">
        <v>461</v>
      </c>
      <c r="O21" s="55" t="s">
        <v>462</v>
      </c>
      <c r="P21" s="67" t="s">
        <v>419</v>
      </c>
      <c r="Q21" s="67" t="s">
        <v>423</v>
      </c>
    </row>
    <row r="22" spans="1:17">
      <c r="K22" s="255" t="s">
        <v>195</v>
      </c>
      <c r="L22" s="66" t="s">
        <v>424</v>
      </c>
      <c r="M22" s="64"/>
      <c r="N22" s="64"/>
      <c r="O22" s="64"/>
      <c r="P22" s="64"/>
      <c r="Q22" s="64"/>
    </row>
    <row r="23" spans="1:17">
      <c r="K23" s="255"/>
      <c r="L23" s="66" t="s">
        <v>425</v>
      </c>
      <c r="M23" s="64"/>
      <c r="N23" s="64"/>
      <c r="O23" s="64"/>
      <c r="P23" s="64"/>
      <c r="Q23" s="64"/>
    </row>
    <row r="24" spans="1:17">
      <c r="K24" s="255"/>
      <c r="L24" s="66" t="s">
        <v>426</v>
      </c>
      <c r="M24" s="64"/>
      <c r="N24" s="64"/>
      <c r="O24" s="64"/>
      <c r="P24" s="64"/>
      <c r="Q24" s="64"/>
    </row>
    <row r="25" spans="1:17">
      <c r="K25" s="255"/>
      <c r="L25" s="66" t="s">
        <v>428</v>
      </c>
      <c r="M25" s="64"/>
      <c r="N25" s="64"/>
      <c r="O25" s="64"/>
      <c r="P25" s="64"/>
      <c r="Q25" s="64"/>
    </row>
    <row r="26" spans="1:17">
      <c r="K26" s="255"/>
      <c r="L26" s="66" t="s">
        <v>430</v>
      </c>
      <c r="M26" s="64"/>
      <c r="N26" s="64"/>
      <c r="O26" s="64"/>
      <c r="P26" s="64"/>
      <c r="Q26" s="64"/>
    </row>
    <row r="27" spans="1:17">
      <c r="K27" s="255"/>
      <c r="L27" s="66" t="s">
        <v>431</v>
      </c>
      <c r="M27" s="64"/>
      <c r="N27" s="64"/>
      <c r="O27" s="64"/>
      <c r="P27" s="64"/>
      <c r="Q27" s="64"/>
    </row>
    <row r="28" spans="1:17">
      <c r="K28" s="255"/>
      <c r="L28" s="66" t="s">
        <v>432</v>
      </c>
      <c r="M28" s="64"/>
      <c r="N28" s="64"/>
      <c r="O28" s="64"/>
      <c r="P28" s="64"/>
      <c r="Q28" s="64"/>
    </row>
    <row r="29" spans="1:17">
      <c r="K29" s="255"/>
      <c r="L29" s="66" t="s">
        <v>434</v>
      </c>
      <c r="M29" s="64"/>
      <c r="N29" s="64"/>
      <c r="O29" s="64"/>
      <c r="P29" s="64"/>
      <c r="Q29" s="64"/>
    </row>
    <row r="30" spans="1:17">
      <c r="K30" s="255"/>
      <c r="L30" s="66" t="s">
        <v>435</v>
      </c>
      <c r="M30" s="64"/>
      <c r="N30" s="64"/>
      <c r="O30" s="64"/>
      <c r="P30" s="64"/>
      <c r="Q30" s="64"/>
    </row>
    <row r="31" spans="1:17">
      <c r="K31" s="255"/>
      <c r="L31" s="66" t="s">
        <v>436</v>
      </c>
      <c r="M31" s="64"/>
      <c r="N31" s="64"/>
      <c r="O31" s="64"/>
      <c r="P31" s="64"/>
      <c r="Q31" s="64"/>
    </row>
    <row r="32" spans="1:17">
      <c r="K32" s="255"/>
      <c r="L32" s="66" t="s">
        <v>437</v>
      </c>
      <c r="M32" s="64"/>
      <c r="N32" s="64"/>
      <c r="O32" s="64"/>
      <c r="P32" s="64"/>
      <c r="Q32" s="64"/>
    </row>
    <row r="33" spans="1:17">
      <c r="K33" s="255"/>
      <c r="L33" s="66" t="s">
        <v>438</v>
      </c>
      <c r="M33" s="64"/>
      <c r="N33" s="64"/>
      <c r="O33" s="64"/>
      <c r="P33" s="64"/>
      <c r="Q33" s="64"/>
    </row>
    <row r="34" spans="1:17">
      <c r="K34" s="255"/>
      <c r="L34" s="62" t="s">
        <v>439</v>
      </c>
      <c r="M34" s="62" t="e">
        <f>AVERAGE(M22:M33)</f>
        <v>#DIV/0!</v>
      </c>
      <c r="N34" s="62"/>
      <c r="O34" s="62">
        <f>MAX(O22:O33)</f>
        <v>0</v>
      </c>
      <c r="P34" s="62" t="e">
        <f>AVERAGE(P22:P33)</f>
        <v>#DIV/0!</v>
      </c>
      <c r="Q34" s="62">
        <f>MAX(Q22:Q33)</f>
        <v>0</v>
      </c>
    </row>
    <row r="36" spans="1:17" ht="27.95">
      <c r="K36" s="61">
        <f>+A6</f>
        <v>2022</v>
      </c>
      <c r="L36" s="61" t="s">
        <v>421</v>
      </c>
      <c r="M36" s="55" t="s">
        <v>460</v>
      </c>
      <c r="N36" s="55" t="s">
        <v>461</v>
      </c>
      <c r="O36" s="55" t="s">
        <v>462</v>
      </c>
      <c r="P36" s="67" t="s">
        <v>419</v>
      </c>
      <c r="Q36" s="67" t="s">
        <v>423</v>
      </c>
    </row>
    <row r="37" spans="1:17">
      <c r="K37" s="255" t="s">
        <v>196</v>
      </c>
      <c r="L37" s="66" t="s">
        <v>424</v>
      </c>
      <c r="M37" s="64"/>
      <c r="N37" s="64"/>
      <c r="O37" s="64"/>
      <c r="P37" s="64"/>
      <c r="Q37" s="64"/>
    </row>
    <row r="38" spans="1:17">
      <c r="K38" s="255"/>
      <c r="L38" s="66" t="s">
        <v>425</v>
      </c>
      <c r="M38" s="64"/>
      <c r="N38" s="64"/>
      <c r="O38" s="64"/>
      <c r="P38" s="64"/>
      <c r="Q38" s="64"/>
    </row>
    <row r="39" spans="1:17">
      <c r="K39" s="255"/>
      <c r="L39" s="66" t="s">
        <v>426</v>
      </c>
      <c r="M39" s="64"/>
      <c r="N39" s="64"/>
      <c r="O39" s="64"/>
      <c r="P39" s="64"/>
      <c r="Q39" s="64"/>
    </row>
    <row r="40" spans="1:17">
      <c r="K40" s="255"/>
      <c r="L40" s="66" t="s">
        <v>428</v>
      </c>
      <c r="M40" s="64"/>
      <c r="N40" s="64"/>
      <c r="O40" s="64"/>
      <c r="P40" s="64"/>
      <c r="Q40" s="64"/>
    </row>
    <row r="41" spans="1:17">
      <c r="K41" s="255"/>
      <c r="L41" s="66" t="s">
        <v>430</v>
      </c>
      <c r="M41" s="64"/>
      <c r="N41" s="64"/>
      <c r="O41" s="64"/>
      <c r="P41" s="64"/>
      <c r="Q41" s="64"/>
    </row>
    <row r="42" spans="1:17">
      <c r="K42" s="255"/>
      <c r="L42" s="66" t="s">
        <v>431</v>
      </c>
      <c r="M42" s="64"/>
      <c r="N42" s="64"/>
      <c r="O42" s="64"/>
      <c r="P42" s="64"/>
      <c r="Q42" s="64"/>
    </row>
    <row r="43" spans="1:17">
      <c r="K43" s="255"/>
      <c r="L43" s="66" t="s">
        <v>432</v>
      </c>
      <c r="M43" s="64"/>
      <c r="N43" s="64"/>
      <c r="O43" s="64"/>
      <c r="P43" s="64"/>
      <c r="Q43" s="64"/>
    </row>
    <row r="44" spans="1:17">
      <c r="K44" s="255"/>
      <c r="L44" s="66" t="s">
        <v>434</v>
      </c>
      <c r="M44" s="64"/>
      <c r="N44" s="64"/>
      <c r="O44" s="64"/>
      <c r="P44" s="64"/>
      <c r="Q44" s="64"/>
    </row>
    <row r="45" spans="1:17">
      <c r="K45" s="255"/>
      <c r="L45" s="66" t="s">
        <v>435</v>
      </c>
      <c r="M45" s="64"/>
      <c r="N45" s="64"/>
      <c r="O45" s="64"/>
      <c r="P45" s="64"/>
      <c r="Q45" s="64"/>
    </row>
    <row r="46" spans="1:17">
      <c r="K46" s="255"/>
      <c r="L46" s="66" t="s">
        <v>436</v>
      </c>
      <c r="M46" s="64"/>
      <c r="N46" s="64"/>
      <c r="O46" s="64"/>
      <c r="P46" s="64"/>
      <c r="Q46" s="64"/>
    </row>
    <row r="47" spans="1:17">
      <c r="K47" s="255"/>
      <c r="L47" s="66" t="s">
        <v>437</v>
      </c>
      <c r="M47" s="64"/>
      <c r="N47" s="64"/>
      <c r="O47" s="64"/>
      <c r="P47" s="64"/>
      <c r="Q47" s="64"/>
    </row>
    <row r="48" spans="1:17">
      <c r="A48" s="267" t="s">
        <v>314</v>
      </c>
      <c r="B48" s="268"/>
      <c r="C48" s="268"/>
      <c r="D48" s="268"/>
      <c r="E48" s="268"/>
      <c r="F48" s="268"/>
      <c r="G48" s="268"/>
      <c r="H48" s="269"/>
      <c r="K48" s="255"/>
      <c r="L48" s="66" t="s">
        <v>438</v>
      </c>
      <c r="M48" s="64"/>
      <c r="N48" s="64"/>
      <c r="O48" s="64"/>
      <c r="P48" s="64"/>
      <c r="Q48" s="64"/>
    </row>
    <row r="49" spans="1:17">
      <c r="A49" s="270" t="s">
        <v>466</v>
      </c>
      <c r="B49" s="271"/>
      <c r="C49" s="271"/>
      <c r="D49" s="271"/>
      <c r="E49" s="271"/>
      <c r="F49" s="271"/>
      <c r="G49" s="271"/>
      <c r="H49" s="272"/>
      <c r="K49" s="255"/>
      <c r="L49" s="62" t="s">
        <v>439</v>
      </c>
      <c r="M49" s="62" t="e">
        <f>AVERAGE(M37:M48)</f>
        <v>#DIV/0!</v>
      </c>
      <c r="N49" s="62"/>
      <c r="O49" s="62">
        <f>MAX(O37:O48)</f>
        <v>0</v>
      </c>
      <c r="P49" s="62" t="e">
        <f>AVERAGE(P37:P48)</f>
        <v>#DIV/0!</v>
      </c>
      <c r="Q49" s="62">
        <f>MAX(Q37:Q48)</f>
        <v>0</v>
      </c>
    </row>
    <row r="50" spans="1:17">
      <c r="A50" s="273"/>
      <c r="B50" s="274"/>
      <c r="C50" s="274"/>
      <c r="D50" s="274"/>
      <c r="E50" s="274"/>
      <c r="F50" s="274"/>
      <c r="G50" s="274"/>
      <c r="H50" s="275"/>
    </row>
    <row r="51" spans="1:17" ht="27.95">
      <c r="A51" s="273"/>
      <c r="B51" s="274"/>
      <c r="C51" s="274"/>
      <c r="D51" s="274"/>
      <c r="E51" s="274"/>
      <c r="F51" s="274"/>
      <c r="G51" s="274"/>
      <c r="H51" s="275"/>
      <c r="K51" s="61">
        <f>+A6</f>
        <v>2022</v>
      </c>
      <c r="L51" s="61" t="s">
        <v>421</v>
      </c>
      <c r="M51" s="55" t="s">
        <v>460</v>
      </c>
      <c r="N51" s="55" t="s">
        <v>461</v>
      </c>
      <c r="O51" s="55" t="s">
        <v>462</v>
      </c>
      <c r="P51" s="67" t="s">
        <v>419</v>
      </c>
      <c r="Q51" s="67" t="s">
        <v>423</v>
      </c>
    </row>
    <row r="52" spans="1:17">
      <c r="A52" s="276"/>
      <c r="B52" s="277"/>
      <c r="C52" s="277"/>
      <c r="D52" s="277"/>
      <c r="E52" s="277"/>
      <c r="F52" s="277"/>
      <c r="G52" s="277"/>
      <c r="H52" s="278"/>
      <c r="K52" s="255" t="s">
        <v>197</v>
      </c>
      <c r="L52" s="66" t="s">
        <v>424</v>
      </c>
      <c r="M52" s="64"/>
      <c r="N52" s="64"/>
      <c r="O52" s="64"/>
      <c r="P52" s="64"/>
      <c r="Q52" s="64"/>
    </row>
    <row r="53" spans="1:17">
      <c r="K53" s="255"/>
      <c r="L53" s="66" t="s">
        <v>425</v>
      </c>
      <c r="M53" s="64"/>
      <c r="N53" s="64"/>
      <c r="O53" s="64"/>
      <c r="P53" s="64"/>
      <c r="Q53" s="64"/>
    </row>
    <row r="54" spans="1:17">
      <c r="K54" s="255"/>
      <c r="L54" s="66" t="s">
        <v>426</v>
      </c>
      <c r="M54" s="64"/>
      <c r="N54" s="64"/>
      <c r="O54" s="64"/>
      <c r="P54" s="64"/>
      <c r="Q54" s="64"/>
    </row>
    <row r="55" spans="1:17">
      <c r="K55" s="255"/>
      <c r="L55" s="66" t="s">
        <v>428</v>
      </c>
      <c r="M55" s="64"/>
      <c r="N55" s="64"/>
      <c r="O55" s="64"/>
      <c r="P55" s="64"/>
      <c r="Q55" s="64"/>
    </row>
    <row r="56" spans="1:17">
      <c r="K56" s="255"/>
      <c r="L56" s="66" t="s">
        <v>430</v>
      </c>
      <c r="M56" s="64"/>
      <c r="N56" s="64"/>
      <c r="O56" s="64"/>
      <c r="P56" s="64"/>
      <c r="Q56" s="64"/>
    </row>
    <row r="57" spans="1:17">
      <c r="K57" s="255"/>
      <c r="L57" s="66" t="s">
        <v>431</v>
      </c>
      <c r="M57" s="64"/>
      <c r="N57" s="64"/>
      <c r="O57" s="64"/>
      <c r="P57" s="64"/>
      <c r="Q57" s="64"/>
    </row>
    <row r="58" spans="1:17">
      <c r="K58" s="255"/>
      <c r="L58" s="66" t="s">
        <v>432</v>
      </c>
      <c r="M58" s="64"/>
      <c r="N58" s="64"/>
      <c r="O58" s="64"/>
      <c r="P58" s="64"/>
      <c r="Q58" s="64"/>
    </row>
    <row r="59" spans="1:17">
      <c r="K59" s="255"/>
      <c r="L59" s="66" t="s">
        <v>434</v>
      </c>
      <c r="M59" s="64"/>
      <c r="N59" s="64"/>
      <c r="O59" s="64"/>
      <c r="P59" s="64"/>
      <c r="Q59" s="64"/>
    </row>
    <row r="60" spans="1:17">
      <c r="K60" s="255"/>
      <c r="L60" s="66" t="s">
        <v>435</v>
      </c>
      <c r="M60" s="64"/>
      <c r="N60" s="64"/>
      <c r="O60" s="64"/>
      <c r="P60" s="64"/>
      <c r="Q60" s="64"/>
    </row>
    <row r="61" spans="1:17">
      <c r="K61" s="255"/>
      <c r="L61" s="66" t="s">
        <v>436</v>
      </c>
      <c r="M61" s="64"/>
      <c r="N61" s="64"/>
      <c r="O61" s="64"/>
      <c r="P61" s="64"/>
      <c r="Q61" s="64"/>
    </row>
    <row r="62" spans="1:17">
      <c r="K62" s="255"/>
      <c r="L62" s="66" t="s">
        <v>437</v>
      </c>
      <c r="M62" s="64"/>
      <c r="N62" s="64"/>
      <c r="O62" s="64"/>
      <c r="P62" s="64"/>
      <c r="Q62" s="64"/>
    </row>
    <row r="63" spans="1:17">
      <c r="K63" s="255"/>
      <c r="L63" s="66" t="s">
        <v>438</v>
      </c>
      <c r="M63" s="64"/>
      <c r="N63" s="64"/>
      <c r="O63" s="64"/>
      <c r="P63" s="64"/>
      <c r="Q63" s="64"/>
    </row>
    <row r="64" spans="1:17">
      <c r="K64" s="255"/>
      <c r="L64" s="62" t="s">
        <v>439</v>
      </c>
      <c r="M64" s="62" t="e">
        <f>AVERAGE(M52:M63)</f>
        <v>#DIV/0!</v>
      </c>
      <c r="N64" s="62"/>
      <c r="O64" s="62">
        <f>MAX(O52:O63)</f>
        <v>0</v>
      </c>
      <c r="P64" s="62" t="e">
        <f>AVERAGE(P52:P63)</f>
        <v>#DIV/0!</v>
      </c>
      <c r="Q64" s="62">
        <f>MAX(Q52:Q63)</f>
        <v>0</v>
      </c>
    </row>
    <row r="66" spans="11:17" ht="27.95">
      <c r="K66" s="61">
        <f>+A6</f>
        <v>2022</v>
      </c>
      <c r="L66" s="61" t="s">
        <v>421</v>
      </c>
      <c r="M66" s="55" t="s">
        <v>460</v>
      </c>
      <c r="N66" s="55" t="s">
        <v>461</v>
      </c>
      <c r="O66" s="55" t="s">
        <v>462</v>
      </c>
      <c r="P66" s="67" t="s">
        <v>419</v>
      </c>
      <c r="Q66" s="67" t="s">
        <v>423</v>
      </c>
    </row>
    <row r="67" spans="11:17">
      <c r="K67" s="255" t="s">
        <v>198</v>
      </c>
      <c r="L67" s="66" t="s">
        <v>424</v>
      </c>
      <c r="M67" s="64"/>
      <c r="N67" s="64"/>
      <c r="O67" s="64"/>
      <c r="P67" s="64"/>
      <c r="Q67" s="64"/>
    </row>
    <row r="68" spans="11:17">
      <c r="K68" s="255"/>
      <c r="L68" s="66" t="s">
        <v>425</v>
      </c>
      <c r="M68" s="64"/>
      <c r="N68" s="64"/>
      <c r="O68" s="64"/>
      <c r="P68" s="64"/>
      <c r="Q68" s="64"/>
    </row>
    <row r="69" spans="11:17">
      <c r="K69" s="255"/>
      <c r="L69" s="66" t="s">
        <v>426</v>
      </c>
      <c r="M69" s="64"/>
      <c r="N69" s="64"/>
      <c r="O69" s="64"/>
      <c r="P69" s="64"/>
      <c r="Q69" s="64"/>
    </row>
    <row r="70" spans="11:17">
      <c r="K70" s="255"/>
      <c r="L70" s="66" t="s">
        <v>428</v>
      </c>
      <c r="M70" s="64"/>
      <c r="N70" s="64"/>
      <c r="O70" s="64"/>
      <c r="P70" s="64"/>
      <c r="Q70" s="64"/>
    </row>
    <row r="71" spans="11:17">
      <c r="K71" s="255"/>
      <c r="L71" s="66" t="s">
        <v>430</v>
      </c>
      <c r="M71" s="64"/>
      <c r="N71" s="64"/>
      <c r="O71" s="64"/>
      <c r="P71" s="64"/>
      <c r="Q71" s="64"/>
    </row>
    <row r="72" spans="11:17">
      <c r="K72" s="255"/>
      <c r="L72" s="66" t="s">
        <v>431</v>
      </c>
      <c r="M72" s="64"/>
      <c r="N72" s="64"/>
      <c r="O72" s="64"/>
      <c r="P72" s="64"/>
      <c r="Q72" s="64"/>
    </row>
    <row r="73" spans="11:17">
      <c r="K73" s="255"/>
      <c r="L73" s="66" t="s">
        <v>432</v>
      </c>
      <c r="M73" s="64"/>
      <c r="N73" s="64"/>
      <c r="O73" s="64"/>
      <c r="P73" s="64"/>
      <c r="Q73" s="64"/>
    </row>
    <row r="74" spans="11:17">
      <c r="K74" s="255"/>
      <c r="L74" s="66" t="s">
        <v>434</v>
      </c>
      <c r="M74" s="64"/>
      <c r="N74" s="64"/>
      <c r="O74" s="64"/>
      <c r="P74" s="64"/>
      <c r="Q74" s="64"/>
    </row>
    <row r="75" spans="11:17">
      <c r="K75" s="255"/>
      <c r="L75" s="66" t="s">
        <v>435</v>
      </c>
      <c r="M75" s="64"/>
      <c r="N75" s="64"/>
      <c r="O75" s="64"/>
      <c r="P75" s="64"/>
      <c r="Q75" s="64"/>
    </row>
    <row r="76" spans="11:17">
      <c r="K76" s="255"/>
      <c r="L76" s="66" t="s">
        <v>436</v>
      </c>
      <c r="M76" s="64"/>
      <c r="N76" s="64"/>
      <c r="O76" s="64"/>
      <c r="P76" s="64"/>
      <c r="Q76" s="64"/>
    </row>
    <row r="77" spans="11:17">
      <c r="K77" s="255"/>
      <c r="L77" s="66" t="s">
        <v>437</v>
      </c>
      <c r="M77" s="64"/>
      <c r="N77" s="64"/>
      <c r="O77" s="64"/>
      <c r="P77" s="64"/>
      <c r="Q77" s="64"/>
    </row>
    <row r="78" spans="11:17">
      <c r="K78" s="255"/>
      <c r="L78" s="66" t="s">
        <v>438</v>
      </c>
      <c r="M78" s="64"/>
      <c r="N78" s="64"/>
      <c r="O78" s="64"/>
      <c r="P78" s="64"/>
      <c r="Q78" s="64"/>
    </row>
    <row r="79" spans="11:17">
      <c r="K79" s="255"/>
      <c r="L79" s="62" t="s">
        <v>439</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Glanford Power Station</v>
      </c>
    </row>
    <row r="3" spans="1:19" ht="14.45">
      <c r="A3" s="60" t="s">
        <v>467</v>
      </c>
      <c r="D3" s="76" t="s">
        <v>408</v>
      </c>
      <c r="G3" s="80" t="s">
        <v>409</v>
      </c>
      <c r="J3" s="9" t="str">
        <f>+A3</f>
        <v xml:space="preserve">Monitoring of Ammnonia emissions </v>
      </c>
      <c r="L3" s="9"/>
      <c r="N3" s="9" t="s">
        <v>410</v>
      </c>
      <c r="Q3" s="79" t="s">
        <v>3</v>
      </c>
      <c r="R3" s="74"/>
      <c r="S3" s="74"/>
    </row>
    <row r="4" spans="1:19" ht="14.1" customHeight="1">
      <c r="Q4" s="227" t="s">
        <v>411</v>
      </c>
      <c r="R4" s="227"/>
      <c r="S4" s="227"/>
    </row>
    <row r="5" spans="1:19" ht="15.95">
      <c r="A5" s="68" t="s">
        <v>412</v>
      </c>
      <c r="B5" s="257" t="s">
        <v>413</v>
      </c>
      <c r="C5" s="257"/>
      <c r="D5" s="257"/>
      <c r="E5" s="257" t="s">
        <v>414</v>
      </c>
      <c r="F5" s="257"/>
      <c r="G5" s="257"/>
      <c r="J5" s="256"/>
      <c r="K5" s="256"/>
      <c r="L5" s="256"/>
      <c r="M5" s="256"/>
      <c r="N5" s="256"/>
      <c r="O5" s="256"/>
      <c r="Q5" s="227"/>
      <c r="R5" s="227"/>
      <c r="S5" s="227"/>
    </row>
    <row r="6" spans="1:19" s="58" customFormat="1" ht="37.5" customHeight="1">
      <c r="A6" s="65">
        <f>+'Cover Page'!C39</f>
        <v>2022</v>
      </c>
      <c r="B6" s="55" t="s">
        <v>468</v>
      </c>
      <c r="C6" s="55" t="s">
        <v>416</v>
      </c>
      <c r="D6" s="55" t="s">
        <v>417</v>
      </c>
      <c r="E6" s="55" t="s">
        <v>469</v>
      </c>
      <c r="F6" s="55" t="s">
        <v>419</v>
      </c>
      <c r="G6" s="55" t="s">
        <v>420</v>
      </c>
      <c r="H6" s="59"/>
      <c r="J6" s="61">
        <f>+A6</f>
        <v>2022</v>
      </c>
      <c r="K6" s="61" t="s">
        <v>421</v>
      </c>
      <c r="L6" s="67" t="s">
        <v>416</v>
      </c>
      <c r="M6" s="67" t="s">
        <v>422</v>
      </c>
      <c r="N6" s="67" t="s">
        <v>419</v>
      </c>
      <c r="O6" s="67" t="s">
        <v>423</v>
      </c>
      <c r="Q6" s="227"/>
      <c r="R6" s="227"/>
      <c r="S6" s="227"/>
    </row>
    <row r="7" spans="1:19">
      <c r="A7" s="66" t="s">
        <v>424</v>
      </c>
      <c r="B7" s="69">
        <v>0</v>
      </c>
      <c r="C7" s="64"/>
      <c r="D7" s="64"/>
      <c r="E7" s="69">
        <v>10</v>
      </c>
      <c r="F7" s="64"/>
      <c r="G7" s="64"/>
      <c r="J7" s="255" t="s">
        <v>194</v>
      </c>
      <c r="K7" s="66" t="s">
        <v>424</v>
      </c>
      <c r="L7" s="64"/>
      <c r="M7" s="64"/>
      <c r="N7" s="64"/>
      <c r="O7" s="64"/>
      <c r="Q7" s="227"/>
      <c r="R7" s="227"/>
      <c r="S7" s="227"/>
    </row>
    <row r="8" spans="1:19">
      <c r="A8" s="66" t="s">
        <v>425</v>
      </c>
      <c r="B8" s="63">
        <f>+B7</f>
        <v>0</v>
      </c>
      <c r="C8" s="64"/>
      <c r="D8" s="64"/>
      <c r="E8" s="63">
        <f>+E7</f>
        <v>10</v>
      </c>
      <c r="F8" s="64"/>
      <c r="G8" s="64"/>
      <c r="J8" s="255"/>
      <c r="K8" s="66" t="s">
        <v>425</v>
      </c>
      <c r="L8" s="64"/>
      <c r="M8" s="64"/>
      <c r="N8" s="64"/>
      <c r="O8" s="64"/>
      <c r="Q8" s="227"/>
      <c r="R8" s="227"/>
      <c r="S8" s="227"/>
    </row>
    <row r="9" spans="1:19">
      <c r="A9" s="66" t="s">
        <v>426</v>
      </c>
      <c r="B9" s="63">
        <f t="shared" ref="B9:B18" si="0">+B8</f>
        <v>0</v>
      </c>
      <c r="C9" s="64"/>
      <c r="D9" s="64"/>
      <c r="E9" s="63">
        <f t="shared" ref="E9:E18" si="1">+E8</f>
        <v>10</v>
      </c>
      <c r="F9" s="64"/>
      <c r="G9" s="64"/>
      <c r="J9" s="255"/>
      <c r="K9" s="66" t="s">
        <v>426</v>
      </c>
      <c r="L9" s="64"/>
      <c r="M9" s="64"/>
      <c r="N9" s="64"/>
      <c r="O9" s="64"/>
      <c r="Q9" s="78" t="s">
        <v>427</v>
      </c>
    </row>
    <row r="10" spans="1:19" ht="14.25" customHeight="1">
      <c r="A10" s="66" t="s">
        <v>428</v>
      </c>
      <c r="B10" s="63">
        <f t="shared" si="0"/>
        <v>0</v>
      </c>
      <c r="C10" s="64"/>
      <c r="D10" s="64"/>
      <c r="E10" s="63">
        <f t="shared" si="1"/>
        <v>10</v>
      </c>
      <c r="F10" s="64"/>
      <c r="G10" s="64"/>
      <c r="J10" s="255"/>
      <c r="K10" s="66" t="s">
        <v>428</v>
      </c>
      <c r="L10" s="64"/>
      <c r="M10" s="64"/>
      <c r="N10" s="64"/>
      <c r="O10" s="64"/>
      <c r="Q10" s="254" t="s">
        <v>429</v>
      </c>
      <c r="R10" s="254"/>
      <c r="S10" s="254"/>
    </row>
    <row r="11" spans="1:19">
      <c r="A11" s="66" t="s">
        <v>430</v>
      </c>
      <c r="B11" s="63">
        <f t="shared" si="0"/>
        <v>0</v>
      </c>
      <c r="C11" s="64"/>
      <c r="D11" s="64"/>
      <c r="E11" s="63">
        <f t="shared" si="1"/>
        <v>10</v>
      </c>
      <c r="F11" s="64"/>
      <c r="G11" s="64"/>
      <c r="J11" s="255"/>
      <c r="K11" s="66" t="s">
        <v>430</v>
      </c>
      <c r="L11" s="64"/>
      <c r="M11" s="64"/>
      <c r="N11" s="64"/>
      <c r="O11" s="64"/>
      <c r="Q11" s="254"/>
      <c r="R11" s="254"/>
      <c r="S11" s="254"/>
    </row>
    <row r="12" spans="1:19">
      <c r="A12" s="66" t="s">
        <v>431</v>
      </c>
      <c r="B12" s="63">
        <f t="shared" si="0"/>
        <v>0</v>
      </c>
      <c r="C12" s="64"/>
      <c r="D12" s="64"/>
      <c r="E12" s="63">
        <f t="shared" si="1"/>
        <v>10</v>
      </c>
      <c r="F12" s="64"/>
      <c r="G12" s="64"/>
      <c r="J12" s="255"/>
      <c r="K12" s="66" t="s">
        <v>431</v>
      </c>
      <c r="L12" s="64"/>
      <c r="M12" s="64"/>
      <c r="N12" s="64"/>
      <c r="O12" s="64"/>
      <c r="Q12" s="254"/>
      <c r="R12" s="254"/>
      <c r="S12" s="254"/>
    </row>
    <row r="13" spans="1:19" ht="14.25" customHeight="1">
      <c r="A13" s="66" t="s">
        <v>432</v>
      </c>
      <c r="B13" s="63">
        <f t="shared" si="0"/>
        <v>0</v>
      </c>
      <c r="C13" s="64"/>
      <c r="D13" s="64"/>
      <c r="E13" s="63">
        <f t="shared" si="1"/>
        <v>10</v>
      </c>
      <c r="F13" s="64"/>
      <c r="G13" s="64"/>
      <c r="J13" s="255"/>
      <c r="K13" s="66" t="s">
        <v>432</v>
      </c>
      <c r="L13" s="64"/>
      <c r="M13" s="64"/>
      <c r="N13" s="64"/>
      <c r="O13" s="64"/>
      <c r="Q13" s="254" t="s">
        <v>433</v>
      </c>
      <c r="R13" s="254"/>
      <c r="S13" s="254"/>
    </row>
    <row r="14" spans="1:19">
      <c r="A14" s="66" t="s">
        <v>434</v>
      </c>
      <c r="B14" s="63">
        <f t="shared" si="0"/>
        <v>0</v>
      </c>
      <c r="C14" s="64"/>
      <c r="D14" s="64"/>
      <c r="E14" s="63">
        <f t="shared" si="1"/>
        <v>10</v>
      </c>
      <c r="F14" s="64"/>
      <c r="G14" s="64"/>
      <c r="J14" s="255"/>
      <c r="K14" s="66" t="s">
        <v>434</v>
      </c>
      <c r="L14" s="64"/>
      <c r="M14" s="64"/>
      <c r="N14" s="64"/>
      <c r="O14" s="64"/>
      <c r="Q14" s="254"/>
      <c r="R14" s="254"/>
      <c r="S14" s="254"/>
    </row>
    <row r="15" spans="1:19">
      <c r="A15" s="66" t="s">
        <v>435</v>
      </c>
      <c r="B15" s="63">
        <f t="shared" si="0"/>
        <v>0</v>
      </c>
      <c r="C15" s="64"/>
      <c r="D15" s="64"/>
      <c r="E15" s="63">
        <f t="shared" si="1"/>
        <v>10</v>
      </c>
      <c r="F15" s="64"/>
      <c r="G15" s="64"/>
      <c r="J15" s="255"/>
      <c r="K15" s="66" t="s">
        <v>435</v>
      </c>
      <c r="L15" s="64"/>
      <c r="M15" s="64"/>
      <c r="N15" s="64"/>
      <c r="O15" s="64"/>
      <c r="Q15" s="254"/>
      <c r="R15" s="254"/>
      <c r="S15" s="254"/>
    </row>
    <row r="16" spans="1:19">
      <c r="A16" s="66" t="s">
        <v>436</v>
      </c>
      <c r="B16" s="63">
        <f t="shared" si="0"/>
        <v>0</v>
      </c>
      <c r="C16" s="64"/>
      <c r="D16" s="64"/>
      <c r="E16" s="63">
        <f t="shared" si="1"/>
        <v>10</v>
      </c>
      <c r="F16" s="64"/>
      <c r="G16" s="64"/>
      <c r="J16" s="255"/>
      <c r="K16" s="66" t="s">
        <v>436</v>
      </c>
      <c r="L16" s="64"/>
      <c r="M16" s="64"/>
      <c r="N16" s="64"/>
      <c r="O16" s="64"/>
      <c r="Q16" s="254"/>
      <c r="R16" s="254"/>
      <c r="S16" s="254"/>
    </row>
    <row r="17" spans="1:15">
      <c r="A17" s="66" t="s">
        <v>437</v>
      </c>
      <c r="B17" s="63">
        <f t="shared" si="0"/>
        <v>0</v>
      </c>
      <c r="C17" s="64"/>
      <c r="D17" s="64"/>
      <c r="E17" s="63">
        <f t="shared" si="1"/>
        <v>10</v>
      </c>
      <c r="F17" s="64"/>
      <c r="G17" s="64"/>
      <c r="J17" s="255"/>
      <c r="K17" s="66" t="s">
        <v>437</v>
      </c>
      <c r="L17" s="64"/>
      <c r="M17" s="64"/>
      <c r="N17" s="64"/>
      <c r="O17" s="64"/>
    </row>
    <row r="18" spans="1:15">
      <c r="A18" s="66" t="s">
        <v>438</v>
      </c>
      <c r="B18" s="63">
        <f t="shared" si="0"/>
        <v>0</v>
      </c>
      <c r="C18" s="64"/>
      <c r="D18" s="64"/>
      <c r="E18" s="63">
        <f t="shared" si="1"/>
        <v>10</v>
      </c>
      <c r="F18" s="64"/>
      <c r="G18" s="64"/>
      <c r="J18" s="255"/>
      <c r="K18" s="66" t="s">
        <v>438</v>
      </c>
      <c r="L18" s="64"/>
      <c r="M18" s="64"/>
      <c r="N18" s="64"/>
      <c r="O18" s="64"/>
    </row>
    <row r="19" spans="1:15">
      <c r="J19" s="255"/>
      <c r="K19" s="62" t="s">
        <v>439</v>
      </c>
      <c r="L19" s="62" t="e">
        <f>AVERAGE(L7:L18)</f>
        <v>#DIV/0!</v>
      </c>
      <c r="M19" s="62">
        <f>MAX(M7:M18)</f>
        <v>0</v>
      </c>
      <c r="N19" s="62" t="e">
        <f>AVERAGE(N7:N18)</f>
        <v>#DIV/0!</v>
      </c>
      <c r="O19" s="62">
        <f>MAX(O7:O18)</f>
        <v>0</v>
      </c>
    </row>
    <row r="21" spans="1:15" ht="27.95">
      <c r="J21" s="61">
        <f>+A6</f>
        <v>2022</v>
      </c>
      <c r="K21" s="61" t="s">
        <v>421</v>
      </c>
      <c r="L21" s="67" t="s">
        <v>416</v>
      </c>
      <c r="M21" s="67" t="s">
        <v>422</v>
      </c>
      <c r="N21" s="67" t="s">
        <v>419</v>
      </c>
      <c r="O21" s="67" t="s">
        <v>423</v>
      </c>
    </row>
    <row r="22" spans="1:15">
      <c r="J22" s="255" t="s">
        <v>195</v>
      </c>
      <c r="K22" s="66" t="s">
        <v>424</v>
      </c>
      <c r="L22" s="64"/>
      <c r="M22" s="64"/>
      <c r="N22" s="64"/>
      <c r="O22" s="64"/>
    </row>
    <row r="23" spans="1:15">
      <c r="J23" s="255"/>
      <c r="K23" s="66" t="s">
        <v>425</v>
      </c>
      <c r="L23" s="64"/>
      <c r="M23" s="64"/>
      <c r="N23" s="64"/>
      <c r="O23" s="64"/>
    </row>
    <row r="24" spans="1:15">
      <c r="J24" s="255"/>
      <c r="K24" s="66" t="s">
        <v>426</v>
      </c>
      <c r="L24" s="64"/>
      <c r="M24" s="64"/>
      <c r="N24" s="64"/>
      <c r="O24" s="64"/>
    </row>
    <row r="25" spans="1:15">
      <c r="J25" s="255"/>
      <c r="K25" s="66" t="s">
        <v>428</v>
      </c>
      <c r="L25" s="64"/>
      <c r="M25" s="64"/>
      <c r="N25" s="64"/>
      <c r="O25" s="64"/>
    </row>
    <row r="26" spans="1:15">
      <c r="J26" s="255"/>
      <c r="K26" s="66" t="s">
        <v>430</v>
      </c>
      <c r="L26" s="64"/>
      <c r="M26" s="64"/>
      <c r="N26" s="64"/>
      <c r="O26" s="64"/>
    </row>
    <row r="27" spans="1:15">
      <c r="J27" s="255"/>
      <c r="K27" s="66" t="s">
        <v>431</v>
      </c>
      <c r="L27" s="64"/>
      <c r="M27" s="64"/>
      <c r="N27" s="64"/>
      <c r="O27" s="64"/>
    </row>
    <row r="28" spans="1:15">
      <c r="J28" s="255"/>
      <c r="K28" s="66" t="s">
        <v>432</v>
      </c>
      <c r="L28" s="64"/>
      <c r="M28" s="64"/>
      <c r="N28" s="64"/>
      <c r="O28" s="64"/>
    </row>
    <row r="29" spans="1:15">
      <c r="J29" s="255"/>
      <c r="K29" s="66" t="s">
        <v>434</v>
      </c>
      <c r="L29" s="64"/>
      <c r="M29" s="64"/>
      <c r="N29" s="64"/>
      <c r="O29" s="64"/>
    </row>
    <row r="30" spans="1:15">
      <c r="J30" s="255"/>
      <c r="K30" s="66" t="s">
        <v>435</v>
      </c>
      <c r="L30" s="64"/>
      <c r="M30" s="64"/>
      <c r="N30" s="64"/>
      <c r="O30" s="64"/>
    </row>
    <row r="31" spans="1:15">
      <c r="J31" s="255"/>
      <c r="K31" s="66" t="s">
        <v>436</v>
      </c>
      <c r="L31" s="64"/>
      <c r="M31" s="64"/>
      <c r="N31" s="64"/>
      <c r="O31" s="64"/>
    </row>
    <row r="32" spans="1:15">
      <c r="J32" s="255"/>
      <c r="K32" s="66" t="s">
        <v>437</v>
      </c>
      <c r="L32" s="64"/>
      <c r="M32" s="64"/>
      <c r="N32" s="64"/>
      <c r="O32" s="64"/>
    </row>
    <row r="33" spans="1:15">
      <c r="J33" s="255"/>
      <c r="K33" s="66" t="s">
        <v>438</v>
      </c>
      <c r="L33" s="64"/>
      <c r="M33" s="64"/>
      <c r="N33" s="64"/>
      <c r="O33" s="64"/>
    </row>
    <row r="34" spans="1:15">
      <c r="J34" s="255"/>
      <c r="K34" s="62" t="s">
        <v>439</v>
      </c>
      <c r="L34" s="62" t="e">
        <f>AVERAGE(L22:L33)</f>
        <v>#DIV/0!</v>
      </c>
      <c r="M34" s="62">
        <f>MAX(M22:M33)</f>
        <v>0</v>
      </c>
      <c r="N34" s="62" t="e">
        <f>AVERAGE(N22:N33)</f>
        <v>#DIV/0!</v>
      </c>
      <c r="O34" s="62">
        <f>MAX(O22:O33)</f>
        <v>0</v>
      </c>
    </row>
    <row r="36" spans="1:15" ht="27.95">
      <c r="J36" s="61">
        <f>+A6</f>
        <v>2022</v>
      </c>
      <c r="K36" s="61" t="s">
        <v>421</v>
      </c>
      <c r="L36" s="67" t="s">
        <v>416</v>
      </c>
      <c r="M36" s="67" t="s">
        <v>422</v>
      </c>
      <c r="N36" s="67" t="s">
        <v>419</v>
      </c>
      <c r="O36" s="67" t="s">
        <v>423</v>
      </c>
    </row>
    <row r="37" spans="1:15">
      <c r="J37" s="255" t="s">
        <v>196</v>
      </c>
      <c r="K37" s="66" t="s">
        <v>424</v>
      </c>
      <c r="L37" s="64"/>
      <c r="M37" s="64"/>
      <c r="N37" s="64"/>
      <c r="O37" s="64"/>
    </row>
    <row r="38" spans="1:15">
      <c r="J38" s="255"/>
      <c r="K38" s="66" t="s">
        <v>425</v>
      </c>
      <c r="L38" s="64"/>
      <c r="M38" s="64"/>
      <c r="N38" s="64"/>
      <c r="O38" s="64"/>
    </row>
    <row r="39" spans="1:15">
      <c r="J39" s="255"/>
      <c r="K39" s="66" t="s">
        <v>426</v>
      </c>
      <c r="L39" s="64"/>
      <c r="M39" s="64"/>
      <c r="N39" s="64"/>
      <c r="O39" s="64"/>
    </row>
    <row r="40" spans="1:15">
      <c r="J40" s="255"/>
      <c r="K40" s="66" t="s">
        <v>428</v>
      </c>
      <c r="L40" s="64"/>
      <c r="M40" s="64"/>
      <c r="N40" s="64"/>
      <c r="O40" s="64"/>
    </row>
    <row r="41" spans="1:15">
      <c r="J41" s="255"/>
      <c r="K41" s="66" t="s">
        <v>430</v>
      </c>
      <c r="L41" s="64"/>
      <c r="M41" s="64"/>
      <c r="N41" s="64"/>
      <c r="O41" s="64"/>
    </row>
    <row r="42" spans="1:15">
      <c r="J42" s="255"/>
      <c r="K42" s="66" t="s">
        <v>431</v>
      </c>
      <c r="L42" s="64"/>
      <c r="M42" s="64"/>
      <c r="N42" s="64"/>
      <c r="O42" s="64"/>
    </row>
    <row r="43" spans="1:15">
      <c r="J43" s="255"/>
      <c r="K43" s="66" t="s">
        <v>432</v>
      </c>
      <c r="L43" s="64"/>
      <c r="M43" s="64"/>
      <c r="N43" s="64"/>
      <c r="O43" s="64"/>
    </row>
    <row r="44" spans="1:15">
      <c r="J44" s="255"/>
      <c r="K44" s="66" t="s">
        <v>434</v>
      </c>
      <c r="L44" s="64"/>
      <c r="M44" s="64"/>
      <c r="N44" s="64"/>
      <c r="O44" s="64"/>
    </row>
    <row r="45" spans="1:15">
      <c r="J45" s="255"/>
      <c r="K45" s="66" t="s">
        <v>435</v>
      </c>
      <c r="L45" s="64"/>
      <c r="M45" s="64"/>
      <c r="N45" s="64"/>
      <c r="O45" s="64"/>
    </row>
    <row r="46" spans="1:15">
      <c r="J46" s="255"/>
      <c r="K46" s="66" t="s">
        <v>436</v>
      </c>
      <c r="L46" s="64"/>
      <c r="M46" s="64"/>
      <c r="N46" s="64"/>
      <c r="O46" s="64"/>
    </row>
    <row r="47" spans="1:15">
      <c r="J47" s="255"/>
      <c r="K47" s="66" t="s">
        <v>437</v>
      </c>
      <c r="L47" s="64"/>
      <c r="M47" s="64"/>
      <c r="N47" s="64"/>
      <c r="O47" s="64"/>
    </row>
    <row r="48" spans="1:15">
      <c r="A48" s="267" t="s">
        <v>314</v>
      </c>
      <c r="B48" s="268"/>
      <c r="C48" s="268"/>
      <c r="D48" s="268"/>
      <c r="E48" s="268"/>
      <c r="F48" s="268"/>
      <c r="G48" s="269"/>
      <c r="J48" s="255"/>
      <c r="K48" s="66" t="s">
        <v>438</v>
      </c>
      <c r="L48" s="64"/>
      <c r="M48" s="64"/>
      <c r="N48" s="64"/>
      <c r="O48" s="64"/>
    </row>
    <row r="49" spans="1:15">
      <c r="A49" s="258" t="s">
        <v>470</v>
      </c>
      <c r="B49" s="259"/>
      <c r="C49" s="259"/>
      <c r="D49" s="259"/>
      <c r="E49" s="259"/>
      <c r="F49" s="259"/>
      <c r="G49" s="260"/>
      <c r="J49" s="255"/>
      <c r="K49" s="62" t="s">
        <v>439</v>
      </c>
      <c r="L49" s="62" t="e">
        <f>AVERAGE(L37:L48)</f>
        <v>#DIV/0!</v>
      </c>
      <c r="M49" s="62">
        <f>MAX(M37:M48)</f>
        <v>0</v>
      </c>
      <c r="N49" s="62" t="e">
        <f>AVERAGE(N37:N48)</f>
        <v>#DIV/0!</v>
      </c>
      <c r="O49" s="62">
        <f>MAX(O37:O48)</f>
        <v>0</v>
      </c>
    </row>
    <row r="50" spans="1:15">
      <c r="A50" s="261"/>
      <c r="B50" s="262"/>
      <c r="C50" s="262"/>
      <c r="D50" s="262"/>
      <c r="E50" s="262"/>
      <c r="F50" s="262"/>
      <c r="G50" s="263"/>
    </row>
    <row r="51" spans="1:15" ht="27.95">
      <c r="A51" s="261"/>
      <c r="B51" s="262"/>
      <c r="C51" s="262"/>
      <c r="D51" s="262"/>
      <c r="E51" s="262"/>
      <c r="F51" s="262"/>
      <c r="G51" s="263"/>
      <c r="J51" s="61">
        <f>+A6</f>
        <v>2022</v>
      </c>
      <c r="K51" s="61" t="s">
        <v>421</v>
      </c>
      <c r="L51" s="67" t="s">
        <v>416</v>
      </c>
      <c r="M51" s="67" t="s">
        <v>422</v>
      </c>
      <c r="N51" s="67" t="s">
        <v>419</v>
      </c>
      <c r="O51" s="67" t="s">
        <v>423</v>
      </c>
    </row>
    <row r="52" spans="1:15">
      <c r="A52" s="264"/>
      <c r="B52" s="265"/>
      <c r="C52" s="265"/>
      <c r="D52" s="265"/>
      <c r="E52" s="265"/>
      <c r="F52" s="265"/>
      <c r="G52" s="266"/>
      <c r="J52" s="255" t="s">
        <v>197</v>
      </c>
      <c r="K52" s="66" t="s">
        <v>424</v>
      </c>
      <c r="L52" s="64"/>
      <c r="M52" s="64"/>
      <c r="N52" s="64"/>
      <c r="O52" s="64"/>
    </row>
    <row r="53" spans="1:15">
      <c r="J53" s="255"/>
      <c r="K53" s="66" t="s">
        <v>425</v>
      </c>
      <c r="L53" s="64"/>
      <c r="M53" s="64"/>
      <c r="N53" s="64"/>
      <c r="O53" s="64"/>
    </row>
    <row r="54" spans="1:15">
      <c r="J54" s="255"/>
      <c r="K54" s="66" t="s">
        <v>426</v>
      </c>
      <c r="L54" s="64"/>
      <c r="M54" s="64"/>
      <c r="N54" s="64"/>
      <c r="O54" s="64"/>
    </row>
    <row r="55" spans="1:15">
      <c r="J55" s="255"/>
      <c r="K55" s="66" t="s">
        <v>428</v>
      </c>
      <c r="L55" s="64"/>
      <c r="M55" s="64"/>
      <c r="N55" s="64"/>
      <c r="O55" s="64"/>
    </row>
    <row r="56" spans="1:15">
      <c r="J56" s="255"/>
      <c r="K56" s="66" t="s">
        <v>430</v>
      </c>
      <c r="L56" s="64"/>
      <c r="M56" s="64"/>
      <c r="N56" s="64"/>
      <c r="O56" s="64"/>
    </row>
    <row r="57" spans="1:15">
      <c r="J57" s="255"/>
      <c r="K57" s="66" t="s">
        <v>431</v>
      </c>
      <c r="L57" s="64"/>
      <c r="M57" s="64"/>
      <c r="N57" s="64"/>
      <c r="O57" s="64"/>
    </row>
    <row r="58" spans="1:15">
      <c r="J58" s="255"/>
      <c r="K58" s="66" t="s">
        <v>432</v>
      </c>
      <c r="L58" s="64"/>
      <c r="M58" s="64"/>
      <c r="N58" s="64"/>
      <c r="O58" s="64"/>
    </row>
    <row r="59" spans="1:15">
      <c r="J59" s="255"/>
      <c r="K59" s="66" t="s">
        <v>434</v>
      </c>
      <c r="L59" s="64"/>
      <c r="M59" s="64"/>
      <c r="N59" s="64"/>
      <c r="O59" s="64"/>
    </row>
    <row r="60" spans="1:15">
      <c r="J60" s="255"/>
      <c r="K60" s="66" t="s">
        <v>435</v>
      </c>
      <c r="L60" s="64"/>
      <c r="M60" s="64"/>
      <c r="N60" s="64"/>
      <c r="O60" s="64"/>
    </row>
    <row r="61" spans="1:15">
      <c r="J61" s="255"/>
      <c r="K61" s="66" t="s">
        <v>436</v>
      </c>
      <c r="L61" s="64"/>
      <c r="M61" s="64"/>
      <c r="N61" s="64"/>
      <c r="O61" s="64"/>
    </row>
    <row r="62" spans="1:15">
      <c r="J62" s="255"/>
      <c r="K62" s="66" t="s">
        <v>437</v>
      </c>
      <c r="L62" s="64"/>
      <c r="M62" s="64"/>
      <c r="N62" s="64"/>
      <c r="O62" s="64"/>
    </row>
    <row r="63" spans="1:15">
      <c r="J63" s="255"/>
      <c r="K63" s="66" t="s">
        <v>438</v>
      </c>
      <c r="L63" s="64"/>
      <c r="M63" s="64"/>
      <c r="N63" s="64"/>
      <c r="O63" s="64"/>
    </row>
    <row r="64" spans="1:15">
      <c r="J64" s="255"/>
      <c r="K64" s="62" t="s">
        <v>439</v>
      </c>
      <c r="L64" s="62" t="e">
        <f>AVERAGE(L52:L63)</f>
        <v>#DIV/0!</v>
      </c>
      <c r="M64" s="62">
        <f>MAX(M52:M63)</f>
        <v>0</v>
      </c>
      <c r="N64" s="62" t="e">
        <f>AVERAGE(N52:N63)</f>
        <v>#DIV/0!</v>
      </c>
      <c r="O64" s="62">
        <f>MAX(O52:O63)</f>
        <v>0</v>
      </c>
    </row>
    <row r="66" spans="10:15" ht="27.95">
      <c r="J66" s="61">
        <f>+A6</f>
        <v>2022</v>
      </c>
      <c r="K66" s="61" t="s">
        <v>421</v>
      </c>
      <c r="L66" s="67" t="s">
        <v>416</v>
      </c>
      <c r="M66" s="67" t="s">
        <v>422</v>
      </c>
      <c r="N66" s="67" t="s">
        <v>419</v>
      </c>
      <c r="O66" s="67" t="s">
        <v>423</v>
      </c>
    </row>
    <row r="67" spans="10:15">
      <c r="J67" s="255" t="s">
        <v>198</v>
      </c>
      <c r="K67" s="66" t="s">
        <v>424</v>
      </c>
      <c r="L67" s="64"/>
      <c r="M67" s="64"/>
      <c r="N67" s="64"/>
      <c r="O67" s="64"/>
    </row>
    <row r="68" spans="10:15">
      <c r="J68" s="255"/>
      <c r="K68" s="66" t="s">
        <v>425</v>
      </c>
      <c r="L68" s="64"/>
      <c r="M68" s="64"/>
      <c r="N68" s="64"/>
      <c r="O68" s="64"/>
    </row>
    <row r="69" spans="10:15">
      <c r="J69" s="255"/>
      <c r="K69" s="66" t="s">
        <v>426</v>
      </c>
      <c r="L69" s="64"/>
      <c r="M69" s="64"/>
      <c r="N69" s="64"/>
      <c r="O69" s="64"/>
    </row>
    <row r="70" spans="10:15">
      <c r="J70" s="255"/>
      <c r="K70" s="66" t="s">
        <v>428</v>
      </c>
      <c r="L70" s="64"/>
      <c r="M70" s="64"/>
      <c r="N70" s="64"/>
      <c r="O70" s="64"/>
    </row>
    <row r="71" spans="10:15">
      <c r="J71" s="255"/>
      <c r="K71" s="66" t="s">
        <v>430</v>
      </c>
      <c r="L71" s="64"/>
      <c r="M71" s="64"/>
      <c r="N71" s="64"/>
      <c r="O71" s="64"/>
    </row>
    <row r="72" spans="10:15">
      <c r="J72" s="255"/>
      <c r="K72" s="66" t="s">
        <v>431</v>
      </c>
      <c r="L72" s="64"/>
      <c r="M72" s="64"/>
      <c r="N72" s="64"/>
      <c r="O72" s="64"/>
    </row>
    <row r="73" spans="10:15">
      <c r="J73" s="255"/>
      <c r="K73" s="66" t="s">
        <v>432</v>
      </c>
      <c r="L73" s="64"/>
      <c r="M73" s="64"/>
      <c r="N73" s="64"/>
      <c r="O73" s="64"/>
    </row>
    <row r="74" spans="10:15">
      <c r="J74" s="255"/>
      <c r="K74" s="66" t="s">
        <v>434</v>
      </c>
      <c r="L74" s="64"/>
      <c r="M74" s="64"/>
      <c r="N74" s="64"/>
      <c r="O74" s="64"/>
    </row>
    <row r="75" spans="10:15">
      <c r="J75" s="255"/>
      <c r="K75" s="66" t="s">
        <v>435</v>
      </c>
      <c r="L75" s="64"/>
      <c r="M75" s="64"/>
      <c r="N75" s="64"/>
      <c r="O75" s="64"/>
    </row>
    <row r="76" spans="10:15">
      <c r="J76" s="255"/>
      <c r="K76" s="66" t="s">
        <v>436</v>
      </c>
      <c r="L76" s="64"/>
      <c r="M76" s="64"/>
      <c r="N76" s="64"/>
      <c r="O76" s="64"/>
    </row>
    <row r="77" spans="10:15">
      <c r="J77" s="255"/>
      <c r="K77" s="66" t="s">
        <v>437</v>
      </c>
      <c r="L77" s="64"/>
      <c r="M77" s="64"/>
      <c r="N77" s="64"/>
      <c r="O77" s="64"/>
    </row>
    <row r="78" spans="10:15">
      <c r="J78" s="255"/>
      <c r="K78" s="66" t="s">
        <v>438</v>
      </c>
      <c r="L78" s="64"/>
      <c r="M78" s="64"/>
      <c r="N78" s="64"/>
      <c r="O78" s="64"/>
    </row>
    <row r="79" spans="10:15">
      <c r="J79" s="255"/>
      <c r="K79" s="62" t="s">
        <v>439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8A18EF4D-9DC9-444F-AFE3-92C7D8415A75}"/>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7B19E2EF-DF56-43B6-ADE0-EF49244DAB0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Revill, Mark</cp:lastModifiedBy>
  <cp:revision/>
  <dcterms:created xsi:type="dcterms:W3CDTF">2019-04-02T06:44:55Z</dcterms:created>
  <dcterms:modified xsi:type="dcterms:W3CDTF">2023-02-02T14:52:41Z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PermitDocumentType">
    <vt:lpwstr/>
  </property>
  <property fmtid="{D5CDD505-2E9C-101B-9397-08002B2CF9AE}" pid="5" name="TypeofPermit">
    <vt:lpwstr>9;#N/A - Do not select for New Permits|0430e4c2-ee0a-4b2d-9af6-df735aafbcb2</vt:lpwstr>
  </property>
  <property fmtid="{D5CDD505-2E9C-101B-9397-08002B2CF9AE}" pid="6" name="DisclosureStatus">
    <vt:lpwstr>181;#Public Register|f1fcf6a6-5d97-4f1d-964e-a2f916eb1f18</vt:lpwstr>
  </property>
  <property fmtid="{D5CDD505-2E9C-101B-9397-08002B2CF9AE}" pid="7" name="RegulatedActivitySub-Class">
    <vt:lpwstr/>
  </property>
  <property fmtid="{D5CDD505-2E9C-101B-9397-08002B2CF9AE}" pid="8" name="EventType1">
    <vt:lpwstr/>
  </property>
  <property fmtid="{D5CDD505-2E9C-101B-9397-08002B2CF9AE}" pid="9" name="ActivityGrouping">
    <vt:lpwstr>17;#Monitoring|7ad1f883-cac7-47a5-b349-4ff3f6b79b75</vt:lpwstr>
  </property>
  <property fmtid="{D5CDD505-2E9C-101B-9397-08002B2CF9AE}" pid="10" name="RegulatedActivityClass">
    <vt:lpwstr>38;#Installations|645f1c9c-65df-490a-9ce3-4a2aa7c5ff7f</vt:lpwstr>
  </property>
  <property fmtid="{D5CDD505-2E9C-101B-9397-08002B2CF9AE}" pid="11" name="Catchment">
    <vt:lpwstr>105;#Bottesford Beck C028081|2e6c8931-36c3-41bc-a426-e7175d92f85d</vt:lpwstr>
  </property>
  <property fmtid="{D5CDD505-2E9C-101B-9397-08002B2CF9AE}" pid="12" name="MajorProjectID">
    <vt:lpwstr/>
  </property>
  <property fmtid="{D5CDD505-2E9C-101B-9397-08002B2CF9AE}" pid="13" name="StandardRulesID">
    <vt:lpwstr/>
  </property>
  <property fmtid="{D5CDD505-2E9C-101B-9397-08002B2CF9AE}" pid="14" name="CessationStatus">
    <vt:lpwstr/>
  </property>
  <property fmtid="{D5CDD505-2E9C-101B-9397-08002B2CF9AE}" pid="15" name="Regime">
    <vt:lpwstr>10;#EPR|0e5af97d-1a8c-4d8f-a20b-528a11cab1f6</vt:lpwstr>
  </property>
  <property fmtid="{D5CDD505-2E9C-101B-9397-08002B2CF9AE}" pid="16" name="InformationType">
    <vt:lpwstr/>
  </property>
  <property fmtid="{D5CDD505-2E9C-101B-9397-08002B2CF9AE}" pid="17" name="Distribution">
    <vt:lpwstr>9;#Internal EA|b77da37e-7166-4741-8c12-4679faab22d9</vt:lpwstr>
  </property>
  <property fmtid="{D5CDD505-2E9C-101B-9397-08002B2CF9AE}" pid="18" name="HOCopyrightLevel">
    <vt:lpwstr>7;#Crown|69589897-2828-4761-976e-717fd8e631c9</vt:lpwstr>
  </property>
  <property fmtid="{D5CDD505-2E9C-101B-9397-08002B2CF9AE}" pid="19" name="HOGovernmentSecurityClassification">
    <vt:lpwstr>6;#Official|14c80daa-741b-422c-9722-f71693c9ede4</vt:lpwstr>
  </property>
  <property fmtid="{D5CDD505-2E9C-101B-9397-08002B2CF9AE}" pid="20" name="HOSiteType">
    <vt:lpwstr>10;#Community|144ac7d7-0b9a-42f9-9385-2935294b6de3</vt:lpwstr>
  </property>
  <property fmtid="{D5CDD505-2E9C-101B-9397-08002B2CF9AE}" pid="21" name="OrganisationalUnit">
    <vt:lpwstr>8;#EA|d5f78ddb-b1b6-4328-9877-d7e3ed06fdac</vt:lpwstr>
  </property>
</Properties>
</file>