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0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alex.whittle\Documents\REPORTING\Annual Reports\2022 Annual Report\"/>
    </mc:Choice>
  </mc:AlternateContent>
  <xr:revisionPtr revIDLastSave="0" documentId="13_ncr:1_{83CC9D7B-800A-40E7-A53D-9BAD42C314F0}" xr6:coauthVersionLast="47" xr6:coauthVersionMax="47" xr10:uidLastSave="{00000000-0000-0000-0000-000000000000}"/>
  <bookViews>
    <workbookView xWindow="28680" yWindow="-285" windowWidth="29040" windowHeight="1584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s>
  <definedNames>
    <definedName name="_xlnm.Print_Area" localSheetId="14">'Air (CEMS)'!$A$1:$E$29</definedName>
    <definedName name="_xlnm.Print_Area" localSheetId="13">'Air (periodic)'!$A$1:$H$40</definedName>
    <definedName name="_xlnm.Print_Area" localSheetId="20">'CO 0.5hourly'!$A$1:$G$49</definedName>
    <definedName name="_xlnm.Print_Area" localSheetId="10">'CO2 N2O'!$A$1:$C$23</definedName>
    <definedName name="_xlnm.Print_Area" localSheetId="1">Contents!$A$1:$J$46</definedName>
    <definedName name="_xlnm.Print_Area" localSheetId="0">'Cover Page'!$A$1:$J$54</definedName>
    <definedName name="_xlnm.Print_Area" localSheetId="6">'Energy Form 1'!$A$1:$I$21</definedName>
    <definedName name="_xlnm.Print_Area" localSheetId="2">'Facility Info'!$A$1:$I$38</definedName>
    <definedName name="_xlnm.Print_Area" localSheetId="15">HCl!$A$1:$G$50</definedName>
    <definedName name="_xlnm.Print_Area" localSheetId="8">Improvements!$A$1:$I$48</definedName>
    <definedName name="_xlnm.Print_Area" localSheetId="17">NOx!$A$1:$G$50</definedName>
    <definedName name="_xlnm.Print_Area" localSheetId="3">'Operational Data'!$A$1:$H$59</definedName>
    <definedName name="_xlnm.Print_Area" localSheetId="4">'Operational Summary'!$A$1:$H$27</definedName>
    <definedName name="_xlnm.Print_Area" localSheetId="19">Particulates!$A$1:$G$50</definedName>
    <definedName name="_xlnm.Print_Area" localSheetId="5">'Perf. Form 1'!$A$1:$J$54</definedName>
    <definedName name="_xlnm.Print_Area" localSheetId="7">'Permit Compliance'!$A$1:$I$29</definedName>
    <definedName name="_xlnm.Print_Area" localSheetId="9">'Public Liasion'!$A$1:$I$24</definedName>
    <definedName name="_xlnm.Print_Area" localSheetId="11">'Residue Quality '!$A$1:$G$31</definedName>
    <definedName name="_xlnm.Print_Area" localSheetId="16">'SO2'!$A$1:$G$50</definedName>
    <definedName name="_xlnm.Print_Area" localSheetId="18">TOC!$A$1:$G$50</definedName>
    <definedName name="_xlnm.Print_Area" localSheetId="12">Water!$A$1:$I$21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9" l="1"/>
  <c r="M19" i="26"/>
  <c r="J3" i="26"/>
  <c r="L19" i="26"/>
  <c r="N19" i="26"/>
  <c r="O19" i="26"/>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A1" i="11" l="1"/>
  <c r="E1" i="11"/>
  <c r="E35" i="7" l="1"/>
  <c r="H35" i="7" s="1"/>
  <c r="E37" i="7"/>
  <c r="H37" i="7" s="1"/>
  <c r="D11" i="8"/>
  <c r="G3" i="8"/>
  <c r="E1" i="6"/>
  <c r="G3" i="7"/>
  <c r="A3" i="7"/>
  <c r="B4" i="7"/>
  <c r="G17" i="6"/>
  <c r="H17" i="6" s="1"/>
  <c r="G16" i="6"/>
  <c r="H16" i="6"/>
  <c r="G52" i="6"/>
  <c r="G53" i="6" l="1"/>
  <c r="C1" i="32"/>
  <c r="A1" i="32"/>
  <c r="I19" i="7" l="1"/>
  <c r="I20" i="7"/>
  <c r="I21" i="7"/>
  <c r="I22" i="7"/>
  <c r="I18" i="7"/>
  <c r="I12" i="7"/>
  <c r="I13" i="7"/>
  <c r="I14" i="7"/>
  <c r="I11" i="7"/>
  <c r="C18" i="6" l="1"/>
  <c r="C21" i="6" s="1"/>
  <c r="H55" i="6" l="1"/>
  <c r="G13" i="6" l="1"/>
  <c r="H13" i="6" s="1"/>
  <c r="G45" i="6"/>
  <c r="J3" i="29" l="1"/>
  <c r="J3" i="28"/>
  <c r="J3" i="27"/>
  <c r="J3" i="25"/>
  <c r="J3" i="13"/>
  <c r="G19" i="6" l="1"/>
  <c r="G54" i="6" l="1"/>
  <c r="G59" i="6"/>
  <c r="G58" i="6"/>
  <c r="H58" i="6" s="1"/>
  <c r="G57" i="6"/>
  <c r="G55" i="6"/>
  <c r="D18" i="6" l="1"/>
  <c r="D21" i="6" s="1"/>
  <c r="E18" i="6"/>
  <c r="E21" i="6" s="1"/>
  <c r="F18" i="6"/>
  <c r="F21" i="6" s="1"/>
  <c r="G21" i="6" l="1"/>
  <c r="E1" i="29"/>
  <c r="A1" i="29"/>
  <c r="E1" i="28"/>
  <c r="A1" i="28"/>
  <c r="E1" i="27"/>
  <c r="A1" i="27"/>
  <c r="E1" i="26"/>
  <c r="A1" i="26"/>
  <c r="E1" i="25"/>
  <c r="A1" i="25"/>
  <c r="E1" i="13"/>
  <c r="A1" i="13"/>
  <c r="A1" i="24"/>
  <c r="E1" i="23"/>
  <c r="A1" i="23"/>
  <c r="E1" i="22"/>
  <c r="A1" i="22"/>
  <c r="E1" i="21"/>
  <c r="A1" i="21"/>
  <c r="E1" i="10"/>
  <c r="A1" i="10"/>
  <c r="E1" i="9"/>
  <c r="A1" i="9"/>
  <c r="A1" i="6"/>
  <c r="E1" i="5"/>
  <c r="A1" i="5"/>
  <c r="E1" i="4"/>
  <c r="A1" i="4"/>
  <c r="E1" i="3"/>
  <c r="A1" i="3"/>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19" i="29"/>
  <c r="N19" i="29"/>
  <c r="M19" i="29"/>
  <c r="A6" i="29"/>
  <c r="O19" i="28"/>
  <c r="N19" i="28"/>
  <c r="M19" i="28"/>
  <c r="L19" i="28"/>
  <c r="A6" i="28"/>
  <c r="O19" i="27"/>
  <c r="N19" i="27"/>
  <c r="M19" i="27"/>
  <c r="L19" i="27"/>
  <c r="A6" i="27"/>
  <c r="A6" i="26"/>
  <c r="O19" i="25"/>
  <c r="N19" i="25"/>
  <c r="M19" i="25"/>
  <c r="L19" i="25"/>
  <c r="A6" i="25"/>
  <c r="O19" i="13"/>
  <c r="N19" i="13"/>
  <c r="M19" i="13"/>
  <c r="L19" i="13"/>
  <c r="A6" i="13"/>
  <c r="J6" i="26" l="1"/>
  <c r="H45" i="6"/>
  <c r="J6" i="13"/>
  <c r="J6" i="29"/>
  <c r="J6" i="28"/>
  <c r="J6" i="27"/>
  <c r="J6" i="25"/>
  <c r="D28" i="6"/>
  <c r="E28" i="6"/>
  <c r="F28" i="6"/>
  <c r="C28" i="6"/>
  <c r="G7" i="8"/>
  <c r="D7" i="8"/>
  <c r="B5" i="8"/>
  <c r="A3" i="8"/>
  <c r="A1" i="8"/>
  <c r="E23" i="7"/>
  <c r="G15" i="7"/>
  <c r="E15" i="7"/>
  <c r="A1" i="7"/>
  <c r="A8" i="7" s="1"/>
  <c r="H59" i="6"/>
  <c r="H57" i="6"/>
  <c r="B52" i="6"/>
  <c r="G49" i="6"/>
  <c r="G48" i="6"/>
  <c r="H48" i="6" s="1"/>
  <c r="G47" i="6"/>
  <c r="H47" i="6" s="1"/>
  <c r="G46" i="6"/>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I15" i="7" l="1"/>
  <c r="H27" i="6"/>
  <c r="D14" i="8"/>
  <c r="H30" i="6"/>
  <c r="I23" i="7"/>
  <c r="D12" i="8"/>
  <c r="H25" i="6"/>
  <c r="E33" i="7"/>
  <c r="H33" i="7" s="1"/>
  <c r="E36" i="7"/>
  <c r="G18" i="6"/>
  <c r="H21" i="6" s="1"/>
  <c r="G28" i="6"/>
  <c r="E24" i="7"/>
  <c r="E34" i="7"/>
  <c r="H34" i="7" s="1"/>
  <c r="D10" i="8"/>
  <c r="G10" i="8"/>
  <c r="A31" i="7"/>
  <c r="A43" i="7" s="1"/>
  <c r="I24" i="7" l="1"/>
  <c r="H8" i="6"/>
  <c r="H19" i="6"/>
  <c r="H10" i="6"/>
  <c r="G11" i="8"/>
  <c r="G12" i="8"/>
  <c r="H14" i="6"/>
  <c r="G14" i="8"/>
  <c r="H11" i="6"/>
  <c r="H9" i="6"/>
</calcChain>
</file>

<file path=xl/sharedStrings.xml><?xml version="1.0" encoding="utf-8"?>
<sst xmlns="http://schemas.openxmlformats.org/spreadsheetml/2006/main" count="900" uniqueCount="474">
  <si>
    <t>Add company logo</t>
  </si>
  <si>
    <t>Version 22.3  30/11/22</t>
  </si>
  <si>
    <t>Add photo</t>
  </si>
  <si>
    <t>Notes:</t>
  </si>
  <si>
    <t>This template may require adjustments by individual operators to meet specific reporting requirements as defined in the site Permit(s)</t>
  </si>
  <si>
    <t>Annual Performance Report 2022</t>
  </si>
  <si>
    <t>Permit EPR/WP3833FT</t>
  </si>
  <si>
    <t>MVV Environment Devonport Ltd</t>
  </si>
  <si>
    <t>Devonport Energy from Waste CHP</t>
  </si>
  <si>
    <t>Year:</t>
  </si>
  <si>
    <t>Address:</t>
  </si>
  <si>
    <t>Creek Road, Plymouth, Devon, PL5 1FL</t>
  </si>
  <si>
    <t xml:space="preserve">Tel: </t>
  </si>
  <si>
    <t>01752 393150</t>
  </si>
  <si>
    <t xml:space="preserve">Email: </t>
  </si>
  <si>
    <t>alex.whittle@mvvuk.co.uk</t>
  </si>
  <si>
    <t>Prepared by:</t>
  </si>
  <si>
    <t>Alex Whittle</t>
  </si>
  <si>
    <t>Position:</t>
  </si>
  <si>
    <t>QHSE Manager</t>
  </si>
  <si>
    <t>Approved by:</t>
  </si>
  <si>
    <t>Mike Campbell</t>
  </si>
  <si>
    <t>Facility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</si>
  <si>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</si>
  <si>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</si>
  <si>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</si>
  <si>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</si>
  <si>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</si>
  <si>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</si>
  <si>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</si>
  <si>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</si>
  <si>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</si>
  <si>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</si>
  <si>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3&amp;6</t>
  </si>
  <si>
    <t>Operational Data</t>
  </si>
  <si>
    <t>4&amp;5</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</si>
  <si>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</si>
  <si>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</si>
  <si>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</si>
  <si>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</si>
  <si>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</si>
  <si>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</si>
  <si>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</si>
  <si>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</si>
  <si>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</si>
  <si>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</si>
  <si>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</si>
  <si>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</si>
  <si>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</si>
  <si>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</si>
  <si>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</si>
  <si>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</si>
  <si>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Version Control</t>
  </si>
  <si>
    <t>Information</t>
  </si>
  <si>
    <t>Date</t>
  </si>
  <si>
    <t xml:space="preserve">Emission data input </t>
  </si>
  <si>
    <t>Issue out to business functions for data input</t>
  </si>
  <si>
    <t>Collate inputs</t>
  </si>
  <si>
    <t xml:space="preserve">Review and Reconcilliation </t>
  </si>
  <si>
    <t>Final Review and sign off</t>
  </si>
  <si>
    <t>Distribution</t>
  </si>
  <si>
    <t>Copy</t>
  </si>
  <si>
    <t>Name, Role</t>
  </si>
  <si>
    <t>No.</t>
  </si>
  <si>
    <t>Electronically in IMS Cloud Based System</t>
  </si>
  <si>
    <t>Operations Manager</t>
  </si>
  <si>
    <t>Contracts Manager</t>
  </si>
  <si>
    <t>Environment Agency</t>
  </si>
  <si>
    <t>SWDWP (Client)</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</si>
  <si>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</si>
  <si>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</si>
  <si>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installation is designed to dispose of residual non recyclable municipal waste, commercial and industrial waste of a similar nature to residual municipal waste, by incineration. These wastes where historically landfilled. Heat energy is recovered from the incineration process in the form of electricity, which is fed into the Naval Dockyard and any ecess goes to the national grid. A Steam take off also supplies the adjacent Naval Dockyard with district heating. The maximum permitted operating capacity of waste throughput is 265,000 tonnes per year. The incinerator is of a mass burn design. Waste is delivered by road and tipped within the main building in the tipping hall directly into the Waste Bunker. The waste is stored and mixed in the waste bunker prior to being burnt in a moving grate incinerator plant. Heat from the combustion process is used to generate steam at high pressure. The high-pressure steam is fed to a steam turbine to generate electricity. Lower pressure steam is supplied to Devonport dockyard. This replaces steam currently generated at the dockyard in a combustion plant burning natural gas. The plant is highly efficient due to its designed ability to recover heat, thus reducing thermal loss, plus its very low parasitic load demand which is less than 10% of generated power. Heat not recovered in the form of electricity, or steam, is dissipated through air cooled condensers. The plant is also designed to be very quiet with high levels of noise and vibration attenuation.</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</si>
  <si>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</si>
  <si>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</si>
  <si>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installation uses a combination of techniques for treating emissions from the combustion process in order to prevent and minimise pollution. These are: 
•	Good combustion control T2s at 850.c
•	Selective non-catalytic reduction for NOx control 
•	Dry scrubbing with sodium bicarbonate and activated carbon for the control of acid gases, metals        and dioxins and furans 
•	Bag filters for particulate control 
•	A 95m chimney                                                                                                                                                                   The incineration process results in solid residues of incinerator bottom ash and air pollution control residues. Treatment for recovery or disposal of solid residues takes place away from the installation with only minimal storage occurring onsite. 
The installation processes maximise reuse and recycls its own water, which comprises water from periodic boiler blowdown and boiler feed water treatment wastewater. However, from time to time, disposal of wastewater to sewer will be required. 
The site is in the northern section of Her Majesty’s Naval Base, Devonport Dockyard in Plymouth.
The installation receives primarily mixed non recyclable residual municipal wastes to include a range of commercial and industrial wastes which can be safely burnt in the incineration plant and which are permitted within the permit EWC Codes. Pre-treatment of waste is not carried out, other than the shredding of some bulky items. However, the installation does not receive wastes intended to be recovered or recycled unless they are contaminated to the extent that they are unsuitable for recovery or recycling or would otherwise be destined for landfill.</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</si>
  <si>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</si>
  <si>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</si>
  <si>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</si>
  <si>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</si>
  <si>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</si>
  <si>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</si>
  <si>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</si>
  <si>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</si>
  <si>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</si>
  <si>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</si>
  <si>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</si>
  <si>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</si>
  <si>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</si>
  <si>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</si>
  <si>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</si>
  <si>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</si>
  <si>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</si>
  <si>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</si>
  <si>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</si>
  <si>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</si>
  <si>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</si>
  <si>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</si>
  <si>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</si>
  <si>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</si>
  <si>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</si>
  <si>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</si>
  <si>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</si>
  <si>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</si>
  <si>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</si>
  <si>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</si>
  <si>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</si>
  <si>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</si>
  <si>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</si>
  <si>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</si>
  <si>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</si>
  <si>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</si>
  <si>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</si>
  <si>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</si>
  <si>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</si>
  <si>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</si>
  <si>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</si>
  <si>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</si>
  <si>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</si>
  <si>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</si>
  <si>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</si>
  <si>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</si>
  <si>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</si>
  <si>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</si>
  <si>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</si>
  <si>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</si>
  <si>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te or Ltr /te</t>
  </si>
  <si>
    <t>Mains Water</t>
  </si>
  <si>
    <t>Cu/M</t>
  </si>
  <si>
    <t>Other Water</t>
  </si>
  <si>
    <t>ltrs</t>
  </si>
  <si>
    <t>Ammonia</t>
  </si>
  <si>
    <t>kgs</t>
  </si>
  <si>
    <t>Urea</t>
  </si>
  <si>
    <t>Activated Carbon</t>
  </si>
  <si>
    <t>Sodium Bicarbonate</t>
  </si>
  <si>
    <t>Fuel oil</t>
  </si>
  <si>
    <t>Gas</t>
  </si>
  <si>
    <t>cf</t>
  </si>
  <si>
    <t xml:space="preserve">Summary </t>
  </si>
  <si>
    <t xml:space="preserve">Hrs in year </t>
  </si>
  <si>
    <t>Availability of waste combustion by line, hrs</t>
  </si>
  <si>
    <t>Overall Availability, mean avg. of all lines, hrs</t>
  </si>
  <si>
    <t>Hours of turbine operations, hrs</t>
  </si>
  <si>
    <t>Hours of heat / steam export</t>
  </si>
  <si>
    <t>Net Calorific Value of waste (average)</t>
  </si>
  <si>
    <t>kJ/kg</t>
  </si>
  <si>
    <t>-</t>
  </si>
  <si>
    <t>Abnormal Events</t>
  </si>
  <si>
    <t>qty.</t>
  </si>
  <si>
    <t>Abnormal operation</t>
  </si>
  <si>
    <t>hours</t>
  </si>
  <si>
    <t>Permit Breaches</t>
  </si>
  <si>
    <t>Summary of Plant Operations and Maintenance during the reporting year</t>
  </si>
  <si>
    <t>Due to the pandemic the 2020 and 2021 main outage periods were delayed into October.  During this period the environmental conditions are poor, and contractors are not readily available.  To resolve this issue MVV decided to move the outage periods back to June\July and to achieve this we have extended the time between outages which means the next outage is in June 2023 and there was no outage in 2022.  Additional work was programmed in the 2021 outage to ensure no critical maintenance activities would fall out of date before the 2023 outage.
Whilst not associated with the lack of an outage, we have suffered a number of unplanned shutdowns during 2022.  Most of these have been due to boiler tube leaks and can be traced back to minor original build issues that have come to light..  Design modifications and\or regular inspections have been introduced to ensure these items do not cause future shutdowns.
The maintenance of the Raw Gas Analysis and the Continuous Emissions Monitoring System (CEMS) systems continues to be covered Dr Foedisch (CEMS Solutions) under a 5-year contract.  The major defect associated with this system was a water leak causing ingress into the raw gas analyser but after extensive drying it has fully recovered.   
All planned maintenance has continued throughout the year with the exception of those items that required the plant to shut down.</t>
  </si>
  <si>
    <t xml:space="preserve">Include summary of key operational and/or mainteanance activity undertaken in the year, such as any major component upgrades and/or replacements </t>
  </si>
  <si>
    <t>Summary of Residue Handling for the reporting year</t>
  </si>
  <si>
    <t xml:space="preserve">No changes in 2022. All of the IBA has been transported to Hill Barton Exeter where Rock Solid enact the same storage and processing operation as previousley undertaken in the Netherlands. For the duration of the year APCr has predominantly been collected from site and transported to FCC in Leeds for treatment and hazardous landfill disposal. A small fraction has been transported to Germany for the purpose of salt mine reclamation.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</si>
  <si>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</si>
  <si>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</si>
  <si>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</si>
  <si>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</si>
  <si>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</si>
  <si>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</si>
  <si>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</si>
  <si>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</si>
  <si>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</si>
  <si>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</si>
  <si>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</si>
  <si>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</si>
  <si>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</si>
  <si>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</si>
  <si>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</si>
  <si>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</si>
  <si>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</si>
  <si>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</si>
  <si>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</si>
  <si>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</si>
  <si>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</si>
  <si>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</si>
  <si>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</si>
  <si>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</si>
  <si>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Metal subtracted from IBA to give total waste</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</si>
  <si>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</si>
  <si>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</si>
  <si>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</si>
  <si>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</si>
  <si>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</si>
  <si>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</si>
  <si>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</si>
  <si>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</si>
  <si>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</si>
  <si>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</si>
  <si>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</si>
  <si>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</si>
  <si>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</si>
  <si>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</si>
  <si>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</si>
  <si>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Turbine 1</t>
  </si>
  <si>
    <t>Operating hours for the year, hours</t>
  </si>
  <si>
    <t>Number of periods of abnormal operation, qty.</t>
  </si>
  <si>
    <t>Cumulative hours of abnormal operation for this year, hours</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</si>
  <si>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</si>
  <si>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</si>
  <si>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</si>
  <si>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</si>
  <si>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</si>
  <si>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</si>
  <si>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</si>
  <si>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</si>
  <si>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</si>
  <si>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1.44 ltr/ tonne</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</si>
  <si>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</si>
  <si>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</si>
  <si>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</si>
  <si>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</si>
  <si>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</si>
  <si>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</si>
  <si>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</si>
  <si>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</si>
  <si>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</si>
  <si>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</si>
  <si>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</si>
  <si>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</si>
  <si>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</si>
  <si>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</si>
  <si>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</si>
  <si>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</si>
  <si>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</si>
  <si>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</si>
  <si>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</si>
  <si>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</si>
  <si>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CO half hourly</t>
  </si>
  <si>
    <t>Control group function failure during start up, leading to loss of air supply</t>
  </si>
  <si>
    <t>Came off waste / onto burners to recover situation</t>
  </si>
  <si>
    <t>CO half hourly x 2</t>
  </si>
  <si>
    <t xml:space="preserve">During shitdown, deslagger chute blockage. Steam surge caused bloier overpressure resulating in trip condition. </t>
  </si>
  <si>
    <t xml:space="preserve">Brief CO spike, as a result of lack of air and heat, promtly reovered for controlled shutdown. </t>
  </si>
  <si>
    <t>HCL half hourly x 2</t>
  </si>
  <si>
    <t xml:space="preserve">Waste derived heat insufficient to allow enough bicarb through mills. </t>
  </si>
  <si>
    <t>The only avoidance would be the shut the feed chute however the waste level too high.</t>
  </si>
  <si>
    <t>Summary of any complaints received and actions to taken to resolve them.</t>
  </si>
  <si>
    <t>Summary of complaint [including Line/Reference]</t>
  </si>
  <si>
    <t>Reason *</t>
  </si>
  <si>
    <t>Locoal resident odour complaint</t>
  </si>
  <si>
    <t>Prevailing wind carrying odour from agricultural muck spreading.</t>
  </si>
  <si>
    <t>Investigated. Not attribuatable to MVV.</t>
  </si>
  <si>
    <t xml:space="preserve">Locoal resident odour complaint via EA </t>
  </si>
  <si>
    <t xml:space="preserve">Plant shutdown, odour suppresion / shutdown fan in operation. </t>
  </si>
  <si>
    <t>Investigated. Odour control system, operating correctly.</t>
  </si>
  <si>
    <t xml:space="preserve">Locoal resident odour complaint </t>
  </si>
  <si>
    <t>Bunker vents intentionally opened (15mins) for safety reasons as operatives in the waste bunker personal gas monitoring alarms sounded.</t>
  </si>
  <si>
    <t>Investigated. Operatives cleared from bunker and roof vents closed.</t>
  </si>
  <si>
    <t xml:space="preserve">Unscheduled shutdown, </t>
  </si>
  <si>
    <t xml:space="preserve">Investigated. Odour control systems in operation. </t>
  </si>
  <si>
    <t>Local resident &amp; employee odour complaint</t>
  </si>
  <si>
    <t xml:space="preserve">Bunker vents intentionally opened for 10 minutes for safety reasons as contractors gas monitoring alarms sounded. </t>
  </si>
  <si>
    <t>* including whether substantiated by the operator or the EA</t>
  </si>
  <si>
    <t>Summary of Plant Improvements</t>
  </si>
  <si>
    <t>Summary of any efficiency improvements that have been completed within the year.</t>
  </si>
  <si>
    <t>A site wide upgrade of all lighting to LED giving annual energy saving of 1,138,842 KwHr (63% improvrement) and a reduction of 322 tonnes C02.</t>
  </si>
  <si>
    <t>Summary of any permit improvement conditions that have been completed within the year and the resulting environmental benefits.</t>
  </si>
  <si>
    <t>The MCA10 units in the CEMS system are currently undergoing a modification (one at a time) to upgrade the monitoring to include nitrous oxide.  During the modification period a spare MCA10 is on loan from Dr Fodisch to maintain our 100% redundancy. QAL 2 for this species will be undertaken on completion.</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</si>
  <si>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</si>
  <si>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</si>
  <si>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Further plant modifications include the upgrade of the fire length cameras to improve the Combustion Control System accuracy</t>
  </si>
  <si>
    <t>Details of Public &amp; Stakeholder Liaison</t>
  </si>
  <si>
    <t>Summary of events held during the reporting year.</t>
  </si>
  <si>
    <t>Description</t>
  </si>
  <si>
    <t>CIWM AGM Event attendence and sponsorship</t>
  </si>
  <si>
    <t>Themed Community Litter pick (47 x attendees from local community)</t>
  </si>
  <si>
    <t>Annual facility open day (280 x attendees from local community)</t>
  </si>
  <si>
    <t>3 x 1 week work experience student placements from local technical college</t>
  </si>
  <si>
    <t>Successful recruitment of new Community Liaison Manager</t>
  </si>
  <si>
    <t>1 x 1 week work experience student from local secondary school</t>
  </si>
  <si>
    <t>Jan-Dec 2022</t>
  </si>
  <si>
    <t>3 x careers fairs attended at local secondary schools</t>
  </si>
  <si>
    <t>Jan - Dec 2022</t>
  </si>
  <si>
    <t>51 x school visits (&gt; 1,931 children)</t>
  </si>
  <si>
    <t>77 x other visits (&gt; 1,731 people)</t>
  </si>
  <si>
    <t>List of events planned for next year</t>
  </si>
  <si>
    <t>Community litter pick</t>
  </si>
  <si>
    <t>Annual facility open day</t>
  </si>
  <si>
    <t>Jan - Dec 2023</t>
  </si>
  <si>
    <t>School visits</t>
  </si>
  <si>
    <t>Other group visits</t>
  </si>
  <si>
    <t>If you wish to be involved in the public liasion programme, please contact Jade Beavan _________________</t>
  </si>
  <si>
    <t>Carbon dioxide emissions and biogenic content of waste inputs</t>
  </si>
  <si>
    <r>
      <t xml:space="preserve">Carbon dioxide emissions </t>
    </r>
    <r>
      <rPr>
        <sz val="11"/>
        <color theme="1"/>
        <rFont val="Arial"/>
        <family val="2"/>
      </rPr>
      <t>(all types of plant)</t>
    </r>
  </si>
  <si>
    <t>Annual mass of carbon dioxide released</t>
  </si>
  <si>
    <t xml:space="preserve">x tonnes </t>
  </si>
  <si>
    <t>Annual mass of carbon dioxide released per tonne of waste burned</t>
  </si>
  <si>
    <t>0.91 tonne Co2 / tonne waste burned</t>
  </si>
  <si>
    <t>Annual mass of carbon dioxide released per MWh of energy exported</t>
  </si>
  <si>
    <t>1.2 tonne CO2 / MWh Exported</t>
  </si>
  <si>
    <t>Description of how annual carbon dioxide mass emission has been calculated</t>
  </si>
  <si>
    <t>Data from CEMS (8760hours) then using formula E=CxQx0.0036X Operating Hours. First convert percentage volume [9.16% divided by 100 for mg/Nm3] x 160072.60 x density ρ 1.98 x 8194 (op hours) = 237888.59 tonne/year emission.</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</si>
  <si>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</si>
  <si>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0"/>
        <color theme="1"/>
        <rFont val="Arial"/>
        <family val="2"/>
      </rPr>
      <t>Nitrous oxide emissions</t>
    </r>
    <r>
      <rPr>
        <sz val="10"/>
        <color theme="1"/>
        <rFont val="Arial"/>
        <family val="2"/>
      </rPr>
      <t xml:space="preserve"> (only plants which use ammonia or urea to abate NOx emissions)</t>
    </r>
  </si>
  <si>
    <t>Annual mass emissions of nitrous oxide</t>
  </si>
  <si>
    <t>5.23 tonnes</t>
  </si>
  <si>
    <t>Description of how annual nitrous oxide mass emission has been calculated</t>
  </si>
  <si>
    <t xml:space="preserve">Figuers taken in grams from periodic monitoring. (Q1 &amp; Q2) 817.47 g/p/h and (Q3&amp;4) 460.82 g/p/h. Average = 639.14 g/p/h x 8194 op hours = 5237154g = 5237.15kg = 5.23 tonnes </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</si>
  <si>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</si>
  <si>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Total annual carbon dioxide and nitrous oxide emissions as carbon dioxide equivalent (whereby 1 t nitrous oxide is equivalent to 298 t carbon dioxide)</t>
  </si>
  <si>
    <t>x tonnes CO2e</t>
  </si>
  <si>
    <t>5.23tonne N20 x 298 tonne CO2 = 1558.54 tonne CO2 equivalent.</t>
  </si>
  <si>
    <r>
      <t xml:space="preserve">Biogenic fraction of the waste and biogenic CO2 emissions </t>
    </r>
    <r>
      <rPr>
        <sz val="10"/>
        <color theme="1"/>
        <rFont val="Arial"/>
        <family val="2"/>
      </rPr>
      <t>(only plants burning residual municipal waste, refuse derived fuel or solid recovered fuel)</t>
    </r>
  </si>
  <si>
    <t>Yearly average biogenic percentage of the waste by net calorific value (NCV)</t>
  </si>
  <si>
    <t>x %</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</si>
  <si>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</si>
  <si>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</si>
  <si>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</si>
  <si>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</si>
  <si>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Continuous monitoring using AMESA B, fully representative of the feedstock. Samples sent to BETA Analytical monthly for analysis and reports received upon completion. Calculation 237888.59 total CO2 / 100 x 52.25=124296.78 tonnes biogenic carbon</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</si>
  <si>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</si>
  <si>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</si>
  <si>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N20 CEMS being retro fitted into MCA10 units. Anticipated lead time for completion to include QAL 2 end of March 2023.</t>
  </si>
  <si>
    <t>Residue Quality Monitoring Requirements</t>
  </si>
  <si>
    <t>Summary of monitoring undertaken and compliance</t>
  </si>
  <si>
    <t>Jan 2021 to Dec 2021, 12 x IBA sample analysed as per annual test programme.</t>
  </si>
  <si>
    <t>May 2021 an annual full suite analysis on IBA undertaken for HP 1-15</t>
  </si>
  <si>
    <t>APCR continues as a quarterly sample and analysis regime as per permit requirements.</t>
  </si>
  <si>
    <t>Commentary on any specific events</t>
  </si>
  <si>
    <t>Date &amp; Event</t>
  </si>
  <si>
    <t>None in the 2022 reporting period.</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</si>
  <si>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</si>
  <si>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</si>
  <si>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</si>
  <si>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</si>
  <si>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</si>
  <si>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</si>
  <si>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</si>
  <si>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</si>
  <si>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</si>
  <si>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</si>
  <si>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</si>
  <si>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</si>
  <si>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</si>
  <si>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MVV Devonport undertook monthly sampling of Incinerator Bottom Ash iaw WM3 and ESA protocol.  To the end of 2022 a total of 150 samples have been presented for analysis since commencement of operation in 2015, all to date have returned as non-hazardous.</t>
  </si>
  <si>
    <t>Continuous monitoring undertaken for flow and temperature</t>
  </si>
  <si>
    <t>Quarterly returns issued to regulator</t>
  </si>
  <si>
    <t>Emissions to Water / Sewer</t>
  </si>
  <si>
    <t>Monitoring Frequency</t>
  </si>
  <si>
    <t>Target</t>
  </si>
  <si>
    <t>Max.</t>
  </si>
  <si>
    <t>Average</t>
  </si>
  <si>
    <t>Flow</t>
  </si>
  <si>
    <t>Continuous</t>
  </si>
  <si>
    <t>No limit</t>
  </si>
  <si>
    <t>0.6m3/hr</t>
  </si>
  <si>
    <t>0.4m3/hr</t>
  </si>
  <si>
    <t>Temperature</t>
  </si>
  <si>
    <t>29.9deg/c</t>
  </si>
  <si>
    <t>19.6deg/c</t>
  </si>
  <si>
    <t>Summary of monitoring undertaken, standards used and compliance</t>
  </si>
  <si>
    <t xml:space="preserve">Bi-annual testing iaw permit using MCERTS accredetedand technically endorsed contractor    </t>
  </si>
  <si>
    <t xml:space="preserve">Template may require adjustment for any bespoke monitoring requirements of permit. </t>
  </si>
  <si>
    <t>Results of emissions to air that are periodically monitored</t>
  </si>
  <si>
    <t>Sustance</t>
  </si>
  <si>
    <t>Ref Period</t>
  </si>
  <si>
    <t>ELV</t>
  </si>
  <si>
    <t>Q1&amp;Q2</t>
  </si>
  <si>
    <t>Q3&amp;Q4</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</si>
  <si>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</si>
  <si>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</si>
  <si>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</si>
  <si>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</si>
  <si>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</si>
  <si>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</si>
  <si>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</si>
  <si>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</si>
  <si>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</si>
  <si>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</si>
  <si>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</si>
  <si>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</si>
  <si>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</si>
  <si>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</si>
  <si>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</si>
  <si>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</si>
  <si>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</si>
  <si>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</si>
  <si>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</si>
  <si>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</si>
  <si>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</si>
  <si>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</si>
  <si>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</si>
  <si>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</si>
  <si>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</si>
  <si>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</si>
  <si>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</si>
  <si>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</si>
  <si>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</si>
  <si>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</si>
  <si>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</si>
  <si>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</si>
  <si>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</si>
  <si>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</si>
  <si>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</si>
  <si>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</si>
  <si>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</si>
  <si>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CEMS operational and meet MCERTS accredetation</t>
  </si>
  <si>
    <t>Report to 2 decimal places, i.e. xx.xx%</t>
  </si>
  <si>
    <t>Bi annual stack testing undertaken by technically competent contractor</t>
  </si>
  <si>
    <t>Results of emissions to air that are continuously monitored (maximum and average values for each line)</t>
  </si>
  <si>
    <t>Reference Period</t>
  </si>
  <si>
    <t>Emission Limit Value</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</si>
  <si>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</si>
  <si>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</si>
  <si>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</si>
  <si>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</si>
  <si>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</si>
  <si>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</si>
  <si>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</si>
  <si>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</si>
  <si>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</si>
  <si>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</si>
  <si>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</si>
  <si>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</si>
  <si>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</si>
  <si>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</si>
  <si>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 xml:space="preserve">½ hourly mean </t>
  </si>
  <si>
    <r>
      <t>100 mg/m</t>
    </r>
    <r>
      <rPr>
        <vertAlign val="superscript"/>
        <sz val="10"/>
        <color theme="1"/>
        <rFont val="Arial"/>
        <family val="2"/>
      </rPr>
      <t>3</t>
    </r>
    <r>
      <rPr>
        <sz val="10"/>
        <color theme="1"/>
        <rFont val="Arial"/>
        <family val="2"/>
      </rPr>
      <t xml:space="preserve"> </t>
    </r>
  </si>
  <si>
    <t>* = delete or amend as appropriate</t>
  </si>
  <si>
    <t>4 x CO 30 minute exceedances  and 2 x HCL 30 minute exceedance in 2022</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</si>
  <si>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</si>
  <si>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</si>
  <si>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</si>
  <si>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</si>
  <si>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</si>
  <si>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</si>
  <si>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</si>
  <si>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</si>
  <si>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</si>
  <si>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</si>
  <si>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</si>
  <si>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</si>
  <si>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</si>
  <si>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</si>
  <si>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</si>
  <si>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</si>
  <si>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</si>
  <si>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</si>
  <si>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</si>
  <si>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</si>
  <si>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</si>
  <si>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</si>
  <si>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</si>
  <si>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</si>
  <si>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</si>
  <si>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</si>
  <si>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</si>
  <si>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</si>
  <si>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</si>
  <si>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</si>
  <si>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</si>
  <si>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</si>
  <si>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</si>
  <si>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2 x HCL 30 minute exceedance in 2022</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</si>
  <si>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</si>
  <si>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</si>
  <si>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</si>
  <si>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</si>
  <si>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</si>
  <si>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</si>
  <si>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</si>
  <si>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</si>
  <si>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</si>
  <si>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</si>
  <si>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</si>
  <si>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</si>
  <si>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</si>
  <si>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</si>
  <si>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</si>
  <si>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4 x CO 30 minute exceedances  in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</si>
</sst>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d/m/yy;@"/>
  </numFmts>
  <fonts count="39">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sz val="12"/>
      <color theme="1"/>
      <name val="Calibri"/>
      <family val="2"/>
      <scheme val="minor"/>
    </font>
    <font>
      <u/>
      <sz val="11"/>
      <color theme="10"/>
      <name val="Calibri"/>
      <family val="2"/>
      <scheme val="minor"/>
    </font>
    <font>
      <u/>
      <sz val="12"/>
      <name val="Arial"/>
      <family val="2"/>
    </font>
    <font>
      <sz val="12"/>
      <name val="Arial"/>
      <family val="2"/>
    </font>
    <font>
      <sz val="11"/>
      <color rgb="FF000000"/>
      <name val="Arial"/>
      <family val="2"/>
    </font>
    <font>
      <i/>
      <sz val="10"/>
      <color rgb="FFFF0000"/>
      <name val="Arial"/>
      <family val="2"/>
    </font>
    <font>
      <sz val="10"/>
      <color theme="1"/>
      <name val="Calibri"/>
      <family val="2"/>
      <scheme val="minor"/>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EDEDED"/>
      </patternFill>
    </fill>
  </fills>
  <borders count="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3" fillId="0" borderId="0" applyNumberFormat="0" applyFill="0" applyBorder="0" applyAlignment="0" applyProtection="0"/>
  </cellStyleXfs>
  <cellXfs count="402">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5" fillId="0" borderId="0" xfId="0" applyFont="1"/>
    <xf numFmtId="0" fontId="16"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8"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8" fillId="5" borderId="2" xfId="0" applyFont="1" applyFill="1" applyBorder="1" applyAlignment="1">
      <alignment horizontal="center"/>
    </xf>
    <xf numFmtId="0" fontId="6" fillId="0" borderId="8" xfId="0" applyFont="1" applyBorder="1" applyAlignment="1">
      <alignment horizontal="left"/>
    </xf>
    <xf numFmtId="0" fontId="20" fillId="0" borderId="0" xfId="0" applyFont="1"/>
    <xf numFmtId="0" fontId="6" fillId="0" borderId="9" xfId="0" applyFont="1" applyBorder="1"/>
    <xf numFmtId="0" fontId="21" fillId="0" borderId="0" xfId="0" applyFont="1"/>
    <xf numFmtId="0" fontId="22" fillId="0" borderId="0" xfId="0" applyFont="1"/>
    <xf numFmtId="0" fontId="23" fillId="0" borderId="0" xfId="0" applyFont="1"/>
    <xf numFmtId="0" fontId="7" fillId="0" borderId="0" xfId="0" applyFont="1" applyAlignment="1">
      <alignment horizontal="center"/>
    </xf>
    <xf numFmtId="0" fontId="25" fillId="0" borderId="0" xfId="0" applyFont="1"/>
    <xf numFmtId="0" fontId="26" fillId="0" borderId="0" xfId="0" applyFont="1"/>
    <xf numFmtId="0" fontId="22" fillId="0" borderId="0" xfId="0" applyFont="1" applyAlignment="1">
      <alignment horizontal="right"/>
    </xf>
    <xf numFmtId="0" fontId="27" fillId="0" borderId="0" xfId="0" applyFont="1"/>
    <xf numFmtId="0" fontId="28"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1" fillId="0" borderId="11" xfId="0" applyFont="1" applyBorder="1"/>
    <xf numFmtId="14" fontId="6" fillId="2" borderId="2" xfId="0" applyNumberFormat="1" applyFont="1" applyFill="1" applyBorder="1" applyAlignment="1">
      <alignment horizontal="center"/>
    </xf>
    <xf numFmtId="0" fontId="1" fillId="0" borderId="0" xfId="0" applyFont="1" applyAlignment="1">
      <alignment horizontal="center"/>
    </xf>
    <xf numFmtId="0" fontId="1" fillId="0" borderId="9" xfId="0" applyFont="1" applyBorder="1"/>
    <xf numFmtId="0" fontId="1" fillId="0" borderId="0" xfId="0" applyFont="1" applyAlignment="1">
      <alignment horizontal="center" vertical="center"/>
    </xf>
    <xf numFmtId="0" fontId="1" fillId="5" borderId="2" xfId="0" applyFont="1" applyFill="1" applyBorder="1" applyAlignment="1">
      <alignment horizontal="center" vertical="center" wrapText="1"/>
    </xf>
    <xf numFmtId="0" fontId="1" fillId="0" borderId="5" xfId="0" applyFont="1" applyBorder="1" applyAlignment="1">
      <alignment horizontal="center"/>
    </xf>
    <xf numFmtId="0" fontId="1" fillId="3" borderId="2" xfId="0" applyFont="1" applyFill="1" applyBorder="1" applyAlignment="1">
      <alignment horizontal="center" vertical="center" wrapText="1"/>
    </xf>
    <xf numFmtId="3" fontId="6" fillId="2" borderId="2" xfId="0" applyNumberFormat="1" applyFont="1" applyFill="1" applyBorder="1" applyAlignment="1">
      <alignment horizontal="center" vertical="center" wrapText="1"/>
    </xf>
    <xf numFmtId="3" fontId="6" fillId="2" borderId="2" xfId="0" applyNumberFormat="1" applyFont="1" applyFill="1" applyBorder="1" applyAlignment="1">
      <alignment horizontal="center" vertical="center"/>
    </xf>
    <xf numFmtId="0" fontId="6" fillId="2" borderId="2" xfId="0" applyFont="1" applyFill="1" applyBorder="1" applyAlignment="1">
      <alignment horizontal="center" vertical="center" wrapText="1"/>
    </xf>
    <xf numFmtId="0" fontId="6" fillId="2" borderId="2" xfId="0" applyFont="1" applyFill="1" applyBorder="1" applyAlignment="1">
      <alignment horizontal="center" vertical="center"/>
    </xf>
    <xf numFmtId="0" fontId="10" fillId="0" borderId="15" xfId="0" applyFont="1" applyBorder="1" applyAlignment="1">
      <alignment horizontal="center" vertical="center" wrapText="1"/>
    </xf>
    <xf numFmtId="0" fontId="6" fillId="0" borderId="2" xfId="0" applyFont="1" applyBorder="1" applyAlignment="1">
      <alignment horizontal="center" vertical="center"/>
    </xf>
    <xf numFmtId="0" fontId="6" fillId="0" borderId="0" xfId="0" applyFont="1" applyAlignment="1">
      <alignment horizontal="left"/>
    </xf>
    <xf numFmtId="0" fontId="7" fillId="0" borderId="0" xfId="0" applyFont="1" applyAlignment="1">
      <alignment horizontal="center" vertical="center"/>
    </xf>
    <xf numFmtId="2" fontId="6" fillId="0" borderId="2" xfId="0" applyNumberFormat="1" applyFont="1" applyBorder="1" applyAlignment="1">
      <alignment horizontal="center" vertical="center"/>
    </xf>
    <xf numFmtId="0" fontId="7" fillId="0" borderId="0" xfId="0" applyFont="1" applyAlignment="1">
      <alignment horizontal="center" vertical="center" wrapText="1"/>
    </xf>
    <xf numFmtId="0" fontId="1" fillId="0" borderId="6" xfId="0" applyFont="1" applyBorder="1" applyAlignment="1">
      <alignment horizontal="center"/>
    </xf>
    <xf numFmtId="12" fontId="6" fillId="2" borderId="2" xfId="0" applyNumberFormat="1" applyFont="1" applyFill="1" applyBorder="1" applyAlignment="1">
      <alignment horizontal="center"/>
    </xf>
    <xf numFmtId="0" fontId="1" fillId="0" borderId="2" xfId="0" applyFont="1" applyBorder="1" applyAlignment="1">
      <alignment vertical="top" wrapText="1"/>
    </xf>
    <xf numFmtId="0" fontId="1" fillId="0" borderId="2" xfId="0" applyFont="1" applyBorder="1" applyAlignment="1">
      <alignment horizontal="center" vertical="top"/>
    </xf>
    <xf numFmtId="0" fontId="1" fillId="5" borderId="2" xfId="0" applyFont="1" applyFill="1" applyBorder="1" applyAlignment="1">
      <alignment horizontal="center" vertical="center"/>
    </xf>
    <xf numFmtId="0" fontId="1" fillId="0" borderId="0" xfId="0" applyFont="1" applyAlignment="1">
      <alignment vertical="top" wrapText="1"/>
    </xf>
    <xf numFmtId="0" fontId="1" fillId="0" borderId="0" xfId="0" applyFont="1" applyAlignment="1">
      <alignment vertical="top"/>
    </xf>
    <xf numFmtId="0" fontId="1" fillId="0" borderId="2" xfId="0" applyFont="1" applyBorder="1" applyAlignment="1">
      <alignment horizontal="center" vertical="top" wrapText="1"/>
    </xf>
    <xf numFmtId="0" fontId="1" fillId="5" borderId="2" xfId="0" applyFont="1" applyFill="1" applyBorder="1" applyAlignment="1">
      <alignment vertical="top"/>
    </xf>
    <xf numFmtId="10" fontId="1" fillId="5" borderId="2" xfId="0" applyNumberFormat="1" applyFont="1" applyFill="1" applyBorder="1" applyAlignment="1">
      <alignment horizontal="center" vertical="center"/>
    </xf>
    <xf numFmtId="0" fontId="1" fillId="0" borderId="0" xfId="0" applyFont="1"/>
    <xf numFmtId="0" fontId="0" fillId="0" borderId="0" xfId="0" applyAlignment="1">
      <alignment horizontal="left" vertical="top"/>
    </xf>
    <xf numFmtId="0" fontId="2" fillId="0" borderId="0" xfId="0" applyFont="1" applyAlignment="1">
      <alignment vertical="top" wrapText="1"/>
    </xf>
    <xf numFmtId="0" fontId="2" fillId="3" borderId="2" xfId="0" applyFont="1" applyFill="1" applyBorder="1" applyAlignment="1">
      <alignment horizontal="center"/>
    </xf>
    <xf numFmtId="0" fontId="2" fillId="3" borderId="2" xfId="0" applyFont="1" applyFill="1" applyBorder="1" applyAlignment="1">
      <alignment horizontal="left"/>
    </xf>
    <xf numFmtId="0" fontId="34" fillId="2" borderId="0" xfId="3" applyFont="1" applyFill="1" applyAlignment="1">
      <alignment horizontal="center"/>
    </xf>
    <xf numFmtId="0" fontId="35" fillId="2" borderId="0" xfId="0" applyFont="1" applyFill="1" applyAlignment="1">
      <alignment horizontal="center"/>
    </xf>
    <xf numFmtId="0" fontId="2" fillId="3" borderId="3" xfId="0" applyFont="1" applyFill="1" applyBorder="1" applyAlignment="1">
      <alignment horizontal="left"/>
    </xf>
    <xf numFmtId="0" fontId="2" fillId="3" borderId="4" xfId="0" applyFont="1" applyFill="1" applyBorder="1" applyAlignment="1">
      <alignment horizontal="left"/>
    </xf>
    <xf numFmtId="0" fontId="2" fillId="3" borderId="3" xfId="0" applyFont="1" applyFill="1" applyBorder="1" applyAlignment="1">
      <alignment horizontal="center"/>
    </xf>
    <xf numFmtId="0" fontId="2" fillId="3" borderId="4" xfId="0" applyFont="1" applyFill="1" applyBorder="1" applyAlignment="1">
      <alignment horizontal="center"/>
    </xf>
    <xf numFmtId="0" fontId="21" fillId="0" borderId="0" xfId="0" applyFont="1" applyAlignment="1">
      <alignment horizontal="left" wrapText="1"/>
    </xf>
    <xf numFmtId="0" fontId="8" fillId="2" borderId="0" xfId="0" applyFont="1" applyFill="1" applyAlignment="1">
      <alignment horizontal="center"/>
    </xf>
    <xf numFmtId="0" fontId="15" fillId="3" borderId="0" xfId="0" applyFont="1" applyFill="1" applyAlignment="1">
      <alignment horizontal="center" vertical="center"/>
    </xf>
    <xf numFmtId="0" fontId="6" fillId="2" borderId="2" xfId="0" applyFont="1" applyFill="1" applyBorder="1" applyAlignment="1">
      <alignment horizontal="left" vertical="top"/>
    </xf>
    <xf numFmtId="0" fontId="0" fillId="0" borderId="18" xfId="0" applyBorder="1" applyAlignment="1">
      <alignment vertical="top"/>
    </xf>
    <xf numFmtId="0" fontId="6" fillId="2" borderId="3" xfId="0" applyFont="1" applyFill="1" applyBorder="1" applyAlignment="1">
      <alignment horizontal="left" vertical="top"/>
    </xf>
    <xf numFmtId="0" fontId="6" fillId="2" borderId="4" xfId="0" applyFont="1" applyFill="1" applyBorder="1" applyAlignment="1">
      <alignment horizontal="left" vertical="top"/>
    </xf>
    <xf numFmtId="0" fontId="0" fillId="0" borderId="19" xfId="0" applyBorder="1" applyAlignment="1">
      <alignment vertical="top"/>
    </xf>
    <xf numFmtId="0" fontId="0" fillId="0" borderId="2" xfId="0" applyBorder="1" applyAlignment="1">
      <alignmen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10" fillId="0" borderId="2" xfId="0" applyFont="1" applyBorder="1" applyAlignment="1">
      <alignment horizontal="left"/>
    </xf>
    <xf numFmtId="0" fontId="6" fillId="2" borderId="3" xfId="0" applyFont="1" applyFill="1" applyBorder="1" applyAlignment="1">
      <alignment horizontal="left"/>
    </xf>
    <xf numFmtId="0" fontId="6" fillId="2" borderId="4" xfId="0" applyFont="1" applyFill="1" applyBorder="1" applyAlignment="1">
      <alignment horizontal="left"/>
    </xf>
    <xf numFmtId="0" fontId="6" fillId="2" borderId="5" xfId="0" applyFont="1" applyFill="1"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6" fillId="2" borderId="2" xfId="0" applyFont="1" applyFill="1" applyBorder="1" applyAlignment="1">
      <alignment horizontal="left"/>
    </xf>
    <xf numFmtId="0" fontId="0" fillId="0" borderId="2" xfId="0"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2" xfId="0" applyFont="1" applyFill="1" applyBorder="1" applyAlignment="1">
      <alignment horizontal="left" vertical="top" wrapText="1"/>
    </xf>
    <xf numFmtId="0" fontId="7" fillId="0" borderId="2" xfId="0" applyFont="1" applyBorder="1" applyAlignment="1">
      <alignment horizontal="left" vertical="top"/>
    </xf>
    <xf numFmtId="0" fontId="0" fillId="0" borderId="2" xfId="0"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0" fontId="0" fillId="0" borderId="2" xfId="0" applyBorder="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3" borderId="3" xfId="0" applyFont="1" applyFill="1" applyBorder="1" applyAlignment="1">
      <alignment vertical="center" wrapText="1"/>
    </xf>
    <xf numFmtId="0" fontId="0" fillId="0" borderId="5" xfId="0"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0" borderId="2" xfId="0" applyFont="1" applyBorder="1" applyAlignment="1">
      <alignment horizontal="center" vertical="center"/>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left" vertical="top"/>
    </xf>
    <xf numFmtId="0" fontId="7" fillId="0" borderId="12" xfId="0" applyFont="1" applyBorder="1" applyAlignment="1">
      <alignment horizontal="left" vertical="top"/>
    </xf>
    <xf numFmtId="0" fontId="7" fillId="0" borderId="0" xfId="0" applyFont="1" applyAlignment="1">
      <alignment horizontal="left" vertical="top"/>
    </xf>
    <xf numFmtId="0" fontId="10" fillId="0" borderId="2" xfId="0" applyFont="1" applyBorder="1" applyAlignment="1">
      <alignment horizontal="center" vertical="center" wrapText="1"/>
    </xf>
    <xf numFmtId="0" fontId="1" fillId="2" borderId="3" xfId="0" applyFont="1" applyFill="1" applyBorder="1" applyAlignment="1">
      <alignment horizontal="left" vertical="top" wrapText="1"/>
    </xf>
    <xf numFmtId="0" fontId="1" fillId="2" borderId="5" xfId="0" applyFont="1" applyFill="1" applyBorder="1" applyAlignment="1">
      <alignment horizontal="left" vertical="top" wrapText="1"/>
    </xf>
    <xf numFmtId="0" fontId="10"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left" vertical="top"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vertical="top"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36" fillId="8" borderId="20" xfId="0" applyFont="1" applyFill="1" applyBorder="1" applyAlignment="1">
      <alignment horizontal="left" vertical="top"/>
    </xf>
    <xf numFmtId="0" fontId="36" fillId="8" borderId="20" xfId="0" applyFont="1" applyFill="1" applyBorder="1" applyAlignment="1">
      <alignment vertical="top"/>
    </xf>
    <xf numFmtId="17" fontId="36" fillId="8" borderId="20" xfId="0" applyNumberFormat="1" applyFont="1" applyFill="1" applyBorder="1" applyAlignment="1">
      <alignment horizontal="left" vertical="top"/>
    </xf>
    <xf numFmtId="0" fontId="36" fillId="8" borderId="2" xfId="0" applyFont="1" applyFill="1" applyBorder="1" applyAlignment="1">
      <alignment vertical="top"/>
    </xf>
    <xf numFmtId="0" fontId="7" fillId="0" borderId="6" xfId="0" applyFont="1" applyBorder="1" applyAlignment="1">
      <alignment horizontal="left" vertical="center"/>
    </xf>
    <xf numFmtId="0" fontId="7" fillId="0" borderId="7" xfId="0" applyFont="1" applyBorder="1" applyAlignment="1">
      <alignment horizontal="left" vertical="center"/>
    </xf>
    <xf numFmtId="0" fontId="7" fillId="0" borderId="8" xfId="0" applyFont="1" applyBorder="1" applyAlignment="1">
      <alignment horizontal="left" vertical="center"/>
    </xf>
    <xf numFmtId="14" fontId="36" fillId="8" borderId="20" xfId="0" applyNumberFormat="1" applyFont="1" applyFill="1" applyBorder="1" applyAlignment="1">
      <alignment horizontal="left" vertical="top"/>
    </xf>
    <xf numFmtId="14" fontId="36" fillId="8" borderId="22" xfId="0" applyNumberFormat="1" applyFont="1" applyFill="1" applyBorder="1" applyAlignment="1">
      <alignment horizontal="left" vertical="top"/>
    </xf>
    <xf numFmtId="17" fontId="36" fillId="8" borderId="22" xfId="0" applyNumberFormat="1" applyFont="1" applyFill="1" applyBorder="1" applyAlignment="1">
      <alignment horizontal="left" vertical="top"/>
    </xf>
    <xf numFmtId="0" fontId="36" fillId="8" borderId="2" xfId="0" applyFont="1" applyFill="1" applyBorder="1" applyAlignment="1">
      <alignment horizontal="left" vertical="top"/>
    </xf>
    <xf numFmtId="0" fontId="36" fillId="8" borderId="3" xfId="0" applyFont="1" applyFill="1" applyBorder="1" applyAlignment="1">
      <alignment horizontal="left" vertical="top"/>
    </xf>
    <xf numFmtId="0" fontId="36" fillId="8" borderId="21" xfId="0" applyFont="1" applyFill="1" applyBorder="1" applyAlignment="1">
      <alignment horizontal="left" vertical="top"/>
    </xf>
    <xf numFmtId="0" fontId="36" fillId="8" borderId="23" xfId="0" applyFont="1" applyFill="1" applyBorder="1" applyAlignment="1">
      <alignment horizontal="left" vertical="top"/>
    </xf>
    <xf numFmtId="0" fontId="7" fillId="0" borderId="2" xfId="0" applyFont="1" applyBorder="1" applyAlignment="1">
      <alignment vertical="top" wrapText="1"/>
    </xf>
    <xf numFmtId="0" fontId="37" fillId="0" borderId="3" xfId="0" applyFont="1" applyBorder="1" applyAlignment="1">
      <alignment vertical="top" wrapText="1"/>
    </xf>
    <xf numFmtId="0" fontId="38" fillId="0" borderId="5" xfId="0" applyFont="1" applyBorder="1" applyAlignment="1">
      <alignment vertical="top" wrapText="1"/>
    </xf>
    <xf numFmtId="0" fontId="1" fillId="0" borderId="2" xfId="0" applyFont="1" applyBorder="1" applyAlignment="1">
      <alignment vertical="top" wrapText="1"/>
    </xf>
    <xf numFmtId="0" fontId="38" fillId="0" borderId="2" xfId="0" applyFont="1" applyBorder="1" applyAlignment="1">
      <alignment vertical="top"/>
    </xf>
    <xf numFmtId="0" fontId="37" fillId="0" borderId="2" xfId="0" applyFont="1" applyBorder="1" applyAlignment="1">
      <alignment vertical="top" wrapText="1"/>
    </xf>
    <xf numFmtId="0" fontId="38" fillId="0" borderId="2" xfId="0" applyFont="1" applyBorder="1" applyAlignment="1">
      <alignment vertical="top" wrapText="1"/>
    </xf>
    <xf numFmtId="0" fontId="10" fillId="0" borderId="2" xfId="0" applyFont="1"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10" fillId="3" borderId="2" xfId="0" applyFont="1" applyFill="1" applyBorder="1" applyAlignment="1">
      <alignment horizontal="left" vertical="center" wrapText="1"/>
    </xf>
    <xf numFmtId="0" fontId="1" fillId="2" borderId="6" xfId="0" applyFont="1" applyFill="1" applyBorder="1" applyAlignment="1">
      <alignment horizontal="left" vertical="top"/>
    </xf>
    <xf numFmtId="0" fontId="17" fillId="0" borderId="2" xfId="0" applyFont="1" applyBorder="1" applyAlignment="1">
      <alignment horizontal="left" vertical="center" wrapText="1"/>
    </xf>
    <xf numFmtId="0" fontId="6" fillId="5" borderId="6" xfId="0" applyFont="1" applyFill="1" applyBorder="1" applyAlignment="1">
      <alignment horizontal="left" vertical="center" wrapText="1"/>
    </xf>
    <xf numFmtId="0" fontId="6" fillId="5" borderId="7" xfId="0" applyFont="1" applyFill="1" applyBorder="1" applyAlignment="1">
      <alignment horizontal="left" vertical="center" wrapText="1"/>
    </xf>
    <xf numFmtId="0" fontId="6" fillId="5" borderId="8" xfId="0" applyFont="1" applyFill="1" applyBorder="1" applyAlignment="1">
      <alignment horizontal="left" vertical="center" wrapText="1"/>
    </xf>
    <xf numFmtId="0" fontId="6" fillId="5" borderId="2"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2" borderId="6" xfId="0" applyFont="1" applyFill="1" applyBorder="1" applyAlignment="1">
      <alignment horizontal="center" vertical="center"/>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22" fillId="0" borderId="0" xfId="0" applyFont="1" applyAlignment="1">
      <alignment horizontal="left" vertical="top" wrapText="1"/>
    </xf>
    <xf numFmtId="0" fontId="1" fillId="2" borderId="2" xfId="0" applyFont="1" applyFill="1" applyBorder="1" applyAlignment="1">
      <alignment horizontal="left" vertical="top"/>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6" fillId="2" borderId="14" xfId="0" applyFont="1" applyFill="1" applyBorder="1" applyAlignment="1">
      <alignment horizontal="left" vertical="top" wrapText="1"/>
    </xf>
    <xf numFmtId="0" fontId="10" fillId="0" borderId="1"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7" fillId="0" borderId="12" xfId="0" applyFont="1" applyBorder="1" applyAlignment="1">
      <alignment horizontal="center"/>
    </xf>
    <xf numFmtId="0" fontId="7" fillId="0" borderId="2" xfId="0" applyFont="1" applyBorder="1" applyAlignment="1">
      <alignment horizontal="center"/>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0" borderId="2" xfId="0" applyFont="1" applyBorder="1" applyAlignment="1">
      <alignment horizontal="center" vertical="center"/>
    </xf>
    <xf numFmtId="0" fontId="6" fillId="0" borderId="1" xfId="0" applyFont="1" applyBorder="1" applyAlignment="1">
      <alignment horizontal="center" vertical="center"/>
    </xf>
    <xf numFmtId="0" fontId="6" fillId="0" borderId="15" xfId="0" applyFont="1" applyBorder="1" applyAlignment="1">
      <alignment horizontal="center" vertical="center"/>
    </xf>
    <xf numFmtId="0" fontId="6" fillId="0" borderId="14" xfId="0" applyFont="1" applyBorder="1" applyAlignment="1">
      <alignment horizontal="center" vertical="center"/>
    </xf>
    <xf numFmtId="0" fontId="2" fillId="3" borderId="0" xfId="0" applyFont="1" applyFill="1" applyAlignment="1">
      <alignment horizontal="center" vertical="center"/>
    </xf>
    <xf numFmtId="17" fontId="2" fillId="0" borderId="0" xfId="0" applyNumberFormat="1" applyFont="1"/>
    <xf numFmtId="0" fontId="2" fillId="2" borderId="0" xfId="0" applyFont="1" applyFill="1" applyAlignment="1">
      <alignment horizontal="center" vertical="center"/>
    </xf>
    <xf numFmtId="0" fontId="2" fillId="2" borderId="0" xfId="0" applyFont="1" applyFill="1"/>
    <xf numFmtId="0" fontId="2" fillId="0" borderId="0" xfId="0" applyFont="1" applyAlignment="1">
      <alignment horizontal="left"/>
    </xf>
    <xf numFmtId="0" fontId="32" fillId="0" borderId="4" xfId="0" applyFont="1" applyBorder="1" applyAlignment="1"/>
    <xf numFmtId="0" fontId="32" fillId="0" borderId="5" xfId="0" applyFont="1" applyBorder="1" applyAlignment="1"/>
    <xf numFmtId="0" fontId="0" fillId="0" borderId="5" xfId="0" applyBorder="1" applyAlignment="1"/>
    <xf numFmtId="14" fontId="2" fillId="2" borderId="0" xfId="0" applyNumberFormat="1" applyFont="1" applyFill="1" applyAlignment="1">
      <alignment horizontal="center"/>
    </xf>
    <xf numFmtId="0" fontId="2" fillId="2" borderId="0" xfId="0"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0" fontId="1" fillId="0" borderId="12" xfId="0" applyFont="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3" fontId="1" fillId="5" borderId="2" xfId="0" applyNumberFormat="1" applyFont="1" applyFill="1" applyBorder="1" applyAlignment="1">
      <alignment horizontal="center" vertical="center" wrapText="1"/>
    </xf>
    <xf numFmtId="0" fontId="1" fillId="5" borderId="2" xfId="0" applyFont="1" applyFill="1" applyBorder="1" applyAlignment="1">
      <alignment horizontal="center"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9" fontId="1" fillId="2" borderId="2" xfId="0" applyNumberFormat="1" applyFont="1" applyFill="1" applyBorder="1" applyAlignment="1">
      <alignment horizontal="center" vertical="center" wrapText="1"/>
    </xf>
    <xf numFmtId="169" fontId="1" fillId="2" borderId="2" xfId="0" applyNumberFormat="1"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9" fontId="1" fillId="0" borderId="2" xfId="0" applyNumberFormat="1" applyFont="1" applyBorder="1" applyAlignment="1">
      <alignment horizontal="center" vertical="center" wrapText="1"/>
    </xf>
    <xf numFmtId="10" fontId="1" fillId="5" borderId="2" xfId="0" applyNumberFormat="1"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11"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3" xfId="0" applyFont="1" applyFill="1" applyBorder="1" applyAlignment="1">
      <alignment horizontal="center" vertical="center"/>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0" borderId="2" xfId="0" applyFont="1" applyBorder="1" applyAlignment="1">
      <alignment horizontal="center"/>
    </xf>
    <xf numFmtId="2" fontId="1" fillId="5" borderId="2" xfId="0" applyNumberFormat="1"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9.6999999999999993</c:v>
                </c:pt>
                <c:pt idx="1">
                  <c:v>9.6999999999999993</c:v>
                </c:pt>
                <c:pt idx="2">
                  <c:v>9.6999999999999993</c:v>
                </c:pt>
                <c:pt idx="3">
                  <c:v>7.9</c:v>
                </c:pt>
                <c:pt idx="4">
                  <c:v>9.6</c:v>
                </c:pt>
                <c:pt idx="5">
                  <c:v>9.6999999999999993</c:v>
                </c:pt>
                <c:pt idx="6">
                  <c:v>9.6999999999999993</c:v>
                </c:pt>
                <c:pt idx="7">
                  <c:v>9.6999999999999993</c:v>
                </c:pt>
                <c:pt idx="8">
                  <c:v>9.6999999999999993</c:v>
                </c:pt>
                <c:pt idx="9">
                  <c:v>9.6999999999999993</c:v>
                </c:pt>
                <c:pt idx="10">
                  <c:v>9.6999999999999993</c:v>
                </c:pt>
                <c:pt idx="11">
                  <c:v>9.6999999999999993</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19.399999999999999</c:v>
                </c:pt>
                <c:pt idx="1">
                  <c:v>18.399999999999999</c:v>
                </c:pt>
                <c:pt idx="2">
                  <c:v>18</c:v>
                </c:pt>
                <c:pt idx="3">
                  <c:v>16.100000000000001</c:v>
                </c:pt>
                <c:pt idx="4">
                  <c:v>23.6</c:v>
                </c:pt>
                <c:pt idx="5">
                  <c:v>20.2</c:v>
                </c:pt>
                <c:pt idx="6">
                  <c:v>23.5</c:v>
                </c:pt>
                <c:pt idx="7">
                  <c:v>18.399999999999999</c:v>
                </c:pt>
                <c:pt idx="8">
                  <c:v>26.1</c:v>
                </c:pt>
                <c:pt idx="9">
                  <c:v>21.1</c:v>
                </c:pt>
                <c:pt idx="10">
                  <c:v>98.3</c:v>
                </c:pt>
                <c:pt idx="11">
                  <c:v>29.7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9.6999999999999993</c:v>
                </c:pt>
                <c:pt idx="1">
                  <c:v>9.6999999999999993</c:v>
                </c:pt>
                <c:pt idx="2">
                  <c:v>9.6999999999999993</c:v>
                </c:pt>
                <c:pt idx="3">
                  <c:v>7.9</c:v>
                </c:pt>
                <c:pt idx="4">
                  <c:v>9.6</c:v>
                </c:pt>
                <c:pt idx="5">
                  <c:v>9.6999999999999993</c:v>
                </c:pt>
                <c:pt idx="6">
                  <c:v>9.6999999999999993</c:v>
                </c:pt>
                <c:pt idx="7">
                  <c:v>9.6999999999999993</c:v>
                </c:pt>
                <c:pt idx="8">
                  <c:v>9.6999999999999993</c:v>
                </c:pt>
                <c:pt idx="9">
                  <c:v>9.6999999999999993</c:v>
                </c:pt>
                <c:pt idx="10">
                  <c:v>9.6999999999999993</c:v>
                </c:pt>
                <c:pt idx="11">
                  <c:v>9.6999999999999993</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9.8000000000000007</c:v>
                </c:pt>
                <c:pt idx="1">
                  <c:v>9.8000000000000007</c:v>
                </c:pt>
                <c:pt idx="2">
                  <c:v>9.8000000000000007</c:v>
                </c:pt>
                <c:pt idx="3">
                  <c:v>9.6999999999999993</c:v>
                </c:pt>
                <c:pt idx="4">
                  <c:v>9.8000000000000007</c:v>
                </c:pt>
                <c:pt idx="5">
                  <c:v>9.8000000000000007</c:v>
                </c:pt>
                <c:pt idx="6">
                  <c:v>9.8000000000000007</c:v>
                </c:pt>
                <c:pt idx="7">
                  <c:v>9.8000000000000007</c:v>
                </c:pt>
                <c:pt idx="8">
                  <c:v>9.8000000000000007</c:v>
                </c:pt>
                <c:pt idx="9">
                  <c:v>9.8000000000000007</c:v>
                </c:pt>
                <c:pt idx="10">
                  <c:v>9.8000000000000007</c:v>
                </c:pt>
                <c:pt idx="11">
                  <c:v>10</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19.2</c:v>
                </c:pt>
                <c:pt idx="1">
                  <c:v>22.5</c:v>
                </c:pt>
                <c:pt idx="2">
                  <c:v>21.1</c:v>
                </c:pt>
                <c:pt idx="3">
                  <c:v>15.3</c:v>
                </c:pt>
                <c:pt idx="4">
                  <c:v>19.899999999999999</c:v>
                </c:pt>
                <c:pt idx="5">
                  <c:v>17.8</c:v>
                </c:pt>
                <c:pt idx="6">
                  <c:v>21.1</c:v>
                </c:pt>
                <c:pt idx="7">
                  <c:v>21.3</c:v>
                </c:pt>
                <c:pt idx="8">
                  <c:v>24.3</c:v>
                </c:pt>
                <c:pt idx="9">
                  <c:v>22.2</c:v>
                </c:pt>
                <c:pt idx="10">
                  <c:v>30.4</c:v>
                </c:pt>
                <c:pt idx="11">
                  <c:v>26.3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41</c:v>
                </c:pt>
                <c:pt idx="1">
                  <c:v>56.1</c:v>
                </c:pt>
                <c:pt idx="2">
                  <c:v>69.2</c:v>
                </c:pt>
                <c:pt idx="3">
                  <c:v>48.5</c:v>
                </c:pt>
                <c:pt idx="4">
                  <c:v>66.2</c:v>
                </c:pt>
                <c:pt idx="5">
                  <c:v>51.4</c:v>
                </c:pt>
                <c:pt idx="6">
                  <c:v>75.900000000000006</c:v>
                </c:pt>
                <c:pt idx="7">
                  <c:v>84.3</c:v>
                </c:pt>
                <c:pt idx="8">
                  <c:v>55.2</c:v>
                </c:pt>
                <c:pt idx="9">
                  <c:v>59.5</c:v>
                </c:pt>
                <c:pt idx="10">
                  <c:v>97.9</c:v>
                </c:pt>
                <c:pt idx="11">
                  <c:v>78.900000000000006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19.2</c:v>
                </c:pt>
                <c:pt idx="1">
                  <c:v>22.5</c:v>
                </c:pt>
                <c:pt idx="2">
                  <c:v>21.1</c:v>
                </c:pt>
                <c:pt idx="3">
                  <c:v>15.3</c:v>
                </c:pt>
                <c:pt idx="4">
                  <c:v>19.899999999999999</c:v>
                </c:pt>
                <c:pt idx="5">
                  <c:v>17.8</c:v>
                </c:pt>
                <c:pt idx="6">
                  <c:v>21.1</c:v>
                </c:pt>
                <c:pt idx="7">
                  <c:v>21.3</c:v>
                </c:pt>
                <c:pt idx="8">
                  <c:v>24.3</c:v>
                </c:pt>
                <c:pt idx="9">
                  <c:v>22.2</c:v>
                </c:pt>
                <c:pt idx="10">
                  <c:v>30.4</c:v>
                </c:pt>
                <c:pt idx="11">
                  <c:v>26.3</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25.5</c:v>
                </c:pt>
                <c:pt idx="1">
                  <c:v>28.7</c:v>
                </c:pt>
                <c:pt idx="2">
                  <c:v>31.3</c:v>
                </c:pt>
                <c:pt idx="3">
                  <c:v>20.2</c:v>
                </c:pt>
                <c:pt idx="4">
                  <c:v>25.1</c:v>
                </c:pt>
                <c:pt idx="5">
                  <c:v>21.5</c:v>
                </c:pt>
                <c:pt idx="6">
                  <c:v>28.6</c:v>
                </c:pt>
                <c:pt idx="7">
                  <c:v>28.3</c:v>
                </c:pt>
                <c:pt idx="8">
                  <c:v>31.8</c:v>
                </c:pt>
                <c:pt idx="9">
                  <c:v>30.3</c:v>
                </c:pt>
                <c:pt idx="10">
                  <c:v>43.8</c:v>
                </c:pt>
                <c:pt idx="11">
                  <c:v>41.1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185.7</c:v>
                </c:pt>
                <c:pt idx="1">
                  <c:v>190.1</c:v>
                </c:pt>
                <c:pt idx="2">
                  <c:v>188.7</c:v>
                </c:pt>
                <c:pt idx="3">
                  <c:v>164.4</c:v>
                </c:pt>
                <c:pt idx="4">
                  <c:v>179.1</c:v>
                </c:pt>
                <c:pt idx="5">
                  <c:v>185.5</c:v>
                </c:pt>
                <c:pt idx="6">
                  <c:v>187.8</c:v>
                </c:pt>
                <c:pt idx="7">
                  <c:v>186.1</c:v>
                </c:pt>
                <c:pt idx="8">
                  <c:v>190</c:v>
                </c:pt>
                <c:pt idx="9">
                  <c:v>184.5</c:v>
                </c:pt>
                <c:pt idx="10">
                  <c:v>180.6</c:v>
                </c:pt>
                <c:pt idx="11">
                  <c:v>183.2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219.9</c:v>
                </c:pt>
                <c:pt idx="1">
                  <c:v>240.7</c:v>
                </c:pt>
                <c:pt idx="2">
                  <c:v>232.8</c:v>
                </c:pt>
                <c:pt idx="3">
                  <c:v>216.2</c:v>
                </c:pt>
                <c:pt idx="4">
                  <c:v>220</c:v>
                </c:pt>
                <c:pt idx="5">
                  <c:v>212.4</c:v>
                </c:pt>
                <c:pt idx="6">
                  <c:v>230.3</c:v>
                </c:pt>
                <c:pt idx="7">
                  <c:v>232.9</c:v>
                </c:pt>
                <c:pt idx="8">
                  <c:v>230.4</c:v>
                </c:pt>
                <c:pt idx="9">
                  <c:v>214</c:v>
                </c:pt>
                <c:pt idx="10">
                  <c:v>227.8</c:v>
                </c:pt>
                <c:pt idx="11">
                  <c:v>221.9</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185.7</c:v>
                </c:pt>
                <c:pt idx="1">
                  <c:v>190.1</c:v>
                </c:pt>
                <c:pt idx="2">
                  <c:v>188.7</c:v>
                </c:pt>
                <c:pt idx="3">
                  <c:v>164.4</c:v>
                </c:pt>
                <c:pt idx="4">
                  <c:v>179.1</c:v>
                </c:pt>
                <c:pt idx="5">
                  <c:v>185.5</c:v>
                </c:pt>
                <c:pt idx="6">
                  <c:v>187.8</c:v>
                </c:pt>
                <c:pt idx="7">
                  <c:v>186.1</c:v>
                </c:pt>
                <c:pt idx="8">
                  <c:v>190</c:v>
                </c:pt>
                <c:pt idx="9">
                  <c:v>184.5</c:v>
                </c:pt>
                <c:pt idx="10">
                  <c:v>180.6</c:v>
                </c:pt>
                <c:pt idx="11">
                  <c:v>183.2</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193</c:v>
                </c:pt>
                <c:pt idx="1">
                  <c:v>196.5</c:v>
                </c:pt>
                <c:pt idx="2">
                  <c:v>198.7</c:v>
                </c:pt>
                <c:pt idx="3">
                  <c:v>177.6</c:v>
                </c:pt>
                <c:pt idx="4">
                  <c:v>188.5</c:v>
                </c:pt>
                <c:pt idx="5">
                  <c:v>190.7</c:v>
                </c:pt>
                <c:pt idx="6">
                  <c:v>195.4</c:v>
                </c:pt>
                <c:pt idx="7">
                  <c:v>195.8</c:v>
                </c:pt>
                <c:pt idx="8">
                  <c:v>195.4</c:v>
                </c:pt>
                <c:pt idx="9">
                  <c:v>192.6</c:v>
                </c:pt>
                <c:pt idx="10">
                  <c:v>188.6</c:v>
                </c:pt>
                <c:pt idx="11">
                  <c:v>190.1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0.2</c:v>
                </c:pt>
                <c:pt idx="1">
                  <c:v>0.2</c:v>
                </c:pt>
                <c:pt idx="2">
                  <c:v>0.2</c:v>
                </c:pt>
                <c:pt idx="3">
                  <c:v>0.3</c:v>
                </c:pt>
                <c:pt idx="4">
                  <c:v>0.3</c:v>
                </c:pt>
                <c:pt idx="5">
                  <c:v>0.2</c:v>
                </c:pt>
                <c:pt idx="6">
                  <c:v>0.4</c:v>
                </c:pt>
                <c:pt idx="7">
                  <c:v>0.3</c:v>
                </c:pt>
                <c:pt idx="8">
                  <c:v>0.3</c:v>
                </c:pt>
                <c:pt idx="9">
                  <c:v>0.4</c:v>
                </c:pt>
                <c:pt idx="10">
                  <c:v>0.3</c:v>
                </c:pt>
                <c:pt idx="11">
                  <c:v>0.3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1.6</c:v>
                </c:pt>
                <c:pt idx="1">
                  <c:v>0.7</c:v>
                </c:pt>
                <c:pt idx="2">
                  <c:v>3.7</c:v>
                </c:pt>
                <c:pt idx="3">
                  <c:v>3.6</c:v>
                </c:pt>
                <c:pt idx="4">
                  <c:v>2.2000000000000002</c:v>
                </c:pt>
                <c:pt idx="5">
                  <c:v>0.7</c:v>
                </c:pt>
                <c:pt idx="6">
                  <c:v>3.2</c:v>
                </c:pt>
                <c:pt idx="7">
                  <c:v>2.7</c:v>
                </c:pt>
                <c:pt idx="8">
                  <c:v>3.6</c:v>
                </c:pt>
                <c:pt idx="9">
                  <c:v>10.3</c:v>
                </c:pt>
                <c:pt idx="10">
                  <c:v>2.7</c:v>
                </c:pt>
                <c:pt idx="11">
                  <c:v>1.5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0.2</c:v>
                </c:pt>
                <c:pt idx="1">
                  <c:v>0.2</c:v>
                </c:pt>
                <c:pt idx="2">
                  <c:v>0.2</c:v>
                </c:pt>
                <c:pt idx="3">
                  <c:v>0.3</c:v>
                </c:pt>
                <c:pt idx="4">
                  <c:v>0.3</c:v>
                </c:pt>
                <c:pt idx="5">
                  <c:v>0.2</c:v>
                </c:pt>
                <c:pt idx="6">
                  <c:v>0.4</c:v>
                </c:pt>
                <c:pt idx="7">
                  <c:v>0.3</c:v>
                </c:pt>
                <c:pt idx="8">
                  <c:v>0.3</c:v>
                </c:pt>
                <c:pt idx="9">
                  <c:v>0.4</c:v>
                </c:pt>
                <c:pt idx="10">
                  <c:v>0.3</c:v>
                </c:pt>
                <c:pt idx="11">
                  <c:v>0.3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0.5</c:v>
                </c:pt>
                <c:pt idx="1">
                  <c:v>0.2</c:v>
                </c:pt>
                <c:pt idx="2">
                  <c:v>0.4</c:v>
                </c:pt>
                <c:pt idx="3">
                  <c:v>1</c:v>
                </c:pt>
                <c:pt idx="4">
                  <c:v>0.4</c:v>
                </c:pt>
                <c:pt idx="5">
                  <c:v>0.3</c:v>
                </c:pt>
                <c:pt idx="6">
                  <c:v>1</c:v>
                </c:pt>
                <c:pt idx="7">
                  <c:v>0.6</c:v>
                </c:pt>
                <c:pt idx="8">
                  <c:v>0.4</c:v>
                </c:pt>
                <c:pt idx="9">
                  <c:v>2.6</c:v>
                </c:pt>
                <c:pt idx="10">
                  <c:v>0.5</c:v>
                </c:pt>
                <c:pt idx="11">
                  <c:v>0.4</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0.5</c:v>
                </c:pt>
                <c:pt idx="1">
                  <c:v>0.6</c:v>
                </c:pt>
                <c:pt idx="2">
                  <c:v>0.6</c:v>
                </c:pt>
                <c:pt idx="3">
                  <c:v>0.6</c:v>
                </c:pt>
                <c:pt idx="4">
                  <c:v>0.4</c:v>
                </c:pt>
                <c:pt idx="5">
                  <c:v>0.3</c:v>
                </c:pt>
                <c:pt idx="6">
                  <c:v>0.6</c:v>
                </c:pt>
                <c:pt idx="7">
                  <c:v>0.5</c:v>
                </c:pt>
                <c:pt idx="8">
                  <c:v>0.5</c:v>
                </c:pt>
                <c:pt idx="9">
                  <c:v>0.3</c:v>
                </c:pt>
                <c:pt idx="10">
                  <c:v>0.1</c:v>
                </c:pt>
                <c:pt idx="11">
                  <c:v>0.1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0.7</c:v>
                </c:pt>
                <c:pt idx="1">
                  <c:v>0.8</c:v>
                </c:pt>
                <c:pt idx="2">
                  <c:v>0.9</c:v>
                </c:pt>
                <c:pt idx="3">
                  <c:v>0.7</c:v>
                </c:pt>
                <c:pt idx="4">
                  <c:v>0.8</c:v>
                </c:pt>
                <c:pt idx="5">
                  <c:v>1</c:v>
                </c:pt>
                <c:pt idx="6">
                  <c:v>0.9</c:v>
                </c:pt>
                <c:pt idx="7">
                  <c:v>0.7</c:v>
                </c:pt>
                <c:pt idx="8">
                  <c:v>0.9</c:v>
                </c:pt>
                <c:pt idx="9">
                  <c:v>1</c:v>
                </c:pt>
                <c:pt idx="10">
                  <c:v>0.5</c:v>
                </c:pt>
                <c:pt idx="11">
                  <c:v>0.9</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0.5</c:v>
                </c:pt>
                <c:pt idx="1">
                  <c:v>0.6</c:v>
                </c:pt>
                <c:pt idx="2">
                  <c:v>0.6</c:v>
                </c:pt>
                <c:pt idx="3">
                  <c:v>0.6</c:v>
                </c:pt>
                <c:pt idx="4">
                  <c:v>0.4</c:v>
                </c:pt>
                <c:pt idx="5">
                  <c:v>0.3</c:v>
                </c:pt>
                <c:pt idx="6">
                  <c:v>0.6</c:v>
                </c:pt>
                <c:pt idx="7">
                  <c:v>0.5</c:v>
                </c:pt>
                <c:pt idx="8">
                  <c:v>0.5</c:v>
                </c:pt>
                <c:pt idx="9">
                  <c:v>0.3</c:v>
                </c:pt>
                <c:pt idx="10">
                  <c:v>0.1</c:v>
                </c:pt>
                <c:pt idx="11">
                  <c:v>0.1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0.6</c:v>
                </c:pt>
                <c:pt idx="1">
                  <c:v>0.7</c:v>
                </c:pt>
                <c:pt idx="2">
                  <c:v>0.8</c:v>
                </c:pt>
                <c:pt idx="3">
                  <c:v>0.7</c:v>
                </c:pt>
                <c:pt idx="4">
                  <c:v>0.6</c:v>
                </c:pt>
                <c:pt idx="5">
                  <c:v>0.8</c:v>
                </c:pt>
                <c:pt idx="6">
                  <c:v>0.8</c:v>
                </c:pt>
                <c:pt idx="7">
                  <c:v>0.6</c:v>
                </c:pt>
                <c:pt idx="8">
                  <c:v>0.5</c:v>
                </c:pt>
                <c:pt idx="9">
                  <c:v>0.6</c:v>
                </c:pt>
                <c:pt idx="10">
                  <c:v>0.2</c:v>
                </c:pt>
                <c:pt idx="11">
                  <c:v>0.5</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4.9000000000000004</c:v>
                </c:pt>
                <c:pt idx="1">
                  <c:v>4.5999999999999996</c:v>
                </c:pt>
                <c:pt idx="2">
                  <c:v>5.9</c:v>
                </c:pt>
                <c:pt idx="3">
                  <c:v>0.6</c:v>
                </c:pt>
                <c:pt idx="4">
                  <c:v>3.1</c:v>
                </c:pt>
                <c:pt idx="5">
                  <c:v>3.4</c:v>
                </c:pt>
                <c:pt idx="6">
                  <c:v>3.5</c:v>
                </c:pt>
                <c:pt idx="7">
                  <c:v>3.1</c:v>
                </c:pt>
                <c:pt idx="8">
                  <c:v>3</c:v>
                </c:pt>
                <c:pt idx="9">
                  <c:v>3.9</c:v>
                </c:pt>
                <c:pt idx="10">
                  <c:v>6.8</c:v>
                </c:pt>
                <c:pt idx="11">
                  <c:v>6.9</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44.5</c:v>
                </c:pt>
                <c:pt idx="1">
                  <c:v>15.8</c:v>
                </c:pt>
                <c:pt idx="2">
                  <c:v>156.19999999999999</c:v>
                </c:pt>
                <c:pt idx="3">
                  <c:v>35.799999999999997</c:v>
                </c:pt>
                <c:pt idx="4">
                  <c:v>79.599999999999994</c:v>
                </c:pt>
                <c:pt idx="5">
                  <c:v>29.4</c:v>
                </c:pt>
                <c:pt idx="6">
                  <c:v>79.7</c:v>
                </c:pt>
                <c:pt idx="7">
                  <c:v>135.1</c:v>
                </c:pt>
                <c:pt idx="8">
                  <c:v>61.5</c:v>
                </c:pt>
                <c:pt idx="9">
                  <c:v>41.5</c:v>
                </c:pt>
                <c:pt idx="10">
                  <c:v>216</c:v>
                </c:pt>
                <c:pt idx="11">
                  <c:v>32</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4.9000000000000004</c:v>
                </c:pt>
                <c:pt idx="1">
                  <c:v>4.5999999999999996</c:v>
                </c:pt>
                <c:pt idx="2">
                  <c:v>5.9</c:v>
                </c:pt>
                <c:pt idx="3">
                  <c:v>3.6</c:v>
                </c:pt>
                <c:pt idx="4">
                  <c:v>3.1</c:v>
                </c:pt>
                <c:pt idx="5">
                  <c:v>3.4</c:v>
                </c:pt>
                <c:pt idx="6">
                  <c:v>3.5</c:v>
                </c:pt>
                <c:pt idx="7">
                  <c:v>3.1</c:v>
                </c:pt>
                <c:pt idx="8">
                  <c:v>3</c:v>
                </c:pt>
                <c:pt idx="9">
                  <c:v>3.9</c:v>
                </c:pt>
                <c:pt idx="10">
                  <c:v>6.8</c:v>
                </c:pt>
                <c:pt idx="11">
                  <c:v>6.9</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6.9</c:v>
                </c:pt>
                <c:pt idx="1">
                  <c:v>6.4</c:v>
                </c:pt>
                <c:pt idx="2">
                  <c:v>8.3000000000000007</c:v>
                </c:pt>
                <c:pt idx="3">
                  <c:v>5.3</c:v>
                </c:pt>
                <c:pt idx="4">
                  <c:v>8.1999999999999993</c:v>
                </c:pt>
                <c:pt idx="5">
                  <c:v>5.2</c:v>
                </c:pt>
                <c:pt idx="6">
                  <c:v>6</c:v>
                </c:pt>
                <c:pt idx="7">
                  <c:v>3.4</c:v>
                </c:pt>
                <c:pt idx="8">
                  <c:v>4.0999999999999996</c:v>
                </c:pt>
                <c:pt idx="9">
                  <c:v>5.8</c:v>
                </c:pt>
                <c:pt idx="10">
                  <c:v>11.2</c:v>
                </c:pt>
                <c:pt idx="11">
                  <c:v>9.8000000000000007</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10</xdr:col>
      <xdr:colOff>257343</xdr:colOff>
      <xdr:row>28</xdr:row>
      <xdr:rowOff>19050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19125" y="1333500"/>
          <a:ext cx="6334293" cy="4029075"/>
        </a:xfrm>
        <a:prstGeom prst="rect">
          <a:avLst/>
        </a:prstGeom>
      </xdr:spPr>
    </xdr:pic>
    <xdr:clientData/>
  </xdr:twoCellAnchor>
  <xdr:twoCellAnchor editAs="oneCell">
    <xdr:from>
      <xdr:col>4</xdr:col>
      <xdr:colOff>9525</xdr:colOff>
      <xdr:row>0</xdr:row>
      <xdr:rowOff>0</xdr:rowOff>
    </xdr:from>
    <xdr:to>
      <xdr:col>6</xdr:col>
      <xdr:colOff>457200</xdr:colOff>
      <xdr:row>6</xdr:row>
      <xdr:rowOff>180974</xdr:rowOff>
    </xdr:to>
    <xdr:pic>
      <xdr:nvPicPr>
        <xdr:cNvPr id="9" name="Picture 8">
          <a:extLst>
            <a:ext uri="{FF2B5EF4-FFF2-40B4-BE49-F238E27FC236}">
              <a16:creationId xmlns:a16="http://schemas.microsoft.com/office/drawing/2014/main" id="{00000000-0008-0000-0000-000009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9051" t="15756" r="20166" b="10976"/>
        <a:stretch/>
      </xdr:blipFill>
      <xdr:spPr bwMode="auto">
        <a:xfrm>
          <a:off x="2838450" y="0"/>
          <a:ext cx="1685925" cy="1323974"/>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8</xdr:row>
          <xdr:rowOff>438150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lex.whittle@mvvuk.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2"/>
  <sheetViews>
    <sheetView tabSelected="1" workbookViewId="0">
      <selection activeCell="B3" sqref="B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88"/>
      <c r="C1" s="88"/>
      <c r="D1" s="130" t="s">
        <v>0</v>
      </c>
      <c r="E1" s="263"/>
      <c r="F1" s="263"/>
      <c r="G1" s="263"/>
      <c r="H1" s="88"/>
      <c r="I1" s="88"/>
      <c r="J1" s="88"/>
      <c r="K1" s="88"/>
      <c r="L1" s="88"/>
      <c r="M1" s="88"/>
      <c r="N1" s="88"/>
      <c r="O1" s="88"/>
      <c r="P1" s="88"/>
    </row>
    <row r="2" spans="2:16">
      <c r="B2" s="88"/>
      <c r="C2" s="88"/>
      <c r="D2" s="263"/>
      <c r="E2" s="263"/>
      <c r="F2" s="263"/>
      <c r="G2" s="263"/>
      <c r="H2" s="88"/>
      <c r="I2" s="88"/>
      <c r="J2" s="88"/>
      <c r="K2" s="88"/>
      <c r="L2" s="88"/>
      <c r="M2" s="88"/>
      <c r="N2" s="88" t="s">
        <v>1</v>
      </c>
      <c r="O2" s="88"/>
      <c r="P2" s="264"/>
    </row>
    <row r="3" spans="2:16">
      <c r="B3" s="88"/>
      <c r="C3" s="88"/>
      <c r="D3" s="263"/>
      <c r="E3" s="263"/>
      <c r="F3" s="263"/>
      <c r="G3" s="263"/>
      <c r="H3" s="88"/>
      <c r="I3" s="88"/>
      <c r="J3" s="88"/>
      <c r="K3" s="88"/>
      <c r="L3" s="88"/>
      <c r="M3" s="88"/>
      <c r="N3" s="264"/>
      <c r="O3" s="88"/>
      <c r="P3" s="88"/>
    </row>
    <row r="4" spans="2:16">
      <c r="B4" s="88"/>
      <c r="C4" s="88"/>
      <c r="D4" s="263"/>
      <c r="E4" s="263"/>
      <c r="F4" s="263"/>
      <c r="G4" s="263"/>
      <c r="H4" s="88"/>
      <c r="I4" s="88"/>
      <c r="J4" s="88"/>
      <c r="K4" s="88"/>
      <c r="L4" s="88"/>
      <c r="M4" s="88"/>
      <c r="N4" s="88"/>
      <c r="O4" s="88"/>
      <c r="P4" s="88"/>
    </row>
    <row r="5" spans="2:16">
      <c r="B5" s="88"/>
      <c r="C5" s="88"/>
      <c r="D5" s="263"/>
      <c r="E5" s="263"/>
      <c r="F5" s="263"/>
      <c r="G5" s="263"/>
      <c r="H5" s="88"/>
      <c r="I5" s="88"/>
      <c r="J5" s="88"/>
      <c r="K5" s="88"/>
      <c r="L5" s="88"/>
      <c r="M5" s="88"/>
      <c r="N5" s="88"/>
      <c r="O5" s="88"/>
      <c r="P5" s="88"/>
    </row>
    <row r="6" spans="2:16">
      <c r="B6" s="88"/>
      <c r="C6" s="88"/>
      <c r="D6" s="263"/>
      <c r="E6" s="263"/>
      <c r="F6" s="263"/>
      <c r="G6" s="263"/>
      <c r="H6" s="88"/>
      <c r="I6" s="88"/>
      <c r="J6" s="88"/>
      <c r="K6" s="88"/>
      <c r="L6" s="88"/>
      <c r="M6" s="88"/>
      <c r="N6" s="88"/>
      <c r="O6" s="88"/>
      <c r="P6" s="88"/>
    </row>
    <row r="8" spans="2:16" ht="15.75" customHeight="1">
      <c r="B8" s="265" t="s">
        <v>2</v>
      </c>
      <c r="C8" s="265"/>
      <c r="D8" s="265"/>
      <c r="E8" s="265"/>
      <c r="F8" s="265"/>
      <c r="G8" s="265"/>
      <c r="H8" s="265"/>
      <c r="I8" s="265"/>
      <c r="J8" s="88"/>
      <c r="K8" s="88"/>
      <c r="L8" s="88"/>
      <c r="M8" s="88"/>
      <c r="N8" s="68"/>
      <c r="O8" s="88"/>
      <c r="P8" s="88"/>
    </row>
    <row r="9" spans="2:16">
      <c r="B9" s="265"/>
      <c r="C9" s="265"/>
      <c r="D9" s="265"/>
      <c r="E9" s="265"/>
      <c r="F9" s="265"/>
      <c r="G9" s="265"/>
      <c r="H9" s="265"/>
      <c r="I9" s="265"/>
      <c r="J9" s="88"/>
      <c r="K9" s="88"/>
      <c r="L9" s="88"/>
      <c r="M9" s="88"/>
      <c r="N9" s="88"/>
      <c r="O9" s="88"/>
      <c r="P9" s="88"/>
    </row>
    <row r="10" spans="2:16">
      <c r="B10" s="265"/>
      <c r="C10" s="265"/>
      <c r="D10" s="265"/>
      <c r="E10" s="265"/>
      <c r="F10" s="265"/>
      <c r="G10" s="265"/>
      <c r="H10" s="265"/>
      <c r="I10" s="265"/>
      <c r="J10" s="88"/>
      <c r="K10" s="88"/>
      <c r="L10" s="88"/>
      <c r="M10" s="88"/>
      <c r="N10" s="88"/>
      <c r="O10" s="88"/>
      <c r="P10" s="88"/>
    </row>
    <row r="11" spans="2:16">
      <c r="B11" s="265"/>
      <c r="C11" s="265"/>
      <c r="D11" s="265"/>
      <c r="E11" s="265"/>
      <c r="F11" s="265"/>
      <c r="G11" s="265"/>
      <c r="H11" s="265"/>
      <c r="I11" s="265"/>
      <c r="J11" s="88"/>
      <c r="K11" s="88"/>
      <c r="L11" s="88"/>
      <c r="M11" s="88"/>
      <c r="N11" s="88"/>
      <c r="O11" s="88"/>
      <c r="P11" s="88"/>
    </row>
    <row r="12" spans="2:16">
      <c r="B12" s="265"/>
      <c r="C12" s="265"/>
      <c r="D12" s="265"/>
      <c r="E12" s="265"/>
      <c r="F12" s="265"/>
      <c r="G12" s="265"/>
      <c r="H12" s="265"/>
      <c r="I12" s="265"/>
      <c r="J12" s="88"/>
      <c r="K12" s="88"/>
      <c r="L12" s="88"/>
      <c r="M12" s="88"/>
      <c r="N12" s="88"/>
      <c r="O12" s="88"/>
      <c r="P12" s="88"/>
    </row>
    <row r="13" spans="2:16">
      <c r="B13" s="265"/>
      <c r="C13" s="265"/>
      <c r="D13" s="265"/>
      <c r="E13" s="265"/>
      <c r="F13" s="265"/>
      <c r="G13" s="265"/>
      <c r="H13" s="265"/>
      <c r="I13" s="265"/>
      <c r="J13" s="88"/>
      <c r="K13" s="88"/>
      <c r="L13" s="88"/>
      <c r="M13" s="88"/>
      <c r="N13" s="72" t="s">
        <v>3</v>
      </c>
      <c r="O13" s="70"/>
      <c r="P13" s="70"/>
    </row>
    <row r="14" spans="2:16" ht="15.6" customHeight="1">
      <c r="B14" s="265"/>
      <c r="C14" s="265"/>
      <c r="D14" s="265"/>
      <c r="E14" s="265"/>
      <c r="F14" s="265"/>
      <c r="G14" s="265"/>
      <c r="H14" s="265"/>
      <c r="I14" s="265"/>
      <c r="J14" s="88"/>
      <c r="K14" s="88"/>
      <c r="L14" s="88"/>
      <c r="M14" s="88"/>
      <c r="N14" s="128" t="s">
        <v>4</v>
      </c>
      <c r="O14" s="128"/>
      <c r="P14" s="128"/>
    </row>
    <row r="15" spans="2:16">
      <c r="B15" s="265"/>
      <c r="C15" s="265"/>
      <c r="D15" s="265"/>
      <c r="E15" s="265"/>
      <c r="F15" s="265"/>
      <c r="G15" s="265"/>
      <c r="H15" s="265"/>
      <c r="I15" s="265"/>
      <c r="J15" s="88"/>
      <c r="K15" s="88"/>
      <c r="L15" s="88"/>
      <c r="M15" s="88"/>
      <c r="N15" s="128"/>
      <c r="O15" s="128"/>
      <c r="P15" s="128"/>
    </row>
    <row r="16" spans="2:16">
      <c r="B16" s="265"/>
      <c r="C16" s="265"/>
      <c r="D16" s="265"/>
      <c r="E16" s="265"/>
      <c r="F16" s="265"/>
      <c r="G16" s="265"/>
      <c r="H16" s="265"/>
      <c r="I16" s="265"/>
      <c r="J16" s="88"/>
      <c r="K16" s="88"/>
      <c r="L16" s="88"/>
      <c r="M16" s="88"/>
      <c r="N16" s="128"/>
      <c r="O16" s="128"/>
      <c r="P16" s="128"/>
    </row>
    <row r="17" spans="2:16">
      <c r="B17" s="265"/>
      <c r="C17" s="265"/>
      <c r="D17" s="265"/>
      <c r="E17" s="265"/>
      <c r="F17" s="265"/>
      <c r="G17" s="265"/>
      <c r="H17" s="265"/>
      <c r="I17" s="265"/>
      <c r="J17" s="88"/>
      <c r="K17" s="88"/>
      <c r="L17" s="88"/>
      <c r="M17" s="88"/>
      <c r="N17" s="128"/>
      <c r="O17" s="128"/>
      <c r="P17" s="128"/>
    </row>
    <row r="18" spans="2:16">
      <c r="B18" s="265"/>
      <c r="C18" s="265"/>
      <c r="D18" s="265"/>
      <c r="E18" s="265"/>
      <c r="F18" s="265"/>
      <c r="G18" s="265"/>
      <c r="H18" s="265"/>
      <c r="I18" s="265"/>
      <c r="J18" s="88"/>
      <c r="K18" s="88"/>
      <c r="L18" s="88"/>
      <c r="M18" s="88"/>
      <c r="N18" s="128"/>
      <c r="O18" s="128"/>
      <c r="P18" s="128"/>
    </row>
    <row r="19" spans="2:16">
      <c r="B19" s="265"/>
      <c r="C19" s="265"/>
      <c r="D19" s="265"/>
      <c r="E19" s="265"/>
      <c r="F19" s="265"/>
      <c r="G19" s="265"/>
      <c r="H19" s="265"/>
      <c r="I19" s="265"/>
      <c r="J19" s="88"/>
      <c r="K19" s="88"/>
      <c r="L19" s="88"/>
      <c r="M19" s="88"/>
      <c r="N19" s="128"/>
      <c r="O19" s="128"/>
      <c r="P19" s="128"/>
    </row>
    <row r="20" spans="2:16">
      <c r="B20" s="265"/>
      <c r="C20" s="265"/>
      <c r="D20" s="265"/>
      <c r="E20" s="265"/>
      <c r="F20" s="265"/>
      <c r="G20" s="265"/>
      <c r="H20" s="265"/>
      <c r="I20" s="265"/>
      <c r="J20" s="88"/>
      <c r="K20" s="88"/>
      <c r="L20" s="88"/>
      <c r="M20" s="88"/>
      <c r="N20" s="88"/>
      <c r="O20" s="88"/>
      <c r="P20" s="88"/>
    </row>
    <row r="21" spans="2:16">
      <c r="B21" s="265"/>
      <c r="C21" s="265"/>
      <c r="D21" s="265"/>
      <c r="E21" s="265"/>
      <c r="F21" s="265"/>
      <c r="G21" s="265"/>
      <c r="H21" s="265"/>
      <c r="I21" s="265"/>
      <c r="J21" s="88"/>
      <c r="K21" s="88"/>
      <c r="L21" s="88"/>
      <c r="M21" s="88"/>
      <c r="N21" s="88"/>
      <c r="O21" s="88"/>
      <c r="P21" s="88"/>
    </row>
    <row r="22" spans="2:16">
      <c r="B22" s="265"/>
      <c r="C22" s="265"/>
      <c r="D22" s="265"/>
      <c r="E22" s="265"/>
      <c r="F22" s="265"/>
      <c r="G22" s="265"/>
      <c r="H22" s="265"/>
      <c r="I22" s="265"/>
      <c r="J22" s="88"/>
      <c r="K22" s="88"/>
      <c r="L22" s="88"/>
      <c r="M22" s="88"/>
      <c r="N22" s="88"/>
      <c r="O22" s="88"/>
      <c r="P22" s="88"/>
    </row>
    <row r="23" spans="2:16">
      <c r="B23" s="265"/>
      <c r="C23" s="265"/>
      <c r="D23" s="265"/>
      <c r="E23" s="265"/>
      <c r="F23" s="265"/>
      <c r="G23" s="265"/>
      <c r="H23" s="265"/>
      <c r="I23" s="265"/>
      <c r="J23" s="88"/>
      <c r="K23" s="88"/>
      <c r="L23" s="88"/>
      <c r="M23" s="88"/>
      <c r="N23" s="88"/>
      <c r="O23" s="88"/>
      <c r="P23" s="88"/>
    </row>
    <row r="24" spans="2:16">
      <c r="B24" s="265"/>
      <c r="C24" s="265"/>
      <c r="D24" s="265"/>
      <c r="E24" s="265"/>
      <c r="F24" s="265"/>
      <c r="G24" s="265"/>
      <c r="H24" s="265"/>
      <c r="I24" s="265"/>
      <c r="J24" s="88"/>
      <c r="K24" s="88"/>
      <c r="L24" s="88"/>
      <c r="M24" s="88"/>
      <c r="N24" s="88"/>
      <c r="O24" s="88"/>
      <c r="P24" s="88"/>
    </row>
    <row r="29" spans="2:16" ht="18">
      <c r="B29" s="129" t="s">
        <v>5</v>
      </c>
      <c r="C29" s="129"/>
      <c r="D29" s="129"/>
      <c r="E29" s="129"/>
      <c r="F29" s="129"/>
      <c r="G29" s="129"/>
      <c r="H29" s="129"/>
      <c r="I29" s="129"/>
      <c r="J29" s="88"/>
      <c r="K29" s="88"/>
      <c r="L29" s="88"/>
      <c r="M29" s="88"/>
      <c r="N29" s="88"/>
      <c r="O29" s="88"/>
      <c r="P29" s="88"/>
    </row>
    <row r="30" spans="2:16" ht="18">
      <c r="B30" s="88"/>
      <c r="C30" s="7"/>
      <c r="D30" s="8"/>
      <c r="E30" s="8"/>
      <c r="F30" s="8"/>
      <c r="G30" s="8"/>
      <c r="H30" s="8"/>
      <c r="I30" s="8"/>
      <c r="J30" s="88"/>
      <c r="K30" s="88"/>
      <c r="L30" s="88"/>
      <c r="M30" s="88"/>
      <c r="N30" s="88"/>
      <c r="O30" s="88"/>
      <c r="P30" s="88"/>
    </row>
    <row r="31" spans="2:16" ht="18">
      <c r="B31" s="129" t="s">
        <v>6</v>
      </c>
      <c r="C31" s="129"/>
      <c r="D31" s="129"/>
      <c r="E31" s="129"/>
      <c r="F31" s="129"/>
      <c r="G31" s="129"/>
      <c r="H31" s="129"/>
      <c r="I31" s="129"/>
      <c r="J31" s="88"/>
      <c r="K31" s="88"/>
      <c r="L31" s="88"/>
      <c r="M31" s="88"/>
      <c r="N31" s="88"/>
      <c r="O31" s="88"/>
      <c r="P31" s="88"/>
    </row>
    <row r="32" spans="2:16" ht="18">
      <c r="B32" s="88"/>
      <c r="C32" s="7"/>
      <c r="D32" s="8"/>
      <c r="E32" s="8"/>
      <c r="F32" s="8"/>
      <c r="G32" s="8"/>
      <c r="H32" s="8"/>
      <c r="I32" s="8"/>
      <c r="J32" s="88"/>
      <c r="K32" s="88"/>
      <c r="L32" s="88"/>
      <c r="M32" s="88"/>
      <c r="N32" s="88"/>
      <c r="O32" s="88"/>
      <c r="P32" s="88"/>
    </row>
    <row r="33" spans="2:9" ht="18">
      <c r="B33" s="129" t="s">
        <v>7</v>
      </c>
      <c r="C33" s="129"/>
      <c r="D33" s="129"/>
      <c r="E33" s="129"/>
      <c r="F33" s="129"/>
      <c r="G33" s="129"/>
      <c r="H33" s="129"/>
      <c r="I33" s="129"/>
    </row>
    <row r="34" spans="2:9" ht="18">
      <c r="B34" s="88"/>
      <c r="C34" s="7"/>
      <c r="D34" s="8"/>
      <c r="E34" s="8"/>
      <c r="F34" s="8"/>
      <c r="G34" s="8"/>
      <c r="H34" s="8"/>
      <c r="I34" s="8"/>
    </row>
    <row r="35" spans="2:9" ht="18">
      <c r="B35" s="129" t="s">
        <v>8</v>
      </c>
      <c r="C35" s="129"/>
      <c r="D35" s="129"/>
      <c r="E35" s="129"/>
      <c r="F35" s="129"/>
      <c r="G35" s="129"/>
      <c r="H35" s="129"/>
      <c r="I35" s="129"/>
    </row>
    <row r="38" spans="2:9">
      <c r="B38" s="88" t="s">
        <v>9</v>
      </c>
      <c r="C38" s="266">
        <v>2022</v>
      </c>
      <c r="D38" s="88"/>
      <c r="E38" s="88"/>
      <c r="F38" s="88"/>
      <c r="G38" s="88"/>
      <c r="H38" s="88"/>
      <c r="I38" s="88"/>
    </row>
    <row r="39" spans="2:9" ht="14.25" customHeight="1">
      <c r="B39" s="88"/>
      <c r="C39" s="88"/>
      <c r="D39" s="88"/>
      <c r="E39" s="88"/>
      <c r="F39" s="88"/>
      <c r="G39" s="88"/>
      <c r="H39" s="88"/>
      <c r="I39" s="88"/>
    </row>
    <row r="40" spans="2:9">
      <c r="B40" s="267" t="s">
        <v>10</v>
      </c>
      <c r="C40" s="121" t="s">
        <v>11</v>
      </c>
      <c r="D40" s="121"/>
      <c r="E40" s="121"/>
      <c r="F40" s="121"/>
      <c r="G40" s="121"/>
      <c r="H40" s="121"/>
      <c r="I40" s="121"/>
    </row>
    <row r="41" spans="2:9">
      <c r="B41" s="267"/>
      <c r="C41" s="88"/>
      <c r="D41" s="88"/>
      <c r="E41" s="88"/>
      <c r="F41" s="88"/>
      <c r="G41" s="88"/>
      <c r="H41" s="88"/>
      <c r="I41" s="88"/>
    </row>
    <row r="42" spans="2:9" ht="15.75">
      <c r="B42" s="267" t="s">
        <v>12</v>
      </c>
      <c r="C42" s="124" t="s">
        <v>13</v>
      </c>
      <c r="D42" s="125"/>
      <c r="E42" s="125"/>
      <c r="F42" s="268"/>
      <c r="G42" s="268"/>
      <c r="H42" s="268"/>
      <c r="I42" s="269"/>
    </row>
    <row r="43" spans="2:9">
      <c r="B43" s="267"/>
      <c r="C43" s="88"/>
      <c r="D43" s="88"/>
      <c r="E43" s="88"/>
      <c r="F43" s="88"/>
      <c r="G43" s="88"/>
      <c r="H43" s="88"/>
      <c r="I43" s="88"/>
    </row>
    <row r="44" spans="2:9">
      <c r="B44" s="267" t="s">
        <v>14</v>
      </c>
      <c r="C44" s="122" t="s">
        <v>15</v>
      </c>
      <c r="D44" s="123"/>
      <c r="E44" s="123"/>
      <c r="F44" s="88"/>
      <c r="G44" s="88"/>
      <c r="H44" s="88"/>
      <c r="I44" s="88"/>
    </row>
    <row r="45" spans="2:9">
      <c r="B45" s="267"/>
      <c r="C45" s="88"/>
      <c r="D45" s="88"/>
      <c r="E45" s="88"/>
      <c r="F45" s="88"/>
      <c r="G45" s="88"/>
      <c r="H45" s="88"/>
      <c r="I45" s="88"/>
    </row>
    <row r="46" spans="2:9" ht="15.75">
      <c r="B46" s="267" t="s">
        <v>16</v>
      </c>
      <c r="C46" s="126" t="s">
        <v>17</v>
      </c>
      <c r="D46" s="127"/>
      <c r="E46" s="270"/>
      <c r="F46" s="88" t="s">
        <v>18</v>
      </c>
      <c r="G46" s="120" t="s">
        <v>19</v>
      </c>
      <c r="H46" s="120"/>
      <c r="I46" s="120"/>
    </row>
    <row r="47" spans="2:9">
      <c r="B47" s="267"/>
      <c r="C47" s="88"/>
      <c r="D47" s="88"/>
      <c r="E47" s="88"/>
      <c r="F47" s="88"/>
      <c r="G47" s="88"/>
      <c r="H47" s="88"/>
      <c r="I47" s="88"/>
    </row>
    <row r="48" spans="2:9" ht="15.75">
      <c r="B48" s="267" t="s">
        <v>20</v>
      </c>
      <c r="C48" s="126" t="s">
        <v>21</v>
      </c>
      <c r="D48" s="127"/>
      <c r="E48" s="270"/>
      <c r="F48" s="88" t="s">
        <v>18</v>
      </c>
      <c r="G48" s="120" t="s">
        <v>22</v>
      </c>
      <c r="H48" s="120"/>
      <c r="I48" s="120"/>
    </row>
    <row r="49" spans="2:4">
      <c r="B49" s="267"/>
      <c r="C49" s="88"/>
      <c r="D49" s="88"/>
    </row>
    <row r="50" spans="2:4">
      <c r="B50" s="267" t="s">
        <v>23</v>
      </c>
      <c r="C50" s="266">
        <v>22.3</v>
      </c>
      <c r="D50" s="88"/>
    </row>
    <row r="51" spans="2:4">
      <c r="B51" s="267"/>
      <c r="C51" s="88"/>
      <c r="D51" s="88"/>
    </row>
    <row r="52" spans="2:4">
      <c r="B52" s="267" t="s">
        <v>24</v>
      </c>
      <c r="C52" s="271">
        <v>44895</v>
      </c>
      <c r="D52" s="272"/>
    </row>
  </sheetData>
  <mergeCells count="15">
    <mergeCell ref="N14:P19"/>
    <mergeCell ref="B35:I35"/>
    <mergeCell ref="D1:G6"/>
    <mergeCell ref="B8:I24"/>
    <mergeCell ref="B29:I29"/>
    <mergeCell ref="B31:I31"/>
    <mergeCell ref="B33:I33"/>
    <mergeCell ref="G48:I48"/>
    <mergeCell ref="C52:D52"/>
    <mergeCell ref="C40:I40"/>
    <mergeCell ref="C44:E44"/>
    <mergeCell ref="G46:I46"/>
    <mergeCell ref="C42:I42"/>
    <mergeCell ref="C46:E46"/>
    <mergeCell ref="C48:E48"/>
  </mergeCells>
  <hyperlinks>
    <hyperlink ref="C44" r:id="rId1" xr:uid="{D390FA45-AE14-498E-937E-D75C5A70950D}"/>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4"/>
  <sheetViews>
    <sheetView topLeftCell="A18" workbookViewId="0">
      <selection activeCell="B3" sqref="B3"/>
    </sheetView>
  </sheetViews>
  <sheetFormatPr defaultColWidth="9.28515625" defaultRowHeight="15"/>
  <cols>
    <col min="1" max="1" width="9.28515625" style="2" customWidth="1"/>
    <col min="2" max="2" width="14.5703125" style="2" bestFit="1" customWidth="1"/>
    <col min="3" max="7" width="9.28515625" style="2"/>
    <col min="8" max="8" width="12.7109375" style="2" bestFit="1" customWidth="1"/>
    <col min="9" max="9" width="9.28515625" style="2"/>
    <col min="10" max="10" width="11.5703125" style="2" customWidth="1"/>
    <col min="11" max="16384" width="9.28515625" style="2"/>
  </cols>
  <sheetData>
    <row r="1" spans="1:15">
      <c r="A1" s="88" t="str">
        <f>+'Cover Page'!$B$29</f>
        <v>Annual Performance Report 2022</v>
      </c>
      <c r="B1" s="88"/>
      <c r="C1" s="88"/>
      <c r="D1" s="88"/>
      <c r="E1" s="88" t="str">
        <f>+'Cover Page'!$B$33</f>
        <v>MVV Environment Devonport Ltd</v>
      </c>
      <c r="F1" s="88"/>
      <c r="G1" s="88"/>
      <c r="H1" s="88"/>
      <c r="I1" s="88"/>
      <c r="J1" s="88"/>
      <c r="K1" s="88"/>
      <c r="L1" s="88"/>
      <c r="M1" s="88"/>
      <c r="N1" s="88"/>
      <c r="O1" s="88"/>
    </row>
    <row r="3" spans="1:15" ht="15.75">
      <c r="A3" s="50" t="s">
        <v>25</v>
      </c>
      <c r="B3" s="273"/>
      <c r="C3" s="273"/>
      <c r="D3" s="273"/>
      <c r="E3" s="273"/>
      <c r="F3" s="273"/>
      <c r="G3" s="273"/>
      <c r="H3" s="274"/>
      <c r="I3" s="88"/>
      <c r="J3" s="88"/>
      <c r="K3" s="72" t="s">
        <v>3</v>
      </c>
      <c r="L3" s="88"/>
      <c r="M3" s="88"/>
      <c r="N3" s="88"/>
      <c r="O3" s="88"/>
    </row>
    <row r="4" spans="1:15" ht="15.75">
      <c r="A4" s="5" t="s">
        <v>26</v>
      </c>
      <c r="B4" s="153" t="s">
        <v>27</v>
      </c>
      <c r="C4" s="153"/>
      <c r="D4" s="153"/>
      <c r="E4" s="153"/>
      <c r="F4" s="153"/>
      <c r="G4" s="153"/>
      <c r="H4" s="6" t="s">
        <v>28</v>
      </c>
      <c r="I4" s="88"/>
      <c r="J4" s="88"/>
      <c r="K4" s="70" t="s">
        <v>29</v>
      </c>
      <c r="L4" s="88"/>
      <c r="M4" s="88"/>
      <c r="N4" s="88"/>
      <c r="O4" s="88"/>
    </row>
    <row r="5" spans="1:15" ht="15.6" customHeight="1">
      <c r="A5" s="4"/>
      <c r="B5" s="149" t="s">
        <v>30</v>
      </c>
      <c r="C5" s="149"/>
      <c r="D5" s="149"/>
      <c r="E5" s="149"/>
      <c r="F5" s="149"/>
      <c r="G5" s="149"/>
      <c r="H5" s="4">
        <v>3</v>
      </c>
      <c r="I5" s="88"/>
      <c r="J5" s="88"/>
      <c r="K5" s="128" t="s">
        <v>31</v>
      </c>
      <c r="L5" s="128"/>
      <c r="M5" s="128"/>
      <c r="N5" s="128"/>
      <c r="O5" s="128"/>
    </row>
    <row r="6" spans="1:15">
      <c r="A6" s="4"/>
      <c r="B6" s="149" t="s">
        <v>32</v>
      </c>
      <c r="C6" s="149"/>
      <c r="D6" s="149"/>
      <c r="E6" s="149"/>
      <c r="F6" s="149"/>
      <c r="G6" s="149"/>
      <c r="H6" s="4" t="s">
        <v>33</v>
      </c>
      <c r="I6" s="88"/>
      <c r="J6" s="88"/>
      <c r="K6" s="128"/>
      <c r="L6" s="128"/>
      <c r="M6" s="128"/>
      <c r="N6" s="128"/>
      <c r="O6" s="128"/>
    </row>
    <row r="7" spans="1:15" ht="15.75" customHeight="1">
      <c r="A7" s="4"/>
      <c r="B7" s="149" t="s">
        <v>34</v>
      </c>
      <c r="C7" s="149"/>
      <c r="D7" s="149"/>
      <c r="E7" s="149"/>
      <c r="F7" s="149"/>
      <c r="G7" s="149"/>
      <c r="H7" s="108" t="s">
        <v>35</v>
      </c>
      <c r="I7" s="88"/>
      <c r="J7" s="88"/>
      <c r="K7" s="128"/>
      <c r="L7" s="128"/>
      <c r="M7" s="128"/>
      <c r="N7" s="128"/>
      <c r="O7" s="128"/>
    </row>
    <row r="8" spans="1:15">
      <c r="A8" s="4"/>
      <c r="B8" s="149" t="s">
        <v>36</v>
      </c>
      <c r="C8" s="149"/>
      <c r="D8" s="149"/>
      <c r="E8" s="149"/>
      <c r="F8" s="149"/>
      <c r="G8" s="149"/>
      <c r="H8" s="4">
        <v>7</v>
      </c>
      <c r="I8" s="88"/>
      <c r="J8" s="88"/>
      <c r="K8" s="128"/>
      <c r="L8" s="128"/>
      <c r="M8" s="128"/>
      <c r="N8" s="128"/>
      <c r="O8" s="128"/>
    </row>
    <row r="9" spans="1:15">
      <c r="A9" s="4"/>
      <c r="B9" s="149" t="s">
        <v>37</v>
      </c>
      <c r="C9" s="149"/>
      <c r="D9" s="149"/>
      <c r="E9" s="149"/>
      <c r="F9" s="149"/>
      <c r="G9" s="149"/>
      <c r="H9" s="4">
        <v>8</v>
      </c>
      <c r="I9" s="88"/>
      <c r="J9" s="88"/>
      <c r="K9" s="88"/>
      <c r="L9" s="88"/>
      <c r="M9" s="88"/>
      <c r="N9" s="88"/>
      <c r="O9" s="88"/>
    </row>
    <row r="10" spans="1:15">
      <c r="A10" s="4"/>
      <c r="B10" s="149" t="s">
        <v>38</v>
      </c>
      <c r="C10" s="149"/>
      <c r="D10" s="149"/>
      <c r="E10" s="149"/>
      <c r="F10" s="149"/>
      <c r="G10" s="149"/>
      <c r="H10" s="4">
        <v>9</v>
      </c>
      <c r="I10" s="88"/>
      <c r="J10" s="88"/>
      <c r="K10" s="88"/>
      <c r="L10" s="88"/>
      <c r="M10" s="88"/>
      <c r="N10" s="88"/>
      <c r="O10" s="88"/>
    </row>
    <row r="11" spans="1:15">
      <c r="A11" s="4"/>
      <c r="B11" s="149" t="s">
        <v>39</v>
      </c>
      <c r="C11" s="149"/>
      <c r="D11" s="149"/>
      <c r="E11" s="149"/>
      <c r="F11" s="149"/>
      <c r="G11" s="149"/>
      <c r="H11" s="4">
        <v>10</v>
      </c>
      <c r="I11" s="88"/>
      <c r="J11" s="88"/>
      <c r="K11" s="88"/>
      <c r="L11" s="88"/>
      <c r="M11" s="88"/>
      <c r="N11" s="88"/>
      <c r="O11" s="88"/>
    </row>
    <row r="12" spans="1:15">
      <c r="A12" s="4"/>
      <c r="B12" s="149" t="s">
        <v>40</v>
      </c>
      <c r="C12" s="149"/>
      <c r="D12" s="149"/>
      <c r="E12" s="149"/>
      <c r="F12" s="149"/>
      <c r="G12" s="149"/>
      <c r="H12" s="4">
        <v>11</v>
      </c>
      <c r="I12" s="88"/>
      <c r="J12" s="88"/>
      <c r="K12" s="88"/>
      <c r="L12" s="88"/>
      <c r="M12" s="88"/>
      <c r="N12" s="88"/>
      <c r="O12" s="88"/>
    </row>
    <row r="13" spans="1:15" ht="15.75">
      <c r="A13" s="4"/>
      <c r="B13" s="150" t="s">
        <v>41</v>
      </c>
      <c r="C13" s="151"/>
      <c r="D13" s="151"/>
      <c r="E13" s="151"/>
      <c r="F13" s="151"/>
      <c r="G13" s="152"/>
      <c r="H13" s="4">
        <v>12</v>
      </c>
      <c r="I13" s="88"/>
      <c r="J13" s="88"/>
      <c r="K13" s="88"/>
      <c r="L13" s="88"/>
      <c r="M13" s="88"/>
      <c r="N13" s="88"/>
      <c r="O13" s="88"/>
    </row>
    <row r="14" spans="1:15">
      <c r="A14" s="4"/>
      <c r="B14" s="149" t="s">
        <v>42</v>
      </c>
      <c r="C14" s="149"/>
      <c r="D14" s="149"/>
      <c r="E14" s="149"/>
      <c r="F14" s="149"/>
      <c r="G14" s="149"/>
      <c r="H14" s="4">
        <v>13</v>
      </c>
      <c r="I14" s="88"/>
      <c r="J14" s="88"/>
      <c r="K14" s="88"/>
      <c r="L14" s="88"/>
      <c r="M14" s="88"/>
      <c r="N14" s="88"/>
      <c r="O14" s="88"/>
    </row>
    <row r="15" spans="1:15">
      <c r="A15" s="4"/>
      <c r="B15" s="149" t="s">
        <v>43</v>
      </c>
      <c r="C15" s="149"/>
      <c r="D15" s="149"/>
      <c r="E15" s="149"/>
      <c r="F15" s="149"/>
      <c r="G15" s="149"/>
      <c r="H15" s="4">
        <v>14</v>
      </c>
      <c r="I15" s="88"/>
      <c r="J15" s="88"/>
      <c r="K15" s="88"/>
      <c r="L15" s="88"/>
      <c r="M15" s="88"/>
      <c r="N15" s="88"/>
      <c r="O15" s="88"/>
    </row>
    <row r="16" spans="1:15">
      <c r="A16" s="4"/>
      <c r="B16" s="149" t="s">
        <v>44</v>
      </c>
      <c r="C16" s="149"/>
      <c r="D16" s="149"/>
      <c r="E16" s="149"/>
      <c r="F16" s="149"/>
      <c r="G16" s="149"/>
      <c r="H16" s="4">
        <v>15</v>
      </c>
      <c r="I16" s="88"/>
      <c r="J16" s="88"/>
      <c r="K16" s="88"/>
      <c r="L16" s="88"/>
      <c r="M16" s="88"/>
      <c r="N16" s="88"/>
      <c r="O16" s="88"/>
    </row>
    <row r="17" spans="1:8">
      <c r="A17" s="4"/>
      <c r="B17" s="149" t="s">
        <v>45</v>
      </c>
      <c r="C17" s="149"/>
      <c r="D17" s="149"/>
      <c r="E17" s="149"/>
      <c r="F17" s="149"/>
      <c r="G17" s="149"/>
      <c r="H17" s="4">
        <v>16</v>
      </c>
    </row>
    <row r="18" spans="1:8">
      <c r="A18" s="4"/>
      <c r="B18" s="149" t="s">
        <v>46</v>
      </c>
      <c r="C18" s="149"/>
      <c r="D18" s="149"/>
      <c r="E18" s="149"/>
      <c r="F18" s="149"/>
      <c r="G18" s="149"/>
      <c r="H18" s="4">
        <v>17</v>
      </c>
    </row>
    <row r="19" spans="1:8">
      <c r="A19" s="4"/>
      <c r="B19" s="149" t="s">
        <v>47</v>
      </c>
      <c r="C19" s="149"/>
      <c r="D19" s="149"/>
      <c r="E19" s="149"/>
      <c r="F19" s="149"/>
      <c r="G19" s="149"/>
      <c r="H19" s="4">
        <v>18</v>
      </c>
    </row>
    <row r="20" spans="1:8">
      <c r="A20" s="4"/>
      <c r="B20" s="149" t="s">
        <v>48</v>
      </c>
      <c r="C20" s="149"/>
      <c r="D20" s="149"/>
      <c r="E20" s="149"/>
      <c r="F20" s="149"/>
      <c r="G20" s="149"/>
      <c r="H20" s="4">
        <v>19</v>
      </c>
    </row>
    <row r="21" spans="1:8">
      <c r="A21" s="4"/>
      <c r="B21" s="149" t="s">
        <v>49</v>
      </c>
      <c r="C21" s="149"/>
      <c r="D21" s="149"/>
      <c r="E21" s="149"/>
      <c r="F21" s="149"/>
      <c r="G21" s="149"/>
      <c r="H21" s="4">
        <v>20</v>
      </c>
    </row>
    <row r="22" spans="1:8">
      <c r="A22" s="4"/>
      <c r="B22" s="149" t="s">
        <v>50</v>
      </c>
      <c r="C22" s="149"/>
      <c r="D22" s="149"/>
      <c r="E22" s="149"/>
      <c r="F22" s="149"/>
      <c r="G22" s="149"/>
      <c r="H22" s="4">
        <v>21</v>
      </c>
    </row>
    <row r="23" spans="1:8">
      <c r="A23" s="4"/>
      <c r="B23" s="137" t="s">
        <v>51</v>
      </c>
      <c r="C23" s="138"/>
      <c r="D23" s="138"/>
      <c r="E23" s="138"/>
      <c r="F23" s="138"/>
      <c r="G23" s="139"/>
      <c r="H23" s="4">
        <v>22</v>
      </c>
    </row>
    <row r="25" spans="1:8" ht="15.75">
      <c r="A25" s="49" t="s">
        <v>52</v>
      </c>
      <c r="B25" s="273"/>
      <c r="C25" s="273"/>
      <c r="D25" s="273"/>
      <c r="E25" s="273"/>
      <c r="F25" s="273"/>
      <c r="G25" s="273"/>
      <c r="H25" s="274"/>
    </row>
    <row r="26" spans="1:8">
      <c r="A26" s="10" t="s">
        <v>26</v>
      </c>
      <c r="B26" s="140" t="s">
        <v>53</v>
      </c>
      <c r="C26" s="140"/>
      <c r="D26" s="140"/>
      <c r="E26" s="140"/>
      <c r="F26" s="140"/>
      <c r="G26" s="140"/>
      <c r="H26" s="11" t="s">
        <v>54</v>
      </c>
    </row>
    <row r="27" spans="1:8">
      <c r="A27" s="275"/>
      <c r="B27" s="141" t="s">
        <v>55</v>
      </c>
      <c r="C27" s="142"/>
      <c r="D27" s="142"/>
      <c r="E27" s="142"/>
      <c r="F27" s="142"/>
      <c r="G27" s="143"/>
      <c r="H27" s="90">
        <v>44929</v>
      </c>
    </row>
    <row r="28" spans="1:8">
      <c r="A28" s="275"/>
      <c r="B28" s="141" t="s">
        <v>56</v>
      </c>
      <c r="C28" s="142"/>
      <c r="D28" s="142"/>
      <c r="E28" s="142"/>
      <c r="F28" s="142"/>
      <c r="G28" s="143"/>
      <c r="H28" s="90">
        <v>44930</v>
      </c>
    </row>
    <row r="29" spans="1:8">
      <c r="A29" s="275"/>
      <c r="B29" s="141" t="s">
        <v>57</v>
      </c>
      <c r="C29" s="142"/>
      <c r="D29" s="142"/>
      <c r="E29" s="142"/>
      <c r="F29" s="142"/>
      <c r="G29" s="143"/>
      <c r="H29" s="90">
        <v>44950</v>
      </c>
    </row>
    <row r="30" spans="1:8" ht="15.75">
      <c r="A30" s="275"/>
      <c r="B30" s="141" t="s">
        <v>58</v>
      </c>
      <c r="C30" s="144"/>
      <c r="D30" s="144"/>
      <c r="E30" s="144"/>
      <c r="F30" s="144"/>
      <c r="G30" s="145"/>
      <c r="H30" s="90">
        <v>44956</v>
      </c>
    </row>
    <row r="31" spans="1:8" ht="15.75">
      <c r="A31" s="275"/>
      <c r="B31" s="146" t="s">
        <v>59</v>
      </c>
      <c r="C31" s="147"/>
      <c r="D31" s="147"/>
      <c r="E31" s="147"/>
      <c r="F31" s="147"/>
      <c r="G31" s="147"/>
      <c r="H31" s="90">
        <v>44957</v>
      </c>
    </row>
    <row r="33" spans="1:10" ht="14.25" customHeight="1">
      <c r="A33" s="49" t="s">
        <v>60</v>
      </c>
      <c r="B33" s="273"/>
      <c r="C33" s="273"/>
      <c r="D33" s="273"/>
      <c r="E33" s="273"/>
      <c r="F33" s="273"/>
      <c r="G33" s="273"/>
      <c r="H33" s="274"/>
      <c r="I33" s="88"/>
      <c r="J33" s="88"/>
    </row>
    <row r="34" spans="1:10">
      <c r="A34" s="13" t="s">
        <v>61</v>
      </c>
      <c r="B34" s="148" t="s">
        <v>62</v>
      </c>
      <c r="C34" s="148"/>
      <c r="D34" s="148"/>
      <c r="E34" s="148"/>
      <c r="F34" s="148"/>
      <c r="G34" s="148"/>
      <c r="H34" s="14" t="s">
        <v>63</v>
      </c>
      <c r="I34" s="88"/>
      <c r="J34" s="88"/>
    </row>
    <row r="35" spans="1:10">
      <c r="A35" s="276"/>
      <c r="B35" s="131" t="s">
        <v>64</v>
      </c>
      <c r="C35" s="131"/>
      <c r="D35" s="131"/>
      <c r="E35" s="131"/>
      <c r="F35" s="131"/>
      <c r="G35" s="131"/>
      <c r="H35" s="132"/>
      <c r="I35" s="88"/>
      <c r="J35" s="88"/>
    </row>
    <row r="36" spans="1:10">
      <c r="A36" s="276"/>
      <c r="B36" s="133" t="s">
        <v>22</v>
      </c>
      <c r="C36" s="134"/>
      <c r="D36" s="134"/>
      <c r="E36" s="134"/>
      <c r="F36" s="134"/>
      <c r="G36" s="134"/>
      <c r="H36" s="135"/>
      <c r="I36" s="88"/>
      <c r="J36" s="88"/>
    </row>
    <row r="37" spans="1:10">
      <c r="A37" s="276"/>
      <c r="B37" s="133" t="s">
        <v>65</v>
      </c>
      <c r="C37" s="134"/>
      <c r="D37" s="134"/>
      <c r="E37" s="134"/>
      <c r="F37" s="134"/>
      <c r="G37" s="134"/>
      <c r="H37" s="135"/>
      <c r="I37" s="88"/>
      <c r="J37" s="88"/>
    </row>
    <row r="38" spans="1:10">
      <c r="A38" s="276"/>
      <c r="B38" s="133" t="s">
        <v>19</v>
      </c>
      <c r="C38" s="134"/>
      <c r="D38" s="134"/>
      <c r="E38" s="134"/>
      <c r="F38" s="134"/>
      <c r="G38" s="134"/>
      <c r="H38" s="135"/>
      <c r="I38" s="88"/>
      <c r="J38" s="88"/>
    </row>
    <row r="39" spans="1:10">
      <c r="A39" s="276"/>
      <c r="B39" s="133" t="s">
        <v>66</v>
      </c>
      <c r="C39" s="134"/>
      <c r="D39" s="134"/>
      <c r="E39" s="134"/>
      <c r="F39" s="134"/>
      <c r="G39" s="134"/>
      <c r="H39" s="135"/>
      <c r="I39" s="88"/>
      <c r="J39" s="88"/>
    </row>
    <row r="40" spans="1:10">
      <c r="A40" s="276"/>
      <c r="B40" s="133" t="s">
        <v>67</v>
      </c>
      <c r="C40" s="134"/>
      <c r="D40" s="134"/>
      <c r="E40" s="134"/>
      <c r="F40" s="134"/>
      <c r="G40" s="134"/>
      <c r="H40" s="135"/>
      <c r="I40" s="88"/>
      <c r="J40" s="88"/>
    </row>
    <row r="41" spans="1:10">
      <c r="A41" s="276"/>
      <c r="B41" s="131" t="s">
        <v>68</v>
      </c>
      <c r="C41" s="136"/>
      <c r="D41" s="136"/>
      <c r="E41" s="136"/>
      <c r="F41" s="136"/>
      <c r="G41" s="136"/>
      <c r="H41" s="136"/>
      <c r="I41" s="88"/>
      <c r="J41" s="88"/>
    </row>
    <row r="43" spans="1:10">
      <c r="A43" s="277" t="s">
        <v>69</v>
      </c>
      <c r="B43" s="278"/>
      <c r="C43" s="278"/>
      <c r="D43" s="278"/>
      <c r="E43" s="278"/>
      <c r="F43" s="278"/>
      <c r="G43" s="278"/>
      <c r="H43" s="278"/>
      <c r="I43" s="278"/>
      <c r="J43" s="279"/>
    </row>
    <row r="44" spans="1:10">
      <c r="A44" s="280"/>
      <c r="B44" s="281"/>
      <c r="C44" s="281"/>
      <c r="D44" s="281"/>
      <c r="E44" s="281"/>
      <c r="F44" s="281"/>
      <c r="G44" s="281"/>
      <c r="H44" s="281"/>
      <c r="I44" s="281"/>
      <c r="J44" s="282"/>
    </row>
    <row r="45" spans="1:10">
      <c r="A45" s="280"/>
      <c r="B45" s="281"/>
      <c r="C45" s="281"/>
      <c r="D45" s="281"/>
      <c r="E45" s="281"/>
      <c r="F45" s="281"/>
      <c r="G45" s="281"/>
      <c r="H45" s="281"/>
      <c r="I45" s="281"/>
      <c r="J45" s="282"/>
    </row>
    <row r="46" spans="1:10">
      <c r="A46" s="283"/>
      <c r="B46" s="284"/>
      <c r="C46" s="284"/>
      <c r="D46" s="284"/>
      <c r="E46" s="284"/>
      <c r="F46" s="284"/>
      <c r="G46" s="284"/>
      <c r="H46" s="284"/>
      <c r="I46" s="284"/>
      <c r="J46" s="285"/>
    </row>
    <row r="64" spans="6:6">
      <c r="F64" s="3"/>
    </row>
  </sheetData>
  <mergeCells count="36">
    <mergeCell ref="K5:O8"/>
    <mergeCell ref="B9:G9"/>
    <mergeCell ref="B4:G4"/>
    <mergeCell ref="B5:G5"/>
    <mergeCell ref="B7:G7"/>
    <mergeCell ref="B6:G6"/>
    <mergeCell ref="B8:G8"/>
    <mergeCell ref="B30:G30"/>
    <mergeCell ref="B31:G31"/>
    <mergeCell ref="B34:G34"/>
    <mergeCell ref="B22:G22"/>
    <mergeCell ref="B10:G10"/>
    <mergeCell ref="B11:G11"/>
    <mergeCell ref="B12:G12"/>
    <mergeCell ref="B14:G14"/>
    <mergeCell ref="B15:G15"/>
    <mergeCell ref="B16:G16"/>
    <mergeCell ref="B17:G17"/>
    <mergeCell ref="B18:G18"/>
    <mergeCell ref="B19:G19"/>
    <mergeCell ref="B20:G20"/>
    <mergeCell ref="B21:G21"/>
    <mergeCell ref="B13:G13"/>
    <mergeCell ref="B23:G23"/>
    <mergeCell ref="B26:G26"/>
    <mergeCell ref="B27:G27"/>
    <mergeCell ref="B28:G28"/>
    <mergeCell ref="B29:G29"/>
    <mergeCell ref="B35:H35"/>
    <mergeCell ref="B36:H36"/>
    <mergeCell ref="B37:H37"/>
    <mergeCell ref="A43:J46"/>
    <mergeCell ref="B38:H38"/>
    <mergeCell ref="B39:H39"/>
    <mergeCell ref="B40:H40"/>
    <mergeCell ref="B41:H41"/>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50"/>
  <sheetViews>
    <sheetView topLeftCell="A9" workbookViewId="0">
      <selection activeCell="B3" sqref="B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88" t="str">
        <f>+'Cover Page'!$B$29</f>
        <v>Annual Performance Report 2022</v>
      </c>
      <c r="B1" s="88"/>
      <c r="C1" s="88"/>
      <c r="D1" s="88"/>
      <c r="E1" s="88" t="str">
        <f>+'Cover Page'!$B$33</f>
        <v>MVV Environment Devonport Ltd</v>
      </c>
      <c r="F1" s="88"/>
      <c r="G1" s="88"/>
      <c r="H1" s="88"/>
      <c r="I1" s="88"/>
      <c r="J1" s="88"/>
      <c r="K1" s="88"/>
      <c r="L1" s="88"/>
      <c r="M1" s="88"/>
      <c r="N1" s="88"/>
    </row>
    <row r="3" spans="1:14" ht="15.75">
      <c r="A3" s="155" t="s">
        <v>70</v>
      </c>
      <c r="B3" s="156"/>
      <c r="C3" s="156"/>
      <c r="D3" s="156"/>
      <c r="E3" s="156"/>
      <c r="F3" s="156"/>
      <c r="G3" s="156"/>
      <c r="H3" s="156"/>
      <c r="I3" s="156"/>
      <c r="J3" s="88"/>
      <c r="K3" s="77" t="s">
        <v>3</v>
      </c>
      <c r="L3" s="88"/>
      <c r="M3" s="88"/>
      <c r="N3" s="88"/>
    </row>
    <row r="4" spans="1:14">
      <c r="A4" s="156"/>
      <c r="B4" s="156"/>
      <c r="C4" s="156"/>
      <c r="D4" s="156"/>
      <c r="E4" s="156"/>
      <c r="F4" s="156"/>
      <c r="G4" s="156"/>
      <c r="H4" s="156"/>
      <c r="I4" s="156"/>
      <c r="J4" s="88"/>
      <c r="K4" s="88"/>
      <c r="L4" s="88"/>
      <c r="M4" s="88"/>
      <c r="N4" s="88"/>
    </row>
    <row r="5" spans="1:14" ht="15.75" customHeight="1">
      <c r="A5" s="154" t="s">
        <v>71</v>
      </c>
      <c r="B5" s="154"/>
      <c r="C5" s="154"/>
      <c r="D5" s="154"/>
      <c r="E5" s="154"/>
      <c r="F5" s="154"/>
      <c r="G5" s="154"/>
      <c r="H5" s="154"/>
      <c r="I5" s="154"/>
      <c r="J5" s="88"/>
      <c r="K5" s="222" t="s">
        <v>72</v>
      </c>
      <c r="L5" s="222"/>
      <c r="M5" s="222"/>
      <c r="N5" s="222"/>
    </row>
    <row r="6" spans="1:14">
      <c r="A6" s="154"/>
      <c r="B6" s="154"/>
      <c r="C6" s="154"/>
      <c r="D6" s="154"/>
      <c r="E6" s="154"/>
      <c r="F6" s="154"/>
      <c r="G6" s="154"/>
      <c r="H6" s="154"/>
      <c r="I6" s="154"/>
      <c r="J6" s="88"/>
      <c r="K6" s="222"/>
      <c r="L6" s="222"/>
      <c r="M6" s="222"/>
      <c r="N6" s="222"/>
    </row>
    <row r="7" spans="1:14">
      <c r="A7" s="154"/>
      <c r="B7" s="154"/>
      <c r="C7" s="154"/>
      <c r="D7" s="154"/>
      <c r="E7" s="154"/>
      <c r="F7" s="154"/>
      <c r="G7" s="154"/>
      <c r="H7" s="154"/>
      <c r="I7" s="154"/>
      <c r="J7" s="88"/>
      <c r="K7" s="222"/>
      <c r="L7" s="222"/>
      <c r="M7" s="222"/>
      <c r="N7" s="222"/>
    </row>
    <row r="8" spans="1:14" ht="15.75" customHeight="1">
      <c r="A8" s="154"/>
      <c r="B8" s="154"/>
      <c r="C8" s="154"/>
      <c r="D8" s="154"/>
      <c r="E8" s="154"/>
      <c r="F8" s="154"/>
      <c r="G8" s="154"/>
      <c r="H8" s="154"/>
      <c r="I8" s="154"/>
      <c r="J8" s="88"/>
      <c r="K8" s="222"/>
      <c r="L8" s="222"/>
      <c r="M8" s="222"/>
      <c r="N8" s="222"/>
    </row>
    <row r="9" spans="1:14">
      <c r="A9" s="154"/>
      <c r="B9" s="154"/>
      <c r="C9" s="154"/>
      <c r="D9" s="154"/>
      <c r="E9" s="154"/>
      <c r="F9" s="154"/>
      <c r="G9" s="154"/>
      <c r="H9" s="154"/>
      <c r="I9" s="154"/>
      <c r="J9" s="88"/>
      <c r="K9" s="222"/>
      <c r="L9" s="222"/>
      <c r="M9" s="222"/>
      <c r="N9" s="222"/>
    </row>
    <row r="10" spans="1:14">
      <c r="A10" s="154"/>
      <c r="B10" s="154"/>
      <c r="C10" s="154"/>
      <c r="D10" s="154"/>
      <c r="E10" s="154"/>
      <c r="F10" s="154"/>
      <c r="G10" s="154"/>
      <c r="H10" s="154"/>
      <c r="I10" s="154"/>
      <c r="J10" s="88"/>
      <c r="K10" s="222"/>
      <c r="L10" s="222"/>
      <c r="M10" s="222"/>
      <c r="N10" s="222"/>
    </row>
    <row r="11" spans="1:14">
      <c r="A11" s="154"/>
      <c r="B11" s="154"/>
      <c r="C11" s="154"/>
      <c r="D11" s="154"/>
      <c r="E11" s="154"/>
      <c r="F11" s="154"/>
      <c r="G11" s="154"/>
      <c r="H11" s="154"/>
      <c r="I11" s="154"/>
      <c r="J11" s="88"/>
      <c r="K11" s="222"/>
      <c r="L11" s="222"/>
      <c r="M11" s="222"/>
      <c r="N11" s="222"/>
    </row>
    <row r="12" spans="1:14">
      <c r="A12" s="154"/>
      <c r="B12" s="154"/>
      <c r="C12" s="154"/>
      <c r="D12" s="154"/>
      <c r="E12" s="154"/>
      <c r="F12" s="154"/>
      <c r="G12" s="154"/>
      <c r="H12" s="154"/>
      <c r="I12" s="154"/>
      <c r="J12" s="88"/>
      <c r="K12" s="222"/>
      <c r="L12" s="222"/>
      <c r="M12" s="222"/>
      <c r="N12" s="222"/>
    </row>
    <row r="13" spans="1:14">
      <c r="A13" s="154"/>
      <c r="B13" s="154"/>
      <c r="C13" s="154"/>
      <c r="D13" s="154"/>
      <c r="E13" s="154"/>
      <c r="F13" s="154"/>
      <c r="G13" s="154"/>
      <c r="H13" s="154"/>
      <c r="I13" s="154"/>
      <c r="J13" s="88"/>
      <c r="K13" s="222"/>
      <c r="L13" s="222"/>
      <c r="M13" s="222"/>
      <c r="N13" s="222"/>
    </row>
    <row r="14" spans="1:14">
      <c r="A14" s="154"/>
      <c r="B14" s="154"/>
      <c r="C14" s="154"/>
      <c r="D14" s="154"/>
      <c r="E14" s="154"/>
      <c r="F14" s="154"/>
      <c r="G14" s="154"/>
      <c r="H14" s="154"/>
      <c r="I14" s="154"/>
      <c r="J14" s="88"/>
      <c r="K14" s="222"/>
      <c r="L14" s="222"/>
      <c r="M14" s="222"/>
      <c r="N14" s="222"/>
    </row>
    <row r="15" spans="1:14">
      <c r="A15" s="154"/>
      <c r="B15" s="154"/>
      <c r="C15" s="154"/>
      <c r="D15" s="154"/>
      <c r="E15" s="154"/>
      <c r="F15" s="154"/>
      <c r="G15" s="154"/>
      <c r="H15" s="154"/>
      <c r="I15" s="154"/>
      <c r="J15" s="88"/>
      <c r="K15" s="88"/>
      <c r="L15" s="88"/>
      <c r="M15" s="88"/>
      <c r="N15" s="88"/>
    </row>
    <row r="16" spans="1:14">
      <c r="A16" s="154"/>
      <c r="B16" s="154"/>
      <c r="C16" s="154"/>
      <c r="D16" s="154"/>
      <c r="E16" s="154"/>
      <c r="F16" s="154"/>
      <c r="G16" s="154"/>
      <c r="H16" s="154"/>
      <c r="I16" s="154"/>
      <c r="J16" s="88"/>
      <c r="K16" s="88"/>
      <c r="L16" s="88"/>
      <c r="M16" s="88"/>
      <c r="N16" s="88"/>
    </row>
    <row r="17" spans="1:14">
      <c r="A17" s="154"/>
      <c r="B17" s="154"/>
      <c r="C17" s="154"/>
      <c r="D17" s="154"/>
      <c r="E17" s="154"/>
      <c r="F17" s="154"/>
      <c r="G17" s="154"/>
      <c r="H17" s="154"/>
      <c r="I17" s="154"/>
      <c r="J17" s="88"/>
      <c r="K17" s="88"/>
      <c r="L17" s="88"/>
      <c r="M17" s="88"/>
      <c r="N17" s="88"/>
    </row>
    <row r="19" spans="1:14">
      <c r="A19" s="155" t="s">
        <v>73</v>
      </c>
      <c r="B19" s="156"/>
      <c r="C19" s="156"/>
      <c r="D19" s="156"/>
      <c r="E19" s="156"/>
      <c r="F19" s="156"/>
      <c r="G19" s="156"/>
      <c r="H19" s="156"/>
      <c r="I19" s="156"/>
      <c r="J19" s="88"/>
      <c r="K19" s="88"/>
      <c r="L19" s="88"/>
      <c r="M19" s="88"/>
      <c r="N19" s="88"/>
    </row>
    <row r="20" spans="1:14">
      <c r="A20" s="156"/>
      <c r="B20" s="156"/>
      <c r="C20" s="156"/>
      <c r="D20" s="156"/>
      <c r="E20" s="156"/>
      <c r="F20" s="156"/>
      <c r="G20" s="156"/>
      <c r="H20" s="156"/>
      <c r="I20" s="156"/>
      <c r="J20" s="88"/>
      <c r="K20" s="88"/>
      <c r="L20" s="88"/>
      <c r="M20" s="88"/>
      <c r="N20" s="88"/>
    </row>
    <row r="21" spans="1:14">
      <c r="A21" s="154" t="s">
        <v>74</v>
      </c>
      <c r="B21" s="245"/>
      <c r="C21" s="245"/>
      <c r="D21" s="245"/>
      <c r="E21" s="245"/>
      <c r="F21" s="245"/>
      <c r="G21" s="245"/>
      <c r="H21" s="245"/>
      <c r="I21" s="245"/>
      <c r="J21" s="88"/>
      <c r="K21" s="222" t="s">
        <v>75</v>
      </c>
      <c r="L21" s="222"/>
      <c r="M21" s="222"/>
      <c r="N21" s="222"/>
    </row>
    <row r="22" spans="1:14">
      <c r="A22" s="245"/>
      <c r="B22" s="245"/>
      <c r="C22" s="245"/>
      <c r="D22" s="245"/>
      <c r="E22" s="245"/>
      <c r="F22" s="245"/>
      <c r="G22" s="245"/>
      <c r="H22" s="245"/>
      <c r="I22" s="245"/>
      <c r="J22" s="88"/>
      <c r="K22" s="222"/>
      <c r="L22" s="222"/>
      <c r="M22" s="222"/>
      <c r="N22" s="222"/>
    </row>
    <row r="23" spans="1:14">
      <c r="A23" s="245"/>
      <c r="B23" s="245"/>
      <c r="C23" s="245"/>
      <c r="D23" s="245"/>
      <c r="E23" s="245"/>
      <c r="F23" s="245"/>
      <c r="G23" s="245"/>
      <c r="H23" s="245"/>
      <c r="I23" s="245"/>
      <c r="J23" s="88"/>
      <c r="K23" s="222"/>
      <c r="L23" s="222"/>
      <c r="M23" s="222"/>
      <c r="N23" s="222"/>
    </row>
    <row r="24" spans="1:14">
      <c r="A24" s="245"/>
      <c r="B24" s="245"/>
      <c r="C24" s="245"/>
      <c r="D24" s="245"/>
      <c r="E24" s="245"/>
      <c r="F24" s="245"/>
      <c r="G24" s="245"/>
      <c r="H24" s="245"/>
      <c r="I24" s="245"/>
      <c r="J24" s="88"/>
      <c r="K24" s="222"/>
      <c r="L24" s="222"/>
      <c r="M24" s="222"/>
      <c r="N24" s="222"/>
    </row>
    <row r="25" spans="1:14">
      <c r="A25" s="245"/>
      <c r="B25" s="245"/>
      <c r="C25" s="245"/>
      <c r="D25" s="245"/>
      <c r="E25" s="245"/>
      <c r="F25" s="245"/>
      <c r="G25" s="245"/>
      <c r="H25" s="245"/>
      <c r="I25" s="245"/>
      <c r="J25" s="88"/>
      <c r="K25" s="222"/>
      <c r="L25" s="222"/>
      <c r="M25" s="222"/>
      <c r="N25" s="222"/>
    </row>
    <row r="26" spans="1:14">
      <c r="A26" s="245"/>
      <c r="B26" s="245"/>
      <c r="C26" s="245"/>
      <c r="D26" s="245"/>
      <c r="E26" s="245"/>
      <c r="F26" s="245"/>
      <c r="G26" s="245"/>
      <c r="H26" s="245"/>
      <c r="I26" s="245"/>
      <c r="J26" s="88"/>
      <c r="K26" s="222"/>
      <c r="L26" s="222"/>
      <c r="M26" s="222"/>
      <c r="N26" s="222"/>
    </row>
    <row r="27" spans="1:14">
      <c r="A27" s="245"/>
      <c r="B27" s="245"/>
      <c r="C27" s="245"/>
      <c r="D27" s="245"/>
      <c r="E27" s="245"/>
      <c r="F27" s="245"/>
      <c r="G27" s="245"/>
      <c r="H27" s="245"/>
      <c r="I27" s="245"/>
      <c r="J27" s="88"/>
      <c r="K27" s="222"/>
      <c r="L27" s="222"/>
      <c r="M27" s="222"/>
      <c r="N27" s="222"/>
    </row>
    <row r="28" spans="1:14">
      <c r="A28" s="245"/>
      <c r="B28" s="245"/>
      <c r="C28" s="245"/>
      <c r="D28" s="245"/>
      <c r="E28" s="245"/>
      <c r="F28" s="245"/>
      <c r="G28" s="245"/>
      <c r="H28" s="245"/>
      <c r="I28" s="245"/>
      <c r="J28" s="88"/>
      <c r="K28" s="222"/>
      <c r="L28" s="222"/>
      <c r="M28" s="222"/>
      <c r="N28" s="222"/>
    </row>
    <row r="29" spans="1:14">
      <c r="A29" s="245"/>
      <c r="B29" s="245"/>
      <c r="C29" s="245"/>
      <c r="D29" s="245"/>
      <c r="E29" s="245"/>
      <c r="F29" s="245"/>
      <c r="G29" s="245"/>
      <c r="H29" s="245"/>
      <c r="I29" s="245"/>
      <c r="J29" s="88"/>
      <c r="K29" s="222"/>
      <c r="L29" s="222"/>
      <c r="M29" s="222"/>
      <c r="N29" s="222"/>
    </row>
    <row r="30" spans="1:14">
      <c r="A30" s="245"/>
      <c r="B30" s="245"/>
      <c r="C30" s="245"/>
      <c r="D30" s="245"/>
      <c r="E30" s="245"/>
      <c r="F30" s="245"/>
      <c r="G30" s="245"/>
      <c r="H30" s="245"/>
      <c r="I30" s="245"/>
      <c r="J30" s="88"/>
      <c r="K30" s="222"/>
      <c r="L30" s="222"/>
      <c r="M30" s="222"/>
      <c r="N30" s="222"/>
    </row>
    <row r="31" spans="1:14">
      <c r="A31" s="245"/>
      <c r="B31" s="245"/>
      <c r="C31" s="245"/>
      <c r="D31" s="245"/>
      <c r="E31" s="245"/>
      <c r="F31" s="245"/>
      <c r="G31" s="245"/>
      <c r="H31" s="245"/>
      <c r="I31" s="245"/>
      <c r="J31" s="88"/>
      <c r="K31" s="88"/>
      <c r="L31" s="88"/>
      <c r="M31" s="88"/>
      <c r="N31" s="88"/>
    </row>
    <row r="32" spans="1:14">
      <c r="A32" s="245"/>
      <c r="B32" s="245"/>
      <c r="C32" s="245"/>
      <c r="D32" s="245"/>
      <c r="E32" s="245"/>
      <c r="F32" s="245"/>
      <c r="G32" s="245"/>
      <c r="H32" s="245"/>
      <c r="I32" s="245"/>
      <c r="J32" s="88"/>
      <c r="K32" s="88"/>
      <c r="L32" s="88"/>
      <c r="M32" s="88"/>
      <c r="N32" s="88"/>
    </row>
    <row r="33" spans="1:9">
      <c r="A33" s="245"/>
      <c r="B33" s="245"/>
      <c r="C33" s="245"/>
      <c r="D33" s="245"/>
      <c r="E33" s="245"/>
      <c r="F33" s="245"/>
      <c r="G33" s="245"/>
      <c r="H33" s="245"/>
      <c r="I33" s="245"/>
    </row>
    <row r="34" spans="1:9">
      <c r="A34" s="245"/>
      <c r="B34" s="245"/>
      <c r="C34" s="245"/>
      <c r="D34" s="245"/>
      <c r="E34" s="245"/>
      <c r="F34" s="245"/>
      <c r="G34" s="245"/>
      <c r="H34" s="245"/>
      <c r="I34" s="245"/>
    </row>
    <row r="35" spans="1:9">
      <c r="A35" s="245"/>
      <c r="B35" s="245"/>
      <c r="C35" s="245"/>
      <c r="D35" s="245"/>
      <c r="E35" s="245"/>
      <c r="F35" s="245"/>
      <c r="G35" s="245"/>
      <c r="H35" s="245"/>
      <c r="I35" s="245"/>
    </row>
    <row r="36" spans="1:9">
      <c r="A36" s="245"/>
      <c r="B36" s="245"/>
      <c r="C36" s="245"/>
      <c r="D36" s="245"/>
      <c r="E36" s="245"/>
      <c r="F36" s="245"/>
      <c r="G36" s="245"/>
      <c r="H36" s="245"/>
      <c r="I36" s="245"/>
    </row>
    <row r="37" spans="1:9">
      <c r="A37" s="245"/>
      <c r="B37" s="245"/>
      <c r="C37" s="245"/>
      <c r="D37" s="245"/>
      <c r="E37" s="245"/>
      <c r="F37" s="245"/>
      <c r="G37" s="245"/>
      <c r="H37" s="245"/>
      <c r="I37" s="245"/>
    </row>
    <row r="38" spans="1:9" ht="14.25" customHeight="1">
      <c r="A38" s="245"/>
      <c r="B38" s="245"/>
      <c r="C38" s="245"/>
      <c r="D38" s="245"/>
      <c r="E38" s="245"/>
      <c r="F38" s="245"/>
      <c r="G38" s="245"/>
      <c r="H38" s="245"/>
      <c r="I38" s="245"/>
    </row>
    <row r="50" spans="6:6">
      <c r="F50" s="3"/>
    </row>
  </sheetData>
  <mergeCells count="6">
    <mergeCell ref="A5:I17"/>
    <mergeCell ref="A21:I38"/>
    <mergeCell ref="K5:N14"/>
    <mergeCell ref="K21:N30"/>
    <mergeCell ref="A3:I4"/>
    <mergeCell ref="A19:I20"/>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59"/>
  <sheetViews>
    <sheetView topLeftCell="A27" workbookViewId="0">
      <selection activeCell="B3" sqref="B3"/>
    </sheetView>
  </sheetViews>
  <sheetFormatPr defaultColWidth="9.28515625" defaultRowHeight="15"/>
  <cols>
    <col min="1" max="1" width="34" style="2" customWidth="1"/>
    <col min="2" max="2" width="6.140625" style="12" customWidth="1"/>
    <col min="3" max="3" width="8.42578125" style="12" customWidth="1"/>
    <col min="4" max="4" width="10" style="12" customWidth="1"/>
    <col min="5" max="5" width="9.5703125" style="12" customWidth="1"/>
    <col min="6" max="6" width="10.28515625" style="12" customWidth="1"/>
    <col min="7" max="7" width="10.28515625" style="15" customWidth="1"/>
    <col min="8" max="8" width="10.7109375" style="16" customWidth="1"/>
    <col min="9" max="10" width="9.28515625" style="2"/>
    <col min="11" max="11" width="38.42578125" style="2" customWidth="1"/>
    <col min="12" max="16384" width="9.28515625" style="2"/>
  </cols>
  <sheetData>
    <row r="1" spans="1:11">
      <c r="A1" s="88" t="str">
        <f>+'Cover Page'!$B$29</f>
        <v>Annual Performance Report 2022</v>
      </c>
      <c r="B1" s="88"/>
      <c r="C1" s="88"/>
      <c r="D1" s="88"/>
      <c r="E1" s="88" t="str">
        <f>+'Cover Page'!$B$33</f>
        <v>MVV Environment Devonport Ltd</v>
      </c>
      <c r="F1" s="88"/>
      <c r="G1" s="88"/>
      <c r="H1" s="88"/>
      <c r="I1" s="88"/>
      <c r="J1" s="88"/>
      <c r="K1" s="88"/>
    </row>
    <row r="3" spans="1:11" ht="15.75">
      <c r="A3" s="1" t="s">
        <v>34</v>
      </c>
      <c r="B3" s="117"/>
      <c r="C3" s="117"/>
      <c r="D3" s="117"/>
      <c r="E3" s="117"/>
      <c r="F3" s="117"/>
      <c r="H3" s="91"/>
      <c r="I3" s="88"/>
      <c r="J3" s="88"/>
      <c r="K3" s="77" t="s">
        <v>3</v>
      </c>
    </row>
    <row r="4" spans="1:11">
      <c r="A4" s="18" t="s">
        <v>76</v>
      </c>
      <c r="B4" s="286"/>
      <c r="C4" s="286"/>
      <c r="D4" s="20" t="s">
        <v>77</v>
      </c>
      <c r="E4" s="19">
        <v>265000</v>
      </c>
      <c r="F4" s="20" t="s">
        <v>78</v>
      </c>
      <c r="G4" s="19"/>
      <c r="H4" s="67" t="s">
        <v>79</v>
      </c>
      <c r="I4" s="88"/>
      <c r="J4" s="88"/>
      <c r="K4" s="17" t="s">
        <v>80</v>
      </c>
    </row>
    <row r="5" spans="1:11" ht="15.75">
      <c r="A5" s="21" t="s">
        <v>81</v>
      </c>
      <c r="B5" s="22">
        <v>1</v>
      </c>
      <c r="C5" s="23"/>
      <c r="D5" s="23" t="s">
        <v>82</v>
      </c>
      <c r="E5" s="23"/>
      <c r="F5" s="24">
        <v>1</v>
      </c>
      <c r="G5" s="25"/>
      <c r="H5" s="26"/>
      <c r="I5" s="88"/>
      <c r="J5" s="88"/>
      <c r="K5" s="17" t="s">
        <v>83</v>
      </c>
    </row>
    <row r="6" spans="1:11">
      <c r="A6" s="3"/>
      <c r="B6" s="117"/>
      <c r="C6" s="117"/>
      <c r="D6" s="117"/>
      <c r="E6" s="117"/>
      <c r="F6" s="117"/>
      <c r="H6" s="91"/>
      <c r="I6" s="88"/>
      <c r="J6" s="88"/>
      <c r="K6" s="157" t="s">
        <v>84</v>
      </c>
    </row>
    <row r="7" spans="1:11" ht="15.75">
      <c r="A7" s="9" t="s">
        <v>85</v>
      </c>
      <c r="B7" s="287" t="s">
        <v>86</v>
      </c>
      <c r="C7" s="288" t="s">
        <v>87</v>
      </c>
      <c r="D7" s="288" t="s">
        <v>88</v>
      </c>
      <c r="E7" s="288" t="s">
        <v>89</v>
      </c>
      <c r="F7" s="288" t="s">
        <v>90</v>
      </c>
      <c r="G7" s="27" t="s">
        <v>91</v>
      </c>
      <c r="H7" s="95" t="s">
        <v>92</v>
      </c>
      <c r="I7" s="88"/>
      <c r="J7" s="88"/>
      <c r="K7" s="157"/>
    </row>
    <row r="8" spans="1:11" ht="15.75" customHeight="1">
      <c r="A8" s="289" t="s">
        <v>93</v>
      </c>
      <c r="B8" s="290" t="s">
        <v>94</v>
      </c>
      <c r="C8" s="291">
        <v>47645</v>
      </c>
      <c r="D8" s="291">
        <v>46586</v>
      </c>
      <c r="E8" s="291">
        <v>44167</v>
      </c>
      <c r="F8" s="291">
        <v>43269</v>
      </c>
      <c r="G8" s="28">
        <f>SUM(C8:F8)</f>
        <v>181667</v>
      </c>
      <c r="H8" s="292">
        <f t="shared" ref="H8:H17" si="0">IF(G8&gt;0,G8/$G$18,"-")</f>
        <v>0.69790053975144539</v>
      </c>
      <c r="I8" s="88"/>
      <c r="J8" s="88"/>
      <c r="K8" s="158" t="s">
        <v>95</v>
      </c>
    </row>
    <row r="9" spans="1:11">
      <c r="A9" s="293" t="s">
        <v>96</v>
      </c>
      <c r="B9" s="294"/>
      <c r="C9" s="295">
        <v>21779</v>
      </c>
      <c r="D9" s="295">
        <v>16753</v>
      </c>
      <c r="E9" s="295">
        <v>10195</v>
      </c>
      <c r="F9" s="295">
        <v>29911</v>
      </c>
      <c r="G9" s="84">
        <f t="shared" ref="G9:G17" si="1">SUM(C9:F9)</f>
        <v>78638</v>
      </c>
      <c r="H9" s="296">
        <f t="shared" si="0"/>
        <v>0.30209946024855461</v>
      </c>
      <c r="I9" s="88"/>
      <c r="J9" s="88"/>
      <c r="K9" s="158"/>
    </row>
    <row r="10" spans="1:11">
      <c r="A10" s="293" t="s">
        <v>97</v>
      </c>
      <c r="B10" s="294"/>
      <c r="C10" s="295">
        <v>0</v>
      </c>
      <c r="D10" s="295">
        <v>0</v>
      </c>
      <c r="E10" s="295">
        <v>0</v>
      </c>
      <c r="F10" s="295">
        <v>0</v>
      </c>
      <c r="G10" s="84">
        <f t="shared" si="1"/>
        <v>0</v>
      </c>
      <c r="H10" s="296" t="str">
        <f t="shared" si="0"/>
        <v>-</v>
      </c>
      <c r="I10" s="88"/>
      <c r="J10" s="88"/>
      <c r="K10" s="158"/>
    </row>
    <row r="11" spans="1:11">
      <c r="A11" s="293" t="s">
        <v>98</v>
      </c>
      <c r="B11" s="294"/>
      <c r="C11" s="295">
        <v>0</v>
      </c>
      <c r="D11" s="295">
        <v>0</v>
      </c>
      <c r="E11" s="295">
        <v>0</v>
      </c>
      <c r="F11" s="295">
        <v>0</v>
      </c>
      <c r="G11" s="84">
        <f t="shared" si="1"/>
        <v>0</v>
      </c>
      <c r="H11" s="296" t="str">
        <f t="shared" si="0"/>
        <v>-</v>
      </c>
      <c r="I11" s="88"/>
      <c r="J11" s="88"/>
      <c r="K11" s="158"/>
    </row>
    <row r="12" spans="1:11">
      <c r="A12" s="293" t="s">
        <v>99</v>
      </c>
      <c r="B12" s="294"/>
      <c r="C12" s="295">
        <v>0</v>
      </c>
      <c r="D12" s="295">
        <v>0</v>
      </c>
      <c r="E12" s="295">
        <v>0</v>
      </c>
      <c r="F12" s="295">
        <v>0</v>
      </c>
      <c r="G12" s="84">
        <f t="shared" si="1"/>
        <v>0</v>
      </c>
      <c r="H12" s="296" t="str">
        <f t="shared" si="0"/>
        <v>-</v>
      </c>
      <c r="I12" s="88"/>
      <c r="J12" s="88"/>
      <c r="K12" s="158"/>
    </row>
    <row r="13" spans="1:11">
      <c r="A13" s="293" t="s">
        <v>100</v>
      </c>
      <c r="B13" s="294"/>
      <c r="C13" s="295">
        <v>0</v>
      </c>
      <c r="D13" s="295">
        <v>0</v>
      </c>
      <c r="E13" s="295">
        <v>0</v>
      </c>
      <c r="F13" s="295">
        <v>0</v>
      </c>
      <c r="G13" s="84">
        <f t="shared" ref="G13" si="2">SUM(C13:F13)</f>
        <v>0</v>
      </c>
      <c r="H13" s="296" t="str">
        <f t="shared" si="0"/>
        <v>-</v>
      </c>
      <c r="I13" s="88"/>
      <c r="J13" s="88"/>
      <c r="K13" s="158"/>
    </row>
    <row r="14" spans="1:11">
      <c r="A14" s="293" t="s">
        <v>101</v>
      </c>
      <c r="B14" s="294"/>
      <c r="C14" s="295">
        <v>0</v>
      </c>
      <c r="D14" s="295">
        <v>0</v>
      </c>
      <c r="E14" s="295">
        <v>0</v>
      </c>
      <c r="F14" s="295">
        <v>0</v>
      </c>
      <c r="G14" s="84">
        <f t="shared" si="1"/>
        <v>0</v>
      </c>
      <c r="H14" s="296" t="str">
        <f t="shared" si="0"/>
        <v>-</v>
      </c>
      <c r="I14" s="88"/>
      <c r="J14" s="88"/>
      <c r="K14" s="158"/>
    </row>
    <row r="15" spans="1:11">
      <c r="A15" s="297" t="s">
        <v>102</v>
      </c>
      <c r="B15" s="294"/>
      <c r="C15" s="295">
        <v>0</v>
      </c>
      <c r="D15" s="295">
        <v>0</v>
      </c>
      <c r="E15" s="295">
        <v>0</v>
      </c>
      <c r="F15" s="295">
        <v>0</v>
      </c>
      <c r="G15" s="84">
        <f t="shared" si="1"/>
        <v>0</v>
      </c>
      <c r="H15" s="296" t="str">
        <f t="shared" si="0"/>
        <v>-</v>
      </c>
      <c r="I15" s="88"/>
      <c r="J15" s="88"/>
      <c r="K15" s="158"/>
    </row>
    <row r="16" spans="1:11">
      <c r="A16" s="297" t="s">
        <v>102</v>
      </c>
      <c r="B16" s="294"/>
      <c r="C16" s="295">
        <v>0</v>
      </c>
      <c r="D16" s="295">
        <v>0</v>
      </c>
      <c r="E16" s="295">
        <v>0</v>
      </c>
      <c r="F16" s="295">
        <v>0</v>
      </c>
      <c r="G16" s="84">
        <f t="shared" si="1"/>
        <v>0</v>
      </c>
      <c r="H16" s="296" t="str">
        <f t="shared" si="0"/>
        <v>-</v>
      </c>
      <c r="I16" s="88"/>
      <c r="J16" s="88"/>
      <c r="K16" s="158"/>
    </row>
    <row r="17" spans="1:12">
      <c r="A17" s="297" t="s">
        <v>102</v>
      </c>
      <c r="B17" s="294"/>
      <c r="C17" s="295">
        <v>0</v>
      </c>
      <c r="D17" s="295">
        <v>0</v>
      </c>
      <c r="E17" s="295">
        <v>0</v>
      </c>
      <c r="F17" s="295">
        <v>0</v>
      </c>
      <c r="G17" s="84">
        <f t="shared" si="1"/>
        <v>0</v>
      </c>
      <c r="H17" s="296" t="str">
        <f t="shared" si="0"/>
        <v>-</v>
      </c>
      <c r="I17" s="88"/>
      <c r="J17" s="88"/>
      <c r="K17" s="158"/>
      <c r="L17" s="88"/>
    </row>
    <row r="18" spans="1:12">
      <c r="A18" s="86" t="s">
        <v>103</v>
      </c>
      <c r="B18" s="294"/>
      <c r="C18" s="84">
        <f>SUM(C8:C17)</f>
        <v>69424</v>
      </c>
      <c r="D18" s="84">
        <f>SUM(D8:D17)</f>
        <v>63339</v>
      </c>
      <c r="E18" s="84">
        <f>SUM(E8:E17)</f>
        <v>54362</v>
      </c>
      <c r="F18" s="84">
        <f>SUM(F8:F17)</f>
        <v>73180</v>
      </c>
      <c r="G18" s="84">
        <f>SUM(G8:G17)</f>
        <v>260305</v>
      </c>
      <c r="H18" s="298">
        <v>1</v>
      </c>
      <c r="I18" s="88"/>
      <c r="J18" s="88"/>
      <c r="K18" s="158"/>
      <c r="L18" s="88"/>
    </row>
    <row r="19" spans="1:12">
      <c r="A19" s="293" t="s">
        <v>104</v>
      </c>
      <c r="B19" s="294"/>
      <c r="C19" s="295"/>
      <c r="D19" s="295"/>
      <c r="E19" s="295"/>
      <c r="F19" s="295"/>
      <c r="G19" s="84">
        <f t="shared" ref="G19" si="3">SUM(C19:F19)</f>
        <v>0</v>
      </c>
      <c r="H19" s="296" t="str">
        <f t="shared" ref="H19" si="4">IF(G19&gt;0,G19/$G$18,"-")</f>
        <v>-</v>
      </c>
      <c r="I19" s="88"/>
      <c r="J19" s="88"/>
      <c r="K19" s="158"/>
      <c r="L19" s="88"/>
    </row>
    <row r="20" spans="1:12">
      <c r="A20" s="293" t="s">
        <v>105</v>
      </c>
      <c r="B20" s="294"/>
      <c r="C20" s="295"/>
      <c r="D20" s="295"/>
      <c r="E20" s="295"/>
      <c r="F20" s="295"/>
      <c r="G20" s="84">
        <f t="shared" ref="G20" si="5">SUM(C20:F20)</f>
        <v>0</v>
      </c>
      <c r="H20" s="296" t="str">
        <f>IF(G20&gt;0,G20/$G$18,"-")</f>
        <v>-</v>
      </c>
      <c r="I20" s="88"/>
      <c r="J20" s="88"/>
      <c r="K20" s="88"/>
      <c r="L20" s="88"/>
    </row>
    <row r="21" spans="1:12">
      <c r="A21" s="87" t="s">
        <v>106</v>
      </c>
      <c r="B21" s="299"/>
      <c r="C21" s="85">
        <f>C18-SUM(C19:C20)</f>
        <v>69424</v>
      </c>
      <c r="D21" s="85">
        <f t="shared" ref="D21:F21" si="6">D18-SUM(D19:D20)</f>
        <v>63339</v>
      </c>
      <c r="E21" s="85">
        <f t="shared" si="6"/>
        <v>54362</v>
      </c>
      <c r="F21" s="85">
        <f t="shared" si="6"/>
        <v>73180</v>
      </c>
      <c r="G21" s="30">
        <f>SUM(C21:F21)</f>
        <v>260305</v>
      </c>
      <c r="H21" s="300">
        <f>IF(G21&gt;0,G21/$G$18,"-")</f>
        <v>1</v>
      </c>
      <c r="I21" s="88"/>
      <c r="J21" s="88"/>
      <c r="K21" s="88"/>
      <c r="L21" s="88"/>
    </row>
    <row r="22" spans="1:12">
      <c r="A22" s="3"/>
      <c r="B22" s="117"/>
      <c r="C22" s="91"/>
      <c r="D22" s="91"/>
      <c r="E22" s="91"/>
      <c r="F22" s="91"/>
      <c r="G22" s="31"/>
      <c r="H22" s="91"/>
      <c r="I22" s="88"/>
      <c r="J22" s="88"/>
      <c r="K22" s="88"/>
      <c r="L22" s="88"/>
    </row>
    <row r="23" spans="1:12" ht="15.75">
      <c r="A23" s="9" t="s">
        <v>107</v>
      </c>
      <c r="B23" s="287" t="s">
        <v>86</v>
      </c>
      <c r="C23" s="301" t="s">
        <v>87</v>
      </c>
      <c r="D23" s="301" t="s">
        <v>88</v>
      </c>
      <c r="E23" s="301" t="s">
        <v>89</v>
      </c>
      <c r="F23" s="301" t="s">
        <v>90</v>
      </c>
      <c r="G23" s="32" t="s">
        <v>91</v>
      </c>
      <c r="H23" s="302" t="s">
        <v>108</v>
      </c>
      <c r="I23" s="88"/>
      <c r="J23" s="88"/>
      <c r="K23" s="88"/>
      <c r="L23" s="88"/>
    </row>
    <row r="24" spans="1:12" ht="15" customHeight="1">
      <c r="A24" s="303" t="s">
        <v>109</v>
      </c>
      <c r="B24" s="290" t="s">
        <v>110</v>
      </c>
      <c r="C24" s="291">
        <v>51869</v>
      </c>
      <c r="D24" s="291">
        <v>53482</v>
      </c>
      <c r="E24" s="291">
        <v>45135</v>
      </c>
      <c r="F24" s="291">
        <v>54562</v>
      </c>
      <c r="G24" s="28">
        <f t="shared" ref="G24:G27" si="7">SUM(C24:F24)</f>
        <v>205048</v>
      </c>
      <c r="H24" s="304">
        <f>IF(G24&gt;0,G24*1000/$G$21,"-")</f>
        <v>787.72209523443655</v>
      </c>
      <c r="I24" s="88"/>
      <c r="J24" s="88"/>
      <c r="K24" s="88"/>
      <c r="L24" s="88"/>
    </row>
    <row r="25" spans="1:12">
      <c r="A25" s="92" t="s">
        <v>111</v>
      </c>
      <c r="B25" s="294"/>
      <c r="C25" s="305">
        <v>47178</v>
      </c>
      <c r="D25" s="305">
        <v>48602</v>
      </c>
      <c r="E25" s="305">
        <v>40736</v>
      </c>
      <c r="F25" s="305">
        <v>49358</v>
      </c>
      <c r="G25" s="29">
        <f>SUM(C25:F25)</f>
        <v>185874</v>
      </c>
      <c r="H25" s="306">
        <f>IF(G25&gt;0,G25*1000/$G$21,"-")</f>
        <v>714.06234993565238</v>
      </c>
      <c r="I25" s="88"/>
      <c r="J25" s="88"/>
      <c r="K25" s="88"/>
      <c r="L25" s="88"/>
    </row>
    <row r="26" spans="1:12">
      <c r="A26" s="92" t="s">
        <v>112</v>
      </c>
      <c r="B26" s="294"/>
      <c r="C26" s="305">
        <v>4691</v>
      </c>
      <c r="D26" s="305">
        <v>4880</v>
      </c>
      <c r="E26" s="305">
        <v>4399</v>
      </c>
      <c r="F26" s="305">
        <v>5204</v>
      </c>
      <c r="G26" s="29">
        <f>SUM(C26:F26)</f>
        <v>19174</v>
      </c>
      <c r="H26" s="306">
        <f>IF(G26&gt;0,G26*1000/$G$21,"-")</f>
        <v>73.659745298784117</v>
      </c>
      <c r="I26" s="88"/>
      <c r="J26" s="88"/>
      <c r="K26" s="88"/>
      <c r="L26" s="88"/>
    </row>
    <row r="27" spans="1:12">
      <c r="A27" s="92" t="s">
        <v>113</v>
      </c>
      <c r="B27" s="294"/>
      <c r="C27" s="305">
        <v>73.599999999999994</v>
      </c>
      <c r="D27" s="305">
        <v>69.7</v>
      </c>
      <c r="E27" s="305">
        <v>403.1</v>
      </c>
      <c r="F27" s="305">
        <v>39.5</v>
      </c>
      <c r="G27" s="29">
        <f t="shared" si="7"/>
        <v>585.90000000000009</v>
      </c>
      <c r="H27" s="306">
        <f>IF(G27&gt;0,G27*1000/$G$21,"-")</f>
        <v>2.2508211521100252</v>
      </c>
      <c r="I27" s="88"/>
      <c r="J27" s="88"/>
      <c r="K27" s="88"/>
      <c r="L27" s="88"/>
    </row>
    <row r="28" spans="1:12">
      <c r="A28" s="92" t="s">
        <v>114</v>
      </c>
      <c r="B28" s="93" t="s">
        <v>92</v>
      </c>
      <c r="C28" s="307">
        <f>IF(C24&gt;0,1-C25/(C24+C27),"-")</f>
        <v>9.1728176872162726E-2</v>
      </c>
      <c r="D28" s="307">
        <f>IF(D24&gt;0,1-D25/(D24+D27),"-")</f>
        <v>9.242843831288261E-2</v>
      </c>
      <c r="E28" s="307">
        <f>IF(E24&gt;0,1-E25/(E24+E27),"-")</f>
        <v>0.10545235747648674</v>
      </c>
      <c r="F28" s="307">
        <f>IF(F24&gt;0,1-F25/(F24+F27),"-")</f>
        <v>9.6032160288636814E-2</v>
      </c>
      <c r="G28" s="307">
        <f>IF(G24&gt;0,1-G25/(G24+G27),"-")</f>
        <v>9.6092618969926602E-2</v>
      </c>
      <c r="H28" s="306"/>
      <c r="I28" s="88"/>
      <c r="J28" s="88"/>
      <c r="K28" s="88"/>
      <c r="L28" s="88"/>
    </row>
    <row r="29" spans="1:12">
      <c r="A29" s="92" t="s">
        <v>115</v>
      </c>
      <c r="B29" s="308" t="s">
        <v>110</v>
      </c>
      <c r="C29" s="305">
        <v>23391</v>
      </c>
      <c r="D29" s="305">
        <v>9431</v>
      </c>
      <c r="E29" s="305">
        <v>2024</v>
      </c>
      <c r="F29" s="305">
        <v>16681</v>
      </c>
      <c r="G29" s="29">
        <f t="shared" ref="G29:G30" si="8">SUM(C29:F29)</f>
        <v>51527</v>
      </c>
      <c r="H29" s="306">
        <f>IF(G29&gt;0,G29*1000/$G$21,"-")</f>
        <v>197.94856034267494</v>
      </c>
      <c r="I29" s="88"/>
      <c r="J29" s="88"/>
      <c r="K29" s="88"/>
      <c r="L29" s="88"/>
    </row>
    <row r="30" spans="1:12">
      <c r="A30" s="92" t="s">
        <v>116</v>
      </c>
      <c r="B30" s="308"/>
      <c r="C30" s="305">
        <v>23391</v>
      </c>
      <c r="D30" s="305">
        <v>9431</v>
      </c>
      <c r="E30" s="305">
        <v>2024</v>
      </c>
      <c r="F30" s="305">
        <v>16681</v>
      </c>
      <c r="G30" s="29">
        <f t="shared" si="8"/>
        <v>51527</v>
      </c>
      <c r="H30" s="306">
        <f>IF(G30&gt;0,G30*1000/$G$21,"-")</f>
        <v>197.94856034267494</v>
      </c>
      <c r="I30" s="88"/>
      <c r="J30" s="88"/>
      <c r="K30" s="17"/>
      <c r="L30" s="17"/>
    </row>
    <row r="31" spans="1:12">
      <c r="A31" s="89" t="s">
        <v>117</v>
      </c>
      <c r="B31" s="309"/>
      <c r="C31" s="310"/>
      <c r="D31" s="310"/>
      <c r="E31" s="310"/>
      <c r="F31" s="310"/>
      <c r="G31" s="311"/>
      <c r="H31" s="310">
        <v>0.82</v>
      </c>
      <c r="I31" s="88"/>
      <c r="J31" s="88"/>
      <c r="K31" s="88"/>
      <c r="L31" s="17"/>
    </row>
    <row r="32" spans="1:12">
      <c r="A32" s="3"/>
      <c r="B32" s="117"/>
      <c r="C32" s="91"/>
      <c r="D32" s="91"/>
      <c r="E32" s="91"/>
      <c r="F32" s="91"/>
      <c r="G32" s="31"/>
      <c r="H32" s="91"/>
      <c r="I32" s="88"/>
      <c r="J32" s="88"/>
      <c r="K32" s="88"/>
      <c r="L32" s="17"/>
    </row>
    <row r="33" spans="1:12" ht="15.75">
      <c r="A33" s="9" t="s">
        <v>118</v>
      </c>
      <c r="B33" s="312" t="s">
        <v>86</v>
      </c>
      <c r="C33" s="301" t="s">
        <v>87</v>
      </c>
      <c r="D33" s="301" t="s">
        <v>88</v>
      </c>
      <c r="E33" s="301" t="s">
        <v>89</v>
      </c>
      <c r="F33" s="301" t="s">
        <v>90</v>
      </c>
      <c r="G33" s="32" t="s">
        <v>91</v>
      </c>
      <c r="H33" s="313" t="s">
        <v>119</v>
      </c>
      <c r="I33" s="88"/>
      <c r="J33" s="88"/>
      <c r="K33" s="88"/>
      <c r="L33" s="17"/>
    </row>
    <row r="34" spans="1:12" ht="15" customHeight="1">
      <c r="A34" s="303" t="s">
        <v>120</v>
      </c>
      <c r="B34" s="290" t="s">
        <v>94</v>
      </c>
      <c r="C34" s="291">
        <v>1997</v>
      </c>
      <c r="D34" s="291">
        <v>1703</v>
      </c>
      <c r="E34" s="291">
        <v>1457</v>
      </c>
      <c r="F34" s="291">
        <v>2240</v>
      </c>
      <c r="G34" s="28">
        <f t="shared" ref="G34:G35" si="9">SUM(C34:F34)</f>
        <v>7397</v>
      </c>
      <c r="H34" s="292">
        <f>IF(G34&gt;0,G34/$G$21,"-")</f>
        <v>2.8416665065980291E-2</v>
      </c>
      <c r="I34" s="88"/>
      <c r="J34" s="88"/>
      <c r="K34" s="17"/>
      <c r="L34" s="17"/>
    </row>
    <row r="35" spans="1:12" ht="15" customHeight="1">
      <c r="A35" s="92" t="s">
        <v>121</v>
      </c>
      <c r="B35" s="294"/>
      <c r="C35" s="305">
        <v>16105</v>
      </c>
      <c r="D35" s="305">
        <v>16876</v>
      </c>
      <c r="E35" s="305">
        <v>13737</v>
      </c>
      <c r="F35" s="305">
        <v>18378</v>
      </c>
      <c r="G35" s="29">
        <f t="shared" si="9"/>
        <v>65096</v>
      </c>
      <c r="H35" s="296">
        <f t="shared" ref="H35:H39" si="10">IF(G35&gt;0,G35/$G$21,"-")</f>
        <v>0.25007587253414265</v>
      </c>
      <c r="I35" s="88"/>
      <c r="J35" s="88"/>
      <c r="K35" s="17"/>
      <c r="L35" s="17"/>
    </row>
    <row r="36" spans="1:12" ht="15" customHeight="1">
      <c r="A36" s="92" t="s">
        <v>122</v>
      </c>
      <c r="B36" s="294"/>
      <c r="C36" s="305"/>
      <c r="D36" s="305"/>
      <c r="E36" s="305"/>
      <c r="F36" s="305"/>
      <c r="G36" s="29">
        <f t="shared" ref="G36:G39" si="11">SUM(C36:F36)</f>
        <v>0</v>
      </c>
      <c r="H36" s="296" t="str">
        <f t="shared" si="10"/>
        <v>-</v>
      </c>
      <c r="I36" s="88"/>
      <c r="J36" s="88"/>
      <c r="K36" s="88"/>
      <c r="L36" s="88"/>
    </row>
    <row r="37" spans="1:12">
      <c r="A37" s="314" t="s">
        <v>123</v>
      </c>
      <c r="B37" s="294"/>
      <c r="C37" s="305">
        <v>0</v>
      </c>
      <c r="D37" s="305">
        <v>0</v>
      </c>
      <c r="E37" s="305">
        <v>0</v>
      </c>
      <c r="F37" s="305">
        <v>0</v>
      </c>
      <c r="G37" s="29">
        <f t="shared" ref="G37" si="12">SUM(C37:F37)</f>
        <v>0</v>
      </c>
      <c r="H37" s="296" t="str">
        <f t="shared" si="10"/>
        <v>-</v>
      </c>
      <c r="I37" s="88"/>
      <c r="J37" s="88"/>
      <c r="K37" s="88"/>
      <c r="L37" s="88"/>
    </row>
    <row r="38" spans="1:12">
      <c r="A38" s="314" t="s">
        <v>123</v>
      </c>
      <c r="B38" s="294"/>
      <c r="C38" s="305">
        <v>0</v>
      </c>
      <c r="D38" s="305">
        <v>0</v>
      </c>
      <c r="E38" s="305">
        <v>0</v>
      </c>
      <c r="F38" s="305">
        <v>0</v>
      </c>
      <c r="G38" s="29">
        <f t="shared" si="11"/>
        <v>0</v>
      </c>
      <c r="H38" s="296" t="str">
        <f t="shared" si="10"/>
        <v>-</v>
      </c>
      <c r="I38" s="88"/>
      <c r="J38" s="88"/>
      <c r="K38" s="88"/>
      <c r="L38" s="88"/>
    </row>
    <row r="39" spans="1:12">
      <c r="A39" s="315" t="s">
        <v>123</v>
      </c>
      <c r="B39" s="316"/>
      <c r="C39" s="317">
        <v>0</v>
      </c>
      <c r="D39" s="317">
        <v>0</v>
      </c>
      <c r="E39" s="317">
        <v>0</v>
      </c>
      <c r="F39" s="317">
        <v>0</v>
      </c>
      <c r="G39" s="30">
        <f t="shared" si="11"/>
        <v>0</v>
      </c>
      <c r="H39" s="300" t="str">
        <f t="shared" si="10"/>
        <v>-</v>
      </c>
      <c r="I39" s="88"/>
      <c r="J39" s="88"/>
      <c r="K39" s="88"/>
      <c r="L39" s="88"/>
    </row>
    <row r="40" spans="1:12">
      <c r="A40" s="117"/>
      <c r="B40" s="117"/>
      <c r="C40" s="91"/>
      <c r="D40" s="91"/>
      <c r="E40" s="91"/>
      <c r="F40" s="91"/>
      <c r="G40" s="31"/>
      <c r="H40" s="91"/>
      <c r="I40" s="88"/>
      <c r="J40" s="88"/>
      <c r="K40" s="88"/>
      <c r="L40" s="88"/>
    </row>
    <row r="41" spans="1:12" ht="15.75">
      <c r="A41" s="9" t="s">
        <v>124</v>
      </c>
      <c r="B41" s="318" t="s">
        <v>86</v>
      </c>
      <c r="C41" s="288" t="s">
        <v>87</v>
      </c>
      <c r="D41" s="288" t="s">
        <v>88</v>
      </c>
      <c r="E41" s="288" t="s">
        <v>89</v>
      </c>
      <c r="F41" s="288" t="s">
        <v>90</v>
      </c>
      <c r="G41" s="27" t="s">
        <v>91</v>
      </c>
      <c r="H41" s="95" t="s">
        <v>125</v>
      </c>
      <c r="I41" s="88"/>
      <c r="J41" s="88"/>
      <c r="K41" s="88"/>
      <c r="L41" s="88"/>
    </row>
    <row r="42" spans="1:12" ht="15.6" customHeight="1">
      <c r="A42" s="303" t="s">
        <v>126</v>
      </c>
      <c r="B42" s="93" t="s">
        <v>127</v>
      </c>
      <c r="C42" s="291">
        <v>20041</v>
      </c>
      <c r="D42" s="291">
        <v>13539</v>
      </c>
      <c r="E42" s="291">
        <v>10647</v>
      </c>
      <c r="F42" s="291">
        <v>16729</v>
      </c>
      <c r="G42" s="28">
        <f t="shared" ref="G42:G49" si="13">SUM(C42:F42)</f>
        <v>60956</v>
      </c>
      <c r="H42" s="319">
        <f>IF(G42&gt;0,G42/$G$21,"-")</f>
        <v>0.23417145271892587</v>
      </c>
      <c r="I42" s="88"/>
      <c r="J42" s="88"/>
      <c r="K42" s="88"/>
      <c r="L42" s="88"/>
    </row>
    <row r="43" spans="1:12">
      <c r="A43" s="92" t="s">
        <v>128</v>
      </c>
      <c r="B43" s="93" t="s">
        <v>129</v>
      </c>
      <c r="C43" s="305">
        <v>0</v>
      </c>
      <c r="D43" s="305">
        <v>0</v>
      </c>
      <c r="E43" s="305">
        <v>0</v>
      </c>
      <c r="F43" s="305">
        <v>0</v>
      </c>
      <c r="G43" s="29">
        <f t="shared" si="13"/>
        <v>0</v>
      </c>
      <c r="H43" s="319" t="str">
        <f t="shared" ref="H43:H48" si="14">IF(G43&gt;0,G43/$G$21,"-")</f>
        <v>-</v>
      </c>
      <c r="I43" s="88"/>
      <c r="J43" s="88"/>
      <c r="K43" s="88"/>
      <c r="L43" s="88"/>
    </row>
    <row r="44" spans="1:12" ht="15.6" customHeight="1">
      <c r="A44" s="92" t="s">
        <v>130</v>
      </c>
      <c r="B44" s="93" t="s">
        <v>131</v>
      </c>
      <c r="C44" s="305">
        <v>0</v>
      </c>
      <c r="D44" s="305">
        <v>0</v>
      </c>
      <c r="E44" s="305">
        <v>0</v>
      </c>
      <c r="F44" s="305">
        <v>0</v>
      </c>
      <c r="G44" s="29">
        <f t="shared" si="13"/>
        <v>0</v>
      </c>
      <c r="H44" s="319" t="str">
        <f t="shared" si="14"/>
        <v>-</v>
      </c>
      <c r="I44" s="88"/>
      <c r="J44" s="88"/>
      <c r="K44" s="88"/>
      <c r="L44" s="88"/>
    </row>
    <row r="45" spans="1:12" ht="15.6" customHeight="1">
      <c r="A45" s="92" t="s">
        <v>132</v>
      </c>
      <c r="B45" s="93" t="s">
        <v>94</v>
      </c>
      <c r="C45" s="305">
        <v>101900</v>
      </c>
      <c r="D45" s="305">
        <v>97300</v>
      </c>
      <c r="E45" s="305">
        <v>66200</v>
      </c>
      <c r="F45" s="305">
        <v>74700</v>
      </c>
      <c r="G45" s="29">
        <f t="shared" ref="G45" si="15">SUM(C45:F45)</f>
        <v>340100</v>
      </c>
      <c r="H45" s="319">
        <f t="shared" si="14"/>
        <v>1.3065442461727588</v>
      </c>
      <c r="I45" s="88"/>
      <c r="J45" s="88"/>
      <c r="K45" s="88"/>
      <c r="L45" s="88"/>
    </row>
    <row r="46" spans="1:12">
      <c r="A46" s="92" t="s">
        <v>133</v>
      </c>
      <c r="B46" s="93" t="s">
        <v>94</v>
      </c>
      <c r="C46" s="305">
        <v>17.3</v>
      </c>
      <c r="D46" s="305">
        <v>14.8</v>
      </c>
      <c r="E46" s="305">
        <v>9.3000000000000007</v>
      </c>
      <c r="F46" s="305">
        <v>18.5</v>
      </c>
      <c r="G46" s="29">
        <f t="shared" si="13"/>
        <v>59.900000000000006</v>
      </c>
      <c r="H46" s="319">
        <v>0.23</v>
      </c>
      <c r="I46" s="88"/>
      <c r="J46" s="88"/>
      <c r="K46" s="88"/>
      <c r="L46" s="88"/>
    </row>
    <row r="47" spans="1:12">
      <c r="A47" s="92" t="s">
        <v>134</v>
      </c>
      <c r="B47" s="93" t="s">
        <v>94</v>
      </c>
      <c r="C47" s="305">
        <v>975</v>
      </c>
      <c r="D47" s="305">
        <v>1072</v>
      </c>
      <c r="E47" s="305">
        <v>875</v>
      </c>
      <c r="F47" s="305">
        <v>1364</v>
      </c>
      <c r="G47" s="29">
        <f t="shared" si="13"/>
        <v>4286</v>
      </c>
      <c r="H47" s="319">
        <f t="shared" si="14"/>
        <v>1.6465300320777549E-2</v>
      </c>
      <c r="I47" s="88"/>
      <c r="J47" s="88"/>
      <c r="K47" s="88"/>
      <c r="L47" s="88"/>
    </row>
    <row r="48" spans="1:12">
      <c r="A48" s="92" t="s">
        <v>135</v>
      </c>
      <c r="B48" s="93" t="s">
        <v>129</v>
      </c>
      <c r="C48" s="305">
        <v>63666</v>
      </c>
      <c r="D48" s="305">
        <v>37362</v>
      </c>
      <c r="E48" s="305">
        <v>235970</v>
      </c>
      <c r="F48" s="305">
        <v>38484</v>
      </c>
      <c r="G48" s="29">
        <f t="shared" si="13"/>
        <v>375482</v>
      </c>
      <c r="H48" s="319">
        <f t="shared" si="14"/>
        <v>1.4424694108833869</v>
      </c>
      <c r="I48" s="88"/>
      <c r="J48" s="88"/>
      <c r="K48" s="88"/>
      <c r="L48" s="88"/>
    </row>
    <row r="49" spans="1:10">
      <c r="A49" s="89" t="s">
        <v>136</v>
      </c>
      <c r="B49" s="320" t="s">
        <v>137</v>
      </c>
      <c r="C49" s="317">
        <v>0</v>
      </c>
      <c r="D49" s="317">
        <v>0</v>
      </c>
      <c r="E49" s="317">
        <v>0</v>
      </c>
      <c r="F49" s="317">
        <v>0</v>
      </c>
      <c r="G49" s="30">
        <f t="shared" si="13"/>
        <v>0</v>
      </c>
      <c r="H49" s="321"/>
      <c r="I49" s="88"/>
      <c r="J49" s="88"/>
    </row>
    <row r="50" spans="1:10">
      <c r="A50" s="117"/>
      <c r="B50" s="117"/>
      <c r="C50" s="91"/>
      <c r="D50" s="91"/>
      <c r="E50" s="91"/>
      <c r="F50" s="91"/>
      <c r="G50" s="31"/>
      <c r="H50" s="91"/>
      <c r="I50" s="88"/>
      <c r="J50" s="88"/>
    </row>
    <row r="51" spans="1:10" ht="15.75">
      <c r="A51" s="9" t="s">
        <v>138</v>
      </c>
      <c r="B51" s="107" t="s">
        <v>86</v>
      </c>
      <c r="C51" s="301" t="s">
        <v>87</v>
      </c>
      <c r="D51" s="301" t="s">
        <v>88</v>
      </c>
      <c r="E51" s="301" t="s">
        <v>89</v>
      </c>
      <c r="F51" s="301" t="s">
        <v>90</v>
      </c>
      <c r="G51" s="32" t="s">
        <v>91</v>
      </c>
      <c r="H51" s="302"/>
      <c r="I51" s="88"/>
      <c r="J51" s="81" t="s">
        <v>139</v>
      </c>
    </row>
    <row r="52" spans="1:10" ht="28.5" customHeight="1">
      <c r="A52" s="322" t="s">
        <v>140</v>
      </c>
      <c r="B52" s="301">
        <f>+B5</f>
        <v>1</v>
      </c>
      <c r="C52" s="291">
        <v>2090</v>
      </c>
      <c r="D52" s="291">
        <v>2126</v>
      </c>
      <c r="E52" s="291">
        <v>1799</v>
      </c>
      <c r="F52" s="291">
        <v>2179</v>
      </c>
      <c r="G52" s="28">
        <f t="shared" ref="G52:G59" si="16">SUM(C52:F52)</f>
        <v>8194</v>
      </c>
      <c r="H52" s="292">
        <v>0.93500000000000005</v>
      </c>
      <c r="I52" s="88"/>
      <c r="J52" s="83">
        <v>8760</v>
      </c>
    </row>
    <row r="53" spans="1:10" ht="14.25" customHeight="1">
      <c r="A53" s="92" t="s">
        <v>141</v>
      </c>
      <c r="B53" s="91"/>
      <c r="C53" s="295"/>
      <c r="D53" s="295"/>
      <c r="E53" s="295"/>
      <c r="F53" s="295"/>
      <c r="G53" s="29">
        <f>AVERAGE(G52:G52)</f>
        <v>8194</v>
      </c>
      <c r="H53" s="82">
        <v>0.93500000000000005</v>
      </c>
      <c r="I53" s="88"/>
      <c r="J53" s="88"/>
    </row>
    <row r="54" spans="1:10" ht="14.25" customHeight="1">
      <c r="A54" s="92" t="s">
        <v>142</v>
      </c>
      <c r="B54" s="91">
        <v>1</v>
      </c>
      <c r="C54" s="295">
        <v>2090</v>
      </c>
      <c r="D54" s="295">
        <v>2128.3000000000002</v>
      </c>
      <c r="E54" s="295">
        <v>1843</v>
      </c>
      <c r="F54" s="295">
        <v>2181</v>
      </c>
      <c r="G54" s="29">
        <f t="shared" si="16"/>
        <v>8242.2999999999993</v>
      </c>
      <c r="H54" s="296">
        <v>0.94</v>
      </c>
      <c r="I54" s="88"/>
      <c r="J54" s="88"/>
    </row>
    <row r="55" spans="1:10">
      <c r="A55" s="92" t="s">
        <v>143</v>
      </c>
      <c r="B55" s="91"/>
      <c r="C55" s="305">
        <v>2090</v>
      </c>
      <c r="D55" s="305">
        <v>2128</v>
      </c>
      <c r="E55" s="305">
        <v>1843</v>
      </c>
      <c r="F55" s="305">
        <v>2181</v>
      </c>
      <c r="G55" s="29">
        <f t="shared" si="16"/>
        <v>8242</v>
      </c>
      <c r="H55" s="296" t="str">
        <f>IF(B55&gt;0,#REF!/J52,"n/a")</f>
        <v>n/a</v>
      </c>
      <c r="I55" s="88"/>
      <c r="J55" s="88"/>
    </row>
    <row r="56" spans="1:10">
      <c r="A56" s="92" t="s">
        <v>144</v>
      </c>
      <c r="B56" s="91" t="s">
        <v>145</v>
      </c>
      <c r="C56" s="305">
        <v>9333.2999999999993</v>
      </c>
      <c r="D56" s="305">
        <v>9600</v>
      </c>
      <c r="E56" s="305">
        <v>9500</v>
      </c>
      <c r="F56" s="305">
        <v>8833.2999999999993</v>
      </c>
      <c r="G56" s="29"/>
      <c r="H56" s="323" t="s">
        <v>146</v>
      </c>
      <c r="I56" s="88"/>
      <c r="J56" s="88"/>
    </row>
    <row r="57" spans="1:10">
      <c r="A57" s="92" t="s">
        <v>147</v>
      </c>
      <c r="B57" s="91" t="s">
        <v>148</v>
      </c>
      <c r="C57" s="305">
        <v>0</v>
      </c>
      <c r="D57" s="305">
        <v>0</v>
      </c>
      <c r="E57" s="305">
        <v>0</v>
      </c>
      <c r="F57" s="305">
        <v>0</v>
      </c>
      <c r="G57" s="29">
        <f t="shared" si="16"/>
        <v>0</v>
      </c>
      <c r="H57" s="306" t="str">
        <f>IF(G57&gt;0,"yes","no")</f>
        <v>no</v>
      </c>
      <c r="I57" s="88"/>
      <c r="J57" s="88"/>
    </row>
    <row r="58" spans="1:10">
      <c r="A58" s="92" t="s">
        <v>149</v>
      </c>
      <c r="B58" s="91" t="s">
        <v>150</v>
      </c>
      <c r="C58" s="305">
        <v>0</v>
      </c>
      <c r="D58" s="305">
        <v>0</v>
      </c>
      <c r="E58" s="305">
        <v>0</v>
      </c>
      <c r="F58" s="305">
        <v>0</v>
      </c>
      <c r="G58" s="29">
        <f t="shared" si="16"/>
        <v>0</v>
      </c>
      <c r="H58" s="324">
        <f>+(G58)/J52</f>
        <v>0</v>
      </c>
      <c r="I58" s="88"/>
      <c r="J58" s="88"/>
    </row>
    <row r="59" spans="1:10">
      <c r="A59" s="89" t="s">
        <v>151</v>
      </c>
      <c r="B59" s="325" t="s">
        <v>148</v>
      </c>
      <c r="C59" s="317"/>
      <c r="D59" s="317"/>
      <c r="E59" s="317"/>
      <c r="F59" s="317"/>
      <c r="G59" s="30">
        <f t="shared" si="16"/>
        <v>0</v>
      </c>
      <c r="H59" s="326" t="str">
        <f>IF(G59&gt;0,"yes","no")</f>
        <v>no</v>
      </c>
      <c r="I59" s="88"/>
      <c r="J59" s="88"/>
    </row>
  </sheetData>
  <mergeCells count="7">
    <mergeCell ref="K6:K7"/>
    <mergeCell ref="K8:K19"/>
    <mergeCell ref="B34:B39"/>
    <mergeCell ref="B4:C4"/>
    <mergeCell ref="B8:B20"/>
    <mergeCell ref="B24:B27"/>
    <mergeCell ref="B29:B30"/>
  </mergeCells>
  <phoneticPr fontId="24" type="noConversion"/>
  <pageMargins left="0.7" right="0.7" top="0.75" bottom="0.75" header="0.3" footer="0.3"/>
  <pageSetup paperSize="9" scale="87" orientation="portrait" r:id="rId1"/>
  <headerFooter scaleWithDoc="0">
    <oddFooter>&amp;C&amp;"Arial,Regular"Page &amp;P</oddFooter>
  </headerFooter>
  <rowBreaks count="1" manualBreakCount="1">
    <brk id="49" max="16383" man="1"/>
  </rowBreaks>
  <ignoredErrors>
    <ignoredError sqref="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M40"/>
  <sheetViews>
    <sheetView workbookViewId="0">
      <selection activeCell="B3" sqref="B3"/>
    </sheetView>
  </sheetViews>
  <sheetFormatPr defaultColWidth="9.28515625" defaultRowHeight="15"/>
  <cols>
    <col min="1" max="1" width="9.28515625" style="2" customWidth="1"/>
    <col min="2" max="2" width="14.5703125" style="2" bestFit="1" customWidth="1"/>
    <col min="3" max="7" width="9.28515625" style="2"/>
    <col min="8" max="9" width="9.28515625" style="2" customWidth="1"/>
    <col min="10" max="16384" width="9.28515625" style="2"/>
  </cols>
  <sheetData>
    <row r="1" spans="1:13">
      <c r="A1" s="88" t="str">
        <f>+'Cover Page'!$B$29</f>
        <v>Annual Performance Report 2022</v>
      </c>
      <c r="B1" s="88"/>
      <c r="C1" s="88"/>
      <c r="D1" s="88"/>
      <c r="E1" s="88" t="str">
        <f>+'Cover Page'!$B$33</f>
        <v>MVV Environment Devonport Ltd</v>
      </c>
      <c r="F1" s="88"/>
      <c r="G1" s="88"/>
      <c r="H1" s="88"/>
      <c r="I1" s="88"/>
      <c r="J1" s="88"/>
      <c r="K1" s="88"/>
      <c r="L1" s="88"/>
      <c r="M1" s="88"/>
    </row>
    <row r="3" spans="1:13" ht="15.75">
      <c r="A3" s="155" t="s">
        <v>152</v>
      </c>
      <c r="B3" s="156"/>
      <c r="C3" s="156"/>
      <c r="D3" s="156"/>
      <c r="E3" s="156"/>
      <c r="F3" s="156"/>
      <c r="G3" s="156"/>
      <c r="H3" s="156"/>
      <c r="I3" s="118"/>
      <c r="J3" s="77" t="s">
        <v>3</v>
      </c>
      <c r="K3" s="88"/>
      <c r="L3" s="88"/>
      <c r="M3" s="88"/>
    </row>
    <row r="4" spans="1:13">
      <c r="A4" s="156"/>
      <c r="B4" s="156"/>
      <c r="C4" s="156"/>
      <c r="D4" s="156"/>
      <c r="E4" s="156"/>
      <c r="F4" s="156"/>
      <c r="G4" s="156"/>
      <c r="H4" s="156"/>
      <c r="I4" s="118"/>
      <c r="J4" s="88"/>
      <c r="K4" s="88"/>
      <c r="L4" s="88"/>
      <c r="M4" s="88"/>
    </row>
    <row r="5" spans="1:13" ht="15.75" customHeight="1">
      <c r="A5" s="154" t="s">
        <v>153</v>
      </c>
      <c r="B5" s="154"/>
      <c r="C5" s="154"/>
      <c r="D5" s="154"/>
      <c r="E5" s="154"/>
      <c r="F5" s="154"/>
      <c r="G5" s="154"/>
      <c r="H5" s="154"/>
      <c r="I5"/>
      <c r="J5" s="222" t="s">
        <v>154</v>
      </c>
      <c r="K5" s="222"/>
      <c r="L5" s="222"/>
      <c r="M5" s="222"/>
    </row>
    <row r="6" spans="1:13" ht="15.75">
      <c r="A6" s="154"/>
      <c r="B6" s="154"/>
      <c r="C6" s="154"/>
      <c r="D6" s="154"/>
      <c r="E6" s="154"/>
      <c r="F6" s="154"/>
      <c r="G6" s="154"/>
      <c r="H6" s="154"/>
      <c r="I6"/>
      <c r="J6" s="222"/>
      <c r="K6" s="222"/>
      <c r="L6" s="222"/>
      <c r="M6" s="222"/>
    </row>
    <row r="7" spans="1:13" ht="15.75">
      <c r="A7" s="154"/>
      <c r="B7" s="154"/>
      <c r="C7" s="154"/>
      <c r="D7" s="154"/>
      <c r="E7" s="154"/>
      <c r="F7" s="154"/>
      <c r="G7" s="154"/>
      <c r="H7" s="154"/>
      <c r="I7"/>
      <c r="J7" s="222"/>
      <c r="K7" s="222"/>
      <c r="L7" s="222"/>
      <c r="M7" s="222"/>
    </row>
    <row r="8" spans="1:13" ht="15.75" customHeight="1">
      <c r="A8" s="154"/>
      <c r="B8" s="154"/>
      <c r="C8" s="154"/>
      <c r="D8" s="154"/>
      <c r="E8" s="154"/>
      <c r="F8" s="154"/>
      <c r="G8" s="154"/>
      <c r="H8" s="154"/>
      <c r="I8"/>
      <c r="J8" s="222"/>
      <c r="K8" s="222"/>
      <c r="L8" s="222"/>
      <c r="M8" s="222"/>
    </row>
    <row r="9" spans="1:13" ht="15.75" customHeight="1">
      <c r="A9" s="154"/>
      <c r="B9" s="154"/>
      <c r="C9" s="154"/>
      <c r="D9" s="154"/>
      <c r="E9" s="154"/>
      <c r="F9" s="154"/>
      <c r="G9" s="154"/>
      <c r="H9" s="154"/>
      <c r="I9"/>
      <c r="J9" s="222"/>
      <c r="K9" s="222"/>
      <c r="L9" s="222"/>
      <c r="M9" s="222"/>
    </row>
    <row r="10" spans="1:13" ht="15.75" customHeight="1">
      <c r="A10" s="154"/>
      <c r="B10" s="154"/>
      <c r="C10" s="154"/>
      <c r="D10" s="154"/>
      <c r="E10" s="154"/>
      <c r="F10" s="154"/>
      <c r="G10" s="154"/>
      <c r="H10" s="154"/>
      <c r="I10"/>
      <c r="J10" s="222"/>
      <c r="K10" s="222"/>
      <c r="L10" s="222"/>
      <c r="M10" s="222"/>
    </row>
    <row r="11" spans="1:13" ht="15.75" customHeight="1">
      <c r="A11" s="154"/>
      <c r="B11" s="154"/>
      <c r="C11" s="154"/>
      <c r="D11" s="154"/>
      <c r="E11" s="154"/>
      <c r="F11" s="154"/>
      <c r="G11" s="154"/>
      <c r="H11" s="154"/>
      <c r="I11"/>
      <c r="J11" s="222"/>
      <c r="K11" s="222"/>
      <c r="L11" s="222"/>
      <c r="M11" s="222"/>
    </row>
    <row r="12" spans="1:13" ht="15.75" customHeight="1">
      <c r="A12" s="154"/>
      <c r="B12" s="154"/>
      <c r="C12" s="154"/>
      <c r="D12" s="154"/>
      <c r="E12" s="154"/>
      <c r="F12" s="154"/>
      <c r="G12" s="154"/>
      <c r="H12" s="154"/>
      <c r="I12"/>
      <c r="J12" s="222"/>
      <c r="K12" s="222"/>
      <c r="L12" s="222"/>
      <c r="M12" s="222"/>
    </row>
    <row r="13" spans="1:13" ht="15.75" customHeight="1">
      <c r="A13" s="154"/>
      <c r="B13" s="154"/>
      <c r="C13" s="154"/>
      <c r="D13" s="154"/>
      <c r="E13" s="154"/>
      <c r="F13" s="154"/>
      <c r="G13" s="154"/>
      <c r="H13" s="154"/>
      <c r="I13"/>
      <c r="J13" s="222"/>
      <c r="K13" s="222"/>
      <c r="L13" s="222"/>
      <c r="M13" s="222"/>
    </row>
    <row r="14" spans="1:13" ht="15.75" customHeight="1">
      <c r="A14" s="154"/>
      <c r="B14" s="154"/>
      <c r="C14" s="154"/>
      <c r="D14" s="154"/>
      <c r="E14" s="154"/>
      <c r="F14" s="154"/>
      <c r="G14" s="154"/>
      <c r="H14" s="154"/>
      <c r="I14"/>
      <c r="J14" s="222"/>
      <c r="K14" s="222"/>
      <c r="L14" s="222"/>
      <c r="M14" s="222"/>
    </row>
    <row r="15" spans="1:13" ht="15.75" customHeight="1">
      <c r="A15" s="154"/>
      <c r="B15" s="154"/>
      <c r="C15" s="154"/>
      <c r="D15" s="154"/>
      <c r="E15" s="154"/>
      <c r="F15" s="154"/>
      <c r="G15" s="154"/>
      <c r="H15" s="154"/>
      <c r="I15"/>
      <c r="J15" s="88"/>
      <c r="K15" s="88"/>
      <c r="L15" s="88"/>
      <c r="M15" s="88"/>
    </row>
    <row r="16" spans="1:13" ht="15.75" customHeight="1">
      <c r="A16" s="154"/>
      <c r="B16" s="154"/>
      <c r="C16" s="154"/>
      <c r="D16" s="154"/>
      <c r="E16" s="154"/>
      <c r="F16" s="154"/>
      <c r="G16" s="154"/>
      <c r="H16" s="154"/>
      <c r="I16"/>
      <c r="J16" s="88"/>
      <c r="K16" s="88"/>
      <c r="L16" s="88"/>
      <c r="M16" s="88"/>
    </row>
    <row r="17" spans="1:13" ht="15.75" customHeight="1">
      <c r="A17" s="154"/>
      <c r="B17" s="154"/>
      <c r="C17" s="154"/>
      <c r="D17" s="154"/>
      <c r="E17" s="154"/>
      <c r="F17" s="154"/>
      <c r="G17" s="154"/>
      <c r="H17" s="154"/>
      <c r="I17"/>
      <c r="J17" s="88"/>
      <c r="K17" s="88"/>
      <c r="L17" s="88"/>
      <c r="M17" s="88"/>
    </row>
    <row r="18" spans="1:13" ht="15.75">
      <c r="A18" s="154"/>
      <c r="B18" s="154"/>
      <c r="C18" s="154"/>
      <c r="D18" s="154"/>
      <c r="E18" s="154"/>
      <c r="F18" s="154"/>
      <c r="G18" s="154"/>
      <c r="H18" s="154"/>
      <c r="I18"/>
      <c r="J18" s="88"/>
      <c r="K18" s="88"/>
      <c r="L18" s="88"/>
      <c r="M18" s="88"/>
    </row>
    <row r="19" spans="1:13" ht="15.75">
      <c r="A19" s="154"/>
      <c r="B19" s="154"/>
      <c r="C19" s="154"/>
      <c r="D19" s="154"/>
      <c r="E19" s="154"/>
      <c r="F19" s="154"/>
      <c r="G19" s="154"/>
      <c r="H19" s="154"/>
      <c r="I19"/>
      <c r="J19" s="88"/>
      <c r="K19" s="88"/>
      <c r="L19" s="88"/>
      <c r="M19" s="88"/>
    </row>
    <row r="20" spans="1:13" ht="15.75">
      <c r="A20" s="154"/>
      <c r="B20" s="154"/>
      <c r="C20" s="154"/>
      <c r="D20" s="154"/>
      <c r="E20" s="154"/>
      <c r="F20" s="154"/>
      <c r="G20" s="154"/>
      <c r="H20" s="154"/>
      <c r="I20"/>
      <c r="J20" s="88"/>
      <c r="K20" s="88"/>
      <c r="L20" s="88"/>
      <c r="M20" s="88"/>
    </row>
    <row r="21" spans="1:13" ht="0.75" customHeight="1">
      <c r="A21" s="154"/>
      <c r="B21" s="154"/>
      <c r="C21" s="154"/>
      <c r="D21" s="154"/>
      <c r="E21" s="154"/>
      <c r="F21" s="154"/>
      <c r="G21" s="154"/>
      <c r="H21" s="154"/>
      <c r="I21"/>
      <c r="J21" s="119"/>
      <c r="K21" s="119"/>
      <c r="L21" s="119"/>
      <c r="M21" s="119"/>
    </row>
    <row r="22" spans="1:13" ht="15.75" hidden="1">
      <c r="A22" s="154"/>
      <c r="B22" s="154"/>
      <c r="C22" s="154"/>
      <c r="D22" s="154"/>
      <c r="E22" s="154"/>
      <c r="F22" s="154"/>
      <c r="G22" s="154"/>
      <c r="H22" s="154"/>
      <c r="I22"/>
      <c r="J22" s="119"/>
      <c r="K22" s="119"/>
      <c r="L22" s="119"/>
      <c r="M22" s="119"/>
    </row>
    <row r="23" spans="1:13" ht="15.75" hidden="1">
      <c r="A23" s="154"/>
      <c r="B23" s="154"/>
      <c r="C23" s="154"/>
      <c r="D23" s="154"/>
      <c r="E23" s="154"/>
      <c r="F23" s="154"/>
      <c r="G23" s="154"/>
      <c r="H23" s="154"/>
      <c r="I23"/>
      <c r="J23" s="119"/>
      <c r="K23" s="119"/>
      <c r="L23" s="119"/>
      <c r="M23" s="119"/>
    </row>
    <row r="24" spans="1:13" ht="15.75" hidden="1">
      <c r="A24" s="154"/>
      <c r="B24" s="154"/>
      <c r="C24" s="154"/>
      <c r="D24" s="154"/>
      <c r="E24" s="154"/>
      <c r="F24" s="154"/>
      <c r="G24" s="154"/>
      <c r="H24" s="154"/>
      <c r="I24"/>
      <c r="J24" s="119"/>
      <c r="K24" s="119"/>
      <c r="L24" s="119"/>
      <c r="M24" s="119"/>
    </row>
    <row r="25" spans="1:13" ht="15.75">
      <c r="A25" s="155" t="s">
        <v>155</v>
      </c>
      <c r="B25" s="156"/>
      <c r="C25" s="156"/>
      <c r="D25" s="156"/>
      <c r="E25" s="156"/>
      <c r="F25" s="156"/>
      <c r="G25" s="156"/>
      <c r="H25" s="156"/>
      <c r="I25"/>
      <c r="J25" s="119"/>
      <c r="K25" s="119"/>
      <c r="L25" s="119"/>
      <c r="M25" s="119"/>
    </row>
    <row r="26" spans="1:13" ht="15.75">
      <c r="A26" s="156"/>
      <c r="B26" s="156"/>
      <c r="C26" s="156"/>
      <c r="D26" s="156"/>
      <c r="E26" s="156"/>
      <c r="F26" s="156"/>
      <c r="G26" s="156"/>
      <c r="H26" s="156"/>
      <c r="I26"/>
      <c r="J26" s="119"/>
      <c r="K26" s="119"/>
      <c r="L26" s="119"/>
      <c r="M26" s="119"/>
    </row>
    <row r="27" spans="1:13" ht="81.75" customHeight="1">
      <c r="A27" s="154" t="s">
        <v>156</v>
      </c>
      <c r="B27" s="159"/>
      <c r="C27" s="159"/>
      <c r="D27" s="159"/>
      <c r="E27" s="159"/>
      <c r="F27" s="159"/>
      <c r="G27" s="159"/>
      <c r="H27" s="159"/>
      <c r="I27"/>
      <c r="J27" s="222" t="s">
        <v>157</v>
      </c>
      <c r="K27" s="222"/>
      <c r="L27" s="222"/>
      <c r="M27" s="222"/>
    </row>
    <row r="40" spans="6:6">
      <c r="F40" s="3"/>
    </row>
  </sheetData>
  <mergeCells count="6">
    <mergeCell ref="J27:M27"/>
    <mergeCell ref="A27:H27"/>
    <mergeCell ref="A5:H24"/>
    <mergeCell ref="J5:M14"/>
    <mergeCell ref="A3:H4"/>
    <mergeCell ref="A25:H26"/>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1"/>
  <sheetViews>
    <sheetView topLeftCell="A4" workbookViewId="0">
      <selection activeCell="B3" sqref="B3"/>
    </sheetView>
  </sheetViews>
  <sheetFormatPr defaultColWidth="9.28515625" defaultRowHeight="15"/>
  <cols>
    <col min="1" max="16384" width="9.28515625" style="2"/>
  </cols>
  <sheetData>
    <row r="1" spans="1:10" ht="15.75">
      <c r="A1" s="33">
        <f>+'Cover Page'!C38</f>
        <v>2022</v>
      </c>
      <c r="B1" s="34" t="s">
        <v>158</v>
      </c>
      <c r="C1" s="34"/>
      <c r="D1" s="34"/>
      <c r="E1" s="34"/>
      <c r="F1" s="34"/>
      <c r="G1" s="34"/>
      <c r="H1" s="34"/>
      <c r="I1" s="34"/>
      <c r="J1" s="34"/>
    </row>
    <row r="2" spans="1:10" ht="8.25" customHeight="1">
      <c r="A2" s="88"/>
      <c r="B2" s="88"/>
      <c r="C2" s="88"/>
      <c r="D2" s="88"/>
      <c r="E2" s="88"/>
      <c r="F2" s="88"/>
      <c r="G2" s="88"/>
      <c r="H2" s="88"/>
      <c r="I2" s="88"/>
      <c r="J2" s="88"/>
    </row>
    <row r="3" spans="1:10" s="3" customFormat="1" ht="14.25">
      <c r="A3" s="172" t="str">
        <f>+'Cover Page'!B31</f>
        <v>Permit EPR/WP3833FT</v>
      </c>
      <c r="B3" s="172"/>
      <c r="C3" s="172"/>
      <c r="D3" s="172"/>
      <c r="E3" s="172"/>
      <c r="F3" s="3" t="s">
        <v>159</v>
      </c>
      <c r="G3" s="173" t="str">
        <f>+'Cover Page'!$B$33</f>
        <v>MVV Environment Devonport Ltd</v>
      </c>
      <c r="H3" s="173"/>
      <c r="I3" s="173"/>
    </row>
    <row r="4" spans="1:10" s="3" customFormat="1" ht="14.25">
      <c r="A4" s="3" t="s">
        <v>160</v>
      </c>
      <c r="B4" s="172" t="str">
        <f>+'Cover Page'!B33:I33</f>
        <v>MVV Environment Devonport Ltd</v>
      </c>
      <c r="C4" s="172"/>
      <c r="D4" s="172"/>
      <c r="E4" s="172"/>
      <c r="F4" s="3" t="s">
        <v>161</v>
      </c>
      <c r="G4" s="3" t="s">
        <v>162</v>
      </c>
    </row>
    <row r="5" spans="1:10" s="3" customFormat="1" ht="6.75" customHeight="1"/>
    <row r="6" spans="1:10" s="3" customFormat="1" ht="15.75" customHeight="1">
      <c r="A6" s="3" t="s">
        <v>163</v>
      </c>
      <c r="D6" s="174">
        <v>44562</v>
      </c>
      <c r="E6" s="174"/>
      <c r="F6" s="35" t="s">
        <v>164</v>
      </c>
      <c r="G6" s="174">
        <v>44926</v>
      </c>
      <c r="H6" s="174"/>
    </row>
    <row r="7" spans="1:10" s="3" customFormat="1" ht="7.5" customHeight="1"/>
    <row r="8" spans="1:10" s="3" customFormat="1" ht="15.75">
      <c r="A8" s="9">
        <f>+A1</f>
        <v>2022</v>
      </c>
      <c r="B8" s="34" t="s">
        <v>165</v>
      </c>
      <c r="C8"/>
      <c r="D8"/>
      <c r="E8"/>
      <c r="F8"/>
      <c r="G8"/>
    </row>
    <row r="9" spans="1:10" s="3" customFormat="1" ht="28.5" customHeight="1">
      <c r="A9" s="175" t="s">
        <v>166</v>
      </c>
      <c r="B9" s="175"/>
      <c r="C9" s="175" t="s">
        <v>167</v>
      </c>
      <c r="D9" s="175"/>
      <c r="E9" s="175" t="s">
        <v>168</v>
      </c>
      <c r="F9" s="175"/>
      <c r="G9" s="175" t="s">
        <v>169</v>
      </c>
      <c r="H9" s="175"/>
      <c r="I9" s="175" t="s">
        <v>170</v>
      </c>
      <c r="J9" s="175"/>
    </row>
    <row r="10" spans="1:10" s="3" customFormat="1" ht="14.25" customHeight="1">
      <c r="A10" s="327" t="s">
        <v>171</v>
      </c>
      <c r="B10" s="327"/>
      <c r="C10" s="327"/>
      <c r="D10" s="327"/>
      <c r="E10" s="327"/>
      <c r="F10" s="327"/>
      <c r="G10" s="327"/>
      <c r="H10" s="327"/>
      <c r="I10" s="327"/>
      <c r="J10" s="327"/>
    </row>
    <row r="11" spans="1:10" s="3" customFormat="1" ht="14.25" customHeight="1">
      <c r="A11" s="327" t="s">
        <v>172</v>
      </c>
      <c r="B11" s="327"/>
      <c r="C11" s="328"/>
      <c r="D11" s="328"/>
      <c r="E11" s="329">
        <v>6711.32</v>
      </c>
      <c r="F11" s="329"/>
      <c r="G11" s="329">
        <v>711.5</v>
      </c>
      <c r="H11" s="329"/>
      <c r="I11" s="330">
        <f>IF((E11+G11)&gt;0,(E11+G11)/'Operational Data'!$G$21, "-")</f>
        <v>2.8515856399223986E-2</v>
      </c>
      <c r="J11" s="330"/>
    </row>
    <row r="12" spans="1:10" s="3" customFormat="1" ht="14.25" customHeight="1">
      <c r="A12" s="327" t="s">
        <v>173</v>
      </c>
      <c r="B12" s="327"/>
      <c r="C12" s="328"/>
      <c r="D12" s="328"/>
      <c r="E12" s="329">
        <v>0</v>
      </c>
      <c r="F12" s="329"/>
      <c r="G12" s="329">
        <v>0</v>
      </c>
      <c r="H12" s="329"/>
      <c r="I12" s="330" t="str">
        <f>IF((E12+G12)&gt;0,(E12+G12)/'Operational Data'!$G$21, "-")</f>
        <v>-</v>
      </c>
      <c r="J12" s="330"/>
    </row>
    <row r="13" spans="1:10" s="3" customFormat="1" ht="14.25" customHeight="1">
      <c r="A13" s="331"/>
      <c r="B13" s="331"/>
      <c r="C13" s="328"/>
      <c r="D13" s="328"/>
      <c r="E13" s="329"/>
      <c r="F13" s="329"/>
      <c r="G13" s="329"/>
      <c r="H13" s="329"/>
      <c r="I13" s="330" t="str">
        <f>IF((E13+G13)&gt;0,(E13+G13)/'Operational Data'!$G$21, "-")</f>
        <v>-</v>
      </c>
      <c r="J13" s="330"/>
    </row>
    <row r="14" spans="1:10" s="3" customFormat="1" ht="14.25" customHeight="1">
      <c r="A14" s="331"/>
      <c r="B14" s="331"/>
      <c r="C14" s="328"/>
      <c r="D14" s="328"/>
      <c r="E14" s="329"/>
      <c r="F14" s="329"/>
      <c r="G14" s="329"/>
      <c r="H14" s="329"/>
      <c r="I14" s="330" t="str">
        <f>IF((E14+G14)&gt;0,(E14+G14)/'Operational Data'!$G$21, "-")</f>
        <v>-</v>
      </c>
      <c r="J14" s="330"/>
    </row>
    <row r="15" spans="1:10" s="3" customFormat="1" ht="14.25" customHeight="1">
      <c r="A15" s="332" t="s">
        <v>174</v>
      </c>
      <c r="B15" s="332"/>
      <c r="C15" s="332"/>
      <c r="D15" s="332"/>
      <c r="E15" s="333">
        <f>SUM(E11:F14)</f>
        <v>6711.32</v>
      </c>
      <c r="F15" s="333"/>
      <c r="G15" s="333">
        <f>SUM(G11:H14)</f>
        <v>711.5</v>
      </c>
      <c r="H15" s="333"/>
      <c r="I15" s="330">
        <f>IF((E15+G15)&gt;0,(E15+G15)/'Operational Data'!$G$21, "-")</f>
        <v>2.8515856399223986E-2</v>
      </c>
      <c r="J15" s="330"/>
    </row>
    <row r="16" spans="1:10" s="3" customFormat="1" ht="14.25" customHeight="1">
      <c r="A16" s="334"/>
      <c r="B16" s="335"/>
      <c r="C16" s="335"/>
      <c r="D16" s="335"/>
      <c r="E16" s="336"/>
      <c r="F16" s="336"/>
      <c r="G16" s="336"/>
      <c r="H16" s="336"/>
      <c r="I16" s="337"/>
      <c r="J16" s="338"/>
    </row>
    <row r="17" spans="1:10" s="3" customFormat="1" ht="14.25" customHeight="1">
      <c r="A17" s="339" t="s">
        <v>175</v>
      </c>
      <c r="B17" s="339"/>
      <c r="C17" s="339"/>
      <c r="D17" s="339"/>
      <c r="E17" s="339"/>
      <c r="F17" s="339"/>
      <c r="G17" s="339"/>
      <c r="H17" s="339"/>
      <c r="I17" s="339"/>
      <c r="J17" s="339"/>
    </row>
    <row r="18" spans="1:10" ht="14.25" customHeight="1">
      <c r="A18" s="327" t="s">
        <v>173</v>
      </c>
      <c r="B18" s="327"/>
      <c r="C18" s="328"/>
      <c r="D18" s="328"/>
      <c r="E18" s="329"/>
      <c r="F18" s="329"/>
      <c r="G18" s="329">
        <v>65400.94</v>
      </c>
      <c r="H18" s="329"/>
      <c r="I18" s="330">
        <f>IF((E18+G18)&gt;0,(E18+G18)/'Operational Data'!$G$21, "-")</f>
        <v>0.25124734446130503</v>
      </c>
      <c r="J18" s="330"/>
    </row>
    <row r="19" spans="1:10" s="3" customFormat="1" ht="14.25" customHeight="1">
      <c r="A19" s="327" t="s">
        <v>176</v>
      </c>
      <c r="B19" s="327"/>
      <c r="C19" s="328"/>
      <c r="D19" s="328"/>
      <c r="E19" s="329"/>
      <c r="F19" s="329"/>
      <c r="G19" s="329">
        <v>7162</v>
      </c>
      <c r="H19" s="329"/>
      <c r="I19" s="330">
        <f>IF((E19+G19)&gt;0,(E19+G19)/'Operational Data'!$G$21, "-")</f>
        <v>2.751387795086533E-2</v>
      </c>
      <c r="J19" s="330"/>
    </row>
    <row r="20" spans="1:10" s="3" customFormat="1" ht="14.25" customHeight="1">
      <c r="A20" s="327" t="s">
        <v>177</v>
      </c>
      <c r="B20" s="327"/>
      <c r="C20" s="328"/>
      <c r="D20" s="328"/>
      <c r="E20" s="329">
        <v>122.62</v>
      </c>
      <c r="F20" s="329"/>
      <c r="G20" s="329"/>
      <c r="H20" s="329"/>
      <c r="I20" s="330">
        <f>IF((E20+G20)&gt;0,(E20+G20)/'Operational Data'!$G$21, "-")</f>
        <v>4.7106279172509175E-4</v>
      </c>
      <c r="J20" s="330"/>
    </row>
    <row r="21" spans="1:10" s="3" customFormat="1" ht="14.25" customHeight="1">
      <c r="A21" s="340"/>
      <c r="B21" s="340"/>
      <c r="C21" s="328"/>
      <c r="D21" s="328"/>
      <c r="E21" s="329"/>
      <c r="F21" s="329"/>
      <c r="G21" s="329"/>
      <c r="H21" s="329"/>
      <c r="I21" s="330" t="str">
        <f>IF((E21+G21)&gt;0,(E21+G21)/'Operational Data'!$G$21, "-")</f>
        <v>-</v>
      </c>
      <c r="J21" s="330"/>
    </row>
    <row r="22" spans="1:10" s="3" customFormat="1" ht="14.25" customHeight="1">
      <c r="A22" s="340"/>
      <c r="B22" s="340"/>
      <c r="C22" s="328"/>
      <c r="D22" s="328"/>
      <c r="E22" s="329"/>
      <c r="F22" s="329"/>
      <c r="G22" s="329"/>
      <c r="H22" s="329"/>
      <c r="I22" s="330" t="str">
        <f>IF((E22+G22)&gt;0,(E22+G22)/'Operational Data'!$G$21, "-")</f>
        <v>-</v>
      </c>
      <c r="J22" s="330"/>
    </row>
    <row r="23" spans="1:10" s="3" customFormat="1" ht="14.25" customHeight="1">
      <c r="A23" s="341" t="s">
        <v>178</v>
      </c>
      <c r="B23" s="341"/>
      <c r="C23" s="341"/>
      <c r="D23" s="341"/>
      <c r="E23" s="333">
        <f>SUM(E18:F22)</f>
        <v>122.62</v>
      </c>
      <c r="F23" s="333"/>
      <c r="G23" s="333">
        <v>58238.9</v>
      </c>
      <c r="H23" s="333"/>
      <c r="I23" s="330">
        <f>IF((E23+G23)&gt;0,(E23+G23)/'Operational Data'!$G$21, "-")</f>
        <v>0.22420437563627285</v>
      </c>
      <c r="J23" s="330"/>
    </row>
    <row r="24" spans="1:10" s="3" customFormat="1" ht="14.25" customHeight="1">
      <c r="A24" s="170" t="s">
        <v>179</v>
      </c>
      <c r="B24" s="170"/>
      <c r="C24" s="170"/>
      <c r="D24" s="170"/>
      <c r="E24" s="171">
        <f>+E23+E15</f>
        <v>6833.94</v>
      </c>
      <c r="F24" s="171"/>
      <c r="G24" s="171">
        <v>65400.94</v>
      </c>
      <c r="H24" s="171"/>
      <c r="I24" s="342">
        <f>IF((E24+G24)&gt;0,(E24+G24)/'Operational Data'!$G$21, "-")</f>
        <v>0.27750093159946987</v>
      </c>
      <c r="J24" s="342"/>
    </row>
    <row r="25" spans="1:10" s="3" customFormat="1" ht="8.25" customHeight="1">
      <c r="A25" s="343"/>
      <c r="B25"/>
      <c r="C25"/>
      <c r="D25"/>
      <c r="E25"/>
      <c r="F25"/>
      <c r="G25"/>
    </row>
    <row r="26" spans="1:10" s="3" customFormat="1" ht="14.25" customHeight="1">
      <c r="A26" s="160" t="s">
        <v>180</v>
      </c>
      <c r="B26" s="160"/>
      <c r="C26" s="160"/>
      <c r="D26" s="160"/>
      <c r="E26" s="160"/>
      <c r="F26" s="160"/>
      <c r="G26" s="160"/>
      <c r="H26" s="160"/>
      <c r="I26" s="160"/>
      <c r="J26" s="160"/>
    </row>
    <row r="27" spans="1:10" s="3" customFormat="1" ht="14.25" customHeight="1">
      <c r="A27" s="161" t="s">
        <v>181</v>
      </c>
      <c r="B27" s="161"/>
      <c r="C27" s="161"/>
      <c r="D27" s="161"/>
      <c r="E27" s="161"/>
      <c r="F27" s="161"/>
      <c r="G27" s="161"/>
      <c r="H27" s="161"/>
      <c r="I27" s="161"/>
      <c r="J27" s="161"/>
    </row>
    <row r="28" spans="1:10" s="3" customFormat="1" ht="14.25" customHeight="1">
      <c r="A28" s="161"/>
      <c r="B28" s="161"/>
      <c r="C28" s="161"/>
      <c r="D28" s="161"/>
      <c r="E28" s="161"/>
      <c r="F28" s="161"/>
      <c r="G28" s="161"/>
      <c r="H28" s="161"/>
      <c r="I28" s="161"/>
      <c r="J28" s="161"/>
    </row>
    <row r="29" spans="1:10" s="3" customFormat="1" ht="14.25" customHeight="1">
      <c r="A29" s="161"/>
      <c r="B29" s="161"/>
      <c r="C29" s="161"/>
      <c r="D29" s="161"/>
      <c r="E29" s="161"/>
      <c r="F29" s="161"/>
      <c r="G29" s="161"/>
      <c r="H29" s="161"/>
      <c r="I29" s="161"/>
      <c r="J29" s="161"/>
    </row>
    <row r="30" spans="1:10" s="3" customFormat="1" ht="14.25" customHeight="1">
      <c r="A30" s="343"/>
      <c r="B30"/>
      <c r="C30"/>
      <c r="D30"/>
      <c r="E30"/>
      <c r="F30"/>
      <c r="G30"/>
    </row>
    <row r="31" spans="1:10" s="3" customFormat="1" ht="14.25" customHeight="1">
      <c r="A31" s="1">
        <f>+A1</f>
        <v>2022</v>
      </c>
      <c r="B31" s="34" t="s">
        <v>182</v>
      </c>
      <c r="C31" s="34"/>
      <c r="D31" s="34"/>
      <c r="E31" s="34"/>
      <c r="F31" s="34"/>
    </row>
    <row r="32" spans="1:10" s="3" customFormat="1" ht="24.75" customHeight="1">
      <c r="A32" s="165" t="s">
        <v>183</v>
      </c>
      <c r="B32" s="166"/>
      <c r="C32" s="166"/>
      <c r="D32" s="167"/>
      <c r="E32" s="38" t="s">
        <v>184</v>
      </c>
      <c r="F32" s="39"/>
      <c r="G32" s="40" t="s">
        <v>86</v>
      </c>
      <c r="H32" s="168" t="s">
        <v>185</v>
      </c>
      <c r="I32" s="169"/>
      <c r="J32" s="41" t="s">
        <v>86</v>
      </c>
    </row>
    <row r="33" spans="1:10" s="3" customFormat="1" ht="14.25" customHeight="1">
      <c r="A33" s="334" t="s">
        <v>126</v>
      </c>
      <c r="B33" s="335"/>
      <c r="C33" s="335"/>
      <c r="D33" s="344"/>
      <c r="E33" s="345">
        <f>+'Operational Data'!G42</f>
        <v>60956</v>
      </c>
      <c r="F33" s="338"/>
      <c r="G33" s="346" t="s">
        <v>186</v>
      </c>
      <c r="H33" s="347">
        <f>IF(E33&gt;0,E33/'Operational Data'!$G$21,"-")</f>
        <v>0.23417145271892587</v>
      </c>
      <c r="I33" s="348"/>
      <c r="J33" s="346" t="s">
        <v>187</v>
      </c>
    </row>
    <row r="34" spans="1:10" s="3" customFormat="1" ht="14.25" customHeight="1">
      <c r="A34" s="334" t="s">
        <v>188</v>
      </c>
      <c r="B34" s="335"/>
      <c r="C34" s="335"/>
      <c r="D34" s="344"/>
      <c r="E34" s="345">
        <f>+'Operational Data'!G43+'Operational Data'!G42</f>
        <v>60956</v>
      </c>
      <c r="F34" s="338"/>
      <c r="G34" s="346" t="s">
        <v>186</v>
      </c>
      <c r="H34" s="347">
        <f>IF(E34&gt;0,E34/'Operational Data'!$G$21,"-")</f>
        <v>0.23417145271892587</v>
      </c>
      <c r="I34" s="348"/>
      <c r="J34" s="346" t="s">
        <v>187</v>
      </c>
    </row>
    <row r="35" spans="1:10" s="3" customFormat="1" ht="14.25" customHeight="1">
      <c r="A35" s="334" t="s">
        <v>189</v>
      </c>
      <c r="B35" s="335"/>
      <c r="C35" s="335"/>
      <c r="D35" s="344"/>
      <c r="E35" s="349">
        <f>+'Operational Data'!G45</f>
        <v>340100</v>
      </c>
      <c r="F35" s="338"/>
      <c r="G35" s="346" t="s">
        <v>190</v>
      </c>
      <c r="H35" s="347">
        <f>IF(E35&gt;0,E35/'Operational Data'!$G$21,"-")</f>
        <v>1.3065442461727588</v>
      </c>
      <c r="I35" s="348"/>
      <c r="J35" s="346" t="s">
        <v>191</v>
      </c>
    </row>
    <row r="36" spans="1:10" s="3" customFormat="1" ht="14.25" customHeight="1">
      <c r="A36" s="334" t="s">
        <v>133</v>
      </c>
      <c r="B36" s="335"/>
      <c r="C36" s="335"/>
      <c r="D36" s="344"/>
      <c r="E36" s="345">
        <f>+'Operational Data'!G46</f>
        <v>59.900000000000006</v>
      </c>
      <c r="F36" s="338"/>
      <c r="G36" s="346" t="s">
        <v>190</v>
      </c>
      <c r="H36" s="347">
        <v>0.23</v>
      </c>
      <c r="I36" s="348"/>
      <c r="J36" s="346" t="s">
        <v>191</v>
      </c>
    </row>
    <row r="37" spans="1:10" s="3" customFormat="1" ht="14.25" customHeight="1">
      <c r="A37" s="334" t="s">
        <v>192</v>
      </c>
      <c r="B37" s="335"/>
      <c r="C37" s="335"/>
      <c r="D37" s="344"/>
      <c r="E37" s="345">
        <f>+'Operational Data'!G47</f>
        <v>4286</v>
      </c>
      <c r="F37" s="338"/>
      <c r="G37" s="346" t="s">
        <v>190</v>
      </c>
      <c r="H37" s="347">
        <f>IF(E37&gt;0,E37/'Operational Data'!$G$21,"-")</f>
        <v>1.6465300320777549E-2</v>
      </c>
      <c r="I37" s="348"/>
      <c r="J37" s="346" t="s">
        <v>191</v>
      </c>
    </row>
    <row r="38" spans="1:10" s="3" customFormat="1" ht="14.25" customHeight="1">
      <c r="A38" s="350"/>
      <c r="B38" s="351"/>
      <c r="C38" s="351"/>
      <c r="D38" s="352"/>
      <c r="E38" s="353"/>
      <c r="F38" s="354"/>
      <c r="G38" s="355"/>
      <c r="H38" s="356"/>
      <c r="I38" s="357"/>
      <c r="J38" s="355"/>
    </row>
    <row r="39" spans="1:10" s="3" customFormat="1" ht="14.25" customHeight="1">
      <c r="A39" s="160" t="s">
        <v>180</v>
      </c>
      <c r="B39" s="160"/>
      <c r="C39" s="160"/>
      <c r="D39" s="160"/>
      <c r="E39" s="160"/>
      <c r="F39" s="160"/>
      <c r="G39" s="160"/>
      <c r="H39" s="160"/>
      <c r="I39" s="160"/>
      <c r="J39" s="160"/>
    </row>
    <row r="40" spans="1:10" s="3" customFormat="1" ht="14.25" customHeight="1">
      <c r="A40" s="161"/>
      <c r="B40" s="161"/>
      <c r="C40" s="161"/>
      <c r="D40" s="161"/>
      <c r="E40" s="161"/>
      <c r="F40" s="161"/>
      <c r="G40" s="161"/>
      <c r="H40" s="161"/>
      <c r="I40" s="161"/>
      <c r="J40" s="161"/>
    </row>
    <row r="41" spans="1:10" s="3" customFormat="1" ht="14.25" customHeight="1">
      <c r="A41" s="161"/>
      <c r="B41" s="161"/>
      <c r="C41" s="161"/>
      <c r="D41" s="161"/>
      <c r="E41" s="161"/>
      <c r="F41" s="161"/>
      <c r="G41" s="161"/>
      <c r="H41" s="161"/>
      <c r="I41" s="161"/>
      <c r="J41" s="161"/>
    </row>
    <row r="42" spans="1:10" s="3" customFormat="1" ht="14.25" customHeight="1">
      <c r="A42" s="42"/>
      <c r="B42" s="42"/>
      <c r="C42" s="42"/>
      <c r="D42" s="42"/>
      <c r="E42" s="42"/>
      <c r="F42" s="42"/>
      <c r="G42" s="42"/>
      <c r="H42" s="42"/>
      <c r="I42" s="42"/>
      <c r="J42" s="42"/>
    </row>
    <row r="43" spans="1:10" s="3" customFormat="1" ht="14.25" customHeight="1">
      <c r="A43" s="34">
        <f>+A31</f>
        <v>2022</v>
      </c>
      <c r="B43" s="34" t="s">
        <v>193</v>
      </c>
      <c r="C43" s="34"/>
      <c r="D43" s="34"/>
      <c r="E43" s="34"/>
      <c r="F43" s="34"/>
      <c r="G43" s="88"/>
    </row>
    <row r="44" spans="1:10" ht="14.25" customHeight="1">
      <c r="A44" s="162" t="s">
        <v>194</v>
      </c>
      <c r="B44" s="162"/>
      <c r="C44" s="162" t="s">
        <v>195</v>
      </c>
      <c r="D44" s="162"/>
      <c r="E44" s="162"/>
      <c r="F44" s="162"/>
      <c r="G44" s="162"/>
      <c r="H44" s="162"/>
      <c r="I44" s="162"/>
      <c r="J44" s="162"/>
    </row>
    <row r="45" spans="1:10" ht="14.25" customHeight="1">
      <c r="A45" s="163"/>
      <c r="B45" s="164"/>
      <c r="C45" s="96" t="s">
        <v>196</v>
      </c>
      <c r="D45" s="96" t="s">
        <v>197</v>
      </c>
      <c r="E45" s="88"/>
      <c r="F45" s="88"/>
      <c r="G45" s="88"/>
      <c r="H45" s="88"/>
      <c r="I45" s="88"/>
      <c r="J45" s="88"/>
    </row>
    <row r="46" spans="1:10" ht="31.5" customHeight="1">
      <c r="A46" s="327" t="s">
        <v>198</v>
      </c>
      <c r="B46" s="327"/>
      <c r="C46" s="97">
        <v>8194</v>
      </c>
      <c r="D46" s="98">
        <v>8242</v>
      </c>
      <c r="E46" s="88"/>
      <c r="F46" s="88"/>
      <c r="G46" s="88"/>
      <c r="H46" s="88"/>
      <c r="I46" s="88"/>
      <c r="J46" s="88"/>
    </row>
    <row r="47" spans="1:10" ht="43.5" customHeight="1">
      <c r="A47" s="327" t="s">
        <v>199</v>
      </c>
      <c r="B47" s="327"/>
      <c r="C47" s="99">
        <v>0</v>
      </c>
      <c r="D47" s="100">
        <v>0</v>
      </c>
      <c r="E47" s="88"/>
      <c r="F47" s="88"/>
      <c r="G47" s="88"/>
      <c r="H47" s="88"/>
      <c r="I47" s="88"/>
      <c r="J47" s="88"/>
    </row>
    <row r="48" spans="1:10" ht="42.75" customHeight="1">
      <c r="A48" s="327" t="s">
        <v>200</v>
      </c>
      <c r="B48" s="327"/>
      <c r="C48" s="99">
        <v>0</v>
      </c>
      <c r="D48" s="100">
        <v>0</v>
      </c>
      <c r="E48" s="88"/>
      <c r="F48" s="88"/>
      <c r="G48" s="88"/>
      <c r="H48" s="88"/>
      <c r="I48" s="88"/>
      <c r="J48" s="88"/>
    </row>
    <row r="49" spans="1:10" ht="8.25" customHeight="1">
      <c r="A49" s="88"/>
      <c r="B49" s="88"/>
      <c r="C49" s="88"/>
      <c r="D49" s="88"/>
      <c r="E49" s="88"/>
      <c r="F49" s="88"/>
      <c r="G49" s="88"/>
      <c r="H49" s="88"/>
      <c r="I49" s="88"/>
      <c r="J49" s="88"/>
    </row>
    <row r="50" spans="1:10">
      <c r="A50" s="160" t="s">
        <v>180</v>
      </c>
      <c r="B50" s="160"/>
      <c r="C50" s="160"/>
      <c r="D50" s="160"/>
      <c r="E50" s="160"/>
      <c r="F50" s="160"/>
      <c r="G50" s="160"/>
      <c r="H50" s="160"/>
      <c r="I50" s="160"/>
      <c r="J50" s="160"/>
    </row>
    <row r="51" spans="1:10">
      <c r="A51" s="161"/>
      <c r="B51" s="161"/>
      <c r="C51" s="161"/>
      <c r="D51" s="161"/>
      <c r="E51" s="161"/>
      <c r="F51" s="161"/>
      <c r="G51" s="161"/>
      <c r="H51" s="161"/>
      <c r="I51" s="161"/>
      <c r="J51" s="161"/>
    </row>
    <row r="52" spans="1:10">
      <c r="A52" s="161"/>
      <c r="B52" s="161"/>
      <c r="C52" s="161"/>
      <c r="D52" s="161"/>
      <c r="E52" s="161"/>
      <c r="F52" s="161"/>
      <c r="G52" s="161"/>
      <c r="H52" s="161"/>
      <c r="I52" s="161"/>
      <c r="J52" s="161"/>
    </row>
    <row r="61" spans="1:10">
      <c r="A61" s="88"/>
      <c r="B61" s="88"/>
      <c r="C61" s="88"/>
      <c r="D61" s="88"/>
      <c r="E61" s="88"/>
      <c r="F61" s="3"/>
      <c r="G61" s="88"/>
      <c r="H61" s="88"/>
      <c r="I61" s="88"/>
      <c r="J61" s="88"/>
    </row>
  </sheetData>
  <mergeCells count="106">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 ref="A45:B45"/>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56"/>
  <sheetViews>
    <sheetView workbookViewId="0">
      <selection activeCell="B3" sqref="B3"/>
    </sheetView>
  </sheetViews>
  <sheetFormatPr defaultColWidth="9.28515625" defaultRowHeight="15"/>
  <cols>
    <col min="1" max="1" width="9.42578125" style="2" bestFit="1" customWidth="1"/>
    <col min="2" max="16384" width="9.28515625" style="2"/>
  </cols>
  <sheetData>
    <row r="1" spans="1:10" ht="15.75">
      <c r="A1" s="33">
        <f>+'Cover Page'!C38</f>
        <v>2022</v>
      </c>
      <c r="B1" s="34" t="s">
        <v>201</v>
      </c>
      <c r="C1" s="34"/>
      <c r="D1" s="34"/>
      <c r="E1" s="34"/>
      <c r="F1" s="34"/>
      <c r="G1" s="34"/>
      <c r="H1" s="34"/>
      <c r="I1" s="34"/>
      <c r="J1" s="34"/>
    </row>
    <row r="3" spans="1:10" s="3" customFormat="1" ht="15" customHeight="1">
      <c r="A3" s="3" t="str">
        <f>+'Cover Page'!B31</f>
        <v>Permit EPR/WP3833FT</v>
      </c>
      <c r="F3" s="3" t="s">
        <v>159</v>
      </c>
      <c r="G3" s="177" t="str">
        <f>+'Cover Page'!$B$33</f>
        <v>MVV Environment Devonport Ltd</v>
      </c>
      <c r="H3" s="177"/>
      <c r="I3" s="177"/>
    </row>
    <row r="4" spans="1:10" s="3" customFormat="1" ht="14.25"/>
    <row r="5" spans="1:10" s="3" customFormat="1" ht="14.25">
      <c r="A5" s="3" t="s">
        <v>160</v>
      </c>
      <c r="B5" s="172" t="str">
        <f>+'Cover Page'!B33:I33</f>
        <v>MVV Environment Devonport Ltd</v>
      </c>
      <c r="C5" s="172"/>
      <c r="D5" s="172"/>
      <c r="E5" s="172"/>
      <c r="F5" s="3" t="s">
        <v>161</v>
      </c>
      <c r="G5" s="3" t="s">
        <v>202</v>
      </c>
    </row>
    <row r="6" spans="1:10" s="3" customFormat="1" ht="14.25"/>
    <row r="7" spans="1:10" s="3" customFormat="1" ht="15.75" customHeight="1">
      <c r="A7" s="3" t="s">
        <v>163</v>
      </c>
      <c r="D7" s="178">
        <f>+'Perf. Form 1'!D6:E6</f>
        <v>44562</v>
      </c>
      <c r="E7" s="178"/>
      <c r="F7" s="35" t="s">
        <v>164</v>
      </c>
      <c r="G7" s="178">
        <f>+'Perf. Form 1'!G6:H6</f>
        <v>44926</v>
      </c>
      <c r="H7" s="178"/>
    </row>
    <row r="8" spans="1:10" s="3" customFormat="1">
      <c r="B8"/>
      <c r="C8"/>
      <c r="D8"/>
    </row>
    <row r="9" spans="1:10" s="3" customFormat="1" ht="37.5" customHeight="1">
      <c r="A9" s="162" t="s">
        <v>203</v>
      </c>
      <c r="B9" s="162"/>
      <c r="C9" s="162"/>
      <c r="D9" s="175" t="s">
        <v>204</v>
      </c>
      <c r="E9" s="175"/>
      <c r="F9" s="36" t="s">
        <v>86</v>
      </c>
      <c r="G9" s="162" t="s">
        <v>205</v>
      </c>
      <c r="H9" s="162"/>
      <c r="I9" s="162"/>
    </row>
    <row r="10" spans="1:10" s="3" customFormat="1" ht="24.75" customHeight="1">
      <c r="A10" s="327" t="s">
        <v>206</v>
      </c>
      <c r="B10" s="327"/>
      <c r="C10" s="327"/>
      <c r="D10" s="358">
        <f>+'Operational Data'!G24</f>
        <v>205048</v>
      </c>
      <c r="E10" s="358"/>
      <c r="F10" s="359" t="s">
        <v>110</v>
      </c>
      <c r="G10" s="360">
        <f>+'Operational Data'!H24</f>
        <v>787.72209523443655</v>
      </c>
      <c r="H10" s="360"/>
      <c r="I10" s="360"/>
    </row>
    <row r="11" spans="1:10" s="3" customFormat="1" ht="24.75" customHeight="1">
      <c r="A11" s="327" t="s">
        <v>207</v>
      </c>
      <c r="B11" s="327"/>
      <c r="C11" s="327"/>
      <c r="D11" s="361">
        <f>+'Operational Data'!G27</f>
        <v>585.90000000000009</v>
      </c>
      <c r="E11" s="361"/>
      <c r="F11" s="359" t="s">
        <v>110</v>
      </c>
      <c r="G11" s="360">
        <f>+'Operational Data'!H27</f>
        <v>2.2508211521100252</v>
      </c>
      <c r="H11" s="360"/>
      <c r="I11" s="360"/>
    </row>
    <row r="12" spans="1:10" s="3" customFormat="1" ht="24.75" customHeight="1">
      <c r="A12" s="327" t="s">
        <v>208</v>
      </c>
      <c r="B12" s="327"/>
      <c r="C12" s="327"/>
      <c r="D12" s="358">
        <f>+'Operational Data'!G25</f>
        <v>185874</v>
      </c>
      <c r="E12" s="358"/>
      <c r="F12" s="359" t="s">
        <v>110</v>
      </c>
      <c r="G12" s="360">
        <f>+'Operational Data'!H25</f>
        <v>714.06234993565238</v>
      </c>
      <c r="H12" s="360"/>
      <c r="I12" s="360"/>
    </row>
    <row r="13" spans="1:10" s="3" customFormat="1" ht="24.75" customHeight="1">
      <c r="A13" s="327" t="s">
        <v>209</v>
      </c>
      <c r="B13" s="327"/>
      <c r="C13" s="327"/>
      <c r="D13" s="362">
        <v>375482</v>
      </c>
      <c r="E13" s="363"/>
      <c r="F13" s="359" t="s">
        <v>94</v>
      </c>
      <c r="G13" s="176" t="s">
        <v>210</v>
      </c>
      <c r="H13" s="176"/>
      <c r="I13" s="176"/>
    </row>
    <row r="14" spans="1:10" s="3" customFormat="1" ht="24.75" customHeight="1">
      <c r="A14" s="327" t="s">
        <v>211</v>
      </c>
      <c r="B14" s="327"/>
      <c r="C14" s="327"/>
      <c r="D14" s="358">
        <f>+'Operational Data'!G30</f>
        <v>51527</v>
      </c>
      <c r="E14" s="358"/>
      <c r="F14" s="359" t="s">
        <v>212</v>
      </c>
      <c r="G14" s="360">
        <f>+'Operational Data'!H30</f>
        <v>197.94856034267494</v>
      </c>
      <c r="H14" s="360"/>
      <c r="I14" s="360"/>
    </row>
    <row r="15" spans="1:10" s="3" customFormat="1">
      <c r="A15" s="43"/>
      <c r="B15"/>
      <c r="C15"/>
      <c r="D15"/>
    </row>
    <row r="16" spans="1:10" s="3" customFormat="1" ht="24" customHeight="1">
      <c r="A16" s="160" t="s">
        <v>180</v>
      </c>
      <c r="B16" s="160"/>
      <c r="C16" s="160"/>
      <c r="D16" s="160"/>
      <c r="E16" s="160"/>
      <c r="F16" s="160"/>
      <c r="G16" s="160"/>
      <c r="H16" s="160"/>
      <c r="I16" s="160"/>
    </row>
    <row r="17" spans="1:9" s="3" customFormat="1" ht="14.25">
      <c r="A17" s="154"/>
      <c r="B17" s="154"/>
      <c r="C17" s="154"/>
      <c r="D17" s="154"/>
      <c r="E17" s="154"/>
      <c r="F17" s="154"/>
      <c r="G17" s="154"/>
      <c r="H17" s="154"/>
      <c r="I17" s="154"/>
    </row>
    <row r="18" spans="1:9" s="3" customFormat="1" ht="14.25">
      <c r="A18" s="154"/>
      <c r="B18" s="154"/>
      <c r="C18" s="154"/>
      <c r="D18" s="154"/>
      <c r="E18" s="154"/>
      <c r="F18" s="154"/>
      <c r="G18" s="154"/>
      <c r="H18" s="154"/>
      <c r="I18" s="154"/>
    </row>
    <row r="19" spans="1:9" s="3" customFormat="1" ht="14.25">
      <c r="A19" s="42"/>
      <c r="B19" s="42"/>
      <c r="C19" s="42"/>
      <c r="D19" s="42"/>
      <c r="E19" s="42"/>
      <c r="F19" s="42"/>
      <c r="G19" s="42"/>
      <c r="H19" s="42"/>
      <c r="I19" s="42"/>
    </row>
    <row r="20" spans="1:9" s="3" customFormat="1" ht="14.25"/>
    <row r="21" spans="1:9" s="3" customFormat="1" ht="14.25"/>
    <row r="22" spans="1:9" s="3" customFormat="1" ht="14.25"/>
    <row r="23" spans="1:9" ht="14.25" customHeight="1">
      <c r="A23" s="3"/>
      <c r="B23" s="3"/>
      <c r="C23" s="3"/>
      <c r="D23" s="3"/>
      <c r="E23" s="3"/>
      <c r="F23" s="3"/>
      <c r="G23" s="3"/>
      <c r="H23" s="3"/>
      <c r="I23" s="3"/>
    </row>
    <row r="24" spans="1:9" s="3" customFormat="1" ht="14.25"/>
    <row r="25" spans="1:9" s="3" customFormat="1" ht="14.25"/>
    <row r="26" spans="1:9" s="3" customFormat="1">
      <c r="A26" s="88"/>
      <c r="B26" s="88"/>
      <c r="C26" s="88"/>
      <c r="D26" s="88"/>
      <c r="E26" s="88"/>
      <c r="F26" s="88"/>
      <c r="G26" s="88"/>
      <c r="H26" s="88"/>
      <c r="I26" s="88"/>
    </row>
    <row r="27" spans="1:9" s="3" customFormat="1" ht="14.25"/>
    <row r="28" spans="1:9" s="3" customFormat="1" ht="14.25"/>
    <row r="29" spans="1:9" s="3" customFormat="1" ht="14.25"/>
    <row r="30" spans="1:9" s="3" customFormat="1" ht="14.25"/>
    <row r="31" spans="1:9" s="3" customFormat="1" ht="14.25"/>
    <row r="32" spans="1:9" s="3" customFormat="1" ht="14.25"/>
    <row r="33" spans="1:9" s="3" customFormat="1" ht="14.25"/>
    <row r="34" spans="1:9" s="3" customFormat="1" ht="14.25"/>
    <row r="35" spans="1:9">
      <c r="A35" s="3"/>
      <c r="B35" s="3"/>
      <c r="C35" s="3"/>
      <c r="D35" s="3"/>
      <c r="E35" s="3"/>
      <c r="F35" s="3"/>
      <c r="G35" s="3"/>
      <c r="H35" s="3"/>
      <c r="I35" s="3"/>
    </row>
    <row r="36" spans="1:9">
      <c r="A36" s="3"/>
      <c r="B36" s="3"/>
      <c r="C36" s="3"/>
      <c r="D36" s="3"/>
      <c r="E36" s="3"/>
      <c r="F36" s="3"/>
      <c r="G36" s="3"/>
      <c r="H36" s="3"/>
      <c r="I36" s="3"/>
    </row>
    <row r="37" spans="1:9">
      <c r="A37" s="3"/>
      <c r="B37" s="3"/>
      <c r="C37" s="3"/>
      <c r="D37" s="3"/>
      <c r="E37" s="3"/>
      <c r="F37" s="3"/>
      <c r="G37" s="3"/>
      <c r="H37" s="3"/>
      <c r="I37" s="3"/>
    </row>
    <row r="56" spans="6:6">
      <c r="F56" s="3"/>
    </row>
  </sheetData>
  <mergeCells count="24">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7:I18"/>
    <mergeCell ref="A16:I16"/>
    <mergeCell ref="A14:C14"/>
    <mergeCell ref="D14:E14"/>
    <mergeCell ref="G14:I14"/>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N61"/>
  <sheetViews>
    <sheetView workbookViewId="0">
      <selection activeCell="B3" sqref="B3"/>
    </sheetView>
  </sheetViews>
  <sheetFormatPr defaultColWidth="9.28515625" defaultRowHeight="15"/>
  <cols>
    <col min="1" max="1" width="7.28515625" style="2" customWidth="1"/>
    <col min="2" max="2" width="11.7109375" style="2" customWidth="1"/>
    <col min="3" max="3" width="11.85546875" style="2" customWidth="1"/>
    <col min="4" max="4" width="0.28515625" style="2" customWidth="1"/>
    <col min="5" max="5" width="6.28515625" style="2" customWidth="1"/>
    <col min="6" max="6" width="9.28515625" style="2"/>
    <col min="7" max="7" width="15" style="2" customWidth="1"/>
    <col min="8" max="8" width="9.28515625" style="2"/>
    <col min="9" max="9" width="18.85546875" style="2" customWidth="1"/>
    <col min="10" max="10" width="10.7109375" style="2" bestFit="1" customWidth="1"/>
    <col min="11" max="11" width="31.7109375" style="2" customWidth="1"/>
    <col min="12" max="16384" width="9.28515625" style="2"/>
  </cols>
  <sheetData>
    <row r="1" spans="1:14">
      <c r="A1" s="88" t="str">
        <f>+'Cover Page'!$B$29</f>
        <v>Annual Performance Report 2022</v>
      </c>
      <c r="B1" s="88"/>
      <c r="C1" s="88"/>
      <c r="D1" s="88"/>
      <c r="E1" s="88" t="str">
        <f>+'Cover Page'!$B$33</f>
        <v>MVV Environment Devonport Ltd</v>
      </c>
      <c r="F1" s="88"/>
      <c r="G1" s="88"/>
      <c r="H1" s="88"/>
      <c r="I1" s="88"/>
      <c r="J1" s="88"/>
      <c r="K1" s="88"/>
      <c r="L1" s="88"/>
      <c r="M1" s="88"/>
      <c r="N1" s="88"/>
    </row>
    <row r="3" spans="1:14" ht="15.75">
      <c r="A3" s="1" t="s">
        <v>213</v>
      </c>
      <c r="B3" s="88"/>
      <c r="C3" s="88"/>
      <c r="D3" s="88"/>
      <c r="E3" s="88"/>
      <c r="F3" s="88"/>
      <c r="G3" s="88"/>
      <c r="H3" s="88"/>
      <c r="I3" s="88"/>
      <c r="J3" s="88"/>
      <c r="K3" s="88"/>
      <c r="L3" s="88"/>
      <c r="M3" s="88"/>
      <c r="N3" s="88"/>
    </row>
    <row r="4" spans="1:14" ht="15.75">
      <c r="A4" s="9" t="s">
        <v>214</v>
      </c>
      <c r="B4" s="88"/>
      <c r="C4" s="88"/>
      <c r="D4" s="88"/>
      <c r="E4" s="88"/>
      <c r="F4" s="88"/>
      <c r="G4" s="88"/>
      <c r="H4" s="88"/>
      <c r="I4" s="88"/>
      <c r="J4" s="88"/>
      <c r="K4" s="88"/>
      <c r="L4" s="88"/>
      <c r="M4" s="88"/>
      <c r="N4" s="88"/>
    </row>
    <row r="5" spans="1:14">
      <c r="A5" s="117" t="s">
        <v>215</v>
      </c>
      <c r="B5" s="88"/>
      <c r="C5" s="88"/>
      <c r="D5" s="88"/>
      <c r="E5" s="88"/>
      <c r="F5" s="88"/>
      <c r="G5" s="88"/>
      <c r="H5" s="88"/>
      <c r="I5" s="88"/>
      <c r="J5" s="88"/>
      <c r="K5" s="88"/>
      <c r="L5" s="88"/>
      <c r="M5" s="88"/>
      <c r="N5" s="88"/>
    </row>
    <row r="6" spans="1:14" s="3" customFormat="1" ht="25.5" customHeight="1">
      <c r="A6" s="186" t="s">
        <v>216</v>
      </c>
      <c r="B6" s="187"/>
      <c r="C6" s="186" t="s">
        <v>217</v>
      </c>
      <c r="D6" s="188"/>
      <c r="E6" s="188"/>
      <c r="F6" s="188"/>
      <c r="G6" s="188"/>
      <c r="H6" s="188"/>
      <c r="I6" s="187"/>
      <c r="K6" s="77" t="s">
        <v>3</v>
      </c>
    </row>
    <row r="7" spans="1:14" s="3" customFormat="1" ht="22.5" customHeight="1">
      <c r="A7" s="189"/>
      <c r="B7" s="190"/>
      <c r="C7" s="191" t="s">
        <v>218</v>
      </c>
      <c r="D7" s="191"/>
      <c r="E7" s="191"/>
      <c r="F7" s="191" t="s">
        <v>219</v>
      </c>
      <c r="G7" s="191"/>
      <c r="H7" s="191"/>
      <c r="I7" s="191"/>
      <c r="K7" s="222" t="s">
        <v>220</v>
      </c>
      <c r="L7" s="222"/>
      <c r="M7" s="222"/>
      <c r="N7" s="222"/>
    </row>
    <row r="8" spans="1:14" s="3" customFormat="1" ht="22.5" customHeight="1">
      <c r="A8" s="185" t="s">
        <v>221</v>
      </c>
      <c r="B8" s="185"/>
      <c r="C8" s="364">
        <v>1</v>
      </c>
      <c r="D8" s="365"/>
      <c r="E8" s="365"/>
      <c r="F8" s="364">
        <v>1</v>
      </c>
      <c r="G8" s="365"/>
      <c r="H8" s="365"/>
      <c r="I8" s="365"/>
      <c r="K8" s="222"/>
      <c r="L8" s="222"/>
      <c r="M8" s="222"/>
      <c r="N8" s="222"/>
    </row>
    <row r="9" spans="1:14" s="3" customFormat="1" ht="22.5" customHeight="1">
      <c r="A9" s="185" t="s">
        <v>222</v>
      </c>
      <c r="B9" s="185"/>
      <c r="C9" s="364">
        <v>1</v>
      </c>
      <c r="D9" s="365"/>
      <c r="E9" s="365"/>
      <c r="F9" s="364">
        <v>1</v>
      </c>
      <c r="G9" s="365"/>
      <c r="H9" s="365"/>
      <c r="I9" s="365"/>
      <c r="K9" s="222"/>
      <c r="L9" s="222"/>
      <c r="M9" s="222"/>
      <c r="N9" s="222"/>
    </row>
    <row r="10" spans="1:14" s="3" customFormat="1" ht="22.5" customHeight="1">
      <c r="A10" s="185" t="s">
        <v>223</v>
      </c>
      <c r="B10" s="185"/>
      <c r="C10" s="364">
        <v>1</v>
      </c>
      <c r="D10" s="365"/>
      <c r="E10" s="365"/>
      <c r="F10" s="364">
        <v>1</v>
      </c>
      <c r="G10" s="365"/>
      <c r="H10" s="365"/>
      <c r="I10" s="365"/>
      <c r="K10" s="222"/>
      <c r="L10" s="222"/>
      <c r="M10" s="222"/>
      <c r="N10" s="222"/>
    </row>
    <row r="11" spans="1:14" s="3" customFormat="1" ht="22.5" customHeight="1">
      <c r="A11" s="185" t="s">
        <v>224</v>
      </c>
      <c r="B11" s="185"/>
      <c r="C11" s="366">
        <v>0.99</v>
      </c>
      <c r="D11" s="365"/>
      <c r="E11" s="365"/>
      <c r="F11" s="364">
        <v>1</v>
      </c>
      <c r="G11" s="365"/>
      <c r="H11" s="365"/>
      <c r="I11" s="365"/>
      <c r="K11" s="222"/>
      <c r="L11" s="222"/>
      <c r="M11" s="222"/>
      <c r="N11" s="222"/>
    </row>
    <row r="12" spans="1:14" s="3" customFormat="1" ht="22.5" customHeight="1">
      <c r="A12" s="185" t="s">
        <v>225</v>
      </c>
      <c r="B12" s="185"/>
      <c r="C12" s="364">
        <v>1</v>
      </c>
      <c r="D12" s="365"/>
      <c r="E12" s="365"/>
      <c r="F12" s="364">
        <v>1</v>
      </c>
      <c r="G12" s="365"/>
      <c r="H12" s="365"/>
      <c r="I12" s="365"/>
      <c r="K12" s="222"/>
      <c r="L12" s="222"/>
      <c r="M12" s="222"/>
      <c r="N12" s="222"/>
    </row>
    <row r="13" spans="1:14" s="3" customFormat="1" ht="22.5" customHeight="1">
      <c r="A13" s="185" t="s">
        <v>226</v>
      </c>
      <c r="B13" s="185"/>
      <c r="C13" s="366">
        <v>0.99</v>
      </c>
      <c r="D13" s="365"/>
      <c r="E13" s="365"/>
      <c r="F13" s="364">
        <v>1</v>
      </c>
      <c r="G13" s="365"/>
      <c r="H13" s="365"/>
      <c r="I13" s="365"/>
      <c r="K13" s="222"/>
      <c r="L13" s="222"/>
      <c r="M13" s="222"/>
      <c r="N13" s="222"/>
    </row>
    <row r="14" spans="1:14" s="3" customFormat="1" ht="14.25">
      <c r="K14" s="222"/>
      <c r="L14" s="222"/>
      <c r="M14" s="222"/>
      <c r="N14" s="222"/>
    </row>
    <row r="15" spans="1:14" s="43" customFormat="1" ht="21.75" customHeight="1">
      <c r="A15" s="181" t="s">
        <v>227</v>
      </c>
      <c r="B15" s="181"/>
      <c r="C15" s="181"/>
      <c r="D15" s="181"/>
      <c r="E15" s="181"/>
      <c r="F15" s="181"/>
      <c r="G15" s="181"/>
      <c r="H15" s="181"/>
      <c r="I15" s="181"/>
      <c r="J15" s="181"/>
    </row>
    <row r="16" spans="1:14" s="3" customFormat="1" ht="38.25" customHeight="1">
      <c r="A16" s="44" t="s">
        <v>54</v>
      </c>
      <c r="B16" s="182" t="s">
        <v>228</v>
      </c>
      <c r="C16" s="182"/>
      <c r="D16" s="182"/>
      <c r="E16" s="182" t="s">
        <v>229</v>
      </c>
      <c r="F16" s="182"/>
      <c r="G16" s="182"/>
      <c r="H16" s="182" t="s">
        <v>230</v>
      </c>
      <c r="I16" s="182"/>
      <c r="J16" s="69"/>
    </row>
    <row r="17" spans="1:10" s="3" customFormat="1" ht="37.5" customHeight="1">
      <c r="A17" s="367">
        <v>44643</v>
      </c>
      <c r="B17" s="154" t="s">
        <v>231</v>
      </c>
      <c r="C17" s="154"/>
      <c r="D17" s="154"/>
      <c r="E17" s="154" t="s">
        <v>232</v>
      </c>
      <c r="F17" s="154"/>
      <c r="G17" s="154"/>
      <c r="H17" s="154" t="s">
        <v>233</v>
      </c>
      <c r="I17" s="154"/>
      <c r="J17" s="69"/>
    </row>
    <row r="18" spans="1:10" s="3" customFormat="1" ht="39.75" customHeight="1">
      <c r="A18" s="367">
        <v>44799</v>
      </c>
      <c r="B18" s="154" t="s">
        <v>231</v>
      </c>
      <c r="C18" s="154"/>
      <c r="D18" s="154"/>
      <c r="E18" s="154" t="s">
        <v>232</v>
      </c>
      <c r="F18" s="154"/>
      <c r="G18" s="154"/>
      <c r="H18" s="154" t="s">
        <v>233</v>
      </c>
      <c r="I18" s="154"/>
      <c r="J18" s="69"/>
    </row>
    <row r="19" spans="1:10" s="3" customFormat="1" ht="53.25" customHeight="1">
      <c r="A19" s="367">
        <v>44871</v>
      </c>
      <c r="B19" s="154" t="s">
        <v>234</v>
      </c>
      <c r="C19" s="154"/>
      <c r="D19" s="154"/>
      <c r="E19" s="154" t="s">
        <v>235</v>
      </c>
      <c r="F19" s="154"/>
      <c r="G19" s="154"/>
      <c r="H19" s="154" t="s">
        <v>236</v>
      </c>
      <c r="I19" s="154"/>
      <c r="J19" s="69"/>
    </row>
    <row r="20" spans="1:10" s="3" customFormat="1" ht="42" customHeight="1">
      <c r="A20" s="367">
        <v>44873</v>
      </c>
      <c r="B20" s="154" t="s">
        <v>237</v>
      </c>
      <c r="C20" s="154"/>
      <c r="D20" s="154"/>
      <c r="E20" s="154" t="s">
        <v>238</v>
      </c>
      <c r="F20" s="154"/>
      <c r="G20" s="154"/>
      <c r="H20" s="154" t="s">
        <v>239</v>
      </c>
      <c r="I20" s="154"/>
      <c r="J20" s="69"/>
    </row>
    <row r="21" spans="1:10" s="43" customFormat="1" ht="22.5" customHeight="1">
      <c r="A21" s="179" t="s">
        <v>240</v>
      </c>
      <c r="B21" s="180"/>
      <c r="C21" s="180"/>
      <c r="D21" s="180"/>
      <c r="E21" s="180"/>
      <c r="F21" s="180"/>
      <c r="G21" s="180"/>
      <c r="H21" s="180"/>
      <c r="I21" s="180"/>
      <c r="J21" s="181"/>
    </row>
    <row r="22" spans="1:10" s="3" customFormat="1" ht="33" customHeight="1">
      <c r="A22" s="44" t="s">
        <v>54</v>
      </c>
      <c r="B22" s="182" t="s">
        <v>241</v>
      </c>
      <c r="C22" s="182"/>
      <c r="D22" s="182"/>
      <c r="E22" s="182" t="s">
        <v>242</v>
      </c>
      <c r="F22" s="182"/>
      <c r="G22" s="182"/>
      <c r="H22" s="182" t="s">
        <v>230</v>
      </c>
      <c r="I22" s="182"/>
      <c r="J22" s="69"/>
    </row>
    <row r="23" spans="1:10" s="3" customFormat="1" ht="40.5" customHeight="1">
      <c r="A23" s="367">
        <v>44727</v>
      </c>
      <c r="B23" s="154" t="s">
        <v>243</v>
      </c>
      <c r="C23" s="154"/>
      <c r="D23" s="154"/>
      <c r="E23" s="154" t="s">
        <v>244</v>
      </c>
      <c r="F23" s="154"/>
      <c r="G23" s="154"/>
      <c r="H23" s="154" t="s">
        <v>245</v>
      </c>
      <c r="I23" s="154"/>
      <c r="J23" s="69"/>
    </row>
    <row r="24" spans="1:10" s="3" customFormat="1" ht="42" customHeight="1">
      <c r="A24" s="367">
        <v>44761</v>
      </c>
      <c r="B24" s="154" t="s">
        <v>246</v>
      </c>
      <c r="C24" s="154"/>
      <c r="D24" s="154"/>
      <c r="E24" s="154" t="s">
        <v>247</v>
      </c>
      <c r="F24" s="154"/>
      <c r="G24" s="154"/>
      <c r="H24" s="154" t="s">
        <v>248</v>
      </c>
      <c r="I24" s="154"/>
      <c r="J24" s="69"/>
    </row>
    <row r="25" spans="1:10" ht="70.5" customHeight="1">
      <c r="A25" s="367">
        <v>44775</v>
      </c>
      <c r="B25" s="154" t="s">
        <v>249</v>
      </c>
      <c r="C25" s="154"/>
      <c r="D25" s="154"/>
      <c r="E25" s="154" t="s">
        <v>250</v>
      </c>
      <c r="F25" s="154"/>
      <c r="G25" s="154"/>
      <c r="H25" s="154" t="s">
        <v>251</v>
      </c>
      <c r="I25" s="154"/>
      <c r="J25" s="69"/>
    </row>
    <row r="26" spans="1:10" s="3" customFormat="1" ht="31.5" customHeight="1">
      <c r="A26" s="367">
        <v>44805</v>
      </c>
      <c r="B26" s="154" t="s">
        <v>249</v>
      </c>
      <c r="C26" s="154"/>
      <c r="D26" s="154"/>
      <c r="E26" s="154" t="s">
        <v>252</v>
      </c>
      <c r="F26" s="154"/>
      <c r="G26" s="154"/>
      <c r="H26" s="154" t="s">
        <v>253</v>
      </c>
      <c r="I26" s="154"/>
      <c r="J26" s="69"/>
    </row>
    <row r="27" spans="1:10" s="3" customFormat="1" ht="60" customHeight="1">
      <c r="A27" s="367">
        <v>44825</v>
      </c>
      <c r="B27" s="154" t="s">
        <v>254</v>
      </c>
      <c r="C27" s="154"/>
      <c r="D27" s="154"/>
      <c r="E27" s="154" t="s">
        <v>255</v>
      </c>
      <c r="F27" s="154"/>
      <c r="G27" s="154"/>
      <c r="H27" s="183" t="s">
        <v>251</v>
      </c>
      <c r="I27" s="184"/>
      <c r="J27" s="69"/>
    </row>
    <row r="28" spans="1:10" s="3" customFormat="1" ht="29.25" customHeight="1">
      <c r="A28" s="117"/>
      <c r="E28" s="192" t="s">
        <v>256</v>
      </c>
      <c r="F28" s="192"/>
      <c r="G28" s="192"/>
      <c r="H28" s="192"/>
      <c r="I28" s="192"/>
    </row>
    <row r="61" spans="6:6">
      <c r="F61" s="3"/>
    </row>
  </sheetData>
  <mergeCells count="60">
    <mergeCell ref="K7:N14"/>
    <mergeCell ref="E28:I28"/>
    <mergeCell ref="A8:B8"/>
    <mergeCell ref="C8:E8"/>
    <mergeCell ref="F8:I8"/>
    <mergeCell ref="A9:B9"/>
    <mergeCell ref="C9:E9"/>
    <mergeCell ref="F9:I9"/>
    <mergeCell ref="A10:B10"/>
    <mergeCell ref="C10:E10"/>
    <mergeCell ref="F10:I10"/>
    <mergeCell ref="A11:B11"/>
    <mergeCell ref="C11:E11"/>
    <mergeCell ref="F11:I11"/>
    <mergeCell ref="A12:B12"/>
    <mergeCell ref="C12:E12"/>
    <mergeCell ref="A6:B6"/>
    <mergeCell ref="C6:I6"/>
    <mergeCell ref="A7:B7"/>
    <mergeCell ref="C7:E7"/>
    <mergeCell ref="F7:I7"/>
    <mergeCell ref="F12:I12"/>
    <mergeCell ref="A13:B13"/>
    <mergeCell ref="C13:E13"/>
    <mergeCell ref="F13:I13"/>
    <mergeCell ref="B16:D16"/>
    <mergeCell ref="E16:G16"/>
    <mergeCell ref="H16:I16"/>
    <mergeCell ref="A15:J15"/>
    <mergeCell ref="B17:D17"/>
    <mergeCell ref="E17:G17"/>
    <mergeCell ref="H17:I17"/>
    <mergeCell ref="B18:D18"/>
    <mergeCell ref="E18:G18"/>
    <mergeCell ref="H18:I18"/>
    <mergeCell ref="B27:D27"/>
    <mergeCell ref="E27:G27"/>
    <mergeCell ref="H27:I27"/>
    <mergeCell ref="B24:D24"/>
    <mergeCell ref="E24:G24"/>
    <mergeCell ref="H24:I24"/>
    <mergeCell ref="B25:D25"/>
    <mergeCell ref="E25:G25"/>
    <mergeCell ref="H25:I25"/>
    <mergeCell ref="B26:D26"/>
    <mergeCell ref="E26:G26"/>
    <mergeCell ref="H26:I26"/>
    <mergeCell ref="B23:D23"/>
    <mergeCell ref="E23:G23"/>
    <mergeCell ref="H23:I23"/>
    <mergeCell ref="B19:D19"/>
    <mergeCell ref="E19:G19"/>
    <mergeCell ref="H19:I19"/>
    <mergeCell ref="A21:J21"/>
    <mergeCell ref="B20:D20"/>
    <mergeCell ref="E20:G20"/>
    <mergeCell ref="H20:I20"/>
    <mergeCell ref="B22:D22"/>
    <mergeCell ref="E22:G22"/>
    <mergeCell ref="H22:I22"/>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B3" sqref="B3"/>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88" t="str">
        <f>+'Cover Page'!$B$29</f>
        <v>Annual Performance Report 2022</v>
      </c>
      <c r="B1" s="88"/>
      <c r="C1" s="88"/>
      <c r="D1" s="88"/>
      <c r="E1" s="88" t="str">
        <f>+'Cover Page'!$B$33</f>
        <v>MVV Environment Devonport Ltd</v>
      </c>
      <c r="F1" s="88"/>
      <c r="G1" s="88"/>
      <c r="H1" s="88"/>
      <c r="I1" s="88"/>
    </row>
    <row r="3" spans="1:9" ht="15.75">
      <c r="A3" s="1" t="s">
        <v>257</v>
      </c>
      <c r="B3" s="88"/>
      <c r="C3" s="88"/>
      <c r="D3" s="88"/>
      <c r="E3" s="88"/>
      <c r="F3" s="88"/>
      <c r="G3" s="88"/>
      <c r="H3" s="88"/>
      <c r="I3" s="88"/>
    </row>
    <row r="4" spans="1:9" ht="15.75">
      <c r="A4" s="1"/>
      <c r="B4" s="88"/>
      <c r="C4" s="88"/>
      <c r="D4" s="88"/>
      <c r="E4" s="88"/>
      <c r="F4" s="88"/>
      <c r="G4" s="88"/>
      <c r="H4" s="88"/>
      <c r="I4" s="88"/>
    </row>
    <row r="5" spans="1:9" s="3" customFormat="1">
      <c r="A5" s="197" t="s">
        <v>258</v>
      </c>
      <c r="B5" s="198"/>
      <c r="C5" s="198"/>
      <c r="D5" s="198"/>
      <c r="E5" s="198"/>
      <c r="F5" s="198"/>
      <c r="G5" s="198"/>
      <c r="H5" s="198"/>
      <c r="I5" s="199"/>
    </row>
    <row r="6" spans="1:9" s="3" customFormat="1" ht="15.75" customHeight="1">
      <c r="A6" s="196" t="s">
        <v>259</v>
      </c>
      <c r="B6" s="368"/>
      <c r="C6" s="368"/>
      <c r="D6" s="368"/>
      <c r="E6" s="368"/>
      <c r="F6" s="368"/>
      <c r="G6" s="368"/>
      <c r="H6" s="368"/>
      <c r="I6" s="369"/>
    </row>
    <row r="7" spans="1:9" s="3" customFormat="1" ht="15.75" customHeight="1">
      <c r="A7" s="370"/>
      <c r="B7" s="371"/>
      <c r="C7" s="371"/>
      <c r="D7" s="371"/>
      <c r="E7" s="371"/>
      <c r="F7" s="371"/>
      <c r="G7" s="371"/>
      <c r="H7" s="371"/>
      <c r="I7" s="372"/>
    </row>
    <row r="8" spans="1:9" s="3" customFormat="1" ht="15.75" customHeight="1">
      <c r="A8" s="370"/>
      <c r="B8" s="371"/>
      <c r="C8" s="371"/>
      <c r="D8" s="371"/>
      <c r="E8" s="371"/>
      <c r="F8" s="371"/>
      <c r="G8" s="371"/>
      <c r="H8" s="371"/>
      <c r="I8" s="372"/>
    </row>
    <row r="9" spans="1:9" s="3" customFormat="1" ht="15.75" customHeight="1">
      <c r="A9" s="370"/>
      <c r="B9" s="371"/>
      <c r="C9" s="371"/>
      <c r="D9" s="371"/>
      <c r="E9" s="371"/>
      <c r="F9" s="371"/>
      <c r="G9" s="371"/>
      <c r="H9" s="371"/>
      <c r="I9" s="372"/>
    </row>
    <row r="10" spans="1:9" s="3" customFormat="1" ht="15.75" customHeight="1">
      <c r="A10" s="370"/>
      <c r="B10" s="371"/>
      <c r="C10" s="371"/>
      <c r="D10" s="371"/>
      <c r="E10" s="371"/>
      <c r="F10" s="371"/>
      <c r="G10" s="371"/>
      <c r="H10" s="371"/>
      <c r="I10" s="372"/>
    </row>
    <row r="11" spans="1:9" s="3" customFormat="1" ht="15.75" customHeight="1">
      <c r="A11" s="370"/>
      <c r="B11" s="371"/>
      <c r="C11" s="371"/>
      <c r="D11" s="371"/>
      <c r="E11" s="371"/>
      <c r="F11" s="371"/>
      <c r="G11" s="371"/>
      <c r="H11" s="371"/>
      <c r="I11" s="372"/>
    </row>
    <row r="12" spans="1:9" s="3" customFormat="1" ht="15.75" customHeight="1">
      <c r="A12" s="370"/>
      <c r="B12" s="371"/>
      <c r="C12" s="371"/>
      <c r="D12" s="371"/>
      <c r="E12" s="371"/>
      <c r="F12" s="371"/>
      <c r="G12" s="371"/>
      <c r="H12" s="371"/>
      <c r="I12" s="372"/>
    </row>
    <row r="13" spans="1:9" s="3" customFormat="1" ht="15.75" customHeight="1">
      <c r="A13" s="370"/>
      <c r="B13" s="371"/>
      <c r="C13" s="371"/>
      <c r="D13" s="371"/>
      <c r="E13" s="371"/>
      <c r="F13" s="371"/>
      <c r="G13" s="371"/>
      <c r="H13" s="371"/>
      <c r="I13" s="372"/>
    </row>
    <row r="14" spans="1:9" s="3" customFormat="1" ht="15.75" customHeight="1">
      <c r="A14" s="373"/>
      <c r="B14" s="374"/>
      <c r="C14" s="374"/>
      <c r="D14" s="374"/>
      <c r="E14" s="374"/>
      <c r="F14" s="374"/>
      <c r="G14" s="374"/>
      <c r="H14" s="374"/>
      <c r="I14" s="375"/>
    </row>
    <row r="15" spans="1:9" s="3" customFormat="1" ht="14.25"/>
    <row r="16" spans="1:9" s="45" customFormat="1" ht="33.75" customHeight="1">
      <c r="A16" s="193" t="s">
        <v>260</v>
      </c>
      <c r="B16" s="194"/>
      <c r="C16" s="194"/>
      <c r="D16" s="194"/>
      <c r="E16" s="194"/>
      <c r="F16" s="194"/>
      <c r="G16" s="194"/>
      <c r="H16" s="194"/>
      <c r="I16" s="195"/>
    </row>
    <row r="17" spans="1:9" ht="15.75" customHeight="1">
      <c r="A17" s="196" t="s">
        <v>261</v>
      </c>
      <c r="B17" s="368"/>
      <c r="C17" s="368"/>
      <c r="D17" s="368"/>
      <c r="E17" s="368"/>
      <c r="F17" s="368"/>
      <c r="G17" s="368"/>
      <c r="H17" s="368"/>
      <c r="I17" s="369"/>
    </row>
    <row r="18" spans="1:9" ht="15.75" customHeight="1">
      <c r="A18" s="370"/>
      <c r="B18" s="371"/>
      <c r="C18" s="371"/>
      <c r="D18" s="371"/>
      <c r="E18" s="371"/>
      <c r="F18" s="371"/>
      <c r="G18" s="371"/>
      <c r="H18" s="371"/>
      <c r="I18" s="372"/>
    </row>
    <row r="19" spans="1:9" ht="15.75" customHeight="1">
      <c r="A19" s="370"/>
      <c r="B19" s="371"/>
      <c r="C19" s="371"/>
      <c r="D19" s="371"/>
      <c r="E19" s="371"/>
      <c r="F19" s="371"/>
      <c r="G19" s="371"/>
      <c r="H19" s="371"/>
      <c r="I19" s="372"/>
    </row>
    <row r="20" spans="1:9" ht="15.75" customHeight="1">
      <c r="A20" s="370"/>
      <c r="B20" s="371"/>
      <c r="C20" s="371"/>
      <c r="D20" s="371"/>
      <c r="E20" s="371"/>
      <c r="F20" s="371"/>
      <c r="G20" s="371"/>
      <c r="H20" s="371"/>
      <c r="I20" s="372"/>
    </row>
    <row r="21" spans="1:9" ht="15.75" customHeight="1">
      <c r="A21" s="370"/>
      <c r="B21" s="371"/>
      <c r="C21" s="371"/>
      <c r="D21" s="371"/>
      <c r="E21" s="371"/>
      <c r="F21" s="371"/>
      <c r="G21" s="371"/>
      <c r="H21" s="371"/>
      <c r="I21" s="372"/>
    </row>
    <row r="22" spans="1:9" ht="15.75" customHeight="1">
      <c r="A22" s="370"/>
      <c r="B22" s="371"/>
      <c r="C22" s="371"/>
      <c r="D22" s="371"/>
      <c r="E22" s="371"/>
      <c r="F22" s="371"/>
      <c r="G22" s="371"/>
      <c r="H22" s="371"/>
      <c r="I22" s="372"/>
    </row>
    <row r="23" spans="1:9" ht="15.75" customHeight="1">
      <c r="A23" s="370"/>
      <c r="B23" s="371"/>
      <c r="C23" s="371"/>
      <c r="D23" s="371"/>
      <c r="E23" s="371"/>
      <c r="F23" s="371"/>
      <c r="G23" s="371"/>
      <c r="H23" s="371"/>
      <c r="I23" s="372"/>
    </row>
    <row r="24" spans="1:9" ht="15.75" customHeight="1">
      <c r="A24" s="370"/>
      <c r="B24" s="371"/>
      <c r="C24" s="371"/>
      <c r="D24" s="371"/>
      <c r="E24" s="371"/>
      <c r="F24" s="371"/>
      <c r="G24" s="371"/>
      <c r="H24" s="371"/>
      <c r="I24" s="372"/>
    </row>
    <row r="25" spans="1:9" ht="15.75" customHeight="1">
      <c r="A25" s="373"/>
      <c r="B25" s="374"/>
      <c r="C25" s="374"/>
      <c r="D25" s="374"/>
      <c r="E25" s="374"/>
      <c r="F25" s="374"/>
      <c r="G25" s="374"/>
      <c r="H25" s="374"/>
      <c r="I25" s="375"/>
    </row>
    <row r="26" spans="1:9" ht="15.75">
      <c r="A26" s="1"/>
      <c r="B26" s="88"/>
      <c r="C26" s="88"/>
      <c r="D26" s="88"/>
      <c r="E26" s="88"/>
      <c r="F26" s="88"/>
      <c r="G26" s="88"/>
      <c r="H26" s="88"/>
      <c r="I26" s="88"/>
    </row>
    <row r="27" spans="1:9" ht="36.75" customHeight="1">
      <c r="A27" s="193" t="s">
        <v>262</v>
      </c>
      <c r="B27" s="194"/>
      <c r="C27" s="194"/>
      <c r="D27" s="194"/>
      <c r="E27" s="194"/>
      <c r="F27" s="194"/>
      <c r="G27" s="194"/>
      <c r="H27" s="194"/>
      <c r="I27" s="195"/>
    </row>
    <row r="28" spans="1:9" ht="15.75" customHeight="1">
      <c r="A28" s="196"/>
      <c r="B28" s="368"/>
      <c r="C28" s="368"/>
      <c r="D28" s="368"/>
      <c r="E28" s="368"/>
      <c r="F28" s="368"/>
      <c r="G28" s="368"/>
      <c r="H28" s="368"/>
      <c r="I28" s="369"/>
    </row>
    <row r="29" spans="1:9" ht="15.75" customHeight="1">
      <c r="A29" s="370"/>
      <c r="B29" s="371"/>
      <c r="C29" s="371"/>
      <c r="D29" s="371"/>
      <c r="E29" s="371"/>
      <c r="F29" s="371"/>
      <c r="G29" s="371"/>
      <c r="H29" s="371"/>
      <c r="I29" s="372"/>
    </row>
    <row r="30" spans="1:9" ht="15.75" customHeight="1">
      <c r="A30" s="370"/>
      <c r="B30" s="371"/>
      <c r="C30" s="371"/>
      <c r="D30" s="371"/>
      <c r="E30" s="371"/>
      <c r="F30" s="371"/>
      <c r="G30" s="371"/>
      <c r="H30" s="371"/>
      <c r="I30" s="372"/>
    </row>
    <row r="31" spans="1:9" ht="15.75" customHeight="1">
      <c r="A31" s="370"/>
      <c r="B31" s="371"/>
      <c r="C31" s="371"/>
      <c r="D31" s="371"/>
      <c r="E31" s="371"/>
      <c r="F31" s="371"/>
      <c r="G31" s="371"/>
      <c r="H31" s="371"/>
      <c r="I31" s="372"/>
    </row>
    <row r="32" spans="1:9" ht="15.75" customHeight="1">
      <c r="A32" s="370"/>
      <c r="B32" s="371"/>
      <c r="C32" s="371"/>
      <c r="D32" s="371"/>
      <c r="E32" s="371"/>
      <c r="F32" s="371"/>
      <c r="G32" s="371"/>
      <c r="H32" s="371"/>
      <c r="I32" s="372"/>
    </row>
    <row r="33" spans="1:9" ht="15.75" customHeight="1">
      <c r="A33" s="370"/>
      <c r="B33" s="371"/>
      <c r="C33" s="371"/>
      <c r="D33" s="371"/>
      <c r="E33" s="371"/>
      <c r="F33" s="371"/>
      <c r="G33" s="371"/>
      <c r="H33" s="371"/>
      <c r="I33" s="372"/>
    </row>
    <row r="34" spans="1:9" ht="15.75" customHeight="1">
      <c r="A34" s="370"/>
      <c r="B34" s="371"/>
      <c r="C34" s="371"/>
      <c r="D34" s="371"/>
      <c r="E34" s="371"/>
      <c r="F34" s="371"/>
      <c r="G34" s="371"/>
      <c r="H34" s="371"/>
      <c r="I34" s="372"/>
    </row>
    <row r="35" spans="1:9" ht="15.75" customHeight="1">
      <c r="A35" s="370"/>
      <c r="B35" s="371"/>
      <c r="C35" s="371"/>
      <c r="D35" s="371"/>
      <c r="E35" s="371"/>
      <c r="F35" s="371"/>
      <c r="G35" s="371"/>
      <c r="H35" s="371"/>
      <c r="I35" s="372"/>
    </row>
    <row r="36" spans="1:9" ht="15.75" customHeight="1">
      <c r="A36" s="373"/>
      <c r="B36" s="374"/>
      <c r="C36" s="374"/>
      <c r="D36" s="374"/>
      <c r="E36" s="374"/>
      <c r="F36" s="374"/>
      <c r="G36" s="374"/>
      <c r="H36" s="374"/>
      <c r="I36" s="375"/>
    </row>
    <row r="38" spans="1:9" ht="33" customHeight="1">
      <c r="A38" s="193" t="s">
        <v>263</v>
      </c>
      <c r="B38" s="194"/>
      <c r="C38" s="194"/>
      <c r="D38" s="194"/>
      <c r="E38" s="194"/>
      <c r="F38" s="194"/>
      <c r="G38" s="194"/>
      <c r="H38" s="194"/>
      <c r="I38" s="195"/>
    </row>
    <row r="39" spans="1:9" ht="15.75" customHeight="1">
      <c r="A39" s="196" t="s">
        <v>264</v>
      </c>
      <c r="B39" s="368"/>
      <c r="C39" s="368"/>
      <c r="D39" s="368"/>
      <c r="E39" s="368"/>
      <c r="F39" s="368"/>
      <c r="G39" s="368"/>
      <c r="H39" s="368"/>
      <c r="I39" s="369"/>
    </row>
    <row r="40" spans="1:9" ht="15.75" customHeight="1">
      <c r="A40" s="370"/>
      <c r="B40" s="371"/>
      <c r="C40" s="371"/>
      <c r="D40" s="371"/>
      <c r="E40" s="371"/>
      <c r="F40" s="371"/>
      <c r="G40" s="371"/>
      <c r="H40" s="371"/>
      <c r="I40" s="372"/>
    </row>
    <row r="41" spans="1:9" ht="15.75" customHeight="1">
      <c r="A41" s="370"/>
      <c r="B41" s="371"/>
      <c r="C41" s="371"/>
      <c r="D41" s="371"/>
      <c r="E41" s="371"/>
      <c r="F41" s="371"/>
      <c r="G41" s="371"/>
      <c r="H41" s="371"/>
      <c r="I41" s="372"/>
    </row>
    <row r="42" spans="1:9" ht="15.75" customHeight="1">
      <c r="A42" s="370"/>
      <c r="B42" s="371"/>
      <c r="C42" s="371"/>
      <c r="D42" s="371"/>
      <c r="E42" s="371"/>
      <c r="F42" s="371"/>
      <c r="G42" s="371"/>
      <c r="H42" s="371"/>
      <c r="I42" s="372"/>
    </row>
    <row r="43" spans="1:9" ht="15.75" customHeight="1">
      <c r="A43" s="370"/>
      <c r="B43" s="371"/>
      <c r="C43" s="371"/>
      <c r="D43" s="371"/>
      <c r="E43" s="371"/>
      <c r="F43" s="371"/>
      <c r="G43" s="371"/>
      <c r="H43" s="371"/>
      <c r="I43" s="372"/>
    </row>
    <row r="44" spans="1:9" ht="15.75" customHeight="1">
      <c r="A44" s="370"/>
      <c r="B44" s="371"/>
      <c r="C44" s="371"/>
      <c r="D44" s="371"/>
      <c r="E44" s="371"/>
      <c r="F44" s="371"/>
      <c r="G44" s="371"/>
      <c r="H44" s="371"/>
      <c r="I44" s="372"/>
    </row>
    <row r="45" spans="1:9" ht="15.75" customHeight="1">
      <c r="A45" s="370"/>
      <c r="B45" s="371"/>
      <c r="C45" s="371"/>
      <c r="D45" s="371"/>
      <c r="E45" s="371"/>
      <c r="F45" s="371"/>
      <c r="G45" s="371"/>
      <c r="H45" s="371"/>
      <c r="I45" s="372"/>
    </row>
    <row r="46" spans="1:9" ht="15.75" customHeight="1">
      <c r="A46" s="370"/>
      <c r="B46" s="371"/>
      <c r="C46" s="371"/>
      <c r="D46" s="371"/>
      <c r="E46" s="371"/>
      <c r="F46" s="371"/>
      <c r="G46" s="371"/>
      <c r="H46" s="371"/>
      <c r="I46" s="372"/>
    </row>
    <row r="47" spans="1:9" ht="15.75" customHeight="1">
      <c r="A47" s="370"/>
      <c r="B47" s="371"/>
      <c r="C47" s="371"/>
      <c r="D47" s="371"/>
      <c r="E47" s="371"/>
      <c r="F47" s="371"/>
      <c r="G47" s="371"/>
      <c r="H47" s="371"/>
      <c r="I47" s="372"/>
    </row>
    <row r="48" spans="1:9" ht="15.75" customHeight="1">
      <c r="A48" s="373"/>
      <c r="B48" s="374"/>
      <c r="C48" s="374"/>
      <c r="D48" s="374"/>
      <c r="E48" s="374"/>
      <c r="F48" s="374"/>
      <c r="G48" s="374"/>
      <c r="H48" s="374"/>
      <c r="I48" s="375"/>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1"/>
  <sheetViews>
    <sheetView workbookViewId="0">
      <selection activeCell="B3" sqref="B3"/>
    </sheetView>
  </sheetViews>
  <sheetFormatPr defaultColWidth="9.28515625" defaultRowHeight="15"/>
  <cols>
    <col min="1" max="1" width="9.28515625" style="2" customWidth="1"/>
    <col min="2" max="2" width="8.7109375" style="2" customWidth="1"/>
    <col min="3" max="8" width="9.28515625" style="2"/>
    <col min="9" max="9" width="16.5703125" style="2" customWidth="1"/>
    <col min="10" max="16384" width="9.28515625" style="2"/>
  </cols>
  <sheetData>
    <row r="1" spans="1:9">
      <c r="A1" s="88" t="str">
        <f>+'Cover Page'!$B$29</f>
        <v>Annual Performance Report 2022</v>
      </c>
      <c r="B1" s="88"/>
      <c r="C1" s="88"/>
      <c r="D1" s="88"/>
      <c r="E1" s="88" t="str">
        <f>+'Cover Page'!$B$33</f>
        <v>MVV Environment Devonport Ltd</v>
      </c>
      <c r="F1" s="88"/>
      <c r="G1" s="88"/>
      <c r="H1" s="88"/>
      <c r="I1" s="88"/>
    </row>
    <row r="3" spans="1:9" ht="15.75">
      <c r="A3" s="1" t="s">
        <v>265</v>
      </c>
      <c r="B3" s="88"/>
      <c r="C3" s="88"/>
      <c r="D3" s="88"/>
      <c r="E3" s="88"/>
      <c r="F3" s="88"/>
      <c r="G3" s="88"/>
      <c r="H3" s="88"/>
      <c r="I3" s="88"/>
    </row>
    <row r="4" spans="1:9" ht="15.75">
      <c r="A4" s="1"/>
      <c r="B4" s="88"/>
      <c r="C4" s="88"/>
      <c r="D4" s="88"/>
      <c r="E4" s="88"/>
      <c r="F4" s="88"/>
      <c r="G4" s="88"/>
      <c r="H4" s="88"/>
      <c r="I4" s="88"/>
    </row>
    <row r="5" spans="1:9" s="3" customFormat="1">
      <c r="A5" s="46" t="s">
        <v>266</v>
      </c>
      <c r="B5" s="47"/>
      <c r="C5" s="47"/>
      <c r="D5" s="47"/>
      <c r="E5" s="47"/>
      <c r="F5" s="47"/>
      <c r="G5" s="47"/>
      <c r="H5" s="47"/>
      <c r="I5" s="48"/>
    </row>
    <row r="6" spans="1:9" s="3" customFormat="1">
      <c r="A6" s="197" t="s">
        <v>54</v>
      </c>
      <c r="B6" s="199"/>
      <c r="C6" s="204" t="s">
        <v>267</v>
      </c>
      <c r="D6" s="205"/>
      <c r="E6" s="205"/>
      <c r="F6" s="205"/>
      <c r="G6" s="205"/>
      <c r="H6" s="205"/>
      <c r="I6" s="206"/>
    </row>
    <row r="7" spans="1:9" customFormat="1">
      <c r="A7" s="207">
        <v>44846</v>
      </c>
      <c r="B7" s="208"/>
      <c r="C7" s="203" t="s">
        <v>268</v>
      </c>
      <c r="D7" s="203"/>
      <c r="E7" s="203"/>
      <c r="F7" s="203"/>
      <c r="G7" s="203"/>
      <c r="H7" s="203"/>
      <c r="I7" s="203"/>
    </row>
    <row r="8" spans="1:9" customFormat="1">
      <c r="A8" s="207">
        <v>44863</v>
      </c>
      <c r="B8" s="208"/>
      <c r="C8" s="203" t="s">
        <v>269</v>
      </c>
      <c r="D8" s="203"/>
      <c r="E8" s="203"/>
      <c r="F8" s="203"/>
      <c r="G8" s="203"/>
      <c r="H8" s="203"/>
      <c r="I8" s="203"/>
    </row>
    <row r="9" spans="1:9" customFormat="1">
      <c r="A9" s="207">
        <v>44777</v>
      </c>
      <c r="B9" s="208"/>
      <c r="C9" s="203" t="s">
        <v>270</v>
      </c>
      <c r="D9" s="203"/>
      <c r="E9" s="203"/>
      <c r="F9" s="203"/>
      <c r="G9" s="203"/>
      <c r="H9" s="203"/>
      <c r="I9" s="203"/>
    </row>
    <row r="10" spans="1:9" customFormat="1">
      <c r="A10" s="202">
        <v>44713</v>
      </c>
      <c r="B10" s="209"/>
      <c r="C10" s="203" t="s">
        <v>271</v>
      </c>
      <c r="D10" s="203"/>
      <c r="E10" s="203"/>
      <c r="F10" s="203"/>
      <c r="G10" s="203"/>
      <c r="H10" s="203"/>
      <c r="I10" s="203"/>
    </row>
    <row r="11" spans="1:9" customFormat="1">
      <c r="A11" s="202">
        <v>44713</v>
      </c>
      <c r="B11" s="209"/>
      <c r="C11" s="203" t="s">
        <v>272</v>
      </c>
      <c r="D11" s="203"/>
      <c r="E11" s="203"/>
      <c r="F11" s="203"/>
      <c r="G11" s="203"/>
      <c r="H11" s="203"/>
      <c r="I11" s="203"/>
    </row>
    <row r="12" spans="1:9" customFormat="1">
      <c r="A12" s="202">
        <v>44621</v>
      </c>
      <c r="B12" s="209"/>
      <c r="C12" s="203" t="s">
        <v>273</v>
      </c>
      <c r="D12" s="203"/>
      <c r="E12" s="203"/>
      <c r="F12" s="203"/>
      <c r="G12" s="203"/>
      <c r="H12" s="203"/>
      <c r="I12" s="203"/>
    </row>
    <row r="13" spans="1:9" customFormat="1">
      <c r="A13" s="202" t="s">
        <v>274</v>
      </c>
      <c r="B13" s="209"/>
      <c r="C13" s="203" t="s">
        <v>275</v>
      </c>
      <c r="D13" s="203"/>
      <c r="E13" s="203"/>
      <c r="F13" s="203"/>
      <c r="G13" s="203"/>
      <c r="H13" s="203"/>
      <c r="I13" s="203"/>
    </row>
    <row r="14" spans="1:9" customFormat="1">
      <c r="A14" s="212" t="s">
        <v>276</v>
      </c>
      <c r="B14" s="213"/>
      <c r="C14" s="203" t="s">
        <v>277</v>
      </c>
      <c r="D14" s="203"/>
      <c r="E14" s="203"/>
      <c r="F14" s="203"/>
      <c r="G14" s="203"/>
      <c r="H14" s="203"/>
      <c r="I14" s="203"/>
    </row>
    <row r="15" spans="1:9" customFormat="1">
      <c r="A15" s="210" t="s">
        <v>276</v>
      </c>
      <c r="B15" s="211"/>
      <c r="C15" s="203" t="s">
        <v>278</v>
      </c>
      <c r="D15" s="203"/>
      <c r="E15" s="203"/>
      <c r="F15" s="203"/>
      <c r="G15" s="203"/>
      <c r="H15" s="203"/>
      <c r="I15" s="203"/>
    </row>
    <row r="16" spans="1:9" s="3" customFormat="1" ht="14.25"/>
    <row r="17" spans="1:9" s="45" customFormat="1">
      <c r="A17" s="193" t="s">
        <v>279</v>
      </c>
      <c r="B17" s="194"/>
      <c r="C17" s="194"/>
      <c r="D17" s="194"/>
      <c r="E17" s="194"/>
      <c r="F17" s="194"/>
      <c r="G17" s="194"/>
      <c r="H17" s="194"/>
      <c r="I17" s="195"/>
    </row>
    <row r="18" spans="1:9">
      <c r="A18" s="197" t="s">
        <v>54</v>
      </c>
      <c r="B18" s="199"/>
      <c r="C18" s="197" t="s">
        <v>267</v>
      </c>
      <c r="D18" s="198"/>
      <c r="E18" s="198"/>
      <c r="F18" s="198"/>
      <c r="G18" s="198"/>
      <c r="H18" s="198"/>
      <c r="I18" s="198"/>
    </row>
    <row r="19" spans="1:9" customFormat="1">
      <c r="A19" s="202">
        <v>45200</v>
      </c>
      <c r="B19" s="202"/>
      <c r="C19" s="201" t="s">
        <v>280</v>
      </c>
      <c r="D19" s="201"/>
      <c r="E19" s="201"/>
      <c r="F19" s="201"/>
      <c r="G19" s="201"/>
      <c r="H19" s="201"/>
      <c r="I19" s="201"/>
    </row>
    <row r="20" spans="1:9" customFormat="1">
      <c r="A20" s="202">
        <v>45139</v>
      </c>
      <c r="B20" s="202"/>
      <c r="C20" s="201" t="s">
        <v>281</v>
      </c>
      <c r="D20" s="201"/>
      <c r="E20" s="201"/>
      <c r="F20" s="201"/>
      <c r="G20" s="201"/>
      <c r="H20" s="201"/>
      <c r="I20" s="201"/>
    </row>
    <row r="21" spans="1:9" customFormat="1">
      <c r="A21" s="200" t="s">
        <v>282</v>
      </c>
      <c r="B21" s="200"/>
      <c r="C21" s="201" t="s">
        <v>283</v>
      </c>
      <c r="D21" s="201"/>
      <c r="E21" s="201"/>
      <c r="F21" s="201"/>
      <c r="G21" s="201"/>
      <c r="H21" s="201"/>
      <c r="I21" s="201"/>
    </row>
    <row r="22" spans="1:9" customFormat="1">
      <c r="A22" s="200" t="s">
        <v>282</v>
      </c>
      <c r="B22" s="200"/>
      <c r="C22" s="201" t="s">
        <v>284</v>
      </c>
      <c r="D22" s="201"/>
      <c r="E22" s="201"/>
      <c r="F22" s="201"/>
      <c r="G22" s="201"/>
      <c r="H22" s="201"/>
      <c r="I22" s="201"/>
    </row>
    <row r="23" spans="1:9" ht="15.75">
      <c r="A23" s="1"/>
      <c r="B23" s="88"/>
      <c r="C23" s="88"/>
      <c r="D23" s="88"/>
      <c r="E23" s="88"/>
      <c r="F23" s="88"/>
      <c r="G23" s="88"/>
      <c r="H23" s="88"/>
      <c r="I23" s="88"/>
    </row>
    <row r="24" spans="1:9">
      <c r="A24" s="193" t="s">
        <v>285</v>
      </c>
      <c r="B24" s="194"/>
      <c r="C24" s="194"/>
      <c r="D24" s="194"/>
      <c r="E24" s="194"/>
      <c r="F24" s="194"/>
      <c r="G24" s="194"/>
      <c r="H24" s="194"/>
      <c r="I24" s="195"/>
    </row>
    <row r="61" spans="6:6">
      <c r="F61" s="3"/>
    </row>
  </sheetData>
  <mergeCells count="32">
    <mergeCell ref="C15:I15"/>
    <mergeCell ref="A12:B12"/>
    <mergeCell ref="C12:I12"/>
    <mergeCell ref="A13:B13"/>
    <mergeCell ref="C13:I13"/>
    <mergeCell ref="A14:B14"/>
    <mergeCell ref="C14:I14"/>
    <mergeCell ref="C7:I7"/>
    <mergeCell ref="C8:I8"/>
    <mergeCell ref="A18:B18"/>
    <mergeCell ref="C18:I18"/>
    <mergeCell ref="A6:B6"/>
    <mergeCell ref="C6:I6"/>
    <mergeCell ref="A17:I17"/>
    <mergeCell ref="A7:B7"/>
    <mergeCell ref="A8:B8"/>
    <mergeCell ref="A9:B9"/>
    <mergeCell ref="C9:I9"/>
    <mergeCell ref="A10:B10"/>
    <mergeCell ref="C10:I10"/>
    <mergeCell ref="A11:B11"/>
    <mergeCell ref="C11:I11"/>
    <mergeCell ref="A15:B15"/>
    <mergeCell ref="A22:B22"/>
    <mergeCell ref="C22:I22"/>
    <mergeCell ref="A24:I24"/>
    <mergeCell ref="A19:B19"/>
    <mergeCell ref="C19:I19"/>
    <mergeCell ref="A20:B20"/>
    <mergeCell ref="C20:I20"/>
    <mergeCell ref="A21:B21"/>
    <mergeCell ref="C21:I21"/>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3"/>
  <sheetViews>
    <sheetView workbookViewId="0">
      <selection activeCell="B3" sqref="B3"/>
    </sheetView>
  </sheetViews>
  <sheetFormatPr defaultColWidth="8.85546875" defaultRowHeight="15"/>
  <cols>
    <col min="1" max="1" width="27.42578125" style="88" customWidth="1"/>
    <col min="2" max="2" width="14.140625" style="88" customWidth="1"/>
    <col min="3" max="3" width="31.7109375" style="88" customWidth="1"/>
    <col min="4" max="14" width="8.85546875" style="88"/>
    <col min="15" max="15" width="9" style="88" customWidth="1"/>
    <col min="16" max="16384" width="8.85546875" style="88"/>
  </cols>
  <sheetData>
    <row r="1" spans="1:15">
      <c r="A1" s="3" t="str">
        <f>+'Cover Page'!$B$29</f>
        <v>Annual Performance Report 2022</v>
      </c>
      <c r="B1" s="3"/>
      <c r="C1" s="3" t="str">
        <f>+'Cover Page'!$B$33</f>
        <v>MVV Environment Devonport Ltd</v>
      </c>
    </row>
    <row r="2" spans="1:15" ht="10.15" customHeight="1">
      <c r="A2" s="3"/>
      <c r="B2" s="3"/>
      <c r="C2" s="3"/>
    </row>
    <row r="3" spans="1:15" ht="15.75">
      <c r="A3" s="9" t="s">
        <v>286</v>
      </c>
      <c r="B3" s="3"/>
      <c r="C3" s="3"/>
      <c r="E3" s="77" t="s">
        <v>3</v>
      </c>
    </row>
    <row r="4" spans="1:15" ht="9.4" customHeight="1">
      <c r="A4" s="3"/>
      <c r="B4" s="3"/>
      <c r="C4" s="3"/>
    </row>
    <row r="5" spans="1:15">
      <c r="A5" s="214" t="s">
        <v>287</v>
      </c>
      <c r="B5" s="136"/>
      <c r="C5" s="136"/>
    </row>
    <row r="6" spans="1:15" ht="25.5">
      <c r="A6" s="109" t="s">
        <v>288</v>
      </c>
      <c r="B6" s="110" t="s">
        <v>289</v>
      </c>
      <c r="C6" s="111">
        <v>237888.59</v>
      </c>
    </row>
    <row r="7" spans="1:15" ht="38.25">
      <c r="A7" s="109" t="s">
        <v>290</v>
      </c>
      <c r="B7" s="110" t="s">
        <v>289</v>
      </c>
      <c r="C7" s="111" t="s">
        <v>291</v>
      </c>
    </row>
    <row r="8" spans="1:15" ht="38.25">
      <c r="A8" s="109" t="s">
        <v>292</v>
      </c>
      <c r="B8" s="110" t="s">
        <v>289</v>
      </c>
      <c r="C8" s="111" t="s">
        <v>293</v>
      </c>
    </row>
    <row r="9" spans="1:15" ht="89.45" customHeight="1">
      <c r="A9" s="109" t="s">
        <v>294</v>
      </c>
      <c r="B9" s="215" t="s">
        <v>295</v>
      </c>
      <c r="C9" s="216"/>
      <c r="E9" s="224" t="s">
        <v>296</v>
      </c>
      <c r="F9" s="223"/>
      <c r="G9" s="223"/>
      <c r="H9" s="223"/>
      <c r="I9" s="223"/>
      <c r="J9" s="223"/>
      <c r="K9" s="223"/>
      <c r="L9" s="223"/>
      <c r="M9" s="223"/>
      <c r="N9" s="223"/>
      <c r="O9" s="223"/>
    </row>
    <row r="10" spans="1:15" ht="8.65" customHeight="1">
      <c r="A10" s="112"/>
      <c r="B10" s="113"/>
      <c r="C10" s="113"/>
    </row>
    <row r="11" spans="1:15">
      <c r="A11" s="217" t="s">
        <v>297</v>
      </c>
      <c r="B11" s="218"/>
      <c r="C11" s="218"/>
    </row>
    <row r="12" spans="1:15" ht="33.4" customHeight="1">
      <c r="A12" s="109" t="s">
        <v>298</v>
      </c>
      <c r="B12" s="110" t="s">
        <v>289</v>
      </c>
      <c r="C12" s="111" t="s">
        <v>299</v>
      </c>
    </row>
    <row r="13" spans="1:15" ht="61.5" customHeight="1">
      <c r="A13" s="109" t="s">
        <v>300</v>
      </c>
      <c r="B13" s="219" t="s">
        <v>301</v>
      </c>
      <c r="C13" s="220"/>
      <c r="E13" s="222" t="s">
        <v>302</v>
      </c>
      <c r="F13" s="223"/>
      <c r="G13" s="223"/>
      <c r="H13" s="223"/>
      <c r="I13" s="223"/>
      <c r="J13" s="223"/>
      <c r="K13" s="223"/>
      <c r="L13" s="223"/>
      <c r="M13" s="223"/>
      <c r="N13" s="223"/>
      <c r="O13" s="223"/>
    </row>
    <row r="14" spans="1:15" ht="81" customHeight="1">
      <c r="A14" s="109" t="s">
        <v>303</v>
      </c>
      <c r="B14" s="114" t="s">
        <v>304</v>
      </c>
      <c r="C14" s="94" t="s">
        <v>305</v>
      </c>
    </row>
    <row r="15" spans="1:15" ht="6.4" customHeight="1">
      <c r="A15" s="112"/>
      <c r="B15" s="113"/>
      <c r="C15" s="113"/>
    </row>
    <row r="16" spans="1:15" ht="27.75" customHeight="1">
      <c r="A16" s="221" t="s">
        <v>306</v>
      </c>
      <c r="B16" s="218"/>
      <c r="C16" s="218"/>
    </row>
    <row r="17" spans="1:15" ht="41.25" customHeight="1">
      <c r="A17" s="109" t="s">
        <v>307</v>
      </c>
      <c r="B17" s="110" t="s">
        <v>308</v>
      </c>
      <c r="C17" s="115"/>
    </row>
    <row r="18" spans="1:15" ht="42.75" customHeight="1">
      <c r="A18" s="109" t="s">
        <v>309</v>
      </c>
      <c r="B18" s="219"/>
      <c r="C18" s="220"/>
      <c r="E18" s="222" t="s">
        <v>310</v>
      </c>
      <c r="F18" s="223"/>
      <c r="G18" s="223"/>
      <c r="H18" s="223"/>
      <c r="I18" s="223"/>
      <c r="J18" s="223"/>
      <c r="K18" s="223"/>
      <c r="L18" s="223"/>
      <c r="M18" s="223"/>
      <c r="N18" s="223"/>
      <c r="O18" s="223"/>
    </row>
    <row r="19" spans="1:15" ht="41.25" customHeight="1">
      <c r="A19" s="109" t="s">
        <v>311</v>
      </c>
      <c r="B19" s="110" t="s">
        <v>308</v>
      </c>
      <c r="C19" s="116">
        <v>0.52249999999999996</v>
      </c>
    </row>
    <row r="20" spans="1:15" ht="68.25" customHeight="1">
      <c r="A20" s="109" t="s">
        <v>312</v>
      </c>
      <c r="B20" s="219" t="s">
        <v>313</v>
      </c>
      <c r="C20" s="220"/>
      <c r="E20" s="222" t="s">
        <v>314</v>
      </c>
      <c r="F20" s="223"/>
      <c r="G20" s="223"/>
      <c r="H20" s="223"/>
      <c r="I20" s="223"/>
      <c r="J20" s="223"/>
      <c r="K20" s="223"/>
      <c r="L20" s="223"/>
      <c r="M20" s="223"/>
      <c r="N20" s="223"/>
      <c r="O20" s="223"/>
    </row>
    <row r="21" spans="1:15">
      <c r="A21" s="117" t="s">
        <v>315</v>
      </c>
      <c r="B21" s="117"/>
      <c r="C21" s="117"/>
    </row>
    <row r="22" spans="1:15">
      <c r="A22" s="154" t="s">
        <v>316</v>
      </c>
      <c r="B22" s="154"/>
      <c r="C22" s="154"/>
    </row>
    <row r="23" spans="1:15" ht="15" customHeight="1">
      <c r="A23" s="154"/>
      <c r="B23" s="154"/>
      <c r="C23" s="154"/>
    </row>
  </sheetData>
  <mergeCells count="12">
    <mergeCell ref="E20:O20"/>
    <mergeCell ref="E18:O18"/>
    <mergeCell ref="E13:O13"/>
    <mergeCell ref="E9:O9"/>
    <mergeCell ref="B20:C20"/>
    <mergeCell ref="A22:C23"/>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8</xdr:row>
                <xdr:rowOff>438150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46"/>
  <sheetViews>
    <sheetView workbookViewId="0">
      <selection activeCell="B3" sqref="B3"/>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88" t="str">
        <f>+'Cover Page'!$B$29</f>
        <v>Annual Performance Report 2022</v>
      </c>
      <c r="B1" s="88"/>
      <c r="C1" s="88"/>
      <c r="D1" s="88"/>
      <c r="E1" s="88" t="str">
        <f>+'Cover Page'!$B$33</f>
        <v>MVV Environment Devonport Ltd</v>
      </c>
      <c r="F1" s="88"/>
      <c r="G1" s="88"/>
    </row>
    <row r="3" spans="1:7" ht="15.75">
      <c r="A3" s="1" t="s">
        <v>317</v>
      </c>
      <c r="B3" s="88"/>
      <c r="C3" s="88"/>
      <c r="D3" s="88"/>
      <c r="E3" s="88"/>
      <c r="F3" s="88"/>
      <c r="G3" s="88"/>
    </row>
    <row r="4" spans="1:7" ht="15.75">
      <c r="A4" s="1"/>
      <c r="B4" s="88"/>
      <c r="C4" s="88"/>
      <c r="D4" s="88"/>
      <c r="E4" s="88"/>
      <c r="F4" s="88"/>
      <c r="G4" s="88"/>
    </row>
    <row r="5" spans="1:7" s="3" customFormat="1" ht="21.75" customHeight="1">
      <c r="A5" s="46" t="s">
        <v>318</v>
      </c>
      <c r="B5" s="47"/>
      <c r="C5" s="47"/>
      <c r="D5" s="47"/>
      <c r="E5" s="47"/>
      <c r="F5" s="47"/>
      <c r="G5" s="48"/>
    </row>
    <row r="6" spans="1:7" s="3" customFormat="1" ht="15.75" customHeight="1">
      <c r="A6" s="226" t="s">
        <v>319</v>
      </c>
      <c r="B6" s="376"/>
      <c r="C6" s="376"/>
      <c r="D6" s="376"/>
      <c r="E6" s="376"/>
      <c r="F6" s="376"/>
      <c r="G6" s="377"/>
    </row>
    <row r="7" spans="1:7" s="3" customFormat="1" ht="15.75" customHeight="1">
      <c r="A7" s="378"/>
      <c r="B7" s="379"/>
      <c r="C7" s="379"/>
      <c r="D7" s="379"/>
      <c r="E7" s="379"/>
      <c r="F7" s="379"/>
      <c r="G7" s="380"/>
    </row>
    <row r="8" spans="1:7" s="3" customFormat="1" ht="15.75" customHeight="1">
      <c r="A8" s="196" t="s">
        <v>320</v>
      </c>
      <c r="B8" s="368"/>
      <c r="C8" s="368"/>
      <c r="D8" s="368"/>
      <c r="E8" s="368"/>
      <c r="F8" s="368"/>
      <c r="G8" s="369"/>
    </row>
    <row r="9" spans="1:7" s="3" customFormat="1" ht="15.75" customHeight="1">
      <c r="A9" s="373"/>
      <c r="B9" s="374"/>
      <c r="C9" s="374"/>
      <c r="D9" s="374"/>
      <c r="E9" s="374"/>
      <c r="F9" s="374"/>
      <c r="G9" s="375"/>
    </row>
    <row r="10" spans="1:7" s="3" customFormat="1" ht="15.75" customHeight="1">
      <c r="A10" s="196" t="s">
        <v>321</v>
      </c>
      <c r="B10" s="368"/>
      <c r="C10" s="368"/>
      <c r="D10" s="368"/>
      <c r="E10" s="368"/>
      <c r="F10" s="368"/>
      <c r="G10" s="369"/>
    </row>
    <row r="11" spans="1:7" s="3" customFormat="1" ht="15.75" customHeight="1">
      <c r="A11" s="373"/>
      <c r="B11" s="374"/>
      <c r="C11" s="374"/>
      <c r="D11" s="374"/>
      <c r="E11" s="374"/>
      <c r="F11" s="374"/>
      <c r="G11" s="375"/>
    </row>
    <row r="12" spans="1:7" s="3" customFormat="1" ht="14.25"/>
    <row r="13" spans="1:7" s="45" customFormat="1" ht="33.75" customHeight="1">
      <c r="A13" s="193" t="s">
        <v>322</v>
      </c>
      <c r="B13" s="194"/>
      <c r="C13" s="194"/>
      <c r="D13" s="194"/>
      <c r="E13" s="194"/>
      <c r="F13" s="194"/>
      <c r="G13" s="195"/>
    </row>
    <row r="14" spans="1:7" ht="15.75" customHeight="1">
      <c r="A14" s="197" t="s">
        <v>323</v>
      </c>
      <c r="B14" s="199"/>
      <c r="C14" s="197" t="s">
        <v>267</v>
      </c>
      <c r="D14" s="198"/>
      <c r="E14" s="198"/>
      <c r="F14" s="198"/>
      <c r="G14" s="198"/>
    </row>
    <row r="15" spans="1:7" ht="15.75" customHeight="1">
      <c r="A15" s="196"/>
      <c r="B15" s="369"/>
      <c r="C15" s="226" t="s">
        <v>324</v>
      </c>
      <c r="D15" s="376"/>
      <c r="E15" s="376"/>
      <c r="F15" s="376"/>
      <c r="G15" s="377"/>
    </row>
    <row r="16" spans="1:7" ht="15.75" customHeight="1">
      <c r="A16" s="373"/>
      <c r="B16" s="375"/>
      <c r="C16" s="378"/>
      <c r="D16" s="379"/>
      <c r="E16" s="379"/>
      <c r="F16" s="379"/>
      <c r="G16" s="380"/>
    </row>
    <row r="18" spans="1:11">
      <c r="A18" s="117"/>
      <c r="B18" s="117"/>
      <c r="C18" s="117"/>
      <c r="D18" s="117"/>
      <c r="E18" s="117"/>
      <c r="F18" s="117"/>
      <c r="G18" s="117"/>
      <c r="H18" s="88"/>
      <c r="I18" s="88"/>
      <c r="J18" s="88"/>
      <c r="K18" s="88"/>
    </row>
    <row r="19" spans="1:11" s="53" customFormat="1" ht="16.5" customHeight="1">
      <c r="A19" s="227" t="s">
        <v>325</v>
      </c>
      <c r="B19" s="227"/>
      <c r="C19" s="227"/>
      <c r="D19" s="227"/>
      <c r="E19" s="227"/>
      <c r="F19" s="227"/>
      <c r="G19" s="227"/>
    </row>
    <row r="20" spans="1:11" s="12" customFormat="1" ht="17.25" customHeight="1">
      <c r="A20" s="225" t="s">
        <v>326</v>
      </c>
      <c r="B20" s="225"/>
      <c r="C20" s="182" t="s">
        <v>327</v>
      </c>
      <c r="D20" s="182" t="s">
        <v>328</v>
      </c>
      <c r="E20" s="182"/>
      <c r="F20" s="182"/>
      <c r="G20" s="182"/>
      <c r="H20" s="117"/>
      <c r="I20" s="117"/>
      <c r="J20" s="117"/>
      <c r="K20" s="117"/>
    </row>
    <row r="21" spans="1:11" s="12" customFormat="1" ht="17.25" customHeight="1">
      <c r="A21" s="225"/>
      <c r="B21" s="225"/>
      <c r="C21" s="182"/>
      <c r="D21" s="182" t="s">
        <v>329</v>
      </c>
      <c r="E21" s="182"/>
      <c r="F21" s="182" t="s">
        <v>172</v>
      </c>
      <c r="G21" s="182"/>
      <c r="H21" s="117"/>
      <c r="I21" s="117"/>
      <c r="J21" s="117"/>
      <c r="K21" s="117"/>
    </row>
    <row r="22" spans="1:11" s="37" customFormat="1" ht="38.1" customHeight="1">
      <c r="A22" s="327" t="s">
        <v>330</v>
      </c>
      <c r="B22" s="327"/>
      <c r="C22" s="381" t="s">
        <v>331</v>
      </c>
      <c r="D22" s="382">
        <v>2.1000000000000001E-2</v>
      </c>
      <c r="E22" s="363"/>
      <c r="F22" s="383"/>
      <c r="G22" s="384"/>
      <c r="H22" s="343"/>
      <c r="I22" s="343"/>
      <c r="J22" s="117"/>
      <c r="K22" s="117"/>
    </row>
    <row r="23" spans="1:11" s="37" customFormat="1" ht="38.1" customHeight="1">
      <c r="A23" s="327" t="s">
        <v>332</v>
      </c>
      <c r="B23" s="327"/>
      <c r="C23" s="359" t="s">
        <v>333</v>
      </c>
      <c r="D23" s="382">
        <v>6.3E-3</v>
      </c>
      <c r="E23" s="363"/>
      <c r="F23" s="383"/>
      <c r="G23" s="384"/>
      <c r="H23" s="343"/>
      <c r="I23" s="343"/>
      <c r="J23" s="117"/>
      <c r="K23" s="117"/>
    </row>
    <row r="24" spans="1:11" s="37" customFormat="1" ht="38.1" customHeight="1">
      <c r="A24" s="327" t="s">
        <v>334</v>
      </c>
      <c r="B24" s="327"/>
      <c r="C24" s="359" t="s">
        <v>335</v>
      </c>
      <c r="D24" s="363">
        <v>12</v>
      </c>
      <c r="E24" s="363"/>
      <c r="F24" s="385">
        <v>4</v>
      </c>
      <c r="G24" s="386"/>
      <c r="H24" s="343"/>
      <c r="I24" s="343"/>
      <c r="J24" s="117"/>
      <c r="K24" s="117"/>
    </row>
    <row r="25" spans="1:11" s="37" customFormat="1" ht="38.1" customHeight="1">
      <c r="A25" s="327" t="s">
        <v>336</v>
      </c>
      <c r="B25" s="327"/>
      <c r="C25" s="359" t="s">
        <v>335</v>
      </c>
      <c r="D25" s="363">
        <v>0</v>
      </c>
      <c r="E25" s="363"/>
      <c r="F25" s="383"/>
      <c r="G25" s="384"/>
      <c r="H25" s="343"/>
      <c r="I25" s="343"/>
      <c r="J25" s="343"/>
      <c r="K25" s="343"/>
    </row>
    <row r="27" spans="1:11">
      <c r="A27" s="160" t="s">
        <v>337</v>
      </c>
      <c r="B27" s="160"/>
      <c r="C27" s="160"/>
      <c r="D27" s="160"/>
      <c r="E27" s="160"/>
      <c r="F27" s="160"/>
      <c r="G27" s="160"/>
      <c r="H27" s="88"/>
      <c r="I27" s="88"/>
      <c r="J27" s="88"/>
      <c r="K27" s="88"/>
    </row>
    <row r="28" spans="1:11">
      <c r="A28" s="161" t="s">
        <v>338</v>
      </c>
      <c r="B28" s="161"/>
      <c r="C28" s="161"/>
      <c r="D28" s="161"/>
      <c r="E28" s="161"/>
      <c r="F28" s="161"/>
      <c r="G28" s="161"/>
      <c r="H28" s="88"/>
      <c r="I28" s="88"/>
      <c r="J28" s="88"/>
      <c r="K28" s="88"/>
    </row>
    <row r="29" spans="1:11">
      <c r="A29" s="161"/>
      <c r="B29" s="161"/>
      <c r="C29" s="161"/>
      <c r="D29" s="161"/>
      <c r="E29" s="161"/>
      <c r="F29" s="161"/>
      <c r="G29" s="161"/>
      <c r="H29" s="88"/>
      <c r="I29" s="88"/>
      <c r="J29" s="88"/>
      <c r="K29" s="88"/>
    </row>
    <row r="30" spans="1:11">
      <c r="A30" s="161"/>
      <c r="B30" s="161"/>
      <c r="C30" s="161"/>
      <c r="D30" s="161"/>
      <c r="E30" s="161"/>
      <c r="F30" s="161"/>
      <c r="G30" s="161"/>
      <c r="H30" s="88"/>
      <c r="I30" s="88"/>
      <c r="J30" s="88"/>
      <c r="K30" s="88"/>
    </row>
    <row r="31" spans="1:11">
      <c r="A31" s="161"/>
      <c r="B31" s="161"/>
      <c r="C31" s="161"/>
      <c r="D31" s="161"/>
      <c r="E31" s="161"/>
      <c r="F31" s="161"/>
      <c r="G31" s="161"/>
      <c r="H31" s="88"/>
      <c r="I31" s="88"/>
      <c r="J31" s="88"/>
      <c r="K31" s="88"/>
    </row>
    <row r="46" spans="6:6">
      <c r="F46" s="3"/>
    </row>
  </sheetData>
  <mergeCells count="28">
    <mergeCell ref="A13:G13"/>
    <mergeCell ref="A14:B14"/>
    <mergeCell ref="C14:G14"/>
    <mergeCell ref="A6:G7"/>
    <mergeCell ref="A8:G9"/>
    <mergeCell ref="A10:G11"/>
    <mergeCell ref="A15:B16"/>
    <mergeCell ref="C15:G16"/>
    <mergeCell ref="D24:E24"/>
    <mergeCell ref="C20:C21"/>
    <mergeCell ref="D21:E21"/>
    <mergeCell ref="F21:G21"/>
    <mergeCell ref="D20:G20"/>
    <mergeCell ref="A19:G19"/>
    <mergeCell ref="A28:G31"/>
    <mergeCell ref="D25:E25"/>
    <mergeCell ref="A27:G27"/>
    <mergeCell ref="A20:B21"/>
    <mergeCell ref="A22:B22"/>
    <mergeCell ref="A23:B23"/>
    <mergeCell ref="A24:B24"/>
    <mergeCell ref="A25:B25"/>
    <mergeCell ref="D22:E22"/>
    <mergeCell ref="D23:E23"/>
    <mergeCell ref="F22:G22"/>
    <mergeCell ref="F23:G23"/>
    <mergeCell ref="F24:G24"/>
    <mergeCell ref="F25:G25"/>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57"/>
  <sheetViews>
    <sheetView workbookViewId="0">
      <selection activeCell="B3" sqref="B3"/>
    </sheetView>
  </sheetViews>
  <sheetFormatPr defaultColWidth="9.28515625" defaultRowHeight="15"/>
  <cols>
    <col min="1" max="1" width="9.28515625" style="2" customWidth="1"/>
    <col min="2" max="2" width="14.5703125" style="2" bestFit="1" customWidth="1"/>
    <col min="3" max="3" width="9.28515625" style="2" customWidth="1"/>
    <col min="4" max="8" width="9.28515625" style="2"/>
    <col min="9" max="9" width="11.5703125" style="2" customWidth="1"/>
    <col min="10" max="16384" width="9.28515625" style="2"/>
  </cols>
  <sheetData>
    <row r="1" spans="1:9">
      <c r="A1" s="88" t="str">
        <f>+'Cover Page'!$B$29</f>
        <v>Annual Performance Report 2022</v>
      </c>
      <c r="B1" s="88"/>
      <c r="C1" s="88"/>
      <c r="D1" s="88"/>
      <c r="E1" s="88" t="str">
        <f>+'Cover Page'!$B$33</f>
        <v>MVV Environment Devonport Ltd</v>
      </c>
      <c r="F1" s="88"/>
      <c r="G1" s="88"/>
      <c r="H1" s="88"/>
      <c r="I1" s="88"/>
    </row>
    <row r="3" spans="1:9" ht="15.75">
      <c r="A3" s="1" t="s">
        <v>43</v>
      </c>
      <c r="B3" s="88"/>
      <c r="C3" s="88"/>
      <c r="D3" s="88"/>
      <c r="E3" s="88"/>
      <c r="F3" s="88"/>
      <c r="G3" s="88"/>
      <c r="H3" s="88"/>
      <c r="I3" s="88"/>
    </row>
    <row r="4" spans="1:9" ht="15.75">
      <c r="A4" s="1"/>
      <c r="B4" s="88"/>
      <c r="C4" s="88"/>
      <c r="D4" s="88"/>
      <c r="E4" s="88"/>
      <c r="F4" s="88"/>
      <c r="G4" s="88"/>
      <c r="H4" s="88"/>
      <c r="I4" s="88"/>
    </row>
    <row r="5" spans="1:9" s="3" customFormat="1" ht="21.75" customHeight="1">
      <c r="A5" s="46" t="s">
        <v>318</v>
      </c>
      <c r="B5" s="47"/>
      <c r="C5" s="47"/>
      <c r="D5" s="47"/>
      <c r="E5" s="47"/>
      <c r="F5" s="47"/>
      <c r="G5" s="47"/>
      <c r="H5" s="47"/>
      <c r="I5" s="48"/>
    </row>
    <row r="6" spans="1:9" s="3" customFormat="1" ht="15.75" customHeight="1">
      <c r="A6" s="226" t="s">
        <v>339</v>
      </c>
      <c r="B6" s="376"/>
      <c r="C6" s="376"/>
      <c r="D6" s="376"/>
      <c r="E6" s="376"/>
      <c r="F6" s="376"/>
      <c r="G6" s="376"/>
      <c r="H6" s="376"/>
      <c r="I6" s="377"/>
    </row>
    <row r="7" spans="1:9" s="3" customFormat="1" ht="15.75" customHeight="1">
      <c r="A7" s="378"/>
      <c r="B7" s="379"/>
      <c r="C7" s="379"/>
      <c r="D7" s="379"/>
      <c r="E7" s="379"/>
      <c r="F7" s="379"/>
      <c r="G7" s="379"/>
      <c r="H7" s="379"/>
      <c r="I7" s="380"/>
    </row>
    <row r="8" spans="1:9" s="3" customFormat="1" ht="15.75" customHeight="1">
      <c r="A8" s="196" t="s">
        <v>340</v>
      </c>
      <c r="B8" s="368"/>
      <c r="C8" s="368"/>
      <c r="D8" s="368"/>
      <c r="E8" s="368"/>
      <c r="F8" s="368"/>
      <c r="G8" s="368"/>
      <c r="H8" s="368"/>
      <c r="I8" s="369"/>
    </row>
    <row r="9" spans="1:9" s="3" customFormat="1" ht="15.75" customHeight="1">
      <c r="A9" s="373"/>
      <c r="B9" s="374"/>
      <c r="C9" s="374"/>
      <c r="D9" s="374"/>
      <c r="E9" s="374"/>
      <c r="F9" s="374"/>
      <c r="G9" s="374"/>
      <c r="H9" s="374"/>
      <c r="I9" s="375"/>
    </row>
    <row r="10" spans="1:9" s="3" customFormat="1" ht="15.75" customHeight="1">
      <c r="A10" s="196"/>
      <c r="B10" s="368"/>
      <c r="C10" s="368"/>
      <c r="D10" s="368"/>
      <c r="E10" s="368"/>
      <c r="F10" s="368"/>
      <c r="G10" s="368"/>
      <c r="H10" s="368"/>
      <c r="I10" s="369"/>
    </row>
    <row r="11" spans="1:9" s="3" customFormat="1" ht="15.75" customHeight="1">
      <c r="A11" s="373"/>
      <c r="B11" s="374"/>
      <c r="C11" s="374"/>
      <c r="D11" s="374"/>
      <c r="E11" s="374"/>
      <c r="F11" s="374"/>
      <c r="G11" s="374"/>
      <c r="H11" s="374"/>
      <c r="I11" s="375"/>
    </row>
    <row r="12" spans="1:9" s="3" customFormat="1" ht="14.25"/>
    <row r="13" spans="1:9" s="45" customFormat="1" ht="33.75" customHeight="1">
      <c r="A13" s="193" t="s">
        <v>322</v>
      </c>
      <c r="B13" s="194"/>
      <c r="C13" s="194"/>
      <c r="D13" s="194"/>
      <c r="E13" s="194"/>
      <c r="F13" s="194"/>
      <c r="G13" s="194"/>
      <c r="H13" s="194"/>
      <c r="I13" s="195"/>
    </row>
    <row r="14" spans="1:9" ht="15.75" customHeight="1">
      <c r="A14" s="197" t="s">
        <v>323</v>
      </c>
      <c r="B14" s="199"/>
      <c r="C14" s="197" t="s">
        <v>267</v>
      </c>
      <c r="D14" s="198"/>
      <c r="E14" s="198"/>
      <c r="F14" s="198"/>
      <c r="G14" s="198"/>
      <c r="H14" s="198"/>
      <c r="I14" s="198"/>
    </row>
    <row r="15" spans="1:9" ht="15.75" customHeight="1">
      <c r="A15" s="387">
        <v>2022</v>
      </c>
      <c r="B15" s="388"/>
      <c r="C15" s="239" t="s">
        <v>324</v>
      </c>
      <c r="D15" s="389"/>
      <c r="E15" s="389"/>
      <c r="F15" s="389"/>
      <c r="G15" s="389"/>
      <c r="H15" s="389"/>
      <c r="I15" s="390"/>
    </row>
    <row r="16" spans="1:9" ht="15.75" customHeight="1">
      <c r="A16" s="391"/>
      <c r="B16" s="392"/>
      <c r="C16" s="393"/>
      <c r="D16" s="394"/>
      <c r="E16" s="394"/>
      <c r="F16" s="394"/>
      <c r="G16" s="394"/>
      <c r="H16" s="394"/>
      <c r="I16" s="395"/>
    </row>
    <row r="18" spans="1:9" ht="22.5" customHeight="1">
      <c r="A18" s="232" t="s">
        <v>341</v>
      </c>
      <c r="B18" s="233"/>
      <c r="C18" s="233"/>
      <c r="D18" s="233"/>
      <c r="E18" s="233"/>
      <c r="F18" s="233"/>
      <c r="G18" s="233"/>
      <c r="H18" s="233"/>
      <c r="I18" s="233"/>
    </row>
    <row r="19" spans="1:9" ht="19.5" customHeight="1">
      <c r="A19" s="234" t="s">
        <v>194</v>
      </c>
      <c r="B19" s="235"/>
      <c r="C19" s="236"/>
      <c r="D19" s="237" t="s">
        <v>342</v>
      </c>
      <c r="E19" s="238"/>
      <c r="F19" s="51" t="s">
        <v>327</v>
      </c>
      <c r="G19" s="51" t="s">
        <v>343</v>
      </c>
      <c r="H19" s="51" t="s">
        <v>344</v>
      </c>
      <c r="I19" s="51" t="s">
        <v>345</v>
      </c>
    </row>
    <row r="20" spans="1:9" ht="30" customHeight="1">
      <c r="A20" s="228" t="s">
        <v>346</v>
      </c>
      <c r="B20" s="229"/>
      <c r="C20" s="230"/>
      <c r="D20" s="396" t="s">
        <v>347</v>
      </c>
      <c r="E20" s="397"/>
      <c r="F20" s="94" t="s">
        <v>348</v>
      </c>
      <c r="G20" s="94" t="s">
        <v>348</v>
      </c>
      <c r="H20" s="94" t="s">
        <v>349</v>
      </c>
      <c r="I20" s="94" t="s">
        <v>350</v>
      </c>
    </row>
    <row r="21" spans="1:9" ht="29.25" customHeight="1">
      <c r="A21" s="231" t="s">
        <v>351</v>
      </c>
      <c r="B21" s="231"/>
      <c r="C21" s="231"/>
      <c r="D21" s="396" t="s">
        <v>347</v>
      </c>
      <c r="E21" s="397"/>
      <c r="F21" s="94" t="s">
        <v>348</v>
      </c>
      <c r="G21" s="94" t="s">
        <v>348</v>
      </c>
      <c r="H21" s="94" t="s">
        <v>352</v>
      </c>
      <c r="I21" s="94" t="s">
        <v>353</v>
      </c>
    </row>
    <row r="22" spans="1:9">
      <c r="A22" s="117"/>
      <c r="B22" s="117"/>
      <c r="C22" s="117"/>
      <c r="D22" s="117"/>
      <c r="E22" s="117"/>
      <c r="F22" s="117"/>
      <c r="G22" s="117"/>
      <c r="H22" s="117"/>
      <c r="I22" s="117"/>
    </row>
    <row r="23" spans="1:9">
      <c r="A23" s="117"/>
      <c r="B23" s="117"/>
      <c r="C23" s="117"/>
      <c r="D23" s="117"/>
      <c r="E23" s="117"/>
      <c r="F23" s="117"/>
      <c r="G23" s="117"/>
      <c r="H23" s="117"/>
      <c r="I23" s="117"/>
    </row>
    <row r="24" spans="1:9">
      <c r="A24" s="117"/>
      <c r="B24" s="117"/>
      <c r="C24" s="117"/>
      <c r="D24" s="117"/>
      <c r="E24" s="117"/>
      <c r="F24" s="117"/>
      <c r="G24" s="117"/>
      <c r="H24" s="117"/>
      <c r="I24" s="117"/>
    </row>
    <row r="57" spans="5:5">
      <c r="E57" s="3"/>
    </row>
  </sheetData>
  <mergeCells count="15">
    <mergeCell ref="A15:B16"/>
    <mergeCell ref="C15:I16"/>
    <mergeCell ref="A6:I7"/>
    <mergeCell ref="A8:I9"/>
    <mergeCell ref="A10:I11"/>
    <mergeCell ref="A13:I13"/>
    <mergeCell ref="A14:B14"/>
    <mergeCell ref="C14:I14"/>
    <mergeCell ref="A20:C20"/>
    <mergeCell ref="D20:E20"/>
    <mergeCell ref="A21:C21"/>
    <mergeCell ref="D21:E21"/>
    <mergeCell ref="A18:I18"/>
    <mergeCell ref="A19:C19"/>
    <mergeCell ref="D19:E1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N63"/>
  <sheetViews>
    <sheetView topLeftCell="A16" workbookViewId="0">
      <selection activeCell="B3" sqref="B3"/>
    </sheetView>
  </sheetViews>
  <sheetFormatPr defaultColWidth="9.28515625" defaultRowHeight="15"/>
  <cols>
    <col min="1" max="1" width="9.28515625" style="2" customWidth="1"/>
    <col min="2" max="2" width="14.5703125" style="2" bestFit="1" customWidth="1"/>
    <col min="3" max="3" width="12.42578125" style="2" customWidth="1"/>
    <col min="4" max="16384" width="9.28515625" style="2"/>
  </cols>
  <sheetData>
    <row r="1" spans="1:14">
      <c r="A1" s="88" t="str">
        <f>+'Cover Page'!$B$29</f>
        <v>Annual Performance Report 2022</v>
      </c>
      <c r="B1" s="88"/>
      <c r="C1" s="88"/>
      <c r="D1" s="88"/>
      <c r="E1" s="88" t="str">
        <f>+'Cover Page'!$B$33</f>
        <v>MVV Environment Devonport Ltd</v>
      </c>
      <c r="F1" s="88"/>
      <c r="G1" s="88"/>
      <c r="H1" s="88"/>
      <c r="I1" s="88"/>
      <c r="J1" s="88"/>
      <c r="K1" s="88"/>
      <c r="L1" s="88"/>
      <c r="M1" s="88"/>
      <c r="N1" s="88"/>
    </row>
    <row r="2" spans="1:14" ht="7.5" customHeight="1">
      <c r="A2" s="88"/>
      <c r="B2" s="88"/>
      <c r="C2" s="88"/>
      <c r="D2" s="88"/>
      <c r="E2" s="88"/>
      <c r="F2" s="88"/>
      <c r="G2" s="88"/>
      <c r="H2" s="88"/>
      <c r="I2" s="88"/>
      <c r="J2" s="88"/>
      <c r="K2" s="88"/>
      <c r="L2" s="88"/>
      <c r="M2" s="88"/>
      <c r="N2" s="88"/>
    </row>
    <row r="3" spans="1:14" ht="15.75">
      <c r="A3" s="1" t="s">
        <v>44</v>
      </c>
      <c r="B3" s="88"/>
      <c r="C3" s="88"/>
      <c r="D3" s="88"/>
      <c r="E3" s="88"/>
      <c r="F3" s="88"/>
      <c r="G3" s="88"/>
      <c r="H3" s="88"/>
      <c r="I3" s="88"/>
      <c r="J3" s="88"/>
      <c r="K3" s="88"/>
      <c r="L3" s="88"/>
      <c r="M3" s="88"/>
      <c r="N3" s="88"/>
    </row>
    <row r="4" spans="1:14" ht="9.75" customHeight="1">
      <c r="A4" s="1"/>
      <c r="B4" s="88"/>
      <c r="C4" s="88"/>
      <c r="D4" s="88"/>
      <c r="E4" s="88"/>
      <c r="F4" s="88"/>
      <c r="G4" s="88"/>
      <c r="H4" s="88"/>
      <c r="I4" s="88"/>
      <c r="J4" s="88"/>
      <c r="K4" s="88"/>
      <c r="L4" s="88"/>
      <c r="M4" s="88"/>
      <c r="N4" s="88"/>
    </row>
    <row r="5" spans="1:14" s="3" customFormat="1" ht="21.75" customHeight="1">
      <c r="A5" s="46" t="s">
        <v>354</v>
      </c>
      <c r="B5" s="47"/>
      <c r="C5" s="47"/>
      <c r="D5" s="47"/>
      <c r="E5" s="47"/>
      <c r="F5" s="47"/>
      <c r="G5" s="47"/>
      <c r="H5" s="47"/>
      <c r="K5" s="78" t="s">
        <v>3</v>
      </c>
    </row>
    <row r="6" spans="1:14" s="3" customFormat="1" ht="15.75" customHeight="1">
      <c r="A6" s="245" t="s">
        <v>355</v>
      </c>
      <c r="B6" s="245"/>
      <c r="C6" s="245"/>
      <c r="D6" s="245"/>
      <c r="E6" s="245"/>
      <c r="F6" s="245"/>
      <c r="G6" s="245"/>
      <c r="H6" s="245"/>
      <c r="K6" s="244" t="s">
        <v>356</v>
      </c>
      <c r="L6" s="244"/>
      <c r="M6" s="244"/>
      <c r="N6" s="244"/>
    </row>
    <row r="7" spans="1:14" s="3" customFormat="1" ht="15.75" customHeight="1">
      <c r="A7" s="245"/>
      <c r="B7" s="245"/>
      <c r="C7" s="245"/>
      <c r="D7" s="245"/>
      <c r="E7" s="245"/>
      <c r="F7" s="245"/>
      <c r="G7" s="245"/>
      <c r="H7" s="245"/>
      <c r="K7" s="244"/>
      <c r="L7" s="244"/>
      <c r="M7" s="244"/>
      <c r="N7" s="244"/>
    </row>
    <row r="8" spans="1:14" s="3" customFormat="1" ht="14.25">
      <c r="K8" s="244"/>
      <c r="L8" s="244"/>
      <c r="M8" s="244"/>
      <c r="N8" s="244"/>
    </row>
    <row r="9" spans="1:14" s="53" customFormat="1" ht="16.5" customHeight="1">
      <c r="A9" s="227" t="s">
        <v>357</v>
      </c>
      <c r="B9" s="227"/>
      <c r="C9" s="227"/>
      <c r="D9" s="227"/>
      <c r="E9" s="227"/>
      <c r="F9" s="227"/>
      <c r="G9" s="227"/>
      <c r="H9" s="227"/>
      <c r="K9" s="244"/>
      <c r="L9" s="244"/>
      <c r="M9" s="244"/>
      <c r="N9" s="244"/>
    </row>
    <row r="10" spans="1:14" s="12" customFormat="1" ht="17.25" customHeight="1">
      <c r="A10" s="240" t="s">
        <v>358</v>
      </c>
      <c r="B10" s="241"/>
      <c r="C10" s="101" t="s">
        <v>359</v>
      </c>
      <c r="D10" s="242" t="s">
        <v>360</v>
      </c>
      <c r="E10" s="243"/>
      <c r="F10" s="44" t="s">
        <v>361</v>
      </c>
      <c r="G10" s="44" t="s">
        <v>362</v>
      </c>
      <c r="H10" s="44" t="s">
        <v>345</v>
      </c>
      <c r="I10" s="117"/>
      <c r="J10" s="117"/>
      <c r="K10" s="244"/>
      <c r="L10" s="244"/>
      <c r="M10" s="244"/>
      <c r="N10" s="244"/>
    </row>
    <row r="11" spans="1:14" s="12" customFormat="1" ht="23.25" customHeight="1">
      <c r="A11" s="327" t="s">
        <v>363</v>
      </c>
      <c r="B11" s="327"/>
      <c r="C11" s="398" t="s">
        <v>364</v>
      </c>
      <c r="D11" s="361" t="s">
        <v>365</v>
      </c>
      <c r="E11" s="361"/>
      <c r="F11" s="94">
        <v>1.8</v>
      </c>
      <c r="G11" s="94">
        <v>0.02</v>
      </c>
      <c r="H11" s="94">
        <f t="shared" ref="H11:H37" si="0">AVERAGE(F11:G11)</f>
        <v>0.91</v>
      </c>
      <c r="I11" s="117"/>
      <c r="J11" s="117"/>
      <c r="K11" s="244"/>
      <c r="L11" s="244"/>
      <c r="M11" s="244"/>
      <c r="N11" s="244"/>
    </row>
    <row r="12" spans="1:14" s="12" customFormat="1" ht="23.25" customHeight="1">
      <c r="A12" s="327" t="s">
        <v>366</v>
      </c>
      <c r="B12" s="327"/>
      <c r="C12" s="398" t="s">
        <v>367</v>
      </c>
      <c r="D12" s="361" t="s">
        <v>368</v>
      </c>
      <c r="E12" s="361"/>
      <c r="F12" s="94">
        <v>8.9999999999999998E-4</v>
      </c>
      <c r="G12" s="94">
        <v>8.9999999999999998E-4</v>
      </c>
      <c r="H12" s="94">
        <f t="shared" si="0"/>
        <v>8.9999999999999998E-4</v>
      </c>
      <c r="I12" s="117"/>
      <c r="J12" s="117"/>
      <c r="K12" s="117"/>
      <c r="L12" s="117"/>
      <c r="M12" s="117"/>
      <c r="N12" s="117"/>
    </row>
    <row r="13" spans="1:14" s="12" customFormat="1" ht="23.25" customHeight="1">
      <c r="A13" s="327" t="s">
        <v>369</v>
      </c>
      <c r="B13" s="327"/>
      <c r="C13" s="398" t="s">
        <v>367</v>
      </c>
      <c r="D13" s="361" t="s">
        <v>368</v>
      </c>
      <c r="E13" s="361"/>
      <c r="F13" s="94">
        <v>6.8999999999999999E-3</v>
      </c>
      <c r="G13" s="94">
        <v>8.2000000000000007E-3</v>
      </c>
      <c r="H13" s="94">
        <f t="shared" si="0"/>
        <v>7.5500000000000003E-3</v>
      </c>
      <c r="I13" s="117"/>
      <c r="J13" s="117"/>
      <c r="K13" s="117"/>
      <c r="L13" s="117"/>
      <c r="M13" s="117"/>
      <c r="N13" s="117"/>
    </row>
    <row r="14" spans="1:14" s="12" customFormat="1" ht="23.25" customHeight="1">
      <c r="A14" s="327" t="s">
        <v>370</v>
      </c>
      <c r="B14" s="327"/>
      <c r="C14" s="398" t="s">
        <v>367</v>
      </c>
      <c r="D14" s="361" t="s">
        <v>371</v>
      </c>
      <c r="E14" s="361"/>
      <c r="F14" s="94">
        <v>5.2999999999999999E-2</v>
      </c>
      <c r="G14" s="94">
        <v>3.9E-2</v>
      </c>
      <c r="H14" s="94">
        <f t="shared" si="0"/>
        <v>4.5999999999999999E-2</v>
      </c>
      <c r="I14" s="117"/>
      <c r="J14" s="117"/>
      <c r="K14" s="117"/>
      <c r="L14" s="117"/>
      <c r="M14" s="117"/>
      <c r="N14" s="117"/>
    </row>
    <row r="15" spans="1:14" s="12" customFormat="1" ht="23.25" customHeight="1">
      <c r="A15" s="327" t="s">
        <v>372</v>
      </c>
      <c r="B15" s="327"/>
      <c r="C15" s="398" t="s">
        <v>367</v>
      </c>
      <c r="D15" s="361" t="s">
        <v>373</v>
      </c>
      <c r="E15" s="361"/>
      <c r="F15" s="94">
        <v>1E-3</v>
      </c>
      <c r="G15" s="94">
        <v>1.8499999999999999E-2</v>
      </c>
      <c r="H15" s="94">
        <f t="shared" si="0"/>
        <v>9.75E-3</v>
      </c>
      <c r="I15" s="117"/>
      <c r="J15" s="117"/>
      <c r="K15" s="117"/>
      <c r="L15" s="117"/>
      <c r="M15" s="117"/>
      <c r="N15" s="117"/>
    </row>
    <row r="16" spans="1:14" s="12" customFormat="1" ht="23.25" customHeight="1">
      <c r="A16" s="327" t="s">
        <v>374</v>
      </c>
      <c r="B16" s="327"/>
      <c r="C16" s="398" t="s">
        <v>367</v>
      </c>
      <c r="D16" s="361" t="s">
        <v>375</v>
      </c>
      <c r="E16" s="361"/>
      <c r="F16" s="94">
        <v>1.0000000000000001E-5</v>
      </c>
      <c r="G16" s="94">
        <v>5.4999999999999997E-3</v>
      </c>
      <c r="H16" s="94">
        <f t="shared" si="0"/>
        <v>2.7549999999999996E-3</v>
      </c>
      <c r="I16" s="117"/>
      <c r="J16" s="117"/>
      <c r="K16" s="117"/>
      <c r="L16" s="117"/>
      <c r="M16" s="117"/>
      <c r="N16" s="117"/>
    </row>
    <row r="17" spans="1:8" s="12" customFormat="1" ht="23.25" customHeight="1">
      <c r="A17" s="327" t="s">
        <v>376</v>
      </c>
      <c r="B17" s="327"/>
      <c r="C17" s="398" t="s">
        <v>367</v>
      </c>
      <c r="D17" s="361" t="s">
        <v>375</v>
      </c>
      <c r="E17" s="361"/>
      <c r="F17" s="94">
        <v>0</v>
      </c>
      <c r="G17" s="94">
        <v>2.0000000000000001E-4</v>
      </c>
      <c r="H17" s="94">
        <f t="shared" si="0"/>
        <v>1E-4</v>
      </c>
    </row>
    <row r="18" spans="1:8" s="12" customFormat="1" ht="23.25" customHeight="1">
      <c r="A18" s="327" t="s">
        <v>377</v>
      </c>
      <c r="B18" s="327"/>
      <c r="C18" s="398" t="s">
        <v>367</v>
      </c>
      <c r="D18" s="361" t="s">
        <v>375</v>
      </c>
      <c r="E18" s="361"/>
      <c r="F18" s="94">
        <v>6.9999999999999999E-4</v>
      </c>
      <c r="G18" s="94">
        <v>5.4000000000000003E-3</v>
      </c>
      <c r="H18" s="94">
        <f t="shared" si="0"/>
        <v>3.0500000000000002E-3</v>
      </c>
    </row>
    <row r="19" spans="1:8" s="12" customFormat="1" ht="23.25" customHeight="1">
      <c r="A19" s="327" t="s">
        <v>378</v>
      </c>
      <c r="B19" s="327"/>
      <c r="C19" s="398" t="s">
        <v>367</v>
      </c>
      <c r="D19" s="361" t="s">
        <v>375</v>
      </c>
      <c r="E19" s="361"/>
      <c r="F19" s="94">
        <v>8.9999999999999998E-4</v>
      </c>
      <c r="G19" s="94">
        <v>1.67E-2</v>
      </c>
      <c r="H19" s="94">
        <f t="shared" si="0"/>
        <v>8.8000000000000005E-3</v>
      </c>
    </row>
    <row r="20" spans="1:8" s="12" customFormat="1" ht="23.25" customHeight="1">
      <c r="A20" s="327" t="s">
        <v>379</v>
      </c>
      <c r="B20" s="327"/>
      <c r="C20" s="398" t="s">
        <v>367</v>
      </c>
      <c r="D20" s="361" t="s">
        <v>375</v>
      </c>
      <c r="E20" s="361"/>
      <c r="F20" s="94">
        <v>8.9999999999999998E-4</v>
      </c>
      <c r="G20" s="94">
        <v>1.7299999999999999E-2</v>
      </c>
      <c r="H20" s="94">
        <f t="shared" si="0"/>
        <v>9.1000000000000004E-3</v>
      </c>
    </row>
    <row r="21" spans="1:8" s="12" customFormat="1" ht="23.25" customHeight="1">
      <c r="A21" s="327" t="s">
        <v>380</v>
      </c>
      <c r="B21" s="327"/>
      <c r="C21" s="398" t="s">
        <v>367</v>
      </c>
      <c r="D21" s="361" t="s">
        <v>375</v>
      </c>
      <c r="E21" s="361"/>
      <c r="F21" s="94">
        <v>1.5E-3</v>
      </c>
      <c r="G21" s="94">
        <v>6.9099999999999995E-2</v>
      </c>
      <c r="H21" s="94">
        <f t="shared" si="0"/>
        <v>3.5299999999999998E-2</v>
      </c>
    </row>
    <row r="22" spans="1:8" s="12" customFormat="1" ht="23.25" customHeight="1">
      <c r="A22" s="327" t="s">
        <v>381</v>
      </c>
      <c r="B22" s="327"/>
      <c r="C22" s="398" t="s">
        <v>367</v>
      </c>
      <c r="D22" s="361" t="s">
        <v>382</v>
      </c>
      <c r="E22" s="361"/>
      <c r="F22" s="94">
        <v>1.1000000000000001E-3</v>
      </c>
      <c r="G22" s="94">
        <v>1.4E-3</v>
      </c>
      <c r="H22" s="94">
        <f t="shared" si="0"/>
        <v>1.25E-3</v>
      </c>
    </row>
    <row r="23" spans="1:8" s="12" customFormat="1" ht="23.25" customHeight="1">
      <c r="A23" s="327" t="s">
        <v>383</v>
      </c>
      <c r="B23" s="327"/>
      <c r="C23" s="398" t="s">
        <v>367</v>
      </c>
      <c r="D23" s="361" t="s">
        <v>382</v>
      </c>
      <c r="E23" s="361"/>
      <c r="F23" s="94">
        <v>1.2999999999999999E-3</v>
      </c>
      <c r="G23" s="94">
        <v>1.4E-3</v>
      </c>
      <c r="H23" s="94">
        <f t="shared" si="0"/>
        <v>1.3500000000000001E-3</v>
      </c>
    </row>
    <row r="24" spans="1:8" s="12" customFormat="1" ht="23.25" customHeight="1">
      <c r="A24" s="327" t="s">
        <v>384</v>
      </c>
      <c r="B24" s="327"/>
      <c r="C24" s="398" t="s">
        <v>367</v>
      </c>
      <c r="D24" s="361" t="s">
        <v>382</v>
      </c>
      <c r="E24" s="361"/>
      <c r="F24" s="94">
        <v>1.1000000000000001E-3</v>
      </c>
      <c r="G24" s="94">
        <v>1.4E-3</v>
      </c>
      <c r="H24" s="94">
        <f t="shared" si="0"/>
        <v>1.25E-3</v>
      </c>
    </row>
    <row r="25" spans="1:8" s="12" customFormat="1" ht="23.25" customHeight="1">
      <c r="A25" s="327" t="s">
        <v>385</v>
      </c>
      <c r="B25" s="327"/>
      <c r="C25" s="398" t="s">
        <v>367</v>
      </c>
      <c r="D25" s="361" t="s">
        <v>382</v>
      </c>
      <c r="E25" s="361"/>
      <c r="F25" s="94">
        <v>2.5999999999999999E-3</v>
      </c>
      <c r="G25" s="94">
        <v>1.4E-3</v>
      </c>
      <c r="H25" s="94">
        <f t="shared" si="0"/>
        <v>2E-3</v>
      </c>
    </row>
    <row r="26" spans="1:8" s="12" customFormat="1" ht="23.25" customHeight="1">
      <c r="A26" s="327" t="s">
        <v>386</v>
      </c>
      <c r="B26" s="327"/>
      <c r="C26" s="398" t="s">
        <v>367</v>
      </c>
      <c r="D26" s="361" t="s">
        <v>382</v>
      </c>
      <c r="E26" s="361"/>
      <c r="F26" s="94">
        <v>1.1000000000000001E-3</v>
      </c>
      <c r="G26" s="94">
        <v>1.4E-3</v>
      </c>
      <c r="H26" s="94">
        <f t="shared" si="0"/>
        <v>1.25E-3</v>
      </c>
    </row>
    <row r="27" spans="1:8" s="12" customFormat="1" ht="23.25" customHeight="1">
      <c r="A27" s="327" t="s">
        <v>387</v>
      </c>
      <c r="B27" s="327"/>
      <c r="C27" s="398" t="s">
        <v>367</v>
      </c>
      <c r="D27" s="361" t="s">
        <v>382</v>
      </c>
      <c r="E27" s="361"/>
      <c r="F27" s="94">
        <v>1.1000000000000001E-3</v>
      </c>
      <c r="G27" s="94">
        <v>1.4E-3</v>
      </c>
      <c r="H27" s="94">
        <f t="shared" si="0"/>
        <v>1.25E-3</v>
      </c>
    </row>
    <row r="28" spans="1:8" s="12" customFormat="1" ht="23.25" customHeight="1">
      <c r="A28" s="327" t="s">
        <v>388</v>
      </c>
      <c r="B28" s="327"/>
      <c r="C28" s="398" t="s">
        <v>367</v>
      </c>
      <c r="D28" s="361" t="s">
        <v>382</v>
      </c>
      <c r="E28" s="361"/>
      <c r="F28" s="94">
        <v>1.1000000000000001E-3</v>
      </c>
      <c r="G28" s="94">
        <v>1.4E-3</v>
      </c>
      <c r="H28" s="94">
        <f t="shared" si="0"/>
        <v>1.25E-3</v>
      </c>
    </row>
    <row r="29" spans="1:8" s="12" customFormat="1" ht="23.25" customHeight="1">
      <c r="A29" s="327" t="s">
        <v>389</v>
      </c>
      <c r="B29" s="327"/>
      <c r="C29" s="398" t="s">
        <v>367</v>
      </c>
      <c r="D29" s="361" t="s">
        <v>382</v>
      </c>
      <c r="E29" s="361"/>
      <c r="F29" s="94">
        <v>1.8E-3</v>
      </c>
      <c r="G29" s="94">
        <v>1.4E-3</v>
      </c>
      <c r="H29" s="94">
        <f t="shared" si="0"/>
        <v>1.5999999999999999E-3</v>
      </c>
    </row>
    <row r="30" spans="1:8" s="12" customFormat="1" ht="23.25" customHeight="1">
      <c r="A30" s="327" t="s">
        <v>390</v>
      </c>
      <c r="B30" s="327"/>
      <c r="C30" s="398" t="s">
        <v>367</v>
      </c>
      <c r="D30" s="361" t="s">
        <v>382</v>
      </c>
      <c r="E30" s="361"/>
      <c r="F30" s="94">
        <v>2.3999999999999998E-3</v>
      </c>
      <c r="G30" s="94">
        <v>1.4E-3</v>
      </c>
      <c r="H30" s="94">
        <f t="shared" si="0"/>
        <v>1.8999999999999998E-3</v>
      </c>
    </row>
    <row r="31" spans="1:8" s="12" customFormat="1" ht="23.25" customHeight="1">
      <c r="A31" s="327" t="s">
        <v>391</v>
      </c>
      <c r="B31" s="327"/>
      <c r="C31" s="398" t="s">
        <v>367</v>
      </c>
      <c r="D31" s="361" t="s">
        <v>382</v>
      </c>
      <c r="E31" s="361"/>
      <c r="F31" s="94">
        <v>1.1000000000000001E-3</v>
      </c>
      <c r="G31" s="94">
        <v>1.4E-3</v>
      </c>
      <c r="H31" s="94">
        <f t="shared" si="0"/>
        <v>1.25E-3</v>
      </c>
    </row>
    <row r="32" spans="1:8" s="12" customFormat="1" ht="23.25" customHeight="1">
      <c r="A32" s="327" t="s">
        <v>392</v>
      </c>
      <c r="B32" s="327"/>
      <c r="C32" s="398" t="s">
        <v>367</v>
      </c>
      <c r="D32" s="361" t="s">
        <v>382</v>
      </c>
      <c r="E32" s="361"/>
      <c r="F32" s="94">
        <v>2.3999999999999998E-3</v>
      </c>
      <c r="G32" s="94">
        <v>1.4E-3</v>
      </c>
      <c r="H32" s="94">
        <f t="shared" si="0"/>
        <v>1.8999999999999998E-3</v>
      </c>
    </row>
    <row r="33" spans="1:8" s="12" customFormat="1" ht="23.25" customHeight="1">
      <c r="A33" s="327" t="s">
        <v>393</v>
      </c>
      <c r="B33" s="327"/>
      <c r="C33" s="398" t="s">
        <v>367</v>
      </c>
      <c r="D33" s="361" t="s">
        <v>382</v>
      </c>
      <c r="E33" s="361"/>
      <c r="F33" s="94">
        <v>1.1000000000000001E-3</v>
      </c>
      <c r="G33" s="94">
        <v>1.1000000000000001E-3</v>
      </c>
      <c r="H33" s="94">
        <f t="shared" si="0"/>
        <v>1.1000000000000001E-3</v>
      </c>
    </row>
    <row r="34" spans="1:8" s="12" customFormat="1" ht="23.25" customHeight="1">
      <c r="A34" s="327" t="s">
        <v>394</v>
      </c>
      <c r="B34" s="327"/>
      <c r="C34" s="398" t="s">
        <v>367</v>
      </c>
      <c r="D34" s="361" t="s">
        <v>382</v>
      </c>
      <c r="E34" s="361"/>
      <c r="F34" s="94">
        <v>1.1000000000000001E-3</v>
      </c>
      <c r="G34" s="94">
        <v>1.1000000000000001E-3</v>
      </c>
      <c r="H34" s="94">
        <f t="shared" si="0"/>
        <v>1.1000000000000001E-3</v>
      </c>
    </row>
    <row r="35" spans="1:8" s="12" customFormat="1" ht="23.25" customHeight="1">
      <c r="A35" s="327" t="s">
        <v>395</v>
      </c>
      <c r="B35" s="327"/>
      <c r="C35" s="398" t="s">
        <v>367</v>
      </c>
      <c r="D35" s="361" t="s">
        <v>382</v>
      </c>
      <c r="E35" s="361"/>
      <c r="F35" s="94">
        <v>1.4E-2</v>
      </c>
      <c r="G35" s="94">
        <v>0.01</v>
      </c>
      <c r="H35" s="94">
        <f t="shared" si="0"/>
        <v>1.2E-2</v>
      </c>
    </row>
    <row r="36" spans="1:8" s="12" customFormat="1" ht="23.25" customHeight="1">
      <c r="A36" s="327" t="s">
        <v>396</v>
      </c>
      <c r="B36" s="327"/>
      <c r="C36" s="398" t="s">
        <v>367</v>
      </c>
      <c r="D36" s="361" t="s">
        <v>382</v>
      </c>
      <c r="E36" s="361"/>
      <c r="F36" s="94">
        <v>1.1000000000000001E-3</v>
      </c>
      <c r="G36" s="94">
        <v>1.4E-2</v>
      </c>
      <c r="H36" s="94">
        <f t="shared" si="0"/>
        <v>7.5500000000000003E-3</v>
      </c>
    </row>
    <row r="37" spans="1:8" s="12" customFormat="1" ht="23.25" customHeight="1">
      <c r="A37" s="327" t="s">
        <v>397</v>
      </c>
      <c r="B37" s="327"/>
      <c r="C37" s="398" t="s">
        <v>367</v>
      </c>
      <c r="D37" s="361" t="s">
        <v>382</v>
      </c>
      <c r="E37" s="361"/>
      <c r="F37" s="94">
        <v>0.56599999999999995</v>
      </c>
      <c r="G37" s="94">
        <v>0.26</v>
      </c>
      <c r="H37" s="94">
        <f t="shared" si="0"/>
        <v>0.41299999999999998</v>
      </c>
    </row>
    <row r="38" spans="1:8">
      <c r="A38" s="160" t="s">
        <v>337</v>
      </c>
      <c r="B38" s="160"/>
      <c r="C38" s="160"/>
      <c r="D38" s="160"/>
      <c r="E38" s="160"/>
      <c r="F38" s="160"/>
      <c r="G38" s="160"/>
      <c r="H38" s="160"/>
    </row>
    <row r="39" spans="1:8">
      <c r="A39" s="131"/>
      <c r="B39" s="131"/>
      <c r="C39" s="131"/>
      <c r="D39" s="131"/>
      <c r="E39" s="131"/>
      <c r="F39" s="131"/>
      <c r="G39" s="131"/>
      <c r="H39" s="131"/>
    </row>
    <row r="40" spans="1:8">
      <c r="A40" s="131"/>
      <c r="B40" s="131"/>
      <c r="C40" s="131"/>
      <c r="D40" s="131"/>
      <c r="E40" s="131"/>
      <c r="F40" s="131"/>
      <c r="G40" s="131"/>
      <c r="H40" s="131"/>
    </row>
    <row r="63" spans="6:6">
      <c r="F63" s="3"/>
    </row>
  </sheetData>
  <mergeCells count="62">
    <mergeCell ref="K6:N9"/>
    <mergeCell ref="K10:N11"/>
    <mergeCell ref="A9:H9"/>
    <mergeCell ref="A6:H7"/>
    <mergeCell ref="A11:B11"/>
    <mergeCell ref="A12:B12"/>
    <mergeCell ref="D11:E11"/>
    <mergeCell ref="D12:E12"/>
    <mergeCell ref="A10:B10"/>
    <mergeCell ref="D10:E10"/>
    <mergeCell ref="A16:B16"/>
    <mergeCell ref="A17:B17"/>
    <mergeCell ref="A18:B18"/>
    <mergeCell ref="A13:B13"/>
    <mergeCell ref="A14:B14"/>
    <mergeCell ref="A15:B15"/>
    <mergeCell ref="A39:H40"/>
    <mergeCell ref="A25:B25"/>
    <mergeCell ref="A26:B26"/>
    <mergeCell ref="A22:B22"/>
    <mergeCell ref="A23:B23"/>
    <mergeCell ref="A37:B37"/>
    <mergeCell ref="A27:B27"/>
    <mergeCell ref="A28:B28"/>
    <mergeCell ref="A29:B29"/>
    <mergeCell ref="A30:B30"/>
    <mergeCell ref="A31:B31"/>
    <mergeCell ref="A32:B32"/>
    <mergeCell ref="D37:E37"/>
    <mergeCell ref="D29:E29"/>
    <mergeCell ref="D30:E30"/>
    <mergeCell ref="D36:E36"/>
    <mergeCell ref="A38:H38"/>
    <mergeCell ref="A19:B19"/>
    <mergeCell ref="A20:B20"/>
    <mergeCell ref="A21:B21"/>
    <mergeCell ref="D34:E34"/>
    <mergeCell ref="D35:E35"/>
    <mergeCell ref="A33:B33"/>
    <mergeCell ref="A34:B34"/>
    <mergeCell ref="A35:B35"/>
    <mergeCell ref="A36:B36"/>
    <mergeCell ref="A24:B24"/>
    <mergeCell ref="D32:E32"/>
    <mergeCell ref="D13:E13"/>
    <mergeCell ref="D14:E14"/>
    <mergeCell ref="D15:E15"/>
    <mergeCell ref="D16:E16"/>
    <mergeCell ref="D17:E17"/>
    <mergeCell ref="D18:E18"/>
    <mergeCell ref="D27:E27"/>
    <mergeCell ref="D33:E33"/>
    <mergeCell ref="D19:E19"/>
    <mergeCell ref="D20:E20"/>
    <mergeCell ref="D21:E21"/>
    <mergeCell ref="D22:E22"/>
    <mergeCell ref="D23:E23"/>
    <mergeCell ref="D24:E24"/>
    <mergeCell ref="D31:E31"/>
    <mergeCell ref="D25:E25"/>
    <mergeCell ref="D26:E26"/>
    <mergeCell ref="D28:E28"/>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H29"/>
  <sheetViews>
    <sheetView topLeftCell="A9" workbookViewId="0">
      <selection activeCell="B3" sqref="B3"/>
    </sheetView>
  </sheetViews>
  <sheetFormatPr defaultColWidth="9.28515625" defaultRowHeight="15"/>
  <cols>
    <col min="1" max="1" width="21.28515625" style="2" customWidth="1"/>
    <col min="2" max="2" width="13.7109375" style="2" customWidth="1"/>
    <col min="3" max="3" width="16.28515625" style="2" customWidth="1"/>
    <col min="4" max="16384" width="9.28515625" style="2"/>
  </cols>
  <sheetData>
    <row r="1" spans="1:8">
      <c r="A1" s="88" t="str">
        <f>+'Cover Page'!$B$29</f>
        <v>Annual Performance Report 2022</v>
      </c>
      <c r="B1" s="88"/>
      <c r="C1" s="88"/>
      <c r="D1" s="88"/>
      <c r="E1" s="88"/>
      <c r="F1" s="88"/>
      <c r="G1" s="88"/>
      <c r="H1" s="88"/>
    </row>
    <row r="3" spans="1:8" ht="15.75">
      <c r="A3" s="1" t="s">
        <v>398</v>
      </c>
      <c r="B3" s="88"/>
      <c r="C3" s="88"/>
      <c r="D3" s="88"/>
      <c r="E3" s="88"/>
      <c r="F3" s="88"/>
      <c r="G3" s="88"/>
      <c r="H3" s="88"/>
    </row>
    <row r="4" spans="1:8" ht="15.75">
      <c r="A4" s="1"/>
      <c r="B4" s="88"/>
      <c r="C4" s="88"/>
      <c r="D4" s="88"/>
      <c r="E4" s="88"/>
      <c r="F4" s="88"/>
      <c r="G4" s="88"/>
      <c r="H4" s="70" t="s">
        <v>3</v>
      </c>
    </row>
    <row r="5" spans="1:8" s="3" customFormat="1" ht="21.75" customHeight="1">
      <c r="A5" s="46" t="s">
        <v>354</v>
      </c>
      <c r="B5" s="47"/>
      <c r="C5" s="47"/>
      <c r="D5" s="47"/>
      <c r="E5" s="47"/>
      <c r="H5" s="71" t="s">
        <v>399</v>
      </c>
    </row>
    <row r="6" spans="1:8" s="3" customFormat="1" ht="15.75" customHeight="1">
      <c r="A6" s="245" t="s">
        <v>400</v>
      </c>
      <c r="B6" s="245"/>
      <c r="C6" s="245"/>
      <c r="D6" s="245"/>
      <c r="E6" s="245"/>
      <c r="H6" s="3" t="s">
        <v>401</v>
      </c>
    </row>
    <row r="7" spans="1:8" s="3" customFormat="1" ht="15.75" customHeight="1">
      <c r="A7" s="245"/>
      <c r="B7" s="245"/>
      <c r="C7" s="245"/>
      <c r="D7" s="245"/>
      <c r="E7" s="245"/>
    </row>
    <row r="8" spans="1:8" s="3" customFormat="1" ht="15.75" customHeight="1">
      <c r="A8" s="154" t="s">
        <v>402</v>
      </c>
      <c r="B8" s="154"/>
      <c r="C8" s="154"/>
      <c r="D8" s="154"/>
      <c r="E8" s="154"/>
    </row>
    <row r="9" spans="1:8" s="3" customFormat="1" ht="15.75" customHeight="1">
      <c r="A9" s="154"/>
      <c r="B9" s="154"/>
      <c r="C9" s="154"/>
      <c r="D9" s="154"/>
      <c r="E9" s="154"/>
    </row>
    <row r="10" spans="1:8" s="3" customFormat="1" ht="14.25"/>
    <row r="11" spans="1:8" s="53" customFormat="1" ht="36" customHeight="1">
      <c r="A11" s="227" t="s">
        <v>403</v>
      </c>
      <c r="B11" s="227"/>
      <c r="C11" s="227"/>
      <c r="D11" s="227"/>
      <c r="E11" s="227"/>
    </row>
    <row r="12" spans="1:8" s="53" customFormat="1" ht="16.5" customHeight="1">
      <c r="A12" s="185" t="s">
        <v>216</v>
      </c>
      <c r="B12" s="249" t="s">
        <v>404</v>
      </c>
      <c r="C12" s="182" t="s">
        <v>405</v>
      </c>
      <c r="D12" s="251" t="s">
        <v>196</v>
      </c>
      <c r="E12" s="252"/>
    </row>
    <row r="13" spans="1:8" s="12" customFormat="1" ht="17.25" customHeight="1">
      <c r="A13" s="185"/>
      <c r="B13" s="250"/>
      <c r="C13" s="182"/>
      <c r="D13" s="44" t="s">
        <v>344</v>
      </c>
      <c r="E13" s="54" t="s">
        <v>406</v>
      </c>
      <c r="F13" s="117"/>
      <c r="G13" s="117"/>
      <c r="H13" s="117"/>
    </row>
    <row r="14" spans="1:8" s="12" customFormat="1" ht="23.25" customHeight="1">
      <c r="A14" s="327" t="s">
        <v>222</v>
      </c>
      <c r="B14" s="359" t="s">
        <v>407</v>
      </c>
      <c r="C14" s="359" t="s">
        <v>408</v>
      </c>
      <c r="D14" s="399">
        <v>198.7</v>
      </c>
      <c r="E14" s="399">
        <v>183.80833333333331</v>
      </c>
      <c r="F14" s="117"/>
      <c r="G14" s="117"/>
      <c r="H14" s="117"/>
    </row>
    <row r="15" spans="1:8" s="12" customFormat="1" ht="23.25" customHeight="1">
      <c r="A15" s="327"/>
      <c r="B15" s="359" t="s">
        <v>409</v>
      </c>
      <c r="C15" s="359" t="s">
        <v>410</v>
      </c>
      <c r="D15" s="399">
        <v>240.7</v>
      </c>
      <c r="E15" s="399">
        <v>183.80833333333331</v>
      </c>
      <c r="F15" s="117"/>
      <c r="G15" s="117"/>
      <c r="H15" s="117"/>
    </row>
    <row r="16" spans="1:8" s="12" customFormat="1" ht="23.25" customHeight="1">
      <c r="A16" s="400" t="s">
        <v>221</v>
      </c>
      <c r="B16" s="401" t="s">
        <v>407</v>
      </c>
      <c r="C16" s="359" t="s">
        <v>411</v>
      </c>
      <c r="D16" s="399">
        <v>0.8</v>
      </c>
      <c r="E16" s="399">
        <v>0.42499999999999988</v>
      </c>
      <c r="F16" s="117"/>
      <c r="G16" s="117"/>
      <c r="H16" s="117"/>
    </row>
    <row r="17" spans="1:5" s="12" customFormat="1" ht="23.25" customHeight="1">
      <c r="A17" s="400"/>
      <c r="B17" s="359" t="s">
        <v>409</v>
      </c>
      <c r="C17" s="359" t="s">
        <v>412</v>
      </c>
      <c r="D17" s="399">
        <v>1</v>
      </c>
      <c r="E17" s="399">
        <v>0.42499999999999988</v>
      </c>
    </row>
    <row r="18" spans="1:5" s="12" customFormat="1" ht="23.25" customHeight="1">
      <c r="A18" s="400" t="s">
        <v>413</v>
      </c>
      <c r="B18" s="359" t="s">
        <v>407</v>
      </c>
      <c r="C18" s="359" t="s">
        <v>414</v>
      </c>
      <c r="D18" s="399">
        <v>2.6</v>
      </c>
      <c r="E18" s="399">
        <v>0.28333333333333327</v>
      </c>
    </row>
    <row r="19" spans="1:5" s="12" customFormat="1" ht="23.25" customHeight="1">
      <c r="A19" s="400"/>
      <c r="B19" s="359" t="s">
        <v>409</v>
      </c>
      <c r="C19" s="359" t="s">
        <v>415</v>
      </c>
      <c r="D19" s="399">
        <v>10.3</v>
      </c>
      <c r="E19" s="399">
        <v>0.28333333333333327</v>
      </c>
    </row>
    <row r="20" spans="1:5" s="12" customFormat="1" ht="23.25" customHeight="1">
      <c r="A20" s="400" t="s">
        <v>416</v>
      </c>
      <c r="B20" s="359" t="s">
        <v>407</v>
      </c>
      <c r="C20" s="359" t="s">
        <v>414</v>
      </c>
      <c r="D20" s="399">
        <v>10</v>
      </c>
      <c r="E20" s="399">
        <v>9.5416666666666679</v>
      </c>
    </row>
    <row r="21" spans="1:5" s="12" customFormat="1" ht="23.25" customHeight="1">
      <c r="A21" s="400"/>
      <c r="B21" s="359" t="s">
        <v>409</v>
      </c>
      <c r="C21" s="359" t="s">
        <v>417</v>
      </c>
      <c r="D21" s="399">
        <v>98.3</v>
      </c>
      <c r="E21" s="399">
        <v>9.5416666666666679</v>
      </c>
    </row>
    <row r="22" spans="1:5" s="12" customFormat="1" ht="23.25" customHeight="1">
      <c r="A22" s="400" t="s">
        <v>223</v>
      </c>
      <c r="B22" s="359" t="s">
        <v>407</v>
      </c>
      <c r="C22" s="359" t="s">
        <v>418</v>
      </c>
      <c r="D22" s="399">
        <v>43.8</v>
      </c>
      <c r="E22" s="399">
        <v>21.783333333333335</v>
      </c>
    </row>
    <row r="23" spans="1:5" s="12" customFormat="1" ht="23.25" customHeight="1">
      <c r="A23" s="400"/>
      <c r="B23" s="359" t="s">
        <v>409</v>
      </c>
      <c r="C23" s="359" t="s">
        <v>408</v>
      </c>
      <c r="D23" s="399">
        <v>97.9</v>
      </c>
      <c r="E23" s="399">
        <v>21.783333333333335</v>
      </c>
    </row>
    <row r="24" spans="1:5" s="12" customFormat="1" ht="23.25" customHeight="1">
      <c r="A24" s="400" t="s">
        <v>419</v>
      </c>
      <c r="B24" s="359" t="s">
        <v>407</v>
      </c>
      <c r="C24" s="359" t="s">
        <v>418</v>
      </c>
      <c r="D24" s="399">
        <v>11.2</v>
      </c>
      <c r="E24" s="399">
        <v>4.3916666666666666</v>
      </c>
    </row>
    <row r="25" spans="1:5" s="12" customFormat="1" ht="23.25" customHeight="1">
      <c r="A25" s="400"/>
      <c r="B25" s="93" t="s">
        <v>420</v>
      </c>
      <c r="C25" s="93" t="s">
        <v>421</v>
      </c>
      <c r="D25" s="399">
        <v>216</v>
      </c>
      <c r="E25" s="399">
        <v>4.1416666666666666</v>
      </c>
    </row>
    <row r="26" spans="1:5">
      <c r="A26" s="246" t="s">
        <v>422</v>
      </c>
      <c r="B26" s="247"/>
      <c r="C26" s="247"/>
      <c r="D26" s="247"/>
      <c r="E26" s="247"/>
    </row>
    <row r="27" spans="1:5">
      <c r="A27" s="79" t="s">
        <v>337</v>
      </c>
      <c r="B27" s="80"/>
      <c r="C27" s="80"/>
      <c r="D27" s="80"/>
      <c r="E27" s="80"/>
    </row>
    <row r="28" spans="1:5">
      <c r="A28" s="248" t="s">
        <v>423</v>
      </c>
      <c r="B28" s="248"/>
      <c r="C28" s="248"/>
      <c r="D28" s="248"/>
      <c r="E28" s="248"/>
    </row>
    <row r="29" spans="1:5">
      <c r="A29" s="161"/>
      <c r="B29" s="161"/>
      <c r="C29" s="161"/>
      <c r="D29" s="161"/>
      <c r="E29" s="161"/>
    </row>
  </sheetData>
  <mergeCells count="10">
    <mergeCell ref="A26:E26"/>
    <mergeCell ref="A28:E29"/>
    <mergeCell ref="A14:A15"/>
    <mergeCell ref="A6:E7"/>
    <mergeCell ref="A8:E9"/>
    <mergeCell ref="A11:E11"/>
    <mergeCell ref="A12:A13"/>
    <mergeCell ref="C12:C13"/>
    <mergeCell ref="B12:B13"/>
    <mergeCell ref="D12:E12"/>
  </mergeCells>
  <pageMargins left="0.7" right="0.7" top="0.75" bottom="0.75" header="0.3" footer="0.3"/>
  <pageSetup paperSize="9" scale="87" orientation="portrait"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50"/>
  <sheetViews>
    <sheetView topLeftCell="A23" workbookViewId="0">
      <selection activeCell="B3" sqref="B3"/>
    </sheetView>
  </sheetViews>
  <sheetFormatPr defaultRowHeight="14.25"/>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c r="F1" s="88"/>
      <c r="G1" s="88"/>
    </row>
    <row r="3" spans="1:19" ht="15">
      <c r="A3" s="57" t="s">
        <v>424</v>
      </c>
      <c r="D3" s="73" t="s">
        <v>425</v>
      </c>
      <c r="G3" s="76" t="s">
        <v>426</v>
      </c>
      <c r="J3" s="9" t="str">
        <f>+A3</f>
        <v>Monitoring of Hydrogen Chloride emissions</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432</v>
      </c>
      <c r="C6" s="52" t="s">
        <v>433</v>
      </c>
      <c r="D6" s="52" t="s">
        <v>434</v>
      </c>
      <c r="E6" s="52" t="s">
        <v>435</v>
      </c>
      <c r="F6" s="52" t="s">
        <v>436</v>
      </c>
      <c r="G6" s="52" t="s">
        <v>437</v>
      </c>
      <c r="H6" s="56"/>
      <c r="J6" s="58">
        <f>+A6</f>
        <v>2022</v>
      </c>
      <c r="K6" s="58" t="s">
        <v>438</v>
      </c>
      <c r="L6" s="64" t="s">
        <v>433</v>
      </c>
      <c r="M6" s="64" t="s">
        <v>439</v>
      </c>
      <c r="N6" s="64" t="s">
        <v>436</v>
      </c>
      <c r="O6" s="64" t="s">
        <v>440</v>
      </c>
      <c r="Q6" s="244"/>
      <c r="R6" s="244"/>
      <c r="S6" s="244"/>
    </row>
    <row r="7" spans="1:19" ht="13.9" customHeight="1">
      <c r="A7" s="63" t="s">
        <v>441</v>
      </c>
      <c r="B7" s="60">
        <v>60</v>
      </c>
      <c r="C7" s="61">
        <v>9.6999999999999993</v>
      </c>
      <c r="D7" s="61">
        <v>19.399999999999999</v>
      </c>
      <c r="E7" s="60">
        <v>10</v>
      </c>
      <c r="F7" s="61">
        <v>9.6999999999999993</v>
      </c>
      <c r="G7" s="61">
        <v>9.8000000000000007</v>
      </c>
      <c r="J7" s="259" t="s">
        <v>196</v>
      </c>
      <c r="K7" s="63" t="s">
        <v>441</v>
      </c>
      <c r="L7" s="61">
        <v>9.6999999999999993</v>
      </c>
      <c r="M7" s="61">
        <v>19.399999999999999</v>
      </c>
      <c r="N7" s="61">
        <v>9.6999999999999993</v>
      </c>
      <c r="O7" s="61">
        <v>9.8000000000000007</v>
      </c>
      <c r="Q7" s="244"/>
      <c r="R7" s="244"/>
      <c r="S7" s="244"/>
    </row>
    <row r="8" spans="1:19">
      <c r="A8" s="63" t="s">
        <v>442</v>
      </c>
      <c r="B8" s="60">
        <v>60</v>
      </c>
      <c r="C8" s="61">
        <v>9.6999999999999993</v>
      </c>
      <c r="D8" s="61">
        <v>18.399999999999999</v>
      </c>
      <c r="E8" s="60">
        <v>10</v>
      </c>
      <c r="F8" s="61">
        <v>9.6999999999999993</v>
      </c>
      <c r="G8" s="61">
        <v>9.8000000000000007</v>
      </c>
      <c r="J8" s="259"/>
      <c r="K8" s="63" t="s">
        <v>442</v>
      </c>
      <c r="L8" s="61">
        <v>9.6999999999999993</v>
      </c>
      <c r="M8" s="61">
        <v>18.399999999999999</v>
      </c>
      <c r="N8" s="61">
        <v>9.6999999999999993</v>
      </c>
      <c r="O8" s="61">
        <v>9.8000000000000007</v>
      </c>
      <c r="Q8" s="244"/>
      <c r="R8" s="244"/>
      <c r="S8" s="244"/>
    </row>
    <row r="9" spans="1:19" ht="15">
      <c r="A9" s="63" t="s">
        <v>443</v>
      </c>
      <c r="B9" s="60">
        <v>60</v>
      </c>
      <c r="C9" s="61">
        <v>9.6999999999999993</v>
      </c>
      <c r="D9" s="61">
        <v>18</v>
      </c>
      <c r="E9" s="60">
        <v>10</v>
      </c>
      <c r="F9" s="61">
        <v>9.6999999999999993</v>
      </c>
      <c r="G9" s="61">
        <v>9.8000000000000007</v>
      </c>
      <c r="J9" s="259"/>
      <c r="K9" s="63" t="s">
        <v>443</v>
      </c>
      <c r="L9" s="61">
        <v>9.6999999999999993</v>
      </c>
      <c r="M9" s="61">
        <v>18</v>
      </c>
      <c r="N9" s="61">
        <v>9.6999999999999993</v>
      </c>
      <c r="O9" s="61">
        <v>9.8000000000000007</v>
      </c>
      <c r="Q9" s="74" t="s">
        <v>444</v>
      </c>
    </row>
    <row r="10" spans="1:19" ht="13.9" customHeight="1">
      <c r="A10" s="63" t="s">
        <v>445</v>
      </c>
      <c r="B10" s="60">
        <v>60</v>
      </c>
      <c r="C10" s="61">
        <v>7.9</v>
      </c>
      <c r="D10" s="61">
        <v>16.100000000000001</v>
      </c>
      <c r="E10" s="60">
        <v>10</v>
      </c>
      <c r="F10" s="61">
        <v>7.9</v>
      </c>
      <c r="G10" s="61">
        <v>9.6999999999999993</v>
      </c>
      <c r="J10" s="259"/>
      <c r="K10" s="63" t="s">
        <v>445</v>
      </c>
      <c r="L10" s="61">
        <v>7.9</v>
      </c>
      <c r="M10" s="61">
        <v>16.100000000000001</v>
      </c>
      <c r="N10" s="61">
        <v>7.9</v>
      </c>
      <c r="O10" s="61">
        <v>9.6999999999999993</v>
      </c>
      <c r="Q10" s="253" t="s">
        <v>446</v>
      </c>
      <c r="R10" s="253"/>
      <c r="S10" s="253"/>
    </row>
    <row r="11" spans="1:19">
      <c r="A11" s="63" t="s">
        <v>447</v>
      </c>
      <c r="B11" s="60">
        <v>60</v>
      </c>
      <c r="C11" s="61">
        <v>9.6</v>
      </c>
      <c r="D11" s="61">
        <v>23.6</v>
      </c>
      <c r="E11" s="60">
        <v>10</v>
      </c>
      <c r="F11" s="61">
        <v>9.6</v>
      </c>
      <c r="G11" s="61">
        <v>9.8000000000000007</v>
      </c>
      <c r="J11" s="259"/>
      <c r="K11" s="63" t="s">
        <v>447</v>
      </c>
      <c r="L11" s="61">
        <v>9.6</v>
      </c>
      <c r="M11" s="61">
        <v>23.6</v>
      </c>
      <c r="N11" s="61">
        <v>9.6</v>
      </c>
      <c r="O11" s="61">
        <v>9.8000000000000007</v>
      </c>
      <c r="Q11" s="253"/>
      <c r="R11" s="253"/>
      <c r="S11" s="253"/>
    </row>
    <row r="12" spans="1:19">
      <c r="A12" s="63" t="s">
        <v>448</v>
      </c>
      <c r="B12" s="60">
        <v>60</v>
      </c>
      <c r="C12" s="61">
        <v>9.6999999999999993</v>
      </c>
      <c r="D12" s="61">
        <v>20.2</v>
      </c>
      <c r="E12" s="60">
        <v>10</v>
      </c>
      <c r="F12" s="61">
        <v>9.6999999999999993</v>
      </c>
      <c r="G12" s="61">
        <v>9.8000000000000007</v>
      </c>
      <c r="J12" s="259"/>
      <c r="K12" s="63" t="s">
        <v>448</v>
      </c>
      <c r="L12" s="61">
        <v>9.6999999999999993</v>
      </c>
      <c r="M12" s="61">
        <v>20.2</v>
      </c>
      <c r="N12" s="61">
        <v>9.6999999999999993</v>
      </c>
      <c r="O12" s="61">
        <v>9.8000000000000007</v>
      </c>
      <c r="Q12" s="253"/>
      <c r="R12" s="253"/>
      <c r="S12" s="253"/>
    </row>
    <row r="13" spans="1:19" ht="13.9" customHeight="1">
      <c r="A13" s="63" t="s">
        <v>449</v>
      </c>
      <c r="B13" s="60">
        <v>60</v>
      </c>
      <c r="C13" s="61">
        <v>9.6999999999999993</v>
      </c>
      <c r="D13" s="61">
        <v>23.5</v>
      </c>
      <c r="E13" s="60">
        <v>10</v>
      </c>
      <c r="F13" s="61">
        <v>9.6999999999999993</v>
      </c>
      <c r="G13" s="61">
        <v>9.8000000000000007</v>
      </c>
      <c r="J13" s="259"/>
      <c r="K13" s="63" t="s">
        <v>449</v>
      </c>
      <c r="L13" s="61">
        <v>9.6999999999999993</v>
      </c>
      <c r="M13" s="61">
        <v>23.5</v>
      </c>
      <c r="N13" s="61">
        <v>9.6999999999999993</v>
      </c>
      <c r="O13" s="61">
        <v>9.8000000000000007</v>
      </c>
      <c r="Q13" s="253" t="s">
        <v>450</v>
      </c>
      <c r="R13" s="253"/>
      <c r="S13" s="253"/>
    </row>
    <row r="14" spans="1:19">
      <c r="A14" s="63" t="s">
        <v>451</v>
      </c>
      <c r="B14" s="60">
        <v>60</v>
      </c>
      <c r="C14" s="61">
        <v>9.6999999999999993</v>
      </c>
      <c r="D14" s="61">
        <v>18.399999999999999</v>
      </c>
      <c r="E14" s="60">
        <v>10</v>
      </c>
      <c r="F14" s="61">
        <v>9.6999999999999993</v>
      </c>
      <c r="G14" s="61">
        <v>9.8000000000000007</v>
      </c>
      <c r="J14" s="259"/>
      <c r="K14" s="63" t="s">
        <v>451</v>
      </c>
      <c r="L14" s="61">
        <v>9.6999999999999993</v>
      </c>
      <c r="M14" s="61">
        <v>18.399999999999999</v>
      </c>
      <c r="N14" s="61">
        <v>9.6999999999999993</v>
      </c>
      <c r="O14" s="61">
        <v>9.8000000000000007</v>
      </c>
      <c r="Q14" s="253"/>
      <c r="R14" s="253"/>
      <c r="S14" s="253"/>
    </row>
    <row r="15" spans="1:19">
      <c r="A15" s="63" t="s">
        <v>452</v>
      </c>
      <c r="B15" s="60">
        <v>60</v>
      </c>
      <c r="C15" s="61">
        <v>9.6999999999999993</v>
      </c>
      <c r="D15" s="61">
        <v>26.1</v>
      </c>
      <c r="E15" s="60">
        <v>10</v>
      </c>
      <c r="F15" s="61">
        <v>9.6999999999999993</v>
      </c>
      <c r="G15" s="61">
        <v>9.8000000000000007</v>
      </c>
      <c r="J15" s="259"/>
      <c r="K15" s="63" t="s">
        <v>452</v>
      </c>
      <c r="L15" s="61">
        <v>9.6999999999999993</v>
      </c>
      <c r="M15" s="61">
        <v>26.1</v>
      </c>
      <c r="N15" s="61">
        <v>9.6999999999999993</v>
      </c>
      <c r="O15" s="61">
        <v>9.8000000000000007</v>
      </c>
      <c r="Q15" s="253"/>
      <c r="R15" s="253"/>
      <c r="S15" s="253"/>
    </row>
    <row r="16" spans="1:19">
      <c r="A16" s="63" t="s">
        <v>453</v>
      </c>
      <c r="B16" s="60">
        <v>60</v>
      </c>
      <c r="C16" s="61">
        <v>9.6999999999999993</v>
      </c>
      <c r="D16" s="61">
        <v>21.1</v>
      </c>
      <c r="E16" s="60">
        <v>10</v>
      </c>
      <c r="F16" s="61">
        <v>9.6999999999999993</v>
      </c>
      <c r="G16" s="61">
        <v>9.8000000000000007</v>
      </c>
      <c r="J16" s="259"/>
      <c r="K16" s="63" t="s">
        <v>453</v>
      </c>
      <c r="L16" s="61">
        <v>9.6999999999999993</v>
      </c>
      <c r="M16" s="61">
        <v>21.1</v>
      </c>
      <c r="N16" s="61">
        <v>9.6999999999999993</v>
      </c>
      <c r="O16" s="61">
        <v>9.8000000000000007</v>
      </c>
      <c r="Q16" s="253"/>
      <c r="R16" s="253"/>
      <c r="S16" s="253"/>
    </row>
    <row r="17" spans="1:15">
      <c r="A17" s="63" t="s">
        <v>454</v>
      </c>
      <c r="B17" s="60">
        <v>60</v>
      </c>
      <c r="C17" s="61">
        <v>9.6999999999999993</v>
      </c>
      <c r="D17" s="61">
        <v>98.3</v>
      </c>
      <c r="E17" s="60">
        <v>10</v>
      </c>
      <c r="F17" s="61">
        <v>9.6999999999999993</v>
      </c>
      <c r="G17" s="61">
        <v>9.8000000000000007</v>
      </c>
      <c r="J17" s="259"/>
      <c r="K17" s="63" t="s">
        <v>454</v>
      </c>
      <c r="L17" s="61">
        <v>9.6999999999999993</v>
      </c>
      <c r="M17" s="61">
        <v>98.3</v>
      </c>
      <c r="N17" s="61">
        <v>9.6999999999999993</v>
      </c>
      <c r="O17" s="61">
        <v>9.8000000000000007</v>
      </c>
    </row>
    <row r="18" spans="1:15">
      <c r="A18" s="63" t="s">
        <v>455</v>
      </c>
      <c r="B18" s="60">
        <v>60</v>
      </c>
      <c r="C18" s="61">
        <v>9.6999999999999993</v>
      </c>
      <c r="D18" s="61">
        <v>29.7</v>
      </c>
      <c r="E18" s="60">
        <v>10</v>
      </c>
      <c r="F18" s="61">
        <v>9.6999999999999993</v>
      </c>
      <c r="G18" s="61">
        <v>10</v>
      </c>
      <c r="J18" s="259"/>
      <c r="K18" s="63" t="s">
        <v>455</v>
      </c>
      <c r="L18" s="61">
        <v>9.6999999999999993</v>
      </c>
      <c r="M18" s="61">
        <v>29.7</v>
      </c>
      <c r="N18" s="61">
        <v>9.6999999999999993</v>
      </c>
      <c r="O18" s="61">
        <v>10</v>
      </c>
    </row>
    <row r="19" spans="1:15">
      <c r="J19" s="259"/>
      <c r="K19" s="59" t="s">
        <v>456</v>
      </c>
      <c r="L19" s="105">
        <f>AVERAGE(L7:L18)</f>
        <v>9.5416666666666679</v>
      </c>
      <c r="M19" s="105">
        <f>MAX(M7:M18)</f>
        <v>98.3</v>
      </c>
      <c r="N19" s="105">
        <f>AVERAGE(N7:N18)</f>
        <v>9.5416666666666679</v>
      </c>
      <c r="O19" s="105">
        <f>MAX(O7:O18)</f>
        <v>10</v>
      </c>
    </row>
    <row r="21" spans="1:15" ht="15">
      <c r="J21"/>
      <c r="K21"/>
      <c r="L21"/>
      <c r="M21"/>
      <c r="N21"/>
      <c r="O21"/>
    </row>
    <row r="22" spans="1:15" ht="15">
      <c r="J22"/>
      <c r="K22"/>
      <c r="L22"/>
      <c r="M22"/>
      <c r="N22"/>
      <c r="O22"/>
    </row>
    <row r="23" spans="1:15" ht="15">
      <c r="J23"/>
      <c r="K23"/>
      <c r="L23"/>
      <c r="M23"/>
      <c r="N23"/>
      <c r="O23"/>
    </row>
    <row r="24" spans="1:15" ht="15">
      <c r="J24"/>
      <c r="K24"/>
      <c r="L24"/>
      <c r="M24"/>
      <c r="N24"/>
      <c r="O24"/>
    </row>
    <row r="25" spans="1:15" ht="15">
      <c r="J25"/>
      <c r="K25"/>
      <c r="L25"/>
      <c r="M25"/>
      <c r="N25"/>
      <c r="O25"/>
    </row>
    <row r="26" spans="1:15" ht="15">
      <c r="J26"/>
      <c r="K26"/>
      <c r="L26"/>
      <c r="M26"/>
      <c r="N26"/>
      <c r="O26"/>
    </row>
    <row r="27" spans="1:15" ht="15">
      <c r="J27"/>
      <c r="K27"/>
      <c r="L27"/>
      <c r="M27"/>
      <c r="N27"/>
      <c r="O27"/>
    </row>
    <row r="28" spans="1:15" ht="15">
      <c r="J28"/>
      <c r="K28"/>
      <c r="L28"/>
      <c r="M28"/>
      <c r="N28"/>
      <c r="O28"/>
    </row>
    <row r="29" spans="1:15" ht="15">
      <c r="J29"/>
      <c r="K29"/>
      <c r="L29"/>
      <c r="M29"/>
      <c r="N29"/>
      <c r="O29"/>
    </row>
    <row r="30" spans="1:15" ht="15">
      <c r="J30"/>
      <c r="K30"/>
      <c r="L30"/>
      <c r="M30"/>
      <c r="N30"/>
      <c r="O30"/>
    </row>
    <row r="31" spans="1:15" ht="15">
      <c r="J31"/>
      <c r="K31"/>
      <c r="L31"/>
      <c r="M31"/>
      <c r="N31"/>
      <c r="O31"/>
    </row>
    <row r="32" spans="1:15" ht="15">
      <c r="J32"/>
      <c r="K32"/>
      <c r="L32"/>
      <c r="M32"/>
      <c r="N32"/>
      <c r="O32"/>
    </row>
    <row r="33" spans="1:15" ht="15">
      <c r="J33"/>
      <c r="K33"/>
      <c r="L33"/>
      <c r="M33"/>
      <c r="N33"/>
      <c r="O33"/>
    </row>
    <row r="34" spans="1:15" ht="15">
      <c r="J34"/>
      <c r="K34"/>
      <c r="L34"/>
      <c r="M34"/>
      <c r="N34"/>
      <c r="O34"/>
    </row>
    <row r="35" spans="1:15" ht="15">
      <c r="J35"/>
      <c r="K35"/>
      <c r="L35"/>
      <c r="M35"/>
      <c r="N35"/>
      <c r="O35"/>
    </row>
    <row r="36" spans="1:15" ht="15">
      <c r="J36"/>
      <c r="K36"/>
      <c r="L36"/>
      <c r="M36"/>
      <c r="N36"/>
      <c r="O36"/>
    </row>
    <row r="37" spans="1:15" ht="15">
      <c r="J37"/>
      <c r="K37"/>
      <c r="L37"/>
      <c r="M37"/>
      <c r="N37"/>
      <c r="O37"/>
    </row>
    <row r="38" spans="1:15" ht="15">
      <c r="J38"/>
      <c r="K38"/>
      <c r="L38"/>
      <c r="M38"/>
      <c r="N38"/>
      <c r="O38"/>
    </row>
    <row r="39" spans="1:15" ht="15">
      <c r="J39"/>
      <c r="K39"/>
      <c r="L39"/>
      <c r="M39"/>
      <c r="N39"/>
      <c r="O39"/>
    </row>
    <row r="40" spans="1:15" ht="15">
      <c r="J40"/>
      <c r="K40"/>
      <c r="L40"/>
      <c r="M40"/>
      <c r="N40"/>
      <c r="O40"/>
    </row>
    <row r="41" spans="1:15" ht="15">
      <c r="J41"/>
      <c r="K41"/>
      <c r="L41"/>
      <c r="M41"/>
      <c r="N41"/>
      <c r="O41"/>
    </row>
    <row r="42" spans="1:15" ht="15">
      <c r="J42"/>
      <c r="K42"/>
      <c r="L42"/>
      <c r="M42"/>
      <c r="N42"/>
      <c r="O42"/>
    </row>
    <row r="43" spans="1:15" ht="15">
      <c r="J43"/>
      <c r="K43"/>
      <c r="L43"/>
      <c r="M43"/>
      <c r="N43"/>
      <c r="O43"/>
    </row>
    <row r="44" spans="1:15" ht="15">
      <c r="J44"/>
      <c r="K44"/>
      <c r="L44"/>
      <c r="M44"/>
      <c r="N44"/>
      <c r="O44"/>
    </row>
    <row r="45" spans="1:15" ht="15">
      <c r="J45"/>
      <c r="K45"/>
      <c r="L45"/>
      <c r="M45"/>
      <c r="N45"/>
      <c r="O45"/>
    </row>
    <row r="46" spans="1:15" ht="15">
      <c r="J46"/>
      <c r="K46"/>
      <c r="L46"/>
      <c r="M46"/>
      <c r="N46"/>
      <c r="O46"/>
    </row>
    <row r="47" spans="1:15" ht="15">
      <c r="J47"/>
      <c r="K47"/>
      <c r="L47"/>
      <c r="M47"/>
      <c r="N47"/>
      <c r="O47"/>
    </row>
    <row r="48" spans="1:15" ht="15">
      <c r="A48" s="256" t="s">
        <v>337</v>
      </c>
      <c r="B48" s="257"/>
      <c r="C48" s="257"/>
      <c r="D48" s="257"/>
      <c r="E48" s="257"/>
      <c r="F48" s="257"/>
      <c r="G48" s="258"/>
      <c r="J48"/>
      <c r="K48"/>
      <c r="L48"/>
      <c r="M48"/>
      <c r="N48"/>
      <c r="O48"/>
    </row>
    <row r="49" spans="1:15" ht="15">
      <c r="A49" s="131" t="s">
        <v>457</v>
      </c>
      <c r="B49" s="131"/>
      <c r="C49" s="131"/>
      <c r="D49" s="131"/>
      <c r="E49" s="131"/>
      <c r="F49" s="131"/>
      <c r="G49" s="131"/>
      <c r="J49"/>
      <c r="K49"/>
      <c r="L49"/>
      <c r="M49"/>
      <c r="N49"/>
      <c r="O49"/>
    </row>
    <row r="50" spans="1:15">
      <c r="A50" s="131"/>
      <c r="B50" s="131"/>
      <c r="C50" s="131"/>
      <c r="D50" s="131"/>
      <c r="E50" s="131"/>
      <c r="F50" s="131"/>
      <c r="G50" s="131"/>
    </row>
  </sheetData>
  <mergeCells count="9">
    <mergeCell ref="Q13:S16"/>
    <mergeCell ref="J5:O5"/>
    <mergeCell ref="B5:D5"/>
    <mergeCell ref="E5:G5"/>
    <mergeCell ref="A49:G50"/>
    <mergeCell ref="A48:G48"/>
    <mergeCell ref="J7:J19"/>
    <mergeCell ref="Q4:S8"/>
    <mergeCell ref="Q10:S12"/>
  </mergeCells>
  <pageMargins left="0.7" right="0.7" top="0.75" bottom="0.75" header="0.3" footer="0.3"/>
  <pageSetup paperSize="9" scale="75" fitToHeight="0" orientation="portrait" r:id="rId1"/>
  <headerFooter scaleWithDoc="0">
    <oddFooter>&amp;C&amp;"Arial,Regular"Page &amp;P</oddFooter>
  </headerFooter>
  <ignoredErrors>
    <ignoredError sqref="M19:N19" formula="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0"/>
  <sheetViews>
    <sheetView workbookViewId="0">
      <selection activeCell="B3" sqref="B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c r="F1" s="88"/>
      <c r="G1" s="88"/>
    </row>
    <row r="3" spans="1:19" ht="15">
      <c r="A3" s="57" t="s">
        <v>458</v>
      </c>
      <c r="D3" s="73" t="s">
        <v>425</v>
      </c>
      <c r="G3" s="76" t="s">
        <v>426</v>
      </c>
      <c r="J3" s="9" t="str">
        <f>+A3</f>
        <v>Monitoring of Sulphur dioxide emissions</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459</v>
      </c>
      <c r="C6" s="52" t="s">
        <v>433</v>
      </c>
      <c r="D6" s="52" t="s">
        <v>434</v>
      </c>
      <c r="E6" s="52" t="s">
        <v>460</v>
      </c>
      <c r="F6" s="52" t="s">
        <v>436</v>
      </c>
      <c r="G6" s="52" t="s">
        <v>437</v>
      </c>
      <c r="H6" s="56"/>
      <c r="J6" s="58">
        <f>+A6</f>
        <v>2022</v>
      </c>
      <c r="K6" s="58" t="s">
        <v>438</v>
      </c>
      <c r="L6" s="64" t="s">
        <v>433</v>
      </c>
      <c r="M6" s="64" t="s">
        <v>439</v>
      </c>
      <c r="N6" s="64" t="s">
        <v>436</v>
      </c>
      <c r="O6" s="64" t="s">
        <v>440</v>
      </c>
      <c r="Q6" s="244"/>
      <c r="R6" s="244"/>
      <c r="S6" s="244"/>
    </row>
    <row r="7" spans="1:19">
      <c r="A7" s="63" t="s">
        <v>441</v>
      </c>
      <c r="B7" s="60">
        <v>200</v>
      </c>
      <c r="C7" s="61">
        <v>19.2</v>
      </c>
      <c r="D7" s="61">
        <v>41</v>
      </c>
      <c r="E7" s="60">
        <v>50</v>
      </c>
      <c r="F7" s="61">
        <v>19.2</v>
      </c>
      <c r="G7" s="61">
        <v>25.5</v>
      </c>
      <c r="J7" s="259" t="s">
        <v>196</v>
      </c>
      <c r="K7" s="63" t="s">
        <v>441</v>
      </c>
      <c r="L7" s="61">
        <v>19.2</v>
      </c>
      <c r="M7" s="61">
        <v>41</v>
      </c>
      <c r="N7" s="61">
        <v>19.2</v>
      </c>
      <c r="O7" s="61">
        <v>25.5</v>
      </c>
      <c r="Q7" s="244"/>
      <c r="R7" s="244"/>
      <c r="S7" s="244"/>
    </row>
    <row r="8" spans="1:19">
      <c r="A8" s="63" t="s">
        <v>442</v>
      </c>
      <c r="B8" s="60">
        <v>200</v>
      </c>
      <c r="C8" s="61">
        <v>22.5</v>
      </c>
      <c r="D8" s="61">
        <v>56.1</v>
      </c>
      <c r="E8" s="60">
        <v>50</v>
      </c>
      <c r="F8" s="61">
        <v>22.5</v>
      </c>
      <c r="G8" s="61">
        <v>28.7</v>
      </c>
      <c r="J8" s="259"/>
      <c r="K8" s="63" t="s">
        <v>442</v>
      </c>
      <c r="L8" s="61">
        <v>22.5</v>
      </c>
      <c r="M8" s="61">
        <v>56.1</v>
      </c>
      <c r="N8" s="61">
        <v>22.5</v>
      </c>
      <c r="O8" s="61">
        <v>28.7</v>
      </c>
      <c r="Q8" s="244"/>
      <c r="R8" s="244"/>
      <c r="S8" s="244"/>
    </row>
    <row r="9" spans="1:19" ht="15">
      <c r="A9" s="63" t="s">
        <v>443</v>
      </c>
      <c r="B9" s="60">
        <v>200</v>
      </c>
      <c r="C9" s="61">
        <v>21.1</v>
      </c>
      <c r="D9" s="61">
        <v>69.2</v>
      </c>
      <c r="E9" s="60">
        <v>50</v>
      </c>
      <c r="F9" s="61">
        <v>21.1</v>
      </c>
      <c r="G9" s="61">
        <v>31.3</v>
      </c>
      <c r="J9" s="259"/>
      <c r="K9" s="63" t="s">
        <v>443</v>
      </c>
      <c r="L9" s="61">
        <v>21.1</v>
      </c>
      <c r="M9" s="61">
        <v>69.2</v>
      </c>
      <c r="N9" s="61">
        <v>21.1</v>
      </c>
      <c r="O9" s="61">
        <v>31.3</v>
      </c>
      <c r="Q9" s="74" t="s">
        <v>444</v>
      </c>
    </row>
    <row r="10" spans="1:19" ht="14.25" customHeight="1">
      <c r="A10" s="63" t="s">
        <v>445</v>
      </c>
      <c r="B10" s="60">
        <v>200</v>
      </c>
      <c r="C10" s="61">
        <v>15.3</v>
      </c>
      <c r="D10" s="61">
        <v>48.5</v>
      </c>
      <c r="E10" s="60">
        <v>50</v>
      </c>
      <c r="F10" s="61">
        <v>15.3</v>
      </c>
      <c r="G10" s="61">
        <v>20.2</v>
      </c>
      <c r="J10" s="259"/>
      <c r="K10" s="63" t="s">
        <v>445</v>
      </c>
      <c r="L10" s="61">
        <v>15.3</v>
      </c>
      <c r="M10" s="61">
        <v>48.5</v>
      </c>
      <c r="N10" s="61">
        <v>15.3</v>
      </c>
      <c r="O10" s="61">
        <v>20.2</v>
      </c>
      <c r="Q10" s="253" t="s">
        <v>446</v>
      </c>
      <c r="R10" s="253"/>
      <c r="S10" s="253"/>
    </row>
    <row r="11" spans="1:19">
      <c r="A11" s="63" t="s">
        <v>447</v>
      </c>
      <c r="B11" s="60">
        <v>200</v>
      </c>
      <c r="C11" s="61">
        <v>19.899999999999999</v>
      </c>
      <c r="D11" s="61">
        <v>66.2</v>
      </c>
      <c r="E11" s="60">
        <v>50</v>
      </c>
      <c r="F11" s="61">
        <v>19.899999999999999</v>
      </c>
      <c r="G11" s="61">
        <v>25.1</v>
      </c>
      <c r="J11" s="259"/>
      <c r="K11" s="63" t="s">
        <v>447</v>
      </c>
      <c r="L11" s="61">
        <v>19.899999999999999</v>
      </c>
      <c r="M11" s="61">
        <v>66.2</v>
      </c>
      <c r="N11" s="61">
        <v>19.899999999999999</v>
      </c>
      <c r="O11" s="61">
        <v>25.1</v>
      </c>
      <c r="Q11" s="253"/>
      <c r="R11" s="253"/>
      <c r="S11" s="253"/>
    </row>
    <row r="12" spans="1:19">
      <c r="A12" s="63" t="s">
        <v>448</v>
      </c>
      <c r="B12" s="60">
        <v>200</v>
      </c>
      <c r="C12" s="61">
        <v>17.8</v>
      </c>
      <c r="D12" s="61">
        <v>51.4</v>
      </c>
      <c r="E12" s="60">
        <v>50</v>
      </c>
      <c r="F12" s="61">
        <v>17.8</v>
      </c>
      <c r="G12" s="61">
        <v>21.5</v>
      </c>
      <c r="J12" s="259"/>
      <c r="K12" s="63" t="s">
        <v>448</v>
      </c>
      <c r="L12" s="61">
        <v>17.8</v>
      </c>
      <c r="M12" s="61">
        <v>51.4</v>
      </c>
      <c r="N12" s="61">
        <v>17.8</v>
      </c>
      <c r="O12" s="61">
        <v>21.5</v>
      </c>
      <c r="Q12" s="253"/>
      <c r="R12" s="253"/>
      <c r="S12" s="253"/>
    </row>
    <row r="13" spans="1:19" ht="14.25" customHeight="1">
      <c r="A13" s="63" t="s">
        <v>449</v>
      </c>
      <c r="B13" s="60">
        <v>200</v>
      </c>
      <c r="C13" s="61">
        <v>21.1</v>
      </c>
      <c r="D13" s="61">
        <v>75.900000000000006</v>
      </c>
      <c r="E13" s="60">
        <v>50</v>
      </c>
      <c r="F13" s="61">
        <v>21.1</v>
      </c>
      <c r="G13" s="61">
        <v>28.6</v>
      </c>
      <c r="J13" s="259"/>
      <c r="K13" s="63" t="s">
        <v>449</v>
      </c>
      <c r="L13" s="61">
        <v>21.1</v>
      </c>
      <c r="M13" s="61">
        <v>75.900000000000006</v>
      </c>
      <c r="N13" s="61">
        <v>21.1</v>
      </c>
      <c r="O13" s="61">
        <v>28.6</v>
      </c>
      <c r="Q13" s="253" t="s">
        <v>450</v>
      </c>
      <c r="R13" s="253"/>
      <c r="S13" s="253"/>
    </row>
    <row r="14" spans="1:19">
      <c r="A14" s="63" t="s">
        <v>451</v>
      </c>
      <c r="B14" s="60">
        <v>200</v>
      </c>
      <c r="C14" s="61">
        <v>21.3</v>
      </c>
      <c r="D14" s="61">
        <v>84.3</v>
      </c>
      <c r="E14" s="60">
        <v>50</v>
      </c>
      <c r="F14" s="61">
        <v>21.3</v>
      </c>
      <c r="G14" s="61">
        <v>28.3</v>
      </c>
      <c r="J14" s="259"/>
      <c r="K14" s="63" t="s">
        <v>451</v>
      </c>
      <c r="L14" s="61">
        <v>21.3</v>
      </c>
      <c r="M14" s="61">
        <v>84.3</v>
      </c>
      <c r="N14" s="61">
        <v>21.3</v>
      </c>
      <c r="O14" s="61">
        <v>28.3</v>
      </c>
      <c r="Q14" s="253"/>
      <c r="R14" s="253"/>
      <c r="S14" s="253"/>
    </row>
    <row r="15" spans="1:19">
      <c r="A15" s="63" t="s">
        <v>452</v>
      </c>
      <c r="B15" s="60">
        <v>200</v>
      </c>
      <c r="C15" s="61">
        <v>24.3</v>
      </c>
      <c r="D15" s="61">
        <v>55.2</v>
      </c>
      <c r="E15" s="60">
        <v>50</v>
      </c>
      <c r="F15" s="61">
        <v>24.3</v>
      </c>
      <c r="G15" s="61">
        <v>31.8</v>
      </c>
      <c r="J15" s="259"/>
      <c r="K15" s="63" t="s">
        <v>452</v>
      </c>
      <c r="L15" s="61">
        <v>24.3</v>
      </c>
      <c r="M15" s="61">
        <v>55.2</v>
      </c>
      <c r="N15" s="61">
        <v>24.3</v>
      </c>
      <c r="O15" s="61">
        <v>31.8</v>
      </c>
      <c r="Q15" s="253"/>
      <c r="R15" s="253"/>
      <c r="S15" s="253"/>
    </row>
    <row r="16" spans="1:19">
      <c r="A16" s="63" t="s">
        <v>453</v>
      </c>
      <c r="B16" s="60">
        <v>200</v>
      </c>
      <c r="C16" s="61">
        <v>22.2</v>
      </c>
      <c r="D16" s="61">
        <v>59.5</v>
      </c>
      <c r="E16" s="60">
        <v>50</v>
      </c>
      <c r="F16" s="61">
        <v>22.2</v>
      </c>
      <c r="G16" s="61">
        <v>30.3</v>
      </c>
      <c r="J16" s="259"/>
      <c r="K16" s="63" t="s">
        <v>453</v>
      </c>
      <c r="L16" s="61">
        <v>22.2</v>
      </c>
      <c r="M16" s="61">
        <v>59.5</v>
      </c>
      <c r="N16" s="61">
        <v>22.2</v>
      </c>
      <c r="O16" s="61">
        <v>30.3</v>
      </c>
      <c r="Q16" s="253"/>
      <c r="R16" s="253"/>
      <c r="S16" s="253"/>
    </row>
    <row r="17" spans="1:15">
      <c r="A17" s="63" t="s">
        <v>454</v>
      </c>
      <c r="B17" s="60">
        <v>200</v>
      </c>
      <c r="C17" s="61">
        <v>30.4</v>
      </c>
      <c r="D17" s="61">
        <v>97.9</v>
      </c>
      <c r="E17" s="60">
        <v>50</v>
      </c>
      <c r="F17" s="61">
        <v>30.4</v>
      </c>
      <c r="G17" s="61">
        <v>43.8</v>
      </c>
      <c r="J17" s="259"/>
      <c r="K17" s="63" t="s">
        <v>454</v>
      </c>
      <c r="L17" s="61">
        <v>30.4</v>
      </c>
      <c r="M17" s="61">
        <v>97.9</v>
      </c>
      <c r="N17" s="61">
        <v>30.4</v>
      </c>
      <c r="O17" s="61">
        <v>43.8</v>
      </c>
    </row>
    <row r="18" spans="1:15">
      <c r="A18" s="63" t="s">
        <v>455</v>
      </c>
      <c r="B18" s="60">
        <v>200</v>
      </c>
      <c r="C18" s="61">
        <v>26.3</v>
      </c>
      <c r="D18" s="61">
        <v>78.900000000000006</v>
      </c>
      <c r="E18" s="60">
        <v>50</v>
      </c>
      <c r="F18" s="61">
        <v>26.3</v>
      </c>
      <c r="G18" s="61">
        <v>41.1</v>
      </c>
      <c r="J18" s="259"/>
      <c r="K18" s="63" t="s">
        <v>455</v>
      </c>
      <c r="L18" s="61">
        <v>26.3</v>
      </c>
      <c r="M18" s="61">
        <v>78.900000000000006</v>
      </c>
      <c r="N18" s="61">
        <v>26.3</v>
      </c>
      <c r="O18" s="61">
        <v>41.1</v>
      </c>
    </row>
    <row r="19" spans="1:15">
      <c r="J19" s="259"/>
      <c r="K19" s="59" t="s">
        <v>456</v>
      </c>
      <c r="L19" s="105">
        <f>AVERAGE(L7:L18)</f>
        <v>21.783333333333335</v>
      </c>
      <c r="M19" s="105">
        <f>MAX(M7:M18)</f>
        <v>97.9</v>
      </c>
      <c r="N19" s="105">
        <f>AVERAGE(N7:N18)</f>
        <v>21.783333333333335</v>
      </c>
      <c r="O19" s="105">
        <f>MAX(O7:O18)</f>
        <v>43.8</v>
      </c>
    </row>
    <row r="21" spans="1:15" ht="15">
      <c r="J21"/>
      <c r="K21"/>
      <c r="L21"/>
      <c r="M21"/>
      <c r="N21"/>
      <c r="O21"/>
    </row>
    <row r="22" spans="1:15" ht="15">
      <c r="J22"/>
      <c r="K22"/>
      <c r="L22"/>
      <c r="M22"/>
      <c r="N22"/>
      <c r="O22"/>
    </row>
    <row r="23" spans="1:15" ht="15">
      <c r="J23"/>
      <c r="K23"/>
      <c r="L23"/>
      <c r="M23"/>
      <c r="N23"/>
      <c r="O23"/>
    </row>
    <row r="24" spans="1:15" ht="15">
      <c r="J24"/>
      <c r="K24"/>
      <c r="L24"/>
      <c r="M24"/>
      <c r="N24"/>
      <c r="O24"/>
    </row>
    <row r="25" spans="1:15" ht="15">
      <c r="J25"/>
      <c r="K25"/>
      <c r="L25"/>
      <c r="M25"/>
      <c r="N25"/>
      <c r="O25"/>
    </row>
    <row r="26" spans="1:15" ht="15">
      <c r="J26"/>
      <c r="K26"/>
      <c r="L26"/>
      <c r="M26"/>
      <c r="N26"/>
      <c r="O26"/>
    </row>
    <row r="27" spans="1:15" ht="15">
      <c r="J27"/>
      <c r="K27"/>
      <c r="L27"/>
      <c r="M27"/>
      <c r="N27"/>
      <c r="O27"/>
    </row>
    <row r="28" spans="1:15" ht="15">
      <c r="J28"/>
      <c r="K28"/>
      <c r="L28"/>
      <c r="M28"/>
      <c r="N28"/>
      <c r="O28"/>
    </row>
    <row r="29" spans="1:15" ht="15">
      <c r="J29"/>
      <c r="K29"/>
      <c r="L29"/>
      <c r="M29"/>
      <c r="N29"/>
      <c r="O29"/>
    </row>
    <row r="30" spans="1:15" ht="15">
      <c r="J30"/>
      <c r="K30"/>
      <c r="L30"/>
      <c r="M30"/>
      <c r="N30"/>
      <c r="O30"/>
    </row>
    <row r="31" spans="1:15" ht="15">
      <c r="J31"/>
      <c r="K31"/>
      <c r="L31"/>
      <c r="M31"/>
      <c r="N31"/>
      <c r="O31"/>
    </row>
    <row r="32" spans="1:15" ht="15">
      <c r="J32"/>
      <c r="K32"/>
      <c r="L32"/>
      <c r="M32"/>
      <c r="N32"/>
      <c r="O32"/>
    </row>
    <row r="33" spans="1:15" ht="15">
      <c r="J33"/>
      <c r="K33"/>
      <c r="L33"/>
      <c r="M33"/>
      <c r="N33"/>
      <c r="O33"/>
    </row>
    <row r="34" spans="1:15" ht="15">
      <c r="J34"/>
      <c r="K34"/>
      <c r="L34"/>
      <c r="M34"/>
      <c r="N34"/>
      <c r="O34"/>
    </row>
    <row r="35" spans="1:15" ht="15">
      <c r="J35"/>
      <c r="K35"/>
      <c r="L35"/>
      <c r="M35"/>
      <c r="N35"/>
      <c r="O35"/>
    </row>
    <row r="36" spans="1:15" ht="15">
      <c r="J36"/>
      <c r="K36"/>
      <c r="L36"/>
      <c r="M36"/>
      <c r="N36"/>
      <c r="O36"/>
    </row>
    <row r="37" spans="1:15" ht="15">
      <c r="J37"/>
      <c r="K37"/>
      <c r="L37"/>
      <c r="M37"/>
      <c r="N37"/>
      <c r="O37"/>
    </row>
    <row r="38" spans="1:15" ht="15">
      <c r="J38"/>
      <c r="K38"/>
      <c r="L38"/>
      <c r="M38"/>
      <c r="N38"/>
      <c r="O38"/>
    </row>
    <row r="39" spans="1:15" ht="15">
      <c r="J39"/>
      <c r="K39"/>
      <c r="L39"/>
      <c r="M39"/>
      <c r="N39"/>
      <c r="O39"/>
    </row>
    <row r="40" spans="1:15" ht="15">
      <c r="J40"/>
      <c r="K40"/>
      <c r="L40"/>
      <c r="M40"/>
      <c r="N40"/>
      <c r="O40"/>
    </row>
    <row r="41" spans="1:15" ht="15">
      <c r="J41"/>
      <c r="K41"/>
      <c r="L41"/>
      <c r="M41"/>
      <c r="N41"/>
      <c r="O41"/>
    </row>
    <row r="42" spans="1:15" ht="15">
      <c r="J42"/>
      <c r="K42"/>
      <c r="L42"/>
      <c r="M42"/>
      <c r="N42"/>
      <c r="O42"/>
    </row>
    <row r="43" spans="1:15" ht="15">
      <c r="J43"/>
      <c r="K43"/>
      <c r="L43"/>
      <c r="M43"/>
      <c r="N43"/>
      <c r="O43"/>
    </row>
    <row r="44" spans="1:15" ht="15">
      <c r="J44"/>
      <c r="K44"/>
      <c r="L44"/>
      <c r="M44"/>
      <c r="N44"/>
      <c r="O44"/>
    </row>
    <row r="45" spans="1:15" ht="15">
      <c r="J45"/>
      <c r="K45"/>
      <c r="L45"/>
      <c r="M45"/>
      <c r="N45"/>
      <c r="O45"/>
    </row>
    <row r="46" spans="1:15" ht="15">
      <c r="J46"/>
      <c r="K46"/>
      <c r="L46"/>
      <c r="M46"/>
      <c r="N46"/>
      <c r="O46"/>
    </row>
    <row r="47" spans="1:15" ht="15">
      <c r="J47"/>
      <c r="K47"/>
      <c r="L47"/>
      <c r="M47"/>
      <c r="N47"/>
      <c r="O47"/>
    </row>
    <row r="48" spans="1:15" ht="15">
      <c r="A48" s="256" t="s">
        <v>337</v>
      </c>
      <c r="B48" s="257"/>
      <c r="C48" s="257"/>
      <c r="D48" s="257"/>
      <c r="E48" s="257"/>
      <c r="F48" s="257"/>
      <c r="G48" s="258"/>
      <c r="J48"/>
      <c r="K48"/>
      <c r="L48"/>
      <c r="M48"/>
      <c r="N48"/>
      <c r="O48"/>
    </row>
    <row r="49" spans="1:15" ht="15">
      <c r="A49" s="131"/>
      <c r="B49" s="131"/>
      <c r="C49" s="131"/>
      <c r="D49" s="131"/>
      <c r="E49" s="131"/>
      <c r="F49" s="131"/>
      <c r="G49" s="131"/>
      <c r="J49"/>
      <c r="K49"/>
      <c r="L49"/>
      <c r="M49"/>
      <c r="N49"/>
      <c r="O49"/>
    </row>
    <row r="50" spans="1:15">
      <c r="A50" s="131"/>
      <c r="B50" s="131"/>
      <c r="C50" s="131"/>
      <c r="D50" s="131"/>
      <c r="E50" s="131"/>
      <c r="F50" s="131"/>
      <c r="G50" s="131"/>
    </row>
  </sheetData>
  <mergeCells count="9">
    <mergeCell ref="A48:G48"/>
    <mergeCell ref="A49:G50"/>
    <mergeCell ref="Q4:S8"/>
    <mergeCell ref="Q10:S12"/>
    <mergeCell ref="Q13:S16"/>
    <mergeCell ref="B5:D5"/>
    <mergeCell ref="E5:G5"/>
    <mergeCell ref="J5:O5"/>
    <mergeCell ref="J7:J19"/>
  </mergeCells>
  <pageMargins left="0.7" right="0.7" top="0.75" bottom="0.75" header="0.3" footer="0.3"/>
  <pageSetup paperSize="9" scale="76" fitToHeight="0" orientation="portrait" r:id="rId1"/>
  <headerFooter scaleWithDoc="0">
    <oddFooter>&amp;C&amp;"Arial,Regular"Page &amp;P</oddFooter>
  </headerFooter>
  <ignoredErrors>
    <ignoredError sqref="M19:N19" formula="1"/>
  </ignoredError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50"/>
  <sheetViews>
    <sheetView workbookViewId="0">
      <selection activeCell="B3" sqref="B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c r="F1" s="88"/>
    </row>
    <row r="3" spans="1:19" ht="15">
      <c r="A3" s="57" t="s">
        <v>461</v>
      </c>
      <c r="D3" s="73" t="s">
        <v>425</v>
      </c>
      <c r="G3" s="76" t="s">
        <v>426</v>
      </c>
      <c r="J3" s="9" t="str">
        <f>+A3</f>
        <v>Monitoring of Oxides of Nitrogen emissions</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462</v>
      </c>
      <c r="C6" s="52" t="s">
        <v>433</v>
      </c>
      <c r="D6" s="52" t="s">
        <v>434</v>
      </c>
      <c r="E6" s="52" t="s">
        <v>463</v>
      </c>
      <c r="F6" s="52" t="s">
        <v>436</v>
      </c>
      <c r="G6" s="52" t="s">
        <v>437</v>
      </c>
      <c r="H6" s="56"/>
      <c r="J6" s="58">
        <f>+A6</f>
        <v>2022</v>
      </c>
      <c r="K6" s="58" t="s">
        <v>438</v>
      </c>
      <c r="L6" s="64" t="s">
        <v>433</v>
      </c>
      <c r="M6" s="64" t="s">
        <v>439</v>
      </c>
      <c r="N6" s="64" t="s">
        <v>436</v>
      </c>
      <c r="O6" s="64" t="s">
        <v>440</v>
      </c>
      <c r="Q6" s="244"/>
      <c r="R6" s="244"/>
      <c r="S6" s="244"/>
    </row>
    <row r="7" spans="1:19">
      <c r="A7" s="63" t="s">
        <v>441</v>
      </c>
      <c r="B7" s="60">
        <v>400</v>
      </c>
      <c r="C7" s="61">
        <v>185.7</v>
      </c>
      <c r="D7" s="61">
        <v>219.9</v>
      </c>
      <c r="E7" s="60">
        <v>200</v>
      </c>
      <c r="F7" s="61">
        <v>185.7</v>
      </c>
      <c r="G7" s="61">
        <v>193</v>
      </c>
      <c r="J7" s="260" t="s">
        <v>196</v>
      </c>
      <c r="K7" s="63" t="s">
        <v>441</v>
      </c>
      <c r="L7" s="61">
        <v>185.7</v>
      </c>
      <c r="M7" s="61">
        <v>219.9</v>
      </c>
      <c r="N7" s="61">
        <v>185.7</v>
      </c>
      <c r="O7" s="61">
        <v>193</v>
      </c>
      <c r="Q7" s="244"/>
      <c r="R7" s="244"/>
      <c r="S7" s="244"/>
    </row>
    <row r="8" spans="1:19">
      <c r="A8" s="63" t="s">
        <v>442</v>
      </c>
      <c r="B8" s="60">
        <v>400</v>
      </c>
      <c r="C8" s="61">
        <v>190.1</v>
      </c>
      <c r="D8" s="61">
        <v>240.7</v>
      </c>
      <c r="E8" s="60">
        <v>200</v>
      </c>
      <c r="F8" s="61">
        <v>190.1</v>
      </c>
      <c r="G8" s="61">
        <v>196.5</v>
      </c>
      <c r="J8" s="261"/>
      <c r="K8" s="63" t="s">
        <v>442</v>
      </c>
      <c r="L8" s="61">
        <v>190.1</v>
      </c>
      <c r="M8" s="61">
        <v>240.7</v>
      </c>
      <c r="N8" s="61">
        <v>190.1</v>
      </c>
      <c r="O8" s="61">
        <v>196.5</v>
      </c>
      <c r="Q8" s="244"/>
      <c r="R8" s="244"/>
      <c r="S8" s="244"/>
    </row>
    <row r="9" spans="1:19" ht="15">
      <c r="A9" s="63" t="s">
        <v>443</v>
      </c>
      <c r="B9" s="60">
        <v>400</v>
      </c>
      <c r="C9" s="61">
        <v>188.7</v>
      </c>
      <c r="D9" s="61">
        <v>232.8</v>
      </c>
      <c r="E9" s="60">
        <v>200</v>
      </c>
      <c r="F9" s="61">
        <v>188.7</v>
      </c>
      <c r="G9" s="61">
        <v>198.7</v>
      </c>
      <c r="J9" s="261"/>
      <c r="K9" s="63" t="s">
        <v>443</v>
      </c>
      <c r="L9" s="61">
        <v>188.7</v>
      </c>
      <c r="M9" s="61">
        <v>232.8</v>
      </c>
      <c r="N9" s="61">
        <v>188.7</v>
      </c>
      <c r="O9" s="61">
        <v>198.7</v>
      </c>
      <c r="Q9" s="74" t="s">
        <v>444</v>
      </c>
    </row>
    <row r="10" spans="1:19" ht="14.25" customHeight="1">
      <c r="A10" s="63" t="s">
        <v>445</v>
      </c>
      <c r="B10" s="60">
        <v>400</v>
      </c>
      <c r="C10" s="61">
        <v>164.4</v>
      </c>
      <c r="D10" s="61">
        <v>216.2</v>
      </c>
      <c r="E10" s="60">
        <v>200</v>
      </c>
      <c r="F10" s="61">
        <v>164.4</v>
      </c>
      <c r="G10" s="61">
        <v>177.6</v>
      </c>
      <c r="J10" s="261"/>
      <c r="K10" s="63" t="s">
        <v>445</v>
      </c>
      <c r="L10" s="61">
        <v>164.4</v>
      </c>
      <c r="M10" s="61">
        <v>216.2</v>
      </c>
      <c r="N10" s="61">
        <v>164.4</v>
      </c>
      <c r="O10" s="61">
        <v>177.6</v>
      </c>
      <c r="Q10" s="253" t="s">
        <v>446</v>
      </c>
      <c r="R10" s="253"/>
      <c r="S10" s="253"/>
    </row>
    <row r="11" spans="1:19">
      <c r="A11" s="63" t="s">
        <v>447</v>
      </c>
      <c r="B11" s="60">
        <v>400</v>
      </c>
      <c r="C11" s="61">
        <v>179.1</v>
      </c>
      <c r="D11" s="61">
        <v>220</v>
      </c>
      <c r="E11" s="60">
        <v>200</v>
      </c>
      <c r="F11" s="61">
        <v>179.1</v>
      </c>
      <c r="G11" s="61">
        <v>188.5</v>
      </c>
      <c r="J11" s="261"/>
      <c r="K11" s="63" t="s">
        <v>447</v>
      </c>
      <c r="L11" s="61">
        <v>179.1</v>
      </c>
      <c r="M11" s="61">
        <v>220</v>
      </c>
      <c r="N11" s="61">
        <v>179.1</v>
      </c>
      <c r="O11" s="61">
        <v>188.5</v>
      </c>
      <c r="Q11" s="253"/>
      <c r="R11" s="253"/>
      <c r="S11" s="253"/>
    </row>
    <row r="12" spans="1:19">
      <c r="A12" s="63" t="s">
        <v>448</v>
      </c>
      <c r="B12" s="60">
        <v>400</v>
      </c>
      <c r="C12" s="61">
        <v>185.5</v>
      </c>
      <c r="D12" s="61">
        <v>212.4</v>
      </c>
      <c r="E12" s="60">
        <v>200</v>
      </c>
      <c r="F12" s="61">
        <v>185.5</v>
      </c>
      <c r="G12" s="61">
        <v>190.7</v>
      </c>
      <c r="J12" s="261"/>
      <c r="K12" s="63" t="s">
        <v>448</v>
      </c>
      <c r="L12" s="61">
        <v>185.5</v>
      </c>
      <c r="M12" s="61">
        <v>212.4</v>
      </c>
      <c r="N12" s="61">
        <v>185.5</v>
      </c>
      <c r="O12" s="61">
        <v>190.7</v>
      </c>
      <c r="Q12" s="253"/>
      <c r="R12" s="253"/>
      <c r="S12" s="253"/>
    </row>
    <row r="13" spans="1:19" ht="14.25" customHeight="1">
      <c r="A13" s="63" t="s">
        <v>449</v>
      </c>
      <c r="B13" s="60">
        <v>400</v>
      </c>
      <c r="C13" s="61">
        <v>187.8</v>
      </c>
      <c r="D13" s="61">
        <v>230.3</v>
      </c>
      <c r="E13" s="60">
        <v>200</v>
      </c>
      <c r="F13" s="61">
        <v>187.8</v>
      </c>
      <c r="G13" s="61">
        <v>195.4</v>
      </c>
      <c r="J13" s="261"/>
      <c r="K13" s="63" t="s">
        <v>449</v>
      </c>
      <c r="L13" s="61">
        <v>187.8</v>
      </c>
      <c r="M13" s="61">
        <v>230.3</v>
      </c>
      <c r="N13" s="61">
        <v>187.8</v>
      </c>
      <c r="O13" s="61">
        <v>195.4</v>
      </c>
      <c r="Q13" s="253" t="s">
        <v>450</v>
      </c>
      <c r="R13" s="253"/>
      <c r="S13" s="253"/>
    </row>
    <row r="14" spans="1:19">
      <c r="A14" s="63" t="s">
        <v>451</v>
      </c>
      <c r="B14" s="60">
        <v>400</v>
      </c>
      <c r="C14" s="61">
        <v>186.1</v>
      </c>
      <c r="D14" s="61">
        <v>232.9</v>
      </c>
      <c r="E14" s="60">
        <v>200</v>
      </c>
      <c r="F14" s="61">
        <v>186.1</v>
      </c>
      <c r="G14" s="61">
        <v>195.8</v>
      </c>
      <c r="J14" s="261"/>
      <c r="K14" s="63" t="s">
        <v>451</v>
      </c>
      <c r="L14" s="61">
        <v>186.1</v>
      </c>
      <c r="M14" s="61">
        <v>232.9</v>
      </c>
      <c r="N14" s="61">
        <v>186.1</v>
      </c>
      <c r="O14" s="61">
        <v>195.8</v>
      </c>
      <c r="Q14" s="253"/>
      <c r="R14" s="253"/>
      <c r="S14" s="253"/>
    </row>
    <row r="15" spans="1:19">
      <c r="A15" s="63" t="s">
        <v>452</v>
      </c>
      <c r="B15" s="60">
        <v>400</v>
      </c>
      <c r="C15" s="61">
        <v>190</v>
      </c>
      <c r="D15" s="61">
        <v>230.4</v>
      </c>
      <c r="E15" s="60">
        <v>200</v>
      </c>
      <c r="F15" s="61">
        <v>190</v>
      </c>
      <c r="G15" s="61">
        <v>195.4</v>
      </c>
      <c r="J15" s="261"/>
      <c r="K15" s="63" t="s">
        <v>452</v>
      </c>
      <c r="L15" s="61">
        <v>190</v>
      </c>
      <c r="M15" s="61">
        <v>230.4</v>
      </c>
      <c r="N15" s="61">
        <v>190</v>
      </c>
      <c r="O15" s="61">
        <v>195.4</v>
      </c>
      <c r="Q15" s="253"/>
      <c r="R15" s="253"/>
      <c r="S15" s="253"/>
    </row>
    <row r="16" spans="1:19">
      <c r="A16" s="63" t="s">
        <v>453</v>
      </c>
      <c r="B16" s="60">
        <v>400</v>
      </c>
      <c r="C16" s="61">
        <v>184.5</v>
      </c>
      <c r="D16" s="61">
        <v>214</v>
      </c>
      <c r="E16" s="60">
        <v>200</v>
      </c>
      <c r="F16" s="61">
        <v>184.5</v>
      </c>
      <c r="G16" s="61">
        <v>192.6</v>
      </c>
      <c r="J16" s="261"/>
      <c r="K16" s="63" t="s">
        <v>453</v>
      </c>
      <c r="L16" s="61">
        <v>184.5</v>
      </c>
      <c r="M16" s="61">
        <v>214</v>
      </c>
      <c r="N16" s="61">
        <v>184.5</v>
      </c>
      <c r="O16" s="61">
        <v>192.6</v>
      </c>
      <c r="Q16" s="253"/>
      <c r="R16" s="253"/>
      <c r="S16" s="253"/>
    </row>
    <row r="17" spans="1:15">
      <c r="A17" s="63" t="s">
        <v>454</v>
      </c>
      <c r="B17" s="60">
        <v>400</v>
      </c>
      <c r="C17" s="61">
        <v>180.6</v>
      </c>
      <c r="D17" s="61">
        <v>227.8</v>
      </c>
      <c r="E17" s="60">
        <v>200</v>
      </c>
      <c r="F17" s="61">
        <v>180.6</v>
      </c>
      <c r="G17" s="61">
        <v>188.6</v>
      </c>
      <c r="J17" s="261"/>
      <c r="K17" s="63" t="s">
        <v>454</v>
      </c>
      <c r="L17" s="61">
        <v>180.6</v>
      </c>
      <c r="M17" s="61">
        <v>227.8</v>
      </c>
      <c r="N17" s="61">
        <v>180.6</v>
      </c>
      <c r="O17" s="61">
        <v>188.6</v>
      </c>
    </row>
    <row r="18" spans="1:15">
      <c r="A18" s="63" t="s">
        <v>455</v>
      </c>
      <c r="B18" s="60">
        <v>400</v>
      </c>
      <c r="C18" s="61">
        <v>183.2</v>
      </c>
      <c r="D18" s="61">
        <v>221.9</v>
      </c>
      <c r="E18" s="60">
        <v>200</v>
      </c>
      <c r="F18" s="61">
        <v>183.2</v>
      </c>
      <c r="G18" s="61">
        <v>190.1</v>
      </c>
      <c r="J18" s="261"/>
      <c r="K18" s="63" t="s">
        <v>455</v>
      </c>
      <c r="L18" s="61">
        <v>183.2</v>
      </c>
      <c r="M18" s="61">
        <v>221.9</v>
      </c>
      <c r="N18" s="61">
        <v>183.2</v>
      </c>
      <c r="O18" s="61">
        <v>190.1</v>
      </c>
    </row>
    <row r="19" spans="1:15">
      <c r="J19" s="262"/>
      <c r="K19" s="59" t="s">
        <v>456</v>
      </c>
      <c r="L19" s="105">
        <f>AVERAGE(L7:L18)</f>
        <v>183.80833333333331</v>
      </c>
      <c r="M19" s="102">
        <f>MAX(M7:M18)</f>
        <v>240.7</v>
      </c>
      <c r="N19" s="105">
        <f>AVERAGE(N7:N18)</f>
        <v>183.80833333333331</v>
      </c>
      <c r="O19" s="102">
        <f>MAX(O7:O18)</f>
        <v>198.7</v>
      </c>
    </row>
    <row r="21" spans="1:15" ht="15">
      <c r="J21" s="104"/>
      <c r="K21" s="104"/>
      <c r="L21" s="106"/>
      <c r="M21" s="106"/>
      <c r="N21" s="106"/>
      <c r="O21" s="106"/>
    </row>
    <row r="22" spans="1:15" ht="15">
      <c r="J22"/>
      <c r="K22" s="103"/>
      <c r="L22"/>
      <c r="M22"/>
      <c r="N22"/>
      <c r="O22"/>
    </row>
    <row r="23" spans="1:15" ht="15">
      <c r="J23"/>
      <c r="K23" s="103"/>
      <c r="L23"/>
      <c r="M23"/>
      <c r="N23"/>
      <c r="O23"/>
    </row>
    <row r="24" spans="1:15" ht="15">
      <c r="J24"/>
      <c r="K24" s="103"/>
      <c r="L24"/>
      <c r="M24"/>
      <c r="N24"/>
      <c r="O24"/>
    </row>
    <row r="25" spans="1:15" ht="15">
      <c r="J25"/>
      <c r="K25" s="103"/>
      <c r="L25"/>
      <c r="M25"/>
      <c r="N25"/>
      <c r="O25"/>
    </row>
    <row r="26" spans="1:15" ht="15">
      <c r="J26"/>
      <c r="K26" s="103"/>
      <c r="L26"/>
      <c r="M26"/>
      <c r="N26"/>
      <c r="O26"/>
    </row>
    <row r="27" spans="1:15" ht="15">
      <c r="J27"/>
      <c r="K27" s="103"/>
      <c r="L27"/>
      <c r="M27"/>
      <c r="N27"/>
      <c r="O27"/>
    </row>
    <row r="28" spans="1:15" ht="15">
      <c r="J28"/>
      <c r="K28" s="103"/>
      <c r="L28"/>
      <c r="M28"/>
      <c r="N28"/>
      <c r="O28"/>
    </row>
    <row r="29" spans="1:15" ht="15">
      <c r="J29"/>
      <c r="K29" s="103"/>
      <c r="L29"/>
      <c r="M29"/>
      <c r="N29"/>
      <c r="O29"/>
    </row>
    <row r="30" spans="1:15" ht="15">
      <c r="J30"/>
      <c r="K30" s="103"/>
      <c r="L30"/>
      <c r="M30"/>
      <c r="N30"/>
      <c r="O30"/>
    </row>
    <row r="31" spans="1:15" ht="15">
      <c r="J31"/>
      <c r="K31" s="103"/>
      <c r="L31"/>
      <c r="M31"/>
      <c r="N31"/>
      <c r="O31"/>
    </row>
    <row r="32" spans="1:15" ht="15">
      <c r="J32"/>
      <c r="K32" s="103"/>
      <c r="L32"/>
      <c r="M32"/>
      <c r="N32"/>
      <c r="O32"/>
    </row>
    <row r="33" spans="1:15" ht="15">
      <c r="J33"/>
      <c r="K33" s="103"/>
      <c r="L33"/>
      <c r="M33"/>
      <c r="N33"/>
      <c r="O33"/>
    </row>
    <row r="34" spans="1:15" ht="15">
      <c r="J34"/>
      <c r="L34"/>
      <c r="M34"/>
      <c r="N34"/>
      <c r="O34"/>
    </row>
    <row r="35" spans="1:15" ht="15">
      <c r="J35"/>
      <c r="L35"/>
      <c r="M35"/>
      <c r="N35"/>
      <c r="O35"/>
    </row>
    <row r="36" spans="1:15" ht="15">
      <c r="J36"/>
      <c r="K36" s="104"/>
      <c r="L36"/>
      <c r="M36"/>
      <c r="N36"/>
      <c r="O36"/>
    </row>
    <row r="37" spans="1:15" ht="15">
      <c r="J37"/>
      <c r="K37" s="103"/>
      <c r="L37"/>
      <c r="M37"/>
      <c r="N37"/>
      <c r="O37"/>
    </row>
    <row r="38" spans="1:15" ht="15">
      <c r="J38"/>
      <c r="K38" s="103"/>
      <c r="L38"/>
      <c r="M38"/>
      <c r="N38"/>
      <c r="O38"/>
    </row>
    <row r="39" spans="1:15" ht="15">
      <c r="J39"/>
      <c r="K39" s="103"/>
      <c r="L39"/>
      <c r="M39"/>
      <c r="N39"/>
      <c r="O39"/>
    </row>
    <row r="40" spans="1:15" ht="15">
      <c r="J40"/>
      <c r="K40" s="103"/>
      <c r="L40"/>
      <c r="M40"/>
      <c r="N40"/>
      <c r="O40"/>
    </row>
    <row r="41" spans="1:15" ht="15">
      <c r="J41"/>
      <c r="K41" s="103"/>
      <c r="L41"/>
      <c r="M41"/>
      <c r="N41"/>
      <c r="O41"/>
    </row>
    <row r="42" spans="1:15" ht="15">
      <c r="J42"/>
      <c r="K42" s="103"/>
      <c r="L42"/>
      <c r="M42"/>
      <c r="N42"/>
      <c r="O42"/>
    </row>
    <row r="43" spans="1:15" ht="15">
      <c r="J43"/>
      <c r="K43" s="103"/>
      <c r="L43"/>
      <c r="M43"/>
      <c r="N43"/>
      <c r="O43"/>
    </row>
    <row r="44" spans="1:15" ht="15">
      <c r="J44"/>
      <c r="K44" s="103"/>
      <c r="L44"/>
      <c r="M44"/>
      <c r="N44"/>
      <c r="O44"/>
    </row>
    <row r="45" spans="1:15" ht="15">
      <c r="J45"/>
      <c r="K45" s="103"/>
      <c r="L45"/>
      <c r="M45"/>
      <c r="N45"/>
      <c r="O45"/>
    </row>
    <row r="46" spans="1:15" ht="15">
      <c r="J46"/>
      <c r="K46" s="103"/>
      <c r="L46"/>
      <c r="M46"/>
      <c r="N46"/>
      <c r="O46"/>
    </row>
    <row r="47" spans="1:15" ht="15">
      <c r="J47"/>
      <c r="K47" s="103"/>
      <c r="L47"/>
      <c r="M47"/>
      <c r="N47"/>
      <c r="O47"/>
    </row>
    <row r="48" spans="1:15" ht="15">
      <c r="A48" s="256" t="s">
        <v>337</v>
      </c>
      <c r="B48" s="257"/>
      <c r="C48" s="257"/>
      <c r="D48" s="257"/>
      <c r="E48" s="257"/>
      <c r="F48" s="257"/>
      <c r="G48" s="258"/>
      <c r="J48"/>
      <c r="K48" s="103"/>
      <c r="L48"/>
      <c r="M48"/>
      <c r="N48"/>
      <c r="O48"/>
    </row>
    <row r="49" spans="1:10" ht="15">
      <c r="A49" s="131"/>
      <c r="B49" s="131"/>
      <c r="C49" s="131"/>
      <c r="D49" s="131"/>
      <c r="E49" s="131"/>
      <c r="F49" s="131"/>
      <c r="G49" s="131"/>
      <c r="J49"/>
    </row>
    <row r="50" spans="1:10" ht="15">
      <c r="A50" s="131"/>
      <c r="B50" s="131"/>
      <c r="C50" s="131"/>
      <c r="D50" s="131"/>
      <c r="E50" s="131"/>
      <c r="F50" s="131"/>
      <c r="G50" s="131"/>
      <c r="J50"/>
    </row>
  </sheetData>
  <mergeCells count="9">
    <mergeCell ref="A49:G50"/>
    <mergeCell ref="A48:G48"/>
    <mergeCell ref="Q4:S8"/>
    <mergeCell ref="Q10:S12"/>
    <mergeCell ref="Q13:S16"/>
    <mergeCell ref="B5:D5"/>
    <mergeCell ref="E5:G5"/>
    <mergeCell ref="J5:O5"/>
    <mergeCell ref="J7:J19"/>
  </mergeCells>
  <pageMargins left="0.7" right="0.7" top="0.75" bottom="0.75" header="0.3" footer="0.3"/>
  <pageSetup paperSize="9" scale="76" fitToHeight="0" orientation="portrait" r:id="rId1"/>
  <headerFooter scaleWithDoc="0">
    <oddFooter>&amp;C&amp;"Arial,Regular"Page &amp;P</oddFooter>
  </headerFooter>
  <ignoredErrors>
    <ignoredError sqref="M19:N19" formula="1"/>
  </ignoredError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50"/>
  <sheetViews>
    <sheetView workbookViewId="0">
      <selection activeCell="B3" sqref="B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row>
    <row r="3" spans="1:19" ht="15">
      <c r="A3" s="57" t="s">
        <v>464</v>
      </c>
      <c r="D3" s="73" t="s">
        <v>425</v>
      </c>
      <c r="G3" s="76" t="s">
        <v>426</v>
      </c>
      <c r="J3" s="9" t="str">
        <f>+A3</f>
        <v>Monitoring of Total organic carbon emissions</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465</v>
      </c>
      <c r="C6" s="52" t="s">
        <v>433</v>
      </c>
      <c r="D6" s="52" t="s">
        <v>434</v>
      </c>
      <c r="E6" s="52" t="s">
        <v>466</v>
      </c>
      <c r="F6" s="52" t="s">
        <v>436</v>
      </c>
      <c r="G6" s="52" t="s">
        <v>437</v>
      </c>
      <c r="H6" s="56"/>
      <c r="J6" s="58">
        <f>+A6</f>
        <v>2022</v>
      </c>
      <c r="K6" s="58" t="s">
        <v>438</v>
      </c>
      <c r="L6" s="64" t="s">
        <v>433</v>
      </c>
      <c r="M6" s="64" t="s">
        <v>439</v>
      </c>
      <c r="N6" s="64" t="s">
        <v>436</v>
      </c>
      <c r="O6" s="64" t="s">
        <v>440</v>
      </c>
      <c r="Q6" s="244"/>
      <c r="R6" s="244"/>
      <c r="S6" s="244"/>
    </row>
    <row r="7" spans="1:19">
      <c r="A7" s="63" t="s">
        <v>441</v>
      </c>
      <c r="B7" s="60">
        <v>20</v>
      </c>
      <c r="C7" s="61">
        <v>0.2</v>
      </c>
      <c r="D7" s="61">
        <v>1.6</v>
      </c>
      <c r="E7" s="60">
        <v>10</v>
      </c>
      <c r="F7" s="61">
        <v>0.2</v>
      </c>
      <c r="G7" s="61">
        <v>0.5</v>
      </c>
      <c r="J7" s="259" t="s">
        <v>196</v>
      </c>
      <c r="K7" s="63" t="s">
        <v>441</v>
      </c>
      <c r="L7" s="61">
        <v>0.2</v>
      </c>
      <c r="M7" s="61">
        <v>1.6</v>
      </c>
      <c r="N7" s="61">
        <v>0.2</v>
      </c>
      <c r="O7" s="61">
        <v>0.5</v>
      </c>
      <c r="Q7" s="244"/>
      <c r="R7" s="244"/>
      <c r="S7" s="244"/>
    </row>
    <row r="8" spans="1:19">
      <c r="A8" s="63" t="s">
        <v>442</v>
      </c>
      <c r="B8" s="60">
        <v>20</v>
      </c>
      <c r="C8" s="61">
        <v>0.2</v>
      </c>
      <c r="D8" s="61">
        <v>0.7</v>
      </c>
      <c r="E8" s="60">
        <v>10</v>
      </c>
      <c r="F8" s="61">
        <v>0.2</v>
      </c>
      <c r="G8" s="61">
        <v>0.2</v>
      </c>
      <c r="J8" s="259"/>
      <c r="K8" s="63" t="s">
        <v>442</v>
      </c>
      <c r="L8" s="61">
        <v>0.2</v>
      </c>
      <c r="M8" s="61">
        <v>0.7</v>
      </c>
      <c r="N8" s="61">
        <v>0.2</v>
      </c>
      <c r="O8" s="61">
        <v>0.2</v>
      </c>
      <c r="Q8" s="244"/>
      <c r="R8" s="244"/>
      <c r="S8" s="244"/>
    </row>
    <row r="9" spans="1:19" ht="15">
      <c r="A9" s="63" t="s">
        <v>443</v>
      </c>
      <c r="B9" s="60">
        <v>20</v>
      </c>
      <c r="C9" s="61">
        <v>0.2</v>
      </c>
      <c r="D9" s="61">
        <v>3.7</v>
      </c>
      <c r="E9" s="60">
        <v>10</v>
      </c>
      <c r="F9" s="61">
        <v>0.2</v>
      </c>
      <c r="G9" s="61">
        <v>0.4</v>
      </c>
      <c r="J9" s="259"/>
      <c r="K9" s="63" t="s">
        <v>443</v>
      </c>
      <c r="L9" s="61">
        <v>0.2</v>
      </c>
      <c r="M9" s="61">
        <v>3.7</v>
      </c>
      <c r="N9" s="61">
        <v>0.2</v>
      </c>
      <c r="O9" s="61">
        <v>0.4</v>
      </c>
      <c r="Q9" s="74" t="s">
        <v>444</v>
      </c>
    </row>
    <row r="10" spans="1:19" ht="14.25" customHeight="1">
      <c r="A10" s="63" t="s">
        <v>445</v>
      </c>
      <c r="B10" s="60">
        <v>20</v>
      </c>
      <c r="C10" s="61">
        <v>0.3</v>
      </c>
      <c r="D10" s="61">
        <v>3.6</v>
      </c>
      <c r="E10" s="60">
        <v>10</v>
      </c>
      <c r="F10" s="61">
        <v>0.3</v>
      </c>
      <c r="G10" s="61">
        <v>1</v>
      </c>
      <c r="J10" s="259"/>
      <c r="K10" s="63" t="s">
        <v>445</v>
      </c>
      <c r="L10" s="61">
        <v>0.3</v>
      </c>
      <c r="M10" s="61">
        <v>3.6</v>
      </c>
      <c r="N10" s="61">
        <v>0.3</v>
      </c>
      <c r="O10" s="61">
        <v>1</v>
      </c>
      <c r="Q10" s="253" t="s">
        <v>446</v>
      </c>
      <c r="R10" s="253"/>
      <c r="S10" s="253"/>
    </row>
    <row r="11" spans="1:19">
      <c r="A11" s="63" t="s">
        <v>447</v>
      </c>
      <c r="B11" s="60">
        <v>20</v>
      </c>
      <c r="C11" s="61">
        <v>0.3</v>
      </c>
      <c r="D11" s="61">
        <v>2.2000000000000002</v>
      </c>
      <c r="E11" s="60">
        <v>10</v>
      </c>
      <c r="F11" s="61">
        <v>0.3</v>
      </c>
      <c r="G11" s="61">
        <v>0.4</v>
      </c>
      <c r="J11" s="259"/>
      <c r="K11" s="63" t="s">
        <v>447</v>
      </c>
      <c r="L11" s="61">
        <v>0.3</v>
      </c>
      <c r="M11" s="61">
        <v>2.2000000000000002</v>
      </c>
      <c r="N11" s="61">
        <v>0.3</v>
      </c>
      <c r="O11" s="61">
        <v>0.4</v>
      </c>
      <c r="Q11" s="253"/>
      <c r="R11" s="253"/>
      <c r="S11" s="253"/>
    </row>
    <row r="12" spans="1:19">
      <c r="A12" s="63" t="s">
        <v>448</v>
      </c>
      <c r="B12" s="60">
        <v>20</v>
      </c>
      <c r="C12" s="61">
        <v>0.2</v>
      </c>
      <c r="D12" s="61">
        <v>0.7</v>
      </c>
      <c r="E12" s="60">
        <v>10</v>
      </c>
      <c r="F12" s="61">
        <v>0.2</v>
      </c>
      <c r="G12" s="61">
        <v>0.3</v>
      </c>
      <c r="J12" s="259"/>
      <c r="K12" s="63" t="s">
        <v>448</v>
      </c>
      <c r="L12" s="61">
        <v>0.2</v>
      </c>
      <c r="M12" s="61">
        <v>0.7</v>
      </c>
      <c r="N12" s="61">
        <v>0.2</v>
      </c>
      <c r="O12" s="61">
        <v>0.3</v>
      </c>
      <c r="Q12" s="253"/>
      <c r="R12" s="253"/>
      <c r="S12" s="253"/>
    </row>
    <row r="13" spans="1:19" ht="14.25" customHeight="1">
      <c r="A13" s="63" t="s">
        <v>449</v>
      </c>
      <c r="B13" s="60">
        <v>20</v>
      </c>
      <c r="C13" s="61">
        <v>0.4</v>
      </c>
      <c r="D13" s="61">
        <v>3.2</v>
      </c>
      <c r="E13" s="60">
        <v>10</v>
      </c>
      <c r="F13" s="61">
        <v>0.4</v>
      </c>
      <c r="G13" s="61">
        <v>1</v>
      </c>
      <c r="J13" s="259"/>
      <c r="K13" s="63" t="s">
        <v>449</v>
      </c>
      <c r="L13" s="61">
        <v>0.4</v>
      </c>
      <c r="M13" s="61">
        <v>3.2</v>
      </c>
      <c r="N13" s="61">
        <v>0.4</v>
      </c>
      <c r="O13" s="61">
        <v>1</v>
      </c>
      <c r="Q13" s="253" t="s">
        <v>450</v>
      </c>
      <c r="R13" s="253"/>
      <c r="S13" s="253"/>
    </row>
    <row r="14" spans="1:19">
      <c r="A14" s="63" t="s">
        <v>451</v>
      </c>
      <c r="B14" s="60">
        <v>20</v>
      </c>
      <c r="C14" s="61">
        <v>0.3</v>
      </c>
      <c r="D14" s="61">
        <v>2.7</v>
      </c>
      <c r="E14" s="60">
        <v>10</v>
      </c>
      <c r="F14" s="61">
        <v>0.3</v>
      </c>
      <c r="G14" s="61">
        <v>0.6</v>
      </c>
      <c r="J14" s="259"/>
      <c r="K14" s="63" t="s">
        <v>451</v>
      </c>
      <c r="L14" s="61">
        <v>0.3</v>
      </c>
      <c r="M14" s="61">
        <v>2.7</v>
      </c>
      <c r="N14" s="61">
        <v>0.3</v>
      </c>
      <c r="O14" s="61">
        <v>0.6</v>
      </c>
      <c r="Q14" s="253"/>
      <c r="R14" s="253"/>
      <c r="S14" s="253"/>
    </row>
    <row r="15" spans="1:19">
      <c r="A15" s="63" t="s">
        <v>452</v>
      </c>
      <c r="B15" s="60">
        <v>20</v>
      </c>
      <c r="C15" s="61">
        <v>0.3</v>
      </c>
      <c r="D15" s="61">
        <v>3.6</v>
      </c>
      <c r="E15" s="60">
        <v>10</v>
      </c>
      <c r="F15" s="61">
        <v>0.3</v>
      </c>
      <c r="G15" s="61">
        <v>0.4</v>
      </c>
      <c r="J15" s="259"/>
      <c r="K15" s="63" t="s">
        <v>452</v>
      </c>
      <c r="L15" s="61">
        <v>0.3</v>
      </c>
      <c r="M15" s="61">
        <v>3.6</v>
      </c>
      <c r="N15" s="61">
        <v>0.3</v>
      </c>
      <c r="O15" s="61">
        <v>0.4</v>
      </c>
      <c r="Q15" s="253"/>
      <c r="R15" s="253"/>
      <c r="S15" s="253"/>
    </row>
    <row r="16" spans="1:19">
      <c r="A16" s="63" t="s">
        <v>453</v>
      </c>
      <c r="B16" s="60">
        <v>20</v>
      </c>
      <c r="C16" s="61">
        <v>0.4</v>
      </c>
      <c r="D16" s="61">
        <v>10.3</v>
      </c>
      <c r="E16" s="60">
        <v>10</v>
      </c>
      <c r="F16" s="61">
        <v>0.4</v>
      </c>
      <c r="G16" s="61">
        <v>2.6</v>
      </c>
      <c r="J16" s="259"/>
      <c r="K16" s="63" t="s">
        <v>453</v>
      </c>
      <c r="L16" s="61">
        <v>0.4</v>
      </c>
      <c r="M16" s="61">
        <v>10.3</v>
      </c>
      <c r="N16" s="61">
        <v>0.4</v>
      </c>
      <c r="O16" s="61">
        <v>2.6</v>
      </c>
      <c r="Q16" s="253"/>
      <c r="R16" s="253"/>
      <c r="S16" s="253"/>
    </row>
    <row r="17" spans="1:15">
      <c r="A17" s="63" t="s">
        <v>454</v>
      </c>
      <c r="B17" s="60">
        <v>20</v>
      </c>
      <c r="C17" s="61">
        <v>0.3</v>
      </c>
      <c r="D17" s="61">
        <v>2.7</v>
      </c>
      <c r="E17" s="60">
        <v>10</v>
      </c>
      <c r="F17" s="61">
        <v>0.3</v>
      </c>
      <c r="G17" s="61">
        <v>0.5</v>
      </c>
      <c r="J17" s="259"/>
      <c r="K17" s="63" t="s">
        <v>454</v>
      </c>
      <c r="L17" s="61">
        <v>0.3</v>
      </c>
      <c r="M17" s="61">
        <v>2.7</v>
      </c>
      <c r="N17" s="61">
        <v>0.3</v>
      </c>
      <c r="O17" s="61">
        <v>0.5</v>
      </c>
    </row>
    <row r="18" spans="1:15">
      <c r="A18" s="63" t="s">
        <v>455</v>
      </c>
      <c r="B18" s="60">
        <v>20</v>
      </c>
      <c r="C18" s="61">
        <v>0.3</v>
      </c>
      <c r="D18" s="61">
        <v>1.5</v>
      </c>
      <c r="E18" s="60">
        <v>10</v>
      </c>
      <c r="F18" s="61">
        <v>0.3</v>
      </c>
      <c r="G18" s="61">
        <v>0.4</v>
      </c>
      <c r="J18" s="259"/>
      <c r="K18" s="63" t="s">
        <v>455</v>
      </c>
      <c r="L18" s="61">
        <v>0.3</v>
      </c>
      <c r="M18" s="61">
        <v>1.5</v>
      </c>
      <c r="N18" s="61">
        <v>0.3</v>
      </c>
      <c r="O18" s="61">
        <v>0.4</v>
      </c>
    </row>
    <row r="19" spans="1:15">
      <c r="J19" s="259"/>
      <c r="K19" s="59" t="s">
        <v>456</v>
      </c>
      <c r="L19" s="105">
        <f>AVERAGE(L7:L18)</f>
        <v>0.28333333333333327</v>
      </c>
      <c r="M19" s="105">
        <f>MAX(M7:M18)</f>
        <v>10.3</v>
      </c>
      <c r="N19" s="105">
        <f>AVERAGE(N7:N18)</f>
        <v>0.28333333333333327</v>
      </c>
      <c r="O19" s="105">
        <f>MAX(O7:O18)</f>
        <v>2.6</v>
      </c>
    </row>
    <row r="21" spans="1:15" ht="15">
      <c r="J21"/>
      <c r="K21"/>
      <c r="L21"/>
      <c r="M21"/>
      <c r="N21"/>
      <c r="O21"/>
    </row>
    <row r="22" spans="1:15" ht="15">
      <c r="J22"/>
      <c r="K22"/>
      <c r="L22"/>
      <c r="M22"/>
      <c r="N22"/>
      <c r="O22"/>
    </row>
    <row r="23" spans="1:15" ht="15">
      <c r="J23"/>
      <c r="K23"/>
      <c r="L23"/>
      <c r="M23"/>
      <c r="N23"/>
      <c r="O23"/>
    </row>
    <row r="24" spans="1:15" ht="15">
      <c r="J24"/>
      <c r="K24"/>
      <c r="L24"/>
      <c r="M24"/>
      <c r="N24"/>
      <c r="O24"/>
    </row>
    <row r="25" spans="1:15" ht="15">
      <c r="J25"/>
      <c r="K25"/>
      <c r="L25"/>
      <c r="M25"/>
      <c r="N25"/>
      <c r="O25"/>
    </row>
    <row r="26" spans="1:15" ht="15">
      <c r="J26"/>
      <c r="K26"/>
      <c r="L26"/>
      <c r="M26"/>
      <c r="N26"/>
      <c r="O26"/>
    </row>
    <row r="27" spans="1:15" ht="15">
      <c r="J27"/>
      <c r="K27"/>
      <c r="L27"/>
      <c r="M27"/>
      <c r="N27"/>
      <c r="O27"/>
    </row>
    <row r="28" spans="1:15" ht="15">
      <c r="J28"/>
      <c r="K28"/>
      <c r="L28"/>
      <c r="M28"/>
      <c r="N28"/>
      <c r="O28"/>
    </row>
    <row r="29" spans="1:15" ht="15">
      <c r="J29"/>
      <c r="K29"/>
      <c r="L29"/>
      <c r="M29"/>
      <c r="N29"/>
      <c r="O29"/>
    </row>
    <row r="30" spans="1:15" ht="15">
      <c r="J30"/>
      <c r="K30"/>
      <c r="L30"/>
      <c r="M30"/>
      <c r="N30"/>
      <c r="O30"/>
    </row>
    <row r="31" spans="1:15" ht="15">
      <c r="J31"/>
      <c r="K31"/>
      <c r="L31"/>
      <c r="M31"/>
      <c r="N31"/>
      <c r="O31"/>
    </row>
    <row r="32" spans="1:15" ht="15">
      <c r="J32"/>
      <c r="K32"/>
      <c r="L32"/>
      <c r="M32"/>
      <c r="N32"/>
      <c r="O32"/>
    </row>
    <row r="33" spans="1:15" ht="15">
      <c r="J33"/>
      <c r="K33"/>
      <c r="L33"/>
      <c r="M33"/>
      <c r="N33"/>
      <c r="O33"/>
    </row>
    <row r="34" spans="1:15" ht="15">
      <c r="J34"/>
      <c r="K34"/>
      <c r="L34"/>
      <c r="M34"/>
      <c r="N34"/>
      <c r="O34"/>
    </row>
    <row r="35" spans="1:15" ht="15">
      <c r="J35"/>
      <c r="K35"/>
      <c r="L35"/>
      <c r="M35"/>
      <c r="N35"/>
      <c r="O35"/>
    </row>
    <row r="36" spans="1:15" ht="15">
      <c r="J36"/>
      <c r="K36"/>
      <c r="L36"/>
      <c r="M36"/>
      <c r="N36"/>
      <c r="O36"/>
    </row>
    <row r="37" spans="1:15" ht="15">
      <c r="J37"/>
      <c r="K37"/>
      <c r="L37"/>
      <c r="M37"/>
      <c r="N37"/>
      <c r="O37"/>
    </row>
    <row r="38" spans="1:15" ht="15">
      <c r="J38"/>
      <c r="K38"/>
      <c r="L38"/>
      <c r="M38"/>
      <c r="N38"/>
      <c r="O38"/>
    </row>
    <row r="39" spans="1:15" ht="15">
      <c r="J39"/>
      <c r="K39"/>
      <c r="L39"/>
      <c r="M39"/>
      <c r="N39"/>
      <c r="O39"/>
    </row>
    <row r="40" spans="1:15" ht="15">
      <c r="J40"/>
      <c r="K40"/>
      <c r="L40"/>
      <c r="M40"/>
      <c r="N40"/>
      <c r="O40"/>
    </row>
    <row r="41" spans="1:15" ht="15">
      <c r="J41"/>
      <c r="K41"/>
      <c r="L41"/>
      <c r="M41"/>
      <c r="N41"/>
      <c r="O41"/>
    </row>
    <row r="42" spans="1:15" ht="15">
      <c r="J42"/>
      <c r="K42"/>
      <c r="L42"/>
      <c r="M42"/>
      <c r="N42"/>
      <c r="O42"/>
    </row>
    <row r="43" spans="1:15" ht="15">
      <c r="J43"/>
      <c r="K43"/>
      <c r="L43"/>
      <c r="M43"/>
      <c r="N43"/>
      <c r="O43"/>
    </row>
    <row r="44" spans="1:15" ht="15">
      <c r="J44"/>
      <c r="K44"/>
      <c r="L44"/>
      <c r="M44"/>
      <c r="N44"/>
      <c r="O44"/>
    </row>
    <row r="45" spans="1:15" ht="15">
      <c r="J45"/>
      <c r="K45"/>
      <c r="L45"/>
      <c r="M45"/>
      <c r="N45"/>
      <c r="O45"/>
    </row>
    <row r="46" spans="1:15" ht="15">
      <c r="J46"/>
      <c r="K46"/>
      <c r="L46"/>
      <c r="M46"/>
      <c r="N46"/>
      <c r="O46"/>
    </row>
    <row r="47" spans="1:15" ht="15">
      <c r="J47"/>
      <c r="K47"/>
      <c r="L47"/>
      <c r="M47"/>
      <c r="N47"/>
      <c r="O47"/>
    </row>
    <row r="48" spans="1:15" ht="15">
      <c r="A48" s="256" t="s">
        <v>337</v>
      </c>
      <c r="B48" s="257"/>
      <c r="C48" s="257"/>
      <c r="D48" s="257"/>
      <c r="E48" s="257"/>
      <c r="F48" s="257"/>
      <c r="G48" s="258"/>
      <c r="J48"/>
      <c r="K48"/>
      <c r="L48"/>
      <c r="M48"/>
      <c r="N48"/>
      <c r="O48"/>
    </row>
    <row r="49" spans="1:15" ht="15">
      <c r="A49" s="131"/>
      <c r="B49" s="131"/>
      <c r="C49" s="131"/>
      <c r="D49" s="131"/>
      <c r="E49" s="131"/>
      <c r="F49" s="131"/>
      <c r="G49" s="131"/>
      <c r="J49"/>
      <c r="K49"/>
      <c r="L49"/>
      <c r="M49"/>
      <c r="N49"/>
      <c r="O49"/>
    </row>
    <row r="50" spans="1:15">
      <c r="A50" s="131"/>
      <c r="B50" s="131"/>
      <c r="C50" s="131"/>
      <c r="D50" s="131"/>
      <c r="E50" s="131"/>
      <c r="F50" s="131"/>
      <c r="G50" s="131"/>
    </row>
  </sheetData>
  <mergeCells count="9">
    <mergeCell ref="A48:G48"/>
    <mergeCell ref="A49:G50"/>
    <mergeCell ref="Q4:S8"/>
    <mergeCell ref="Q10:S12"/>
    <mergeCell ref="Q13:S16"/>
    <mergeCell ref="B5:D5"/>
    <mergeCell ref="E5:G5"/>
    <mergeCell ref="J5:O5"/>
    <mergeCell ref="J7:J19"/>
  </mergeCells>
  <pageMargins left="0.7" right="0.7" top="0.75" bottom="0.75" header="0.3" footer="0.3"/>
  <pageSetup paperSize="9" scale="76" fitToHeight="0" orientation="portrait" r:id="rId1"/>
  <headerFooter scaleWithDoc="0">
    <oddFooter>&amp;C&amp;"Arial,Regular"Page &amp;P</oddFooter>
  </headerFooter>
  <ignoredErrors>
    <ignoredError sqref="M19:N19" 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50"/>
  <sheetViews>
    <sheetView workbookViewId="0">
      <selection activeCell="B3" sqref="B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row>
    <row r="3" spans="1:19" ht="15">
      <c r="A3" s="57" t="s">
        <v>467</v>
      </c>
      <c r="D3" s="73" t="s">
        <v>425</v>
      </c>
      <c r="G3" s="76" t="s">
        <v>426</v>
      </c>
      <c r="J3" s="9" t="str">
        <f>+A3</f>
        <v>Monitoring of Particulate matter emissions</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468</v>
      </c>
      <c r="C6" s="52" t="s">
        <v>433</v>
      </c>
      <c r="D6" s="52" t="s">
        <v>434</v>
      </c>
      <c r="E6" s="52" t="s">
        <v>469</v>
      </c>
      <c r="F6" s="52" t="s">
        <v>436</v>
      </c>
      <c r="G6" s="52" t="s">
        <v>437</v>
      </c>
      <c r="H6" s="56"/>
      <c r="J6" s="58">
        <f>+A6</f>
        <v>2022</v>
      </c>
      <c r="K6" s="58" t="s">
        <v>438</v>
      </c>
      <c r="L6" s="64" t="s">
        <v>433</v>
      </c>
      <c r="M6" s="64" t="s">
        <v>439</v>
      </c>
      <c r="N6" s="64" t="s">
        <v>436</v>
      </c>
      <c r="O6" s="64" t="s">
        <v>440</v>
      </c>
      <c r="Q6" s="244"/>
      <c r="R6" s="244"/>
      <c r="S6" s="244"/>
    </row>
    <row r="7" spans="1:19">
      <c r="A7" s="63" t="s">
        <v>441</v>
      </c>
      <c r="B7" s="60">
        <v>30</v>
      </c>
      <c r="C7" s="61">
        <v>0.5</v>
      </c>
      <c r="D7" s="61">
        <v>0.7</v>
      </c>
      <c r="E7" s="60">
        <v>10</v>
      </c>
      <c r="F7" s="61">
        <v>0.5</v>
      </c>
      <c r="G7" s="61">
        <v>0.6</v>
      </c>
      <c r="J7" s="259" t="s">
        <v>196</v>
      </c>
      <c r="K7" s="63" t="s">
        <v>441</v>
      </c>
      <c r="L7" s="61">
        <v>0.5</v>
      </c>
      <c r="M7" s="61">
        <v>0.7</v>
      </c>
      <c r="N7" s="61">
        <v>0.5</v>
      </c>
      <c r="O7" s="61">
        <v>0.6</v>
      </c>
      <c r="Q7" s="244"/>
      <c r="R7" s="244"/>
      <c r="S7" s="244"/>
    </row>
    <row r="8" spans="1:19">
      <c r="A8" s="63" t="s">
        <v>442</v>
      </c>
      <c r="B8" s="60">
        <v>30</v>
      </c>
      <c r="C8" s="61">
        <v>0.6</v>
      </c>
      <c r="D8" s="61">
        <v>0.8</v>
      </c>
      <c r="E8" s="60">
        <v>10</v>
      </c>
      <c r="F8" s="61">
        <v>0.6</v>
      </c>
      <c r="G8" s="61">
        <v>0.7</v>
      </c>
      <c r="J8" s="259"/>
      <c r="K8" s="63" t="s">
        <v>442</v>
      </c>
      <c r="L8" s="61">
        <v>0.6</v>
      </c>
      <c r="M8" s="61">
        <v>0.8</v>
      </c>
      <c r="N8" s="61">
        <v>0.6</v>
      </c>
      <c r="O8" s="61">
        <v>0.7</v>
      </c>
      <c r="Q8" s="244"/>
      <c r="R8" s="244"/>
      <c r="S8" s="244"/>
    </row>
    <row r="9" spans="1:19" ht="15">
      <c r="A9" s="63" t="s">
        <v>443</v>
      </c>
      <c r="B9" s="60">
        <v>30</v>
      </c>
      <c r="C9" s="61">
        <v>0.6</v>
      </c>
      <c r="D9" s="61">
        <v>0.9</v>
      </c>
      <c r="E9" s="60">
        <v>10</v>
      </c>
      <c r="F9" s="61">
        <v>0.6</v>
      </c>
      <c r="G9" s="61">
        <v>0.8</v>
      </c>
      <c r="J9" s="259"/>
      <c r="K9" s="63" t="s">
        <v>443</v>
      </c>
      <c r="L9" s="61">
        <v>0.6</v>
      </c>
      <c r="M9" s="61">
        <v>0.9</v>
      </c>
      <c r="N9" s="61">
        <v>0.6</v>
      </c>
      <c r="O9" s="61">
        <v>0.8</v>
      </c>
      <c r="Q9" s="74" t="s">
        <v>444</v>
      </c>
    </row>
    <row r="10" spans="1:19" ht="14.25" customHeight="1">
      <c r="A10" s="63" t="s">
        <v>445</v>
      </c>
      <c r="B10" s="60">
        <v>30</v>
      </c>
      <c r="C10" s="61">
        <v>0.6</v>
      </c>
      <c r="D10" s="61">
        <v>0.7</v>
      </c>
      <c r="E10" s="60">
        <v>10</v>
      </c>
      <c r="F10" s="61">
        <v>0.6</v>
      </c>
      <c r="G10" s="61">
        <v>0.7</v>
      </c>
      <c r="J10" s="259"/>
      <c r="K10" s="63" t="s">
        <v>445</v>
      </c>
      <c r="L10" s="61">
        <v>0.6</v>
      </c>
      <c r="M10" s="61">
        <v>0.7</v>
      </c>
      <c r="N10" s="61">
        <v>0.6</v>
      </c>
      <c r="O10" s="61">
        <v>0.7</v>
      </c>
      <c r="Q10" s="253" t="s">
        <v>446</v>
      </c>
      <c r="R10" s="253"/>
      <c r="S10" s="253"/>
    </row>
    <row r="11" spans="1:19">
      <c r="A11" s="63" t="s">
        <v>447</v>
      </c>
      <c r="B11" s="60">
        <v>30</v>
      </c>
      <c r="C11" s="61">
        <v>0.4</v>
      </c>
      <c r="D11" s="61">
        <v>0.8</v>
      </c>
      <c r="E11" s="60">
        <v>10</v>
      </c>
      <c r="F11" s="61">
        <v>0.4</v>
      </c>
      <c r="G11" s="61">
        <v>0.6</v>
      </c>
      <c r="J11" s="259"/>
      <c r="K11" s="63" t="s">
        <v>447</v>
      </c>
      <c r="L11" s="61">
        <v>0.4</v>
      </c>
      <c r="M11" s="61">
        <v>0.8</v>
      </c>
      <c r="N11" s="61">
        <v>0.4</v>
      </c>
      <c r="O11" s="61">
        <v>0.6</v>
      </c>
      <c r="Q11" s="253"/>
      <c r="R11" s="253"/>
      <c r="S11" s="253"/>
    </row>
    <row r="12" spans="1:19">
      <c r="A12" s="63" t="s">
        <v>448</v>
      </c>
      <c r="B12" s="60">
        <v>30</v>
      </c>
      <c r="C12" s="61">
        <v>0.3</v>
      </c>
      <c r="D12" s="61">
        <v>1</v>
      </c>
      <c r="E12" s="60">
        <v>10</v>
      </c>
      <c r="F12" s="61">
        <v>0.3</v>
      </c>
      <c r="G12" s="61">
        <v>0.8</v>
      </c>
      <c r="J12" s="259"/>
      <c r="K12" s="63" t="s">
        <v>448</v>
      </c>
      <c r="L12" s="61">
        <v>0.3</v>
      </c>
      <c r="M12" s="61">
        <v>1</v>
      </c>
      <c r="N12" s="61">
        <v>0.3</v>
      </c>
      <c r="O12" s="61">
        <v>0.8</v>
      </c>
      <c r="Q12" s="253"/>
      <c r="R12" s="253"/>
      <c r="S12" s="253"/>
    </row>
    <row r="13" spans="1:19" ht="14.25" customHeight="1">
      <c r="A13" s="63" t="s">
        <v>449</v>
      </c>
      <c r="B13" s="60">
        <v>30</v>
      </c>
      <c r="C13" s="61">
        <v>0.6</v>
      </c>
      <c r="D13" s="61">
        <v>0.9</v>
      </c>
      <c r="E13" s="60">
        <v>10</v>
      </c>
      <c r="F13" s="61">
        <v>0.6</v>
      </c>
      <c r="G13" s="61">
        <v>0.8</v>
      </c>
      <c r="J13" s="259"/>
      <c r="K13" s="63" t="s">
        <v>449</v>
      </c>
      <c r="L13" s="61">
        <v>0.6</v>
      </c>
      <c r="M13" s="61">
        <v>0.9</v>
      </c>
      <c r="N13" s="61">
        <v>0.6</v>
      </c>
      <c r="O13" s="61">
        <v>0.8</v>
      </c>
      <c r="Q13" s="253" t="s">
        <v>450</v>
      </c>
      <c r="R13" s="253"/>
      <c r="S13" s="253"/>
    </row>
    <row r="14" spans="1:19">
      <c r="A14" s="63" t="s">
        <v>451</v>
      </c>
      <c r="B14" s="60">
        <v>30</v>
      </c>
      <c r="C14" s="61">
        <v>0.5</v>
      </c>
      <c r="D14" s="61">
        <v>0.7</v>
      </c>
      <c r="E14" s="60">
        <v>10</v>
      </c>
      <c r="F14" s="61">
        <v>0.5</v>
      </c>
      <c r="G14" s="61">
        <v>0.6</v>
      </c>
      <c r="J14" s="259"/>
      <c r="K14" s="63" t="s">
        <v>451</v>
      </c>
      <c r="L14" s="61">
        <v>0.5</v>
      </c>
      <c r="M14" s="61">
        <v>0.7</v>
      </c>
      <c r="N14" s="61">
        <v>0.5</v>
      </c>
      <c r="O14" s="61">
        <v>0.6</v>
      </c>
      <c r="Q14" s="253"/>
      <c r="R14" s="253"/>
      <c r="S14" s="253"/>
    </row>
    <row r="15" spans="1:19">
      <c r="A15" s="63" t="s">
        <v>452</v>
      </c>
      <c r="B15" s="60">
        <v>30</v>
      </c>
      <c r="C15" s="61">
        <v>0.5</v>
      </c>
      <c r="D15" s="61">
        <v>0.9</v>
      </c>
      <c r="E15" s="60">
        <v>10</v>
      </c>
      <c r="F15" s="61">
        <v>0.5</v>
      </c>
      <c r="G15" s="61">
        <v>0.5</v>
      </c>
      <c r="J15" s="259"/>
      <c r="K15" s="63" t="s">
        <v>452</v>
      </c>
      <c r="L15" s="61">
        <v>0.5</v>
      </c>
      <c r="M15" s="61">
        <v>0.9</v>
      </c>
      <c r="N15" s="61">
        <v>0.5</v>
      </c>
      <c r="O15" s="61">
        <v>0.5</v>
      </c>
      <c r="Q15" s="253"/>
      <c r="R15" s="253"/>
      <c r="S15" s="253"/>
    </row>
    <row r="16" spans="1:19">
      <c r="A16" s="63" t="s">
        <v>453</v>
      </c>
      <c r="B16" s="60">
        <v>30</v>
      </c>
      <c r="C16" s="61">
        <v>0.3</v>
      </c>
      <c r="D16" s="61">
        <v>1</v>
      </c>
      <c r="E16" s="60">
        <v>10</v>
      </c>
      <c r="F16" s="61">
        <v>0.3</v>
      </c>
      <c r="G16" s="61">
        <v>0.6</v>
      </c>
      <c r="J16" s="259"/>
      <c r="K16" s="63" t="s">
        <v>453</v>
      </c>
      <c r="L16" s="61">
        <v>0.3</v>
      </c>
      <c r="M16" s="61">
        <v>1</v>
      </c>
      <c r="N16" s="61">
        <v>0.3</v>
      </c>
      <c r="O16" s="61">
        <v>0.6</v>
      </c>
      <c r="Q16" s="253"/>
      <c r="R16" s="253"/>
      <c r="S16" s="253"/>
    </row>
    <row r="17" spans="1:15">
      <c r="A17" s="63" t="s">
        <v>454</v>
      </c>
      <c r="B17" s="60">
        <v>30</v>
      </c>
      <c r="C17" s="61">
        <v>0.1</v>
      </c>
      <c r="D17" s="61">
        <v>0.5</v>
      </c>
      <c r="E17" s="60">
        <v>10</v>
      </c>
      <c r="F17" s="61">
        <v>0.1</v>
      </c>
      <c r="G17" s="61">
        <v>0.2</v>
      </c>
      <c r="J17" s="259"/>
      <c r="K17" s="63" t="s">
        <v>454</v>
      </c>
      <c r="L17" s="61">
        <v>0.1</v>
      </c>
      <c r="M17" s="61">
        <v>0.5</v>
      </c>
      <c r="N17" s="61">
        <v>0.1</v>
      </c>
      <c r="O17" s="61">
        <v>0.2</v>
      </c>
    </row>
    <row r="18" spans="1:15">
      <c r="A18" s="63" t="s">
        <v>455</v>
      </c>
      <c r="B18" s="60">
        <v>30</v>
      </c>
      <c r="C18" s="61">
        <v>0.1</v>
      </c>
      <c r="D18" s="61">
        <v>0.9</v>
      </c>
      <c r="E18" s="60">
        <v>10</v>
      </c>
      <c r="F18" s="61">
        <v>0.1</v>
      </c>
      <c r="G18" s="61">
        <v>0.5</v>
      </c>
      <c r="J18" s="259"/>
      <c r="K18" s="63" t="s">
        <v>455</v>
      </c>
      <c r="L18" s="61">
        <v>0.1</v>
      </c>
      <c r="M18" s="61">
        <v>0.9</v>
      </c>
      <c r="N18" s="61">
        <v>0.1</v>
      </c>
      <c r="O18" s="61">
        <v>0.5</v>
      </c>
    </row>
    <row r="19" spans="1:15">
      <c r="J19" s="259"/>
      <c r="K19" s="59" t="s">
        <v>456</v>
      </c>
      <c r="L19" s="105">
        <f>AVERAGE(L7:L18)</f>
        <v>0.42499999999999988</v>
      </c>
      <c r="M19" s="105">
        <f>MAX(M7:M18)</f>
        <v>1</v>
      </c>
      <c r="N19" s="105">
        <f>AVERAGE(N7:N18)</f>
        <v>0.42499999999999988</v>
      </c>
      <c r="O19" s="105">
        <f>MAX(O7:O18)</f>
        <v>0.8</v>
      </c>
    </row>
    <row r="21" spans="1:15" ht="15">
      <c r="J21"/>
      <c r="K21"/>
      <c r="L21"/>
      <c r="M21"/>
      <c r="N21"/>
      <c r="O21"/>
    </row>
    <row r="22" spans="1:15" ht="15">
      <c r="J22"/>
      <c r="K22"/>
      <c r="L22"/>
      <c r="M22"/>
      <c r="N22"/>
      <c r="O22"/>
    </row>
    <row r="23" spans="1:15" ht="15">
      <c r="J23"/>
      <c r="K23"/>
      <c r="L23"/>
      <c r="M23"/>
      <c r="N23"/>
      <c r="O23"/>
    </row>
    <row r="24" spans="1:15" ht="15">
      <c r="J24"/>
      <c r="K24"/>
      <c r="L24"/>
      <c r="M24"/>
      <c r="N24"/>
      <c r="O24"/>
    </row>
    <row r="25" spans="1:15" ht="15">
      <c r="J25"/>
      <c r="K25"/>
      <c r="L25"/>
      <c r="M25"/>
      <c r="N25"/>
      <c r="O25"/>
    </row>
    <row r="26" spans="1:15" ht="15">
      <c r="J26"/>
      <c r="K26"/>
      <c r="L26"/>
      <c r="M26"/>
      <c r="N26"/>
      <c r="O26"/>
    </row>
    <row r="27" spans="1:15" ht="15">
      <c r="J27"/>
      <c r="K27"/>
      <c r="L27"/>
      <c r="M27"/>
      <c r="N27"/>
      <c r="O27"/>
    </row>
    <row r="28" spans="1:15" ht="15">
      <c r="J28"/>
      <c r="K28"/>
      <c r="L28"/>
      <c r="M28"/>
      <c r="N28"/>
      <c r="O28"/>
    </row>
    <row r="29" spans="1:15" ht="15">
      <c r="J29"/>
      <c r="K29"/>
      <c r="L29"/>
      <c r="M29"/>
      <c r="N29"/>
      <c r="O29"/>
    </row>
    <row r="30" spans="1:15" ht="15">
      <c r="J30"/>
      <c r="K30"/>
      <c r="L30"/>
      <c r="M30"/>
      <c r="N30"/>
      <c r="O30"/>
    </row>
    <row r="31" spans="1:15" ht="15">
      <c r="J31"/>
      <c r="K31"/>
      <c r="L31"/>
      <c r="M31"/>
      <c r="N31"/>
      <c r="O31"/>
    </row>
    <row r="32" spans="1:15" ht="15">
      <c r="J32"/>
      <c r="K32"/>
      <c r="L32"/>
      <c r="M32"/>
      <c r="N32"/>
      <c r="O32"/>
    </row>
    <row r="33" spans="1:15" ht="15">
      <c r="J33"/>
      <c r="K33"/>
      <c r="L33"/>
      <c r="M33"/>
      <c r="N33"/>
      <c r="O33"/>
    </row>
    <row r="34" spans="1:15" ht="15">
      <c r="J34"/>
      <c r="K34"/>
      <c r="L34"/>
      <c r="M34"/>
      <c r="N34"/>
      <c r="O34"/>
    </row>
    <row r="35" spans="1:15" ht="15">
      <c r="J35"/>
      <c r="K35"/>
      <c r="L35"/>
      <c r="M35"/>
      <c r="N35"/>
      <c r="O35"/>
    </row>
    <row r="36" spans="1:15" ht="15">
      <c r="J36"/>
      <c r="K36"/>
      <c r="L36"/>
      <c r="M36"/>
      <c r="N36"/>
      <c r="O36"/>
    </row>
    <row r="37" spans="1:15" ht="15">
      <c r="J37"/>
      <c r="K37"/>
      <c r="L37"/>
      <c r="M37"/>
      <c r="N37"/>
      <c r="O37"/>
    </row>
    <row r="38" spans="1:15" ht="15">
      <c r="J38"/>
      <c r="K38"/>
      <c r="L38"/>
      <c r="M38"/>
      <c r="N38"/>
      <c r="O38"/>
    </row>
    <row r="39" spans="1:15" ht="15">
      <c r="J39"/>
      <c r="K39"/>
      <c r="L39"/>
      <c r="M39"/>
      <c r="N39"/>
      <c r="O39"/>
    </row>
    <row r="40" spans="1:15" ht="15">
      <c r="J40"/>
      <c r="K40"/>
      <c r="L40"/>
      <c r="M40"/>
      <c r="N40"/>
      <c r="O40"/>
    </row>
    <row r="41" spans="1:15" ht="15">
      <c r="J41"/>
      <c r="K41"/>
      <c r="L41"/>
      <c r="M41"/>
      <c r="N41"/>
      <c r="O41"/>
    </row>
    <row r="42" spans="1:15" ht="15">
      <c r="J42"/>
      <c r="K42"/>
      <c r="L42"/>
      <c r="M42"/>
      <c r="N42"/>
      <c r="O42"/>
    </row>
    <row r="43" spans="1:15" ht="15">
      <c r="J43"/>
      <c r="K43"/>
      <c r="L43"/>
      <c r="M43"/>
      <c r="N43"/>
      <c r="O43"/>
    </row>
    <row r="44" spans="1:15" ht="15">
      <c r="J44"/>
      <c r="K44"/>
      <c r="L44"/>
      <c r="M44"/>
      <c r="N44"/>
      <c r="O44"/>
    </row>
    <row r="45" spans="1:15" ht="15">
      <c r="J45"/>
      <c r="K45"/>
      <c r="L45"/>
      <c r="M45"/>
      <c r="N45"/>
      <c r="O45"/>
    </row>
    <row r="46" spans="1:15" ht="15">
      <c r="J46"/>
      <c r="K46"/>
      <c r="L46"/>
      <c r="M46"/>
      <c r="N46"/>
      <c r="O46"/>
    </row>
    <row r="47" spans="1:15" ht="15">
      <c r="J47"/>
      <c r="K47"/>
      <c r="L47"/>
      <c r="M47"/>
      <c r="N47"/>
      <c r="O47"/>
    </row>
    <row r="48" spans="1:15" ht="15">
      <c r="A48" s="256" t="s">
        <v>337</v>
      </c>
      <c r="B48" s="257"/>
      <c r="C48" s="257"/>
      <c r="D48" s="257"/>
      <c r="E48" s="257"/>
      <c r="F48" s="257"/>
      <c r="G48" s="258"/>
      <c r="J48"/>
      <c r="K48"/>
      <c r="L48"/>
      <c r="M48"/>
      <c r="N48"/>
      <c r="O48"/>
    </row>
    <row r="49" spans="1:15" ht="15">
      <c r="A49" s="131"/>
      <c r="B49" s="131"/>
      <c r="C49" s="131"/>
      <c r="D49" s="131"/>
      <c r="E49" s="131"/>
      <c r="F49" s="131"/>
      <c r="G49" s="131"/>
      <c r="J49"/>
      <c r="K49"/>
      <c r="L49"/>
      <c r="M49"/>
      <c r="N49"/>
      <c r="O49"/>
    </row>
    <row r="50" spans="1:15">
      <c r="A50" s="131"/>
      <c r="B50" s="131"/>
      <c r="C50" s="131"/>
      <c r="D50" s="131"/>
      <c r="E50" s="131"/>
      <c r="F50" s="131"/>
      <c r="G50" s="131"/>
    </row>
  </sheetData>
  <mergeCells count="9">
    <mergeCell ref="A48:G48"/>
    <mergeCell ref="A49:G50"/>
    <mergeCell ref="Q4:S8"/>
    <mergeCell ref="Q10:S12"/>
    <mergeCell ref="Q13:S16"/>
    <mergeCell ref="B5:D5"/>
    <mergeCell ref="E5:G5"/>
    <mergeCell ref="J5:O5"/>
    <mergeCell ref="J7:J19"/>
  </mergeCells>
  <pageMargins left="0.7" right="0.7" top="0.75" bottom="0.75" header="0.3" footer="0.3"/>
  <pageSetup paperSize="9" scale="76" fitToHeight="0" orientation="portrait" r:id="rId1"/>
  <headerFooter scaleWithDoc="0">
    <oddFooter>&amp;C&amp;"Arial,Regular"Page &amp;P</oddFooter>
  </headerFooter>
  <ignoredErrors>
    <ignoredError sqref="M19" formula="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49"/>
  <sheetViews>
    <sheetView topLeftCell="A22" workbookViewId="0">
      <selection activeCell="B3" sqref="B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8" t="str">
        <f>+'Cover Page'!$B$29</f>
        <v>Annual Performance Report 2022</v>
      </c>
      <c r="B1" s="88"/>
      <c r="C1" s="88"/>
      <c r="D1" s="88"/>
      <c r="E1" s="88" t="str">
        <f>+'Cover Page'!$B$33</f>
        <v>MVV Environment Devonport Ltd</v>
      </c>
    </row>
    <row r="3" spans="1:19" ht="15">
      <c r="A3" s="57" t="s">
        <v>470</v>
      </c>
      <c r="D3" s="73" t="s">
        <v>425</v>
      </c>
      <c r="G3" s="76" t="s">
        <v>426</v>
      </c>
      <c r="J3" s="9" t="str">
        <f>+A3</f>
        <v>Monitoring of Carbon Monoxide (half hourly)</v>
      </c>
      <c r="L3" s="9"/>
      <c r="N3" s="9" t="s">
        <v>427</v>
      </c>
      <c r="Q3" s="75" t="s">
        <v>3</v>
      </c>
      <c r="R3" s="71"/>
      <c r="S3" s="71"/>
    </row>
    <row r="4" spans="1:19" ht="13.9" customHeight="1">
      <c r="Q4" s="244" t="s">
        <v>428</v>
      </c>
      <c r="R4" s="244"/>
      <c r="S4" s="244"/>
    </row>
    <row r="5" spans="1:19" ht="17.25">
      <c r="A5" s="65" t="s">
        <v>429</v>
      </c>
      <c r="B5" s="255" t="s">
        <v>430</v>
      </c>
      <c r="C5" s="255"/>
      <c r="D5" s="255"/>
      <c r="E5" s="255" t="s">
        <v>431</v>
      </c>
      <c r="F5" s="255"/>
      <c r="G5" s="255"/>
      <c r="J5" s="254"/>
      <c r="K5" s="254"/>
      <c r="L5" s="254"/>
      <c r="M5" s="254"/>
      <c r="N5" s="254"/>
      <c r="O5" s="254"/>
      <c r="Q5" s="244"/>
      <c r="R5" s="244"/>
      <c r="S5" s="244"/>
    </row>
    <row r="6" spans="1:19" s="55" customFormat="1" ht="37.5" customHeight="1">
      <c r="A6" s="62">
        <f>+'Cover Page'!C38</f>
        <v>2022</v>
      </c>
      <c r="B6" s="52" t="s">
        <v>471</v>
      </c>
      <c r="C6" s="52" t="s">
        <v>433</v>
      </c>
      <c r="D6" s="52" t="s">
        <v>434</v>
      </c>
      <c r="E6" s="52" t="s">
        <v>472</v>
      </c>
      <c r="F6" s="52" t="s">
        <v>436</v>
      </c>
      <c r="G6" s="52" t="s">
        <v>437</v>
      </c>
      <c r="H6" s="56"/>
      <c r="J6" s="58">
        <f>+A6</f>
        <v>2022</v>
      </c>
      <c r="K6" s="58" t="s">
        <v>438</v>
      </c>
      <c r="L6" s="64" t="s">
        <v>433</v>
      </c>
      <c r="M6" s="64" t="s">
        <v>439</v>
      </c>
      <c r="N6" s="64" t="s">
        <v>436</v>
      </c>
      <c r="O6" s="64" t="s">
        <v>440</v>
      </c>
      <c r="Q6" s="244"/>
      <c r="R6" s="244"/>
      <c r="S6" s="244"/>
    </row>
    <row r="7" spans="1:19">
      <c r="A7" s="63" t="s">
        <v>441</v>
      </c>
      <c r="B7" s="66">
        <v>100</v>
      </c>
      <c r="C7" s="61">
        <v>4.9000000000000004</v>
      </c>
      <c r="D7" s="61">
        <v>44.5</v>
      </c>
      <c r="E7" s="66">
        <v>50</v>
      </c>
      <c r="F7" s="61">
        <v>4.9000000000000004</v>
      </c>
      <c r="G7" s="61">
        <v>6.9</v>
      </c>
      <c r="J7" s="259" t="s">
        <v>196</v>
      </c>
      <c r="K7" s="63" t="s">
        <v>441</v>
      </c>
      <c r="L7" s="61">
        <v>4.9000000000000004</v>
      </c>
      <c r="M7" s="61">
        <v>44.5</v>
      </c>
      <c r="N7" s="61">
        <v>4.9000000000000004</v>
      </c>
      <c r="O7" s="61">
        <v>6.9</v>
      </c>
      <c r="Q7" s="244"/>
      <c r="R7" s="244"/>
      <c r="S7" s="244"/>
    </row>
    <row r="8" spans="1:19">
      <c r="A8" s="63" t="s">
        <v>442</v>
      </c>
      <c r="B8" s="60">
        <f>+B7</f>
        <v>100</v>
      </c>
      <c r="C8" s="61">
        <v>4.5999999999999996</v>
      </c>
      <c r="D8" s="61">
        <v>15.8</v>
      </c>
      <c r="E8" s="60">
        <f>+E7</f>
        <v>50</v>
      </c>
      <c r="F8" s="61">
        <v>4.5999999999999996</v>
      </c>
      <c r="G8" s="61">
        <v>6.4</v>
      </c>
      <c r="J8" s="259"/>
      <c r="K8" s="63" t="s">
        <v>442</v>
      </c>
      <c r="L8" s="61">
        <v>4.5999999999999996</v>
      </c>
      <c r="M8" s="61">
        <v>15.8</v>
      </c>
      <c r="N8" s="61">
        <v>4.5999999999999996</v>
      </c>
      <c r="O8" s="61">
        <v>6.4</v>
      </c>
      <c r="Q8" s="244"/>
      <c r="R8" s="244"/>
      <c r="S8" s="244"/>
    </row>
    <row r="9" spans="1:19" ht="15">
      <c r="A9" s="63" t="s">
        <v>443</v>
      </c>
      <c r="B9" s="60">
        <f t="shared" ref="B9:B18" si="0">+B8</f>
        <v>100</v>
      </c>
      <c r="C9" s="61">
        <v>5.9</v>
      </c>
      <c r="D9" s="61">
        <v>156.19999999999999</v>
      </c>
      <c r="E9" s="60">
        <f t="shared" ref="E9:E18" si="1">+E8</f>
        <v>50</v>
      </c>
      <c r="F9" s="61">
        <v>5.9</v>
      </c>
      <c r="G9" s="61">
        <v>8.3000000000000007</v>
      </c>
      <c r="J9" s="259"/>
      <c r="K9" s="63" t="s">
        <v>443</v>
      </c>
      <c r="L9" s="61">
        <v>5.9</v>
      </c>
      <c r="M9" s="61">
        <v>156.19999999999999</v>
      </c>
      <c r="N9" s="61">
        <v>5.9</v>
      </c>
      <c r="O9" s="61">
        <v>8.3000000000000007</v>
      </c>
      <c r="Q9" s="74" t="s">
        <v>444</v>
      </c>
    </row>
    <row r="10" spans="1:19" ht="14.25" customHeight="1">
      <c r="A10" s="63" t="s">
        <v>445</v>
      </c>
      <c r="B10" s="60">
        <f t="shared" si="0"/>
        <v>100</v>
      </c>
      <c r="C10" s="61">
        <v>0.6</v>
      </c>
      <c r="D10" s="61">
        <v>35.799999999999997</v>
      </c>
      <c r="E10" s="60">
        <f t="shared" si="1"/>
        <v>50</v>
      </c>
      <c r="F10" s="61">
        <v>3.6</v>
      </c>
      <c r="G10" s="61">
        <v>5.3</v>
      </c>
      <c r="J10" s="259"/>
      <c r="K10" s="63" t="s">
        <v>445</v>
      </c>
      <c r="L10" s="61">
        <v>0.6</v>
      </c>
      <c r="M10" s="61">
        <v>35.799999999999997</v>
      </c>
      <c r="N10" s="61">
        <v>3.6</v>
      </c>
      <c r="O10" s="61">
        <v>5.3</v>
      </c>
      <c r="Q10" s="253" t="s">
        <v>446</v>
      </c>
      <c r="R10" s="253"/>
      <c r="S10" s="253"/>
    </row>
    <row r="11" spans="1:19">
      <c r="A11" s="63" t="s">
        <v>447</v>
      </c>
      <c r="B11" s="60">
        <f t="shared" si="0"/>
        <v>100</v>
      </c>
      <c r="C11" s="61">
        <v>3.1</v>
      </c>
      <c r="D11" s="61">
        <v>79.599999999999994</v>
      </c>
      <c r="E11" s="60">
        <f t="shared" si="1"/>
        <v>50</v>
      </c>
      <c r="F11" s="61">
        <v>3.1</v>
      </c>
      <c r="G11" s="61">
        <v>8.1999999999999993</v>
      </c>
      <c r="J11" s="259"/>
      <c r="K11" s="63" t="s">
        <v>447</v>
      </c>
      <c r="L11" s="61">
        <v>3.1</v>
      </c>
      <c r="M11" s="61">
        <v>79.599999999999994</v>
      </c>
      <c r="N11" s="61">
        <v>3.1</v>
      </c>
      <c r="O11" s="61">
        <v>8.1999999999999993</v>
      </c>
      <c r="Q11" s="253"/>
      <c r="R11" s="253"/>
      <c r="S11" s="253"/>
    </row>
    <row r="12" spans="1:19">
      <c r="A12" s="63" t="s">
        <v>448</v>
      </c>
      <c r="B12" s="60">
        <f t="shared" si="0"/>
        <v>100</v>
      </c>
      <c r="C12" s="61">
        <v>3.4</v>
      </c>
      <c r="D12" s="61">
        <v>29.4</v>
      </c>
      <c r="E12" s="60">
        <f t="shared" si="1"/>
        <v>50</v>
      </c>
      <c r="F12" s="61">
        <v>3.4</v>
      </c>
      <c r="G12" s="61">
        <v>5.2</v>
      </c>
      <c r="J12" s="259"/>
      <c r="K12" s="63" t="s">
        <v>448</v>
      </c>
      <c r="L12" s="61">
        <v>3.4</v>
      </c>
      <c r="M12" s="61">
        <v>29.4</v>
      </c>
      <c r="N12" s="61">
        <v>3.4</v>
      </c>
      <c r="O12" s="61">
        <v>5.2</v>
      </c>
      <c r="Q12" s="253"/>
      <c r="R12" s="253"/>
      <c r="S12" s="253"/>
    </row>
    <row r="13" spans="1:19" ht="14.25" customHeight="1">
      <c r="A13" s="63" t="s">
        <v>449</v>
      </c>
      <c r="B13" s="60">
        <f t="shared" si="0"/>
        <v>100</v>
      </c>
      <c r="C13" s="61">
        <v>3.5</v>
      </c>
      <c r="D13" s="61">
        <v>79.7</v>
      </c>
      <c r="E13" s="60">
        <f t="shared" si="1"/>
        <v>50</v>
      </c>
      <c r="F13" s="61">
        <v>3.5</v>
      </c>
      <c r="G13" s="61">
        <v>6</v>
      </c>
      <c r="J13" s="259"/>
      <c r="K13" s="63" t="s">
        <v>449</v>
      </c>
      <c r="L13" s="61">
        <v>3.5</v>
      </c>
      <c r="M13" s="61">
        <v>79.7</v>
      </c>
      <c r="N13" s="61">
        <v>3.5</v>
      </c>
      <c r="O13" s="61">
        <v>6</v>
      </c>
      <c r="Q13" s="253" t="s">
        <v>450</v>
      </c>
      <c r="R13" s="253"/>
      <c r="S13" s="253"/>
    </row>
    <row r="14" spans="1:19">
      <c r="A14" s="63" t="s">
        <v>451</v>
      </c>
      <c r="B14" s="60">
        <f t="shared" si="0"/>
        <v>100</v>
      </c>
      <c r="C14" s="61">
        <v>3.1</v>
      </c>
      <c r="D14" s="61">
        <v>135.1</v>
      </c>
      <c r="E14" s="60">
        <f t="shared" si="1"/>
        <v>50</v>
      </c>
      <c r="F14" s="61">
        <v>3.1</v>
      </c>
      <c r="G14" s="61">
        <v>3.4</v>
      </c>
      <c r="J14" s="259"/>
      <c r="K14" s="63" t="s">
        <v>451</v>
      </c>
      <c r="L14" s="61">
        <v>3.1</v>
      </c>
      <c r="M14" s="61">
        <v>135.1</v>
      </c>
      <c r="N14" s="61">
        <v>3.1</v>
      </c>
      <c r="O14" s="61">
        <v>3.4</v>
      </c>
      <c r="Q14" s="253"/>
      <c r="R14" s="253"/>
      <c r="S14" s="253"/>
    </row>
    <row r="15" spans="1:19">
      <c r="A15" s="63" t="s">
        <v>452</v>
      </c>
      <c r="B15" s="60">
        <f t="shared" si="0"/>
        <v>100</v>
      </c>
      <c r="C15" s="61">
        <v>3</v>
      </c>
      <c r="D15" s="61">
        <v>61.5</v>
      </c>
      <c r="E15" s="60">
        <f t="shared" si="1"/>
        <v>50</v>
      </c>
      <c r="F15" s="61">
        <v>3</v>
      </c>
      <c r="G15" s="61">
        <v>4.0999999999999996</v>
      </c>
      <c r="J15" s="259"/>
      <c r="K15" s="63" t="s">
        <v>452</v>
      </c>
      <c r="L15" s="61">
        <v>3</v>
      </c>
      <c r="M15" s="61">
        <v>61.5</v>
      </c>
      <c r="N15" s="61">
        <v>3</v>
      </c>
      <c r="O15" s="61">
        <v>4.0999999999999996</v>
      </c>
      <c r="Q15" s="253"/>
      <c r="R15" s="253"/>
      <c r="S15" s="253"/>
    </row>
    <row r="16" spans="1:19">
      <c r="A16" s="63" t="s">
        <v>453</v>
      </c>
      <c r="B16" s="60">
        <f t="shared" si="0"/>
        <v>100</v>
      </c>
      <c r="C16" s="61">
        <v>3.9</v>
      </c>
      <c r="D16" s="61">
        <v>41.5</v>
      </c>
      <c r="E16" s="60">
        <f t="shared" si="1"/>
        <v>50</v>
      </c>
      <c r="F16" s="61">
        <v>3.9</v>
      </c>
      <c r="G16" s="61">
        <v>5.8</v>
      </c>
      <c r="J16" s="259"/>
      <c r="K16" s="63" t="s">
        <v>453</v>
      </c>
      <c r="L16" s="61">
        <v>3.9</v>
      </c>
      <c r="M16" s="61">
        <v>41.5</v>
      </c>
      <c r="N16" s="61">
        <v>3.9</v>
      </c>
      <c r="O16" s="61">
        <v>5.8</v>
      </c>
      <c r="Q16" s="253"/>
      <c r="R16" s="253"/>
      <c r="S16" s="253"/>
    </row>
    <row r="17" spans="1:15">
      <c r="A17" s="63" t="s">
        <v>454</v>
      </c>
      <c r="B17" s="60">
        <f t="shared" si="0"/>
        <v>100</v>
      </c>
      <c r="C17" s="61">
        <v>6.8</v>
      </c>
      <c r="D17" s="61">
        <v>216</v>
      </c>
      <c r="E17" s="60">
        <f t="shared" si="1"/>
        <v>50</v>
      </c>
      <c r="F17" s="61">
        <v>6.8</v>
      </c>
      <c r="G17" s="61">
        <v>11.2</v>
      </c>
      <c r="J17" s="259"/>
      <c r="K17" s="63" t="s">
        <v>454</v>
      </c>
      <c r="L17" s="61">
        <v>6.8</v>
      </c>
      <c r="M17" s="61">
        <v>216</v>
      </c>
      <c r="N17" s="61">
        <v>6.8</v>
      </c>
      <c r="O17" s="61">
        <v>11.2</v>
      </c>
    </row>
    <row r="18" spans="1:15">
      <c r="A18" s="63" t="s">
        <v>455</v>
      </c>
      <c r="B18" s="60">
        <f t="shared" si="0"/>
        <v>100</v>
      </c>
      <c r="C18" s="61">
        <v>6.9</v>
      </c>
      <c r="D18" s="61">
        <v>32</v>
      </c>
      <c r="E18" s="60">
        <f t="shared" si="1"/>
        <v>50</v>
      </c>
      <c r="F18" s="61">
        <v>6.9</v>
      </c>
      <c r="G18" s="61">
        <v>9.8000000000000007</v>
      </c>
      <c r="J18" s="259"/>
      <c r="K18" s="63" t="s">
        <v>455</v>
      </c>
      <c r="L18" s="61">
        <v>6.9</v>
      </c>
      <c r="M18" s="61">
        <v>32</v>
      </c>
      <c r="N18" s="61">
        <v>6.9</v>
      </c>
      <c r="O18" s="61">
        <v>9.8000000000000007</v>
      </c>
    </row>
    <row r="19" spans="1:15">
      <c r="J19" s="259"/>
      <c r="K19" s="59" t="s">
        <v>456</v>
      </c>
      <c r="L19" s="105">
        <f>AVERAGE(L7:L18)</f>
        <v>4.1416666666666666</v>
      </c>
      <c r="M19" s="105">
        <f>MAX(M7:M18)</f>
        <v>216</v>
      </c>
      <c r="N19" s="105">
        <f>AVERAGE(N7:N18)</f>
        <v>4.3916666666666666</v>
      </c>
      <c r="O19" s="105">
        <f>MAX(O7:O18)</f>
        <v>11.2</v>
      </c>
    </row>
    <row r="21" spans="1:15" ht="15">
      <c r="J21"/>
      <c r="K21"/>
      <c r="L21"/>
      <c r="M21"/>
      <c r="N21"/>
      <c r="O21"/>
    </row>
    <row r="22" spans="1:15" ht="15">
      <c r="J22"/>
      <c r="K22"/>
      <c r="L22"/>
      <c r="M22"/>
      <c r="N22"/>
      <c r="O22"/>
    </row>
    <row r="23" spans="1:15" ht="15">
      <c r="J23"/>
      <c r="K23"/>
      <c r="L23"/>
      <c r="M23"/>
      <c r="N23"/>
      <c r="O23"/>
    </row>
    <row r="24" spans="1:15" ht="15">
      <c r="J24"/>
      <c r="K24"/>
      <c r="L24"/>
      <c r="M24"/>
      <c r="N24"/>
      <c r="O24"/>
    </row>
    <row r="25" spans="1:15" ht="15">
      <c r="J25"/>
      <c r="K25"/>
      <c r="L25"/>
      <c r="M25"/>
      <c r="N25"/>
      <c r="O25"/>
    </row>
    <row r="26" spans="1:15" ht="15">
      <c r="J26"/>
      <c r="K26"/>
      <c r="L26"/>
      <c r="M26"/>
      <c r="N26"/>
      <c r="O26"/>
    </row>
    <row r="27" spans="1:15" ht="15">
      <c r="J27"/>
      <c r="K27"/>
      <c r="L27"/>
      <c r="M27"/>
      <c r="N27"/>
      <c r="O27"/>
    </row>
    <row r="28" spans="1:15" ht="15">
      <c r="J28"/>
      <c r="K28"/>
      <c r="L28"/>
      <c r="M28"/>
      <c r="N28"/>
      <c r="O28"/>
    </row>
    <row r="29" spans="1:15" ht="15">
      <c r="J29"/>
      <c r="K29"/>
      <c r="L29"/>
      <c r="M29"/>
      <c r="N29"/>
      <c r="O29"/>
    </row>
    <row r="30" spans="1:15" ht="15">
      <c r="J30"/>
      <c r="K30"/>
      <c r="L30"/>
      <c r="M30"/>
      <c r="N30"/>
      <c r="O30"/>
    </row>
    <row r="31" spans="1:15" ht="15">
      <c r="J31"/>
      <c r="K31"/>
      <c r="L31"/>
      <c r="M31"/>
      <c r="N31"/>
      <c r="O31"/>
    </row>
    <row r="32" spans="1:15" ht="15">
      <c r="J32"/>
      <c r="K32"/>
      <c r="L32"/>
      <c r="M32"/>
      <c r="N32"/>
      <c r="O32"/>
    </row>
    <row r="33" spans="1:15" ht="15">
      <c r="J33"/>
      <c r="K33"/>
      <c r="L33"/>
      <c r="M33"/>
      <c r="N33"/>
      <c r="O33"/>
    </row>
    <row r="34" spans="1:15" ht="15">
      <c r="J34"/>
      <c r="K34"/>
      <c r="L34"/>
      <c r="M34"/>
      <c r="N34"/>
      <c r="O34"/>
    </row>
    <row r="35" spans="1:15" ht="15">
      <c r="J35"/>
      <c r="K35"/>
      <c r="L35"/>
      <c r="M35"/>
      <c r="N35"/>
      <c r="O35"/>
    </row>
    <row r="36" spans="1:15" ht="15">
      <c r="J36"/>
      <c r="K36"/>
      <c r="L36"/>
      <c r="M36"/>
      <c r="N36"/>
      <c r="O36"/>
    </row>
    <row r="37" spans="1:15" ht="15">
      <c r="J37"/>
      <c r="K37"/>
      <c r="L37"/>
      <c r="M37"/>
      <c r="N37"/>
      <c r="O37"/>
    </row>
    <row r="38" spans="1:15" ht="15">
      <c r="J38"/>
      <c r="K38"/>
      <c r="L38"/>
      <c r="M38"/>
      <c r="N38"/>
      <c r="O38"/>
    </row>
    <row r="39" spans="1:15" ht="15">
      <c r="J39"/>
      <c r="K39"/>
      <c r="L39"/>
      <c r="M39"/>
      <c r="N39"/>
      <c r="O39"/>
    </row>
    <row r="40" spans="1:15" ht="15">
      <c r="J40"/>
      <c r="K40"/>
      <c r="L40"/>
      <c r="M40"/>
      <c r="N40"/>
      <c r="O40"/>
    </row>
    <row r="41" spans="1:15" ht="15">
      <c r="J41"/>
      <c r="K41"/>
      <c r="L41"/>
      <c r="M41"/>
      <c r="N41"/>
      <c r="O41"/>
    </row>
    <row r="42" spans="1:15" ht="15">
      <c r="J42"/>
      <c r="K42"/>
      <c r="L42"/>
      <c r="M42"/>
      <c r="N42"/>
      <c r="O42"/>
    </row>
    <row r="43" spans="1:15" ht="15">
      <c r="J43"/>
      <c r="K43"/>
      <c r="L43"/>
      <c r="M43"/>
      <c r="N43"/>
      <c r="O43"/>
    </row>
    <row r="44" spans="1:15" ht="15">
      <c r="J44"/>
      <c r="K44"/>
      <c r="L44"/>
      <c r="M44"/>
      <c r="N44"/>
      <c r="O44"/>
    </row>
    <row r="45" spans="1:15" ht="15">
      <c r="J45"/>
      <c r="K45"/>
      <c r="L45"/>
      <c r="M45"/>
      <c r="N45"/>
      <c r="O45"/>
    </row>
    <row r="46" spans="1:15" ht="15">
      <c r="J46"/>
      <c r="K46"/>
      <c r="L46"/>
      <c r="M46"/>
      <c r="N46"/>
      <c r="O46"/>
    </row>
    <row r="47" spans="1:15" ht="15">
      <c r="J47"/>
      <c r="K47"/>
      <c r="L47"/>
      <c r="M47"/>
      <c r="N47"/>
      <c r="O47"/>
    </row>
    <row r="48" spans="1:15" ht="15">
      <c r="A48" s="256" t="s">
        <v>337</v>
      </c>
      <c r="B48" s="257"/>
      <c r="C48" s="257"/>
      <c r="D48" s="257"/>
      <c r="E48" s="257"/>
      <c r="F48" s="257"/>
      <c r="G48" s="258"/>
      <c r="J48"/>
      <c r="K48"/>
      <c r="L48"/>
      <c r="M48"/>
      <c r="N48"/>
      <c r="O48"/>
    </row>
    <row r="49" spans="1:15" ht="30" customHeight="1">
      <c r="A49" s="131" t="s">
        <v>473</v>
      </c>
      <c r="B49" s="156"/>
      <c r="C49" s="156"/>
      <c r="D49" s="156"/>
      <c r="E49" s="156"/>
      <c r="F49" s="156"/>
      <c r="G49" s="156"/>
      <c r="J49"/>
      <c r="K49"/>
      <c r="L49"/>
      <c r="M49"/>
      <c r="N49"/>
      <c r="O49"/>
    </row>
  </sheetData>
  <mergeCells count="9">
    <mergeCell ref="A49:G49"/>
    <mergeCell ref="A48:G48"/>
    <mergeCell ref="Q4:S8"/>
    <mergeCell ref="Q10:S12"/>
    <mergeCell ref="Q13:S16"/>
    <mergeCell ref="B5:D5"/>
    <mergeCell ref="E5:G5"/>
    <mergeCell ref="J5:O5"/>
    <mergeCell ref="J7:J19"/>
  </mergeCells>
  <pageMargins left="0.7" right="0.7" top="0.75" bottom="0.75" header="0.3" footer="0.3"/>
  <pageSetup paperSize="9" scale="76" fitToHeight="0" orientation="portrait" r:id="rId1"/>
  <headerFooter scaleWithDoc="0">
    <oddFooter>&amp;C&amp;"Arial,Regular"Page &amp;P</oddFooter>
  </headerFooter>
  <ignoredErrors>
    <ignoredError sqref="M19:N19" 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45C38922-92B1-491B-8750-F1639D14C45C}"/>
</file>

<file path=customXml/itemProps4.xml><?xml version="1.0" encoding="utf-8"?>
<ds:datastoreItem xmlns:ds="http://schemas.openxmlformats.org/officeDocument/2006/customXml" ds:itemID="{3ABA7AE6-421E-4460-B630-D6FFF9EC5D8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2023-03-14T09:01:31Z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