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0"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PBRIDGES\Documents\Runcorn Schedule 5 water\"/>
    </mc:Choice>
  </mc:AlternateContent>
  <xr:revisionPtr revIDLastSave="0" documentId="8_{8D145A7A-0CA7-4948-A510-AC04808B3ABE}" xr6:coauthVersionLast="47" xr6:coauthVersionMax="47" xr10:uidLastSave="{00000000-0000-0000-0000-000000000000}"/>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Residue Quality " sheetId="21" r:id="rId8"/>
    <sheet name="Improvements" sheetId="10" r:id="rId9"/>
    <sheet name="Permit Compliance" sheetId="9" r:id="rId10"/>
    <sheet name="Public Liaison" sheetId="11" r:id="rId11"/>
    <sheet name="Water" sheetId="22" r:id="rId12"/>
    <sheet name="Air (periodic)" sheetId="23" r:id="rId13"/>
    <sheet name="Air (CEMS)" sheetId="24" r:id="rId14"/>
    <sheet name="HCl" sheetId="13" r:id="rId15"/>
    <sheet name="SO2" sheetId="25" r:id="rId16"/>
    <sheet name="NOx" sheetId="26" r:id="rId17"/>
    <sheet name="TOC" sheetId="27" r:id="rId18"/>
    <sheet name="NH3" sheetId="31" r:id="rId19"/>
    <sheet name="Particulates" sheetId="28" r:id="rId20"/>
    <sheet name="CO 95% 10 min" sheetId="30" r:id="rId21"/>
    <sheet name="IBA" sheetId="32" r:id="rId22"/>
    <sheet name="APC" sheetId="33" r:id="rId23"/>
    <sheet name="Invalid Readings Log" sheetId="34" r:id="rId24"/>
  </sheets>
  <definedNames>
    <definedName name="_xlnm.Print_Area" localSheetId="13">'Air (CEMS)'!$A$1:$K$30</definedName>
    <definedName name="_xlnm.Print_Area" localSheetId="12">'Air (periodic)'!$A$1:$I$41</definedName>
    <definedName name="_xlnm.Print_Area" localSheetId="20">'CO 95% 10 min'!$A$1:$H$52</definedName>
    <definedName name="_xlnm.Print_Area" localSheetId="1">Contents!$A$1:$J$49</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Improvements!$A$1:$J$48</definedName>
    <definedName name="_xlnm.Print_Area" localSheetId="18">'NH3'!$A$1:$G$52</definedName>
    <definedName name="_xlnm.Print_Area" localSheetId="16">NOx!$A$1:$G$52</definedName>
    <definedName name="_xlnm.Print_Area" localSheetId="3">'Operational Data'!$A$1:$H$61</definedName>
    <definedName name="_xlnm.Print_Area" localSheetId="4">'Operational Summary'!$A$1:$I$52</definedName>
    <definedName name="_xlnm.Print_Area" localSheetId="19">Particulates!$A$1:$G$52</definedName>
    <definedName name="_xlnm.Print_Area" localSheetId="5">'Perf. Form 1'!$A$1:$J$56</definedName>
    <definedName name="_xlnm.Print_Area" localSheetId="9">'Permit Compliance'!$A$1:$J$36</definedName>
    <definedName name="_xlnm.Print_Area" localSheetId="10">'Public Liaison'!$A$1:$J$29</definedName>
    <definedName name="_xlnm.Print_Area" localSheetId="7">'Residue Quality '!$A$1:$G$37</definedName>
    <definedName name="_xlnm.Print_Area" localSheetId="15">'SO2'!$A$1:$G$52</definedName>
    <definedName name="_xlnm.Print_Area" localSheetId="17">TOC!$A$1:$G$52</definedName>
    <definedName name="_xlnm.Print_Area" localSheetId="11">Water!$A$1:$J$28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8" l="1"/>
  <c r="G12" i="8"/>
  <c r="G11" i="8"/>
  <c r="G10" i="8"/>
  <c r="K26" i="24"/>
  <c r="J26" i="24"/>
  <c r="I26" i="24"/>
  <c r="H26" i="24"/>
  <c r="G26" i="24"/>
  <c r="F26" i="24"/>
  <c r="E26" i="24"/>
  <c r="D26" i="24"/>
  <c r="K25" i="24"/>
  <c r="I25" i="24"/>
  <c r="G25" i="24"/>
  <c r="E25" i="24"/>
  <c r="J25" i="24"/>
  <c r="H25" i="24"/>
  <c r="F25" i="24"/>
  <c r="D25" i="24"/>
  <c r="K24" i="24"/>
  <c r="J24" i="24"/>
  <c r="I24" i="24"/>
  <c r="H24" i="24"/>
  <c r="G24" i="24"/>
  <c r="F24" i="24"/>
  <c r="E24" i="24"/>
  <c r="D24" i="24"/>
  <c r="K23" i="24"/>
  <c r="J23" i="24"/>
  <c r="K22" i="24"/>
  <c r="J22" i="24"/>
  <c r="I23" i="24"/>
  <c r="H23" i="24"/>
  <c r="I22" i="24"/>
  <c r="H22" i="24"/>
  <c r="G23" i="24"/>
  <c r="F23" i="24"/>
  <c r="G22" i="24"/>
  <c r="F22" i="24"/>
  <c r="E23" i="24"/>
  <c r="D23" i="24"/>
  <c r="E22" i="24"/>
  <c r="D22" i="24"/>
  <c r="K21" i="24"/>
  <c r="J21" i="24"/>
  <c r="K20" i="24"/>
  <c r="J20" i="24"/>
  <c r="I21" i="24"/>
  <c r="H21" i="24"/>
  <c r="I20" i="24"/>
  <c r="H20" i="24"/>
  <c r="G21" i="24"/>
  <c r="F21" i="24"/>
  <c r="G20" i="24"/>
  <c r="F20" i="24"/>
  <c r="E21" i="24"/>
  <c r="D21" i="24"/>
  <c r="E20" i="24"/>
  <c r="D20" i="24"/>
  <c r="K19" i="24"/>
  <c r="J19" i="24"/>
  <c r="K18" i="24"/>
  <c r="J18" i="24"/>
  <c r="I19" i="24"/>
  <c r="H19" i="24"/>
  <c r="I18" i="24"/>
  <c r="H18" i="24"/>
  <c r="G19" i="24"/>
  <c r="F19" i="24"/>
  <c r="G18" i="24"/>
  <c r="F18" i="24"/>
  <c r="E19" i="24"/>
  <c r="D19" i="24"/>
  <c r="E18" i="24"/>
  <c r="D18" i="24"/>
  <c r="K17" i="24"/>
  <c r="J17" i="24"/>
  <c r="K16" i="24"/>
  <c r="J16" i="24"/>
  <c r="I17" i="24"/>
  <c r="H17" i="24"/>
  <c r="I16" i="24"/>
  <c r="H16" i="24"/>
  <c r="G17" i="24"/>
  <c r="F17" i="24"/>
  <c r="G16" i="24"/>
  <c r="F16" i="24"/>
  <c r="E17" i="24"/>
  <c r="D17" i="24"/>
  <c r="E16" i="24"/>
  <c r="D16" i="24"/>
  <c r="K15" i="24"/>
  <c r="J15" i="24"/>
  <c r="I15" i="24"/>
  <c r="H15" i="24"/>
  <c r="G15" i="24"/>
  <c r="F15" i="24"/>
  <c r="E15" i="24"/>
  <c r="D15" i="24"/>
  <c r="K14" i="24"/>
  <c r="J14" i="24"/>
  <c r="I14" i="24"/>
  <c r="H14" i="24"/>
  <c r="G14" i="24"/>
  <c r="F14" i="24"/>
  <c r="E14" i="24"/>
  <c r="D14" i="24"/>
  <c r="D26" i="21" l="1"/>
  <c r="D14" i="8" l="1"/>
  <c r="D12" i="8"/>
  <c r="D11" i="8"/>
  <c r="D10" i="8"/>
  <c r="E37" i="7"/>
  <c r="H37" i="7" s="1"/>
  <c r="E36" i="7"/>
  <c r="H36" i="7" s="1"/>
  <c r="E35" i="7"/>
  <c r="H35" i="7" s="1"/>
  <c r="E34" i="7"/>
  <c r="H34" i="7" s="1"/>
  <c r="I24" i="7"/>
  <c r="I23" i="7"/>
  <c r="I15" i="7"/>
  <c r="I18" i="7"/>
  <c r="I11" i="7"/>
  <c r="G18" i="7"/>
  <c r="G11" i="7"/>
  <c r="G16" i="30"/>
  <c r="H16" i="30"/>
  <c r="G17" i="30"/>
  <c r="H17" i="30"/>
  <c r="G18" i="30"/>
  <c r="H18" i="30"/>
  <c r="C16" i="30"/>
  <c r="D16" i="30"/>
  <c r="E16" i="30"/>
  <c r="C17" i="30"/>
  <c r="D17" i="30"/>
  <c r="E17" i="30"/>
  <c r="C18" i="30"/>
  <c r="D18" i="30"/>
  <c r="E18" i="30"/>
  <c r="F16" i="28"/>
  <c r="G16" i="28"/>
  <c r="F17" i="28"/>
  <c r="G17" i="28"/>
  <c r="F18" i="28"/>
  <c r="G18" i="28"/>
  <c r="C16" i="28"/>
  <c r="D16" i="28"/>
  <c r="C17" i="28"/>
  <c r="D17" i="28"/>
  <c r="C18" i="28"/>
  <c r="D18" i="28"/>
  <c r="F16" i="31"/>
  <c r="G16" i="31"/>
  <c r="F17" i="31"/>
  <c r="G17" i="31"/>
  <c r="F18" i="31"/>
  <c r="G18" i="31"/>
  <c r="C16" i="31"/>
  <c r="D16" i="31"/>
  <c r="C17" i="31"/>
  <c r="D17" i="31"/>
  <c r="C18" i="31"/>
  <c r="D18" i="31"/>
  <c r="F16" i="27"/>
  <c r="G16" i="27"/>
  <c r="F17" i="27"/>
  <c r="G17" i="27"/>
  <c r="F18" i="27"/>
  <c r="G18" i="27"/>
  <c r="C16" i="27"/>
  <c r="D16" i="27"/>
  <c r="C17" i="27"/>
  <c r="D17" i="27"/>
  <c r="C18" i="27"/>
  <c r="D18" i="27"/>
  <c r="F16" i="26"/>
  <c r="G16" i="26"/>
  <c r="F17" i="26"/>
  <c r="G17" i="26"/>
  <c r="F18" i="26"/>
  <c r="G18" i="26"/>
  <c r="C16" i="26"/>
  <c r="D16" i="26"/>
  <c r="C17" i="26"/>
  <c r="D17" i="26"/>
  <c r="C18" i="26"/>
  <c r="D18" i="26"/>
  <c r="F16" i="25"/>
  <c r="G16" i="25"/>
  <c r="F17" i="25"/>
  <c r="G17" i="25"/>
  <c r="F18" i="25"/>
  <c r="G18" i="25"/>
  <c r="C16" i="25"/>
  <c r="D16" i="25"/>
  <c r="C17" i="25"/>
  <c r="D17" i="25"/>
  <c r="C18" i="25"/>
  <c r="D18" i="25"/>
  <c r="G16" i="13"/>
  <c r="G17" i="13"/>
  <c r="G18" i="13"/>
  <c r="F16" i="13"/>
  <c r="F17" i="13"/>
  <c r="F18" i="13"/>
  <c r="D16" i="13"/>
  <c r="D17" i="13"/>
  <c r="D18" i="13"/>
  <c r="C16" i="13"/>
  <c r="C17" i="13"/>
  <c r="C18" i="13"/>
  <c r="H25" i="6" l="1"/>
  <c r="H23" i="6"/>
  <c r="H22" i="6"/>
  <c r="H21" i="6"/>
  <c r="H20" i="6"/>
  <c r="H26" i="6"/>
  <c r="H31" i="6"/>
  <c r="H30" i="6"/>
  <c r="H43" i="6"/>
  <c r="H42" i="6"/>
  <c r="H40" i="6"/>
  <c r="H39" i="6"/>
  <c r="H56" i="6"/>
  <c r="H55" i="6"/>
  <c r="G58" i="6"/>
  <c r="H54" i="6"/>
  <c r="H52" i="6"/>
  <c r="H51" i="6"/>
  <c r="H50" i="6"/>
  <c r="H49" i="6"/>
  <c r="C15" i="6"/>
  <c r="F54" i="6" l="1"/>
  <c r="E54" i="6" l="1"/>
  <c r="G13" i="30" l="1"/>
  <c r="H13" i="30"/>
  <c r="G14" i="30"/>
  <c r="H14" i="30"/>
  <c r="G15" i="30"/>
  <c r="H15" i="30"/>
  <c r="C13" i="30"/>
  <c r="D13" i="30"/>
  <c r="E13" i="30"/>
  <c r="C14" i="30"/>
  <c r="D14" i="30"/>
  <c r="E14" i="30"/>
  <c r="C15" i="30"/>
  <c r="D15" i="30"/>
  <c r="E15" i="30"/>
  <c r="F13" i="28"/>
  <c r="G13" i="28"/>
  <c r="F14" i="28"/>
  <c r="G14" i="28"/>
  <c r="F15" i="28"/>
  <c r="G15" i="28"/>
  <c r="C13" i="28"/>
  <c r="D13" i="28"/>
  <c r="C14" i="28"/>
  <c r="D14" i="28"/>
  <c r="C15" i="28"/>
  <c r="D15" i="28"/>
  <c r="F13" i="31"/>
  <c r="G13" i="31"/>
  <c r="F14" i="31"/>
  <c r="G14" i="31"/>
  <c r="F15" i="31"/>
  <c r="G15" i="31"/>
  <c r="C13" i="31"/>
  <c r="D13" i="31"/>
  <c r="C14" i="31"/>
  <c r="D14" i="31"/>
  <c r="C15" i="31"/>
  <c r="D15" i="31"/>
  <c r="F13" i="27"/>
  <c r="G13" i="27"/>
  <c r="F14" i="27"/>
  <c r="G14" i="27"/>
  <c r="F15" i="27"/>
  <c r="G15" i="27"/>
  <c r="C13" i="27"/>
  <c r="D13" i="27"/>
  <c r="C14" i="27"/>
  <c r="D14" i="27"/>
  <c r="C15" i="27"/>
  <c r="D15" i="27"/>
  <c r="F13" i="26"/>
  <c r="G13" i="26"/>
  <c r="F14" i="26"/>
  <c r="G14" i="26"/>
  <c r="F15" i="26"/>
  <c r="G15" i="26"/>
  <c r="C13" i="26"/>
  <c r="D13" i="26"/>
  <c r="C14" i="26"/>
  <c r="D14" i="26"/>
  <c r="C15" i="26"/>
  <c r="D15" i="26"/>
  <c r="F13" i="25"/>
  <c r="G13" i="25"/>
  <c r="F14" i="25"/>
  <c r="G14" i="25"/>
  <c r="F15" i="25"/>
  <c r="G15" i="25"/>
  <c r="C13" i="25"/>
  <c r="D13" i="25"/>
  <c r="C14" i="25"/>
  <c r="D14" i="25"/>
  <c r="C15" i="25"/>
  <c r="D15" i="25"/>
  <c r="F13" i="13"/>
  <c r="G13" i="13"/>
  <c r="F14" i="13"/>
  <c r="G14" i="13"/>
  <c r="F15" i="13"/>
  <c r="G15" i="13"/>
  <c r="C13" i="13"/>
  <c r="D13" i="13"/>
  <c r="C14" i="13"/>
  <c r="D14" i="13"/>
  <c r="C15" i="13"/>
  <c r="D15" i="13"/>
  <c r="H33" i="7"/>
  <c r="G10" i="30"/>
  <c r="H10" i="30"/>
  <c r="G11" i="30"/>
  <c r="H11" i="30"/>
  <c r="G12" i="30"/>
  <c r="H12" i="30"/>
  <c r="C10" i="30"/>
  <c r="D10" i="30"/>
  <c r="E10" i="30"/>
  <c r="C11" i="30"/>
  <c r="D11" i="30"/>
  <c r="E11" i="30"/>
  <c r="C12" i="30"/>
  <c r="D12" i="30"/>
  <c r="E12" i="30"/>
  <c r="D54" i="6"/>
  <c r="F10" i="28"/>
  <c r="G10" i="28"/>
  <c r="F11" i="28"/>
  <c r="G11" i="28"/>
  <c r="F12" i="28"/>
  <c r="G12" i="28"/>
  <c r="C10" i="28"/>
  <c r="D10" i="28"/>
  <c r="C11" i="28"/>
  <c r="D11" i="28"/>
  <c r="C12" i="28"/>
  <c r="D12" i="28"/>
  <c r="F10" i="31"/>
  <c r="G10" i="31"/>
  <c r="F11" i="31"/>
  <c r="G11" i="31"/>
  <c r="F12" i="31"/>
  <c r="G12" i="31"/>
  <c r="C10" i="31"/>
  <c r="D10" i="31"/>
  <c r="C11" i="31"/>
  <c r="D11" i="31"/>
  <c r="C12" i="31"/>
  <c r="D12" i="31"/>
  <c r="F10" i="27"/>
  <c r="G10" i="27"/>
  <c r="F11" i="27"/>
  <c r="G11" i="27"/>
  <c r="F12" i="27"/>
  <c r="G12" i="27"/>
  <c r="C10" i="27"/>
  <c r="D10" i="27"/>
  <c r="C11" i="27"/>
  <c r="D11" i="27"/>
  <c r="C12" i="27"/>
  <c r="D12" i="27"/>
  <c r="F10" i="26"/>
  <c r="G10" i="26"/>
  <c r="F11" i="26"/>
  <c r="G11" i="26"/>
  <c r="F12" i="26"/>
  <c r="G12" i="26"/>
  <c r="C10" i="26"/>
  <c r="D10" i="26"/>
  <c r="C11" i="26"/>
  <c r="D11" i="26"/>
  <c r="C12" i="26"/>
  <c r="D12" i="26"/>
  <c r="F10" i="25"/>
  <c r="G10" i="25"/>
  <c r="F11" i="25"/>
  <c r="G11" i="25"/>
  <c r="F12" i="25"/>
  <c r="G12" i="25"/>
  <c r="C10" i="25"/>
  <c r="D10" i="25"/>
  <c r="C11" i="25"/>
  <c r="D11" i="25"/>
  <c r="C12" i="25"/>
  <c r="D12" i="25"/>
  <c r="C10" i="13"/>
  <c r="C11" i="13"/>
  <c r="C12" i="13"/>
  <c r="F10" i="13"/>
  <c r="G10" i="13"/>
  <c r="F11" i="13"/>
  <c r="G11" i="13"/>
  <c r="F12" i="13"/>
  <c r="G12" i="13"/>
  <c r="D10" i="13"/>
  <c r="D11" i="13"/>
  <c r="D12" i="13"/>
  <c r="N64" i="30"/>
  <c r="N49" i="30"/>
  <c r="N34" i="30"/>
  <c r="N19" i="30"/>
  <c r="C7" i="13" l="1"/>
  <c r="D7" i="13"/>
  <c r="C8" i="13"/>
  <c r="D8" i="13"/>
  <c r="C9" i="13"/>
  <c r="D9" i="13"/>
  <c r="G3" i="7" l="1"/>
  <c r="D7" i="8"/>
  <c r="C24" i="6"/>
  <c r="D24" i="6"/>
  <c r="E24" i="6"/>
  <c r="F24" i="6"/>
  <c r="C54" i="6" l="1"/>
  <c r="E9" i="30" l="1"/>
  <c r="G9" i="30"/>
  <c r="D9" i="30"/>
  <c r="D8" i="30"/>
  <c r="G8" i="31" l="1"/>
  <c r="G9" i="31"/>
  <c r="F8" i="31"/>
  <c r="F9" i="31"/>
  <c r="D8" i="31"/>
  <c r="D9" i="31"/>
  <c r="C8" i="31"/>
  <c r="C9" i="31"/>
  <c r="G7" i="31"/>
  <c r="F7" i="31"/>
  <c r="D7" i="31"/>
  <c r="C7" i="31"/>
  <c r="H8" i="30"/>
  <c r="H9" i="30"/>
  <c r="G8" i="30"/>
  <c r="E8" i="30"/>
  <c r="C8" i="30"/>
  <c r="C9" i="30"/>
  <c r="H7" i="30"/>
  <c r="G7" i="30"/>
  <c r="E7" i="30"/>
  <c r="D7" i="30"/>
  <c r="C7" i="30"/>
  <c r="G9" i="28"/>
  <c r="G7" i="28"/>
  <c r="G8" i="28"/>
  <c r="F8" i="28"/>
  <c r="F9" i="28"/>
  <c r="F7" i="28"/>
  <c r="D9" i="28"/>
  <c r="D8" i="28"/>
  <c r="D7" i="28"/>
  <c r="C8" i="28"/>
  <c r="C9" i="28"/>
  <c r="C7" i="28"/>
  <c r="C7" i="27"/>
  <c r="G8" i="27"/>
  <c r="G9" i="27"/>
  <c r="F8" i="27"/>
  <c r="F9" i="27"/>
  <c r="G7" i="27"/>
  <c r="F7" i="27"/>
  <c r="D8" i="27"/>
  <c r="D9" i="27"/>
  <c r="D7" i="27"/>
  <c r="C8" i="27"/>
  <c r="C9" i="27"/>
  <c r="G9" i="26"/>
  <c r="G8" i="26"/>
  <c r="F8" i="26"/>
  <c r="F9" i="26"/>
  <c r="D8" i="26"/>
  <c r="D9" i="26"/>
  <c r="C8" i="26"/>
  <c r="C9" i="26"/>
  <c r="G7" i="26"/>
  <c r="F7" i="26"/>
  <c r="F9" i="25"/>
  <c r="D7" i="26"/>
  <c r="C7" i="26"/>
  <c r="L34" i="25"/>
  <c r="G7" i="25"/>
  <c r="F8" i="25"/>
  <c r="F7" i="25"/>
  <c r="G8" i="25"/>
  <c r="G9" i="25"/>
  <c r="D7" i="25"/>
  <c r="D8" i="25"/>
  <c r="D9" i="25"/>
  <c r="C8" i="25"/>
  <c r="C9" i="25"/>
  <c r="C7" i="25"/>
  <c r="G8" i="13"/>
  <c r="G9" i="13"/>
  <c r="F9" i="13"/>
  <c r="F8" i="13"/>
  <c r="G7" i="13"/>
  <c r="F7" i="13"/>
  <c r="H57" i="6" l="1"/>
  <c r="G13" i="6" l="1"/>
  <c r="H13" i="6" s="1"/>
  <c r="G41" i="6"/>
  <c r="H41" i="6" s="1"/>
  <c r="J3" i="31" l="1"/>
  <c r="J3" i="30"/>
  <c r="J3" i="28"/>
  <c r="J3" i="27"/>
  <c r="J3" i="26"/>
  <c r="J3" i="25"/>
  <c r="J3" i="13"/>
  <c r="G16" i="6" l="1"/>
  <c r="H16" i="6" s="1"/>
  <c r="G53" i="6" l="1"/>
  <c r="G55" i="6" l="1"/>
  <c r="G61" i="6"/>
  <c r="G60" i="6"/>
  <c r="H60" i="6" s="1"/>
  <c r="G59" i="6"/>
  <c r="G57" i="6"/>
  <c r="G49" i="6"/>
  <c r="G50" i="6"/>
  <c r="G51" i="6"/>
  <c r="G52" i="6"/>
  <c r="G56" i="6"/>
  <c r="D46" i="7" l="1"/>
  <c r="E46" i="7"/>
  <c r="C46" i="7"/>
  <c r="G54" i="6"/>
  <c r="J46" i="7"/>
  <c r="F46" i="7"/>
  <c r="I46" i="7"/>
  <c r="D15" i="6"/>
  <c r="E15" i="6"/>
  <c r="F15" i="6"/>
  <c r="E1" i="31" l="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O64" i="28"/>
  <c r="N64" i="28"/>
  <c r="M64" i="28"/>
  <c r="L64" i="28"/>
  <c r="O49" i="28"/>
  <c r="N49" i="28"/>
  <c r="M49" i="28"/>
  <c r="L49" i="28"/>
  <c r="O34" i="28"/>
  <c r="N34" i="28"/>
  <c r="M34" i="28"/>
  <c r="L34" i="28"/>
  <c r="O19" i="28"/>
  <c r="N19" i="28"/>
  <c r="M19" i="28"/>
  <c r="L19" i="28"/>
  <c r="A6" i="28"/>
  <c r="O64" i="27"/>
  <c r="N64" i="27"/>
  <c r="M64" i="27"/>
  <c r="L64" i="27"/>
  <c r="O49" i="27"/>
  <c r="N49" i="27"/>
  <c r="M49" i="27"/>
  <c r="L49" i="27"/>
  <c r="O34" i="27"/>
  <c r="N34" i="27"/>
  <c r="M34" i="27"/>
  <c r="L34" i="27"/>
  <c r="O19" i="27"/>
  <c r="N19" i="27"/>
  <c r="M19" i="27"/>
  <c r="L19" i="27"/>
  <c r="A6" i="27"/>
  <c r="O64" i="26"/>
  <c r="N64" i="26"/>
  <c r="M64" i="26"/>
  <c r="L64" i="26"/>
  <c r="O49" i="26"/>
  <c r="N49" i="26"/>
  <c r="M49" i="26"/>
  <c r="L49" i="26"/>
  <c r="O34" i="26"/>
  <c r="N34" i="26"/>
  <c r="M34" i="26"/>
  <c r="L34" i="26"/>
  <c r="O19" i="26"/>
  <c r="N19" i="26"/>
  <c r="M19" i="26"/>
  <c r="L19" i="26"/>
  <c r="A6" i="26"/>
  <c r="O64" i="25"/>
  <c r="N64" i="25"/>
  <c r="M64" i="25"/>
  <c r="L64" i="25"/>
  <c r="O49" i="25"/>
  <c r="N49" i="25"/>
  <c r="M49" i="25"/>
  <c r="L49" i="25"/>
  <c r="O34" i="25"/>
  <c r="N34" i="25"/>
  <c r="M34" i="25"/>
  <c r="O19" i="25"/>
  <c r="N19" i="25"/>
  <c r="M19" i="25"/>
  <c r="L19" i="25"/>
  <c r="A6" i="25"/>
  <c r="O64" i="13"/>
  <c r="N64" i="13"/>
  <c r="M64" i="13"/>
  <c r="L64" i="13"/>
  <c r="O49" i="13"/>
  <c r="N49" i="13"/>
  <c r="M49" i="13"/>
  <c r="L49" i="13"/>
  <c r="O34" i="13"/>
  <c r="N34" i="13"/>
  <c r="M34" i="13"/>
  <c r="L34" i="13"/>
  <c r="O19" i="13"/>
  <c r="N19" i="13"/>
  <c r="M19" i="13"/>
  <c r="L19" i="13"/>
  <c r="A6" i="13"/>
  <c r="J36" i="27" l="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I22" i="7"/>
  <c r="I21" i="7"/>
  <c r="I20" i="7"/>
  <c r="I19" i="7"/>
  <c r="I12" i="7"/>
  <c r="I13" i="7"/>
  <c r="I14" i="7"/>
  <c r="G7" i="8"/>
  <c r="B5" i="8"/>
  <c r="A3" i="8"/>
  <c r="A1" i="8"/>
  <c r="G23" i="7"/>
  <c r="E23" i="7"/>
  <c r="G15" i="7"/>
  <c r="E15" i="7"/>
  <c r="B4" i="7"/>
  <c r="A3" i="7"/>
  <c r="A1" i="7"/>
  <c r="A8" i="7" s="1"/>
  <c r="H61" i="6"/>
  <c r="H59" i="6"/>
  <c r="G46" i="6"/>
  <c r="G45" i="6"/>
  <c r="G44" i="6"/>
  <c r="G43" i="6"/>
  <c r="G42" i="6"/>
  <c r="G40" i="6"/>
  <c r="G39" i="6"/>
  <c r="G38" i="6"/>
  <c r="G35" i="6"/>
  <c r="H35" i="6" s="1"/>
  <c r="G34" i="6"/>
  <c r="H34" i="6" s="1"/>
  <c r="G33" i="6"/>
  <c r="H33" i="6" s="1"/>
  <c r="G32" i="6"/>
  <c r="G31" i="6"/>
  <c r="G30" i="6"/>
  <c r="G26" i="6"/>
  <c r="G25" i="6"/>
  <c r="G23" i="6"/>
  <c r="G22" i="6"/>
  <c r="G21" i="6"/>
  <c r="G20" i="6"/>
  <c r="G17" i="6"/>
  <c r="H17" i="6" s="1"/>
  <c r="G14" i="6"/>
  <c r="G12" i="6"/>
  <c r="H12" i="6" s="1"/>
  <c r="G11" i="6"/>
  <c r="G10" i="6"/>
  <c r="G9" i="6"/>
  <c r="G8" i="6"/>
  <c r="E33" i="7" l="1"/>
  <c r="G24" i="7"/>
  <c r="G15" i="6"/>
  <c r="H38" i="6" s="1"/>
  <c r="G24" i="6"/>
  <c r="E24" i="7"/>
  <c r="A31" i="7"/>
  <c r="A43" i="7" s="1"/>
  <c r="H15" i="6" l="1"/>
  <c r="H44" i="6"/>
  <c r="H8" i="6"/>
  <c r="H32" i="6"/>
  <c r="H10" i="6"/>
  <c r="H14" i="6"/>
  <c r="H11" i="6"/>
  <c r="H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tc={337E90A2-EEE2-43BF-A5EE-8B14F73E61AC}</author>
    <author>tc={B21E1D25-F9AF-4F75-B63C-6F35337E5441}</author>
    <author>tc={5A7772A7-29D8-43FE-B4FB-EE4C57B2F105}</author>
  </authors>
  <commentList>
    <comment ref="A25" authorId="0" shapeId="0" xr:uid="{337E90A2-EEE2-43BF-A5EE-8B14F73E61AC}">
      <text>
        <t>[Threaded comment]
Your version of Excel allows you to read this threaded comment; however, any edits to it will get removed if the file is opened in a newer version of Excel. Learn more: https://go.microsoft.com/fwlink/?linkid=870924
Comment:
    Steam export</t>
      </text>
    </comment>
    <comment ref="A26" authorId="1" shapeId="0" xr:uid="{B21E1D25-F9AF-4F75-B63C-6F35337E5441}">
      <text>
        <t>[Threaded comment]
Your version of Excel allows you to read this threaded comment; however, any edits to it will get removed if the file is opened in a newer version of Excel. Learn more: https://go.microsoft.com/fwlink/?linkid=870924
Comment:
    Steam export</t>
      </text>
    </comment>
    <comment ref="A45" authorId="2" shapeId="0" xr:uid="{5A7772A7-29D8-43FE-B4FB-EE4C57B2F105}">
      <text>
        <t>[Threaded comment]
Your version of Excel allows you to read this threaded comment; however, any edits to it will get removed if the file is opened in a newer version of Excel. Learn more: https://go.microsoft.com/fwlink/?linkid=870924
Comment:
    Previous readings were m3. Have now been converted into KGs</t>
      </text>
    </comment>
  </commentList>
</comments>
</file>

<file path=xl/sharedStrings.xml><?xml version="1.0" encoding="utf-8"?>
<sst xmlns="http://schemas.openxmlformats.org/spreadsheetml/2006/main" count="1503" uniqueCount="544">
  <si>
    <t>Add company logo</t>
  </si>
  <si>
    <t xml:space="preserve">Version 20.1 </t>
  </si>
  <si>
    <t>Add photo</t>
  </si>
  <si>
    <t>Notes:</t>
  </si>
  <si>
    <t>This template may require adjustments by individual operators to meet specific reporting requirements as defined in the site Permit(s)</t>
  </si>
  <si>
    <t>Annual Performance Report 2022</t>
  </si>
  <si>
    <t>Permit EPR/XP3005LB</t>
  </si>
  <si>
    <t xml:space="preserve">Runcorn Energy From Waste Facility </t>
  </si>
  <si>
    <t>Runcorn EfW</t>
  </si>
  <si>
    <t>Viridor Energy Limited</t>
  </si>
  <si>
    <t>Year:</t>
  </si>
  <si>
    <t>Address:</t>
  </si>
  <si>
    <t>Barlow Way, Runcorn WA7 4HG</t>
  </si>
  <si>
    <t xml:space="preserve">Tel: </t>
  </si>
  <si>
    <t>01928 502278</t>
  </si>
  <si>
    <t xml:space="preserve">Email: </t>
  </si>
  <si>
    <t xml:space="preserve">GPowell@viridor.co.uk </t>
  </si>
  <si>
    <t>Prepared by:</t>
  </si>
  <si>
    <t>Glenn Powell</t>
  </si>
  <si>
    <t>Position:</t>
  </si>
  <si>
    <t>EHS Manager</t>
  </si>
  <si>
    <t>Approved by:</t>
  </si>
  <si>
    <t>Darren Bolton</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</si>
  <si>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</si>
  <si>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</si>
  <si>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</si>
  <si>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</si>
  <si>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</si>
  <si>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</si>
  <si>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</si>
  <si>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</si>
  <si>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</si>
  <si>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</si>
  <si>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</si>
  <si>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</si>
  <si>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</si>
  <si>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</si>
  <si>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</si>
  <si>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</si>
  <si>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</si>
  <si>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</si>
  <si>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</si>
  <si>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</si>
  <si>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</si>
  <si>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</si>
  <si>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</si>
  <si>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</si>
  <si>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</si>
  <si>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</si>
  <si>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</si>
  <si>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</si>
  <si>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Incinerator Bottom Ash (IBA)</t>
  </si>
  <si>
    <t>Air Pollution Control Residues (APCR)</t>
  </si>
  <si>
    <t>Invalid Readings Log</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</si>
  <si>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</si>
  <si>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</si>
  <si>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</si>
  <si>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</si>
  <si>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</si>
  <si>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</si>
  <si>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</si>
  <si>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</si>
  <si>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</si>
  <si>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Runcorn Energy from Waste (EfW) facility is located to the north of the Runcorn site known as Weston Point. The EfW facility has a total capacity of approximately 350MW (thermal input) and is capable of generating up to approximately 86MW of electrical power and 110 tonnes per hour steam. The plant comprises of two parts: Phase 1 and Phase 2. Phase 1 consists of two lines 1 and 2. Phase 2 consists of two further lines; 3 and 4. The capacity of the facility is 1,100,000 tonnes per calendar year.</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</si>
  <si>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</si>
  <si>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</si>
  <si>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Incoming refuse vehicles and bulk transport enter the site and proceed to the incoming weighbridge. After weighing in, the vehicles continue to the enclosed reception hall where they will discharge their load into the waste storage bunker.
Vehicle loads are inspected randomly in the tipping hall to confirm the nature of incoming waste.
Once vehicles have deposited their waste they leave the site via a second weighbridge.
Potential emissions of odour and dust from the tipping hall and refuse bunkers are controlled
by forced draught fans located above the refuse bunkers. These draw air from the bunker hall
and reception area into the furnace to feed the combustion process, creating a slight negative
pressure.
The waste combustion takes place on a Keppel Seghers grate, the heat generated being used to create superheated steam which is used to drive the steam turbine and generate electricity. Heat from turbine bleeds can be used for combined heat and power systems and is also used for pre-heating of combustion air and operation of the deaerator to maximise efficiency.
Condensing of the steam takes place via cooling towers and the condensate cycles back around in a closed system (other than necessary top up).
Emission control is via injection of ammonia into the furnace for NOx control via SNCR technology while at the end of the boiler and gas path lime and activated carbon are added to remove acidic gases, dioxins, furans and heavy metals before this is all filtered by a bag filter system to remove the lime, carbon and particulates from the flue gases producing APCr.
Emissions are measured continuously in stack and by extractive stack measurements as required by the environmental permit.
Residues from the process, IBA and APCr are both sent to specialist reprocessing sites. IBA has metals removed for recyling and is reprocessed into IBAA (Incinerator Bottom Ash Aggregate). The APCr is sent to OCO Technology (formally Carbon8) who use accelerated carbonation technology to produce a carbon negative aggregate material which encapsulates the absorbed substances from the APCr.
Maintenance is controlled by a CMMS system and consists of planned preventative maintenance (ppm), derived from both experience of the plant and OEM requirements, and reactive maintenance. The site has two annual shutdown periods (one per Phase) during which maintenance and statutory inspections are carried out.
The plant operates a document control system meeting the requirements of the Viridor document management system and ISO 9001, 14001, 45001 and 50001. On December 18th 2020 the sites Environmental Permit was transfered from Viridor Waste Management to Viridor Energy and a new permit number issued (EPR/XP3005LB)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</si>
  <si>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</si>
  <si>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</si>
  <si>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</si>
  <si>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</si>
  <si>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</si>
  <si>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</si>
  <si>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</si>
  <si>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</si>
  <si>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</si>
  <si>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</si>
  <si>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</si>
  <si>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</si>
  <si>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</si>
  <si>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</si>
  <si>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</si>
  <si>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</si>
  <si>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</si>
  <si>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</si>
  <si>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</si>
  <si>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</si>
  <si>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</si>
  <si>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</si>
  <si>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</si>
  <si>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</si>
  <si>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</si>
  <si>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</si>
  <si>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</si>
  <si>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Total waste combusted</t>
  </si>
  <si>
    <t xml:space="preserve">Rejected Waste </t>
  </si>
  <si>
    <t>Unprocessed waste transferred out</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</si>
  <si>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</si>
  <si>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</si>
  <si>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</si>
  <si>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</si>
  <si>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</si>
  <si>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</si>
  <si>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</si>
  <si>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</si>
  <si>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</si>
  <si>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</si>
  <si>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</si>
  <si>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</si>
  <si>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</si>
  <si>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</si>
  <si>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</si>
  <si>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</si>
  <si>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</si>
  <si>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</si>
  <si>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</si>
  <si>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</si>
  <si>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</si>
  <si>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</si>
  <si>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</si>
  <si>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</si>
  <si>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</si>
  <si>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</si>
  <si>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</si>
  <si>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</si>
  <si>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</si>
  <si>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</si>
  <si>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 xml:space="preserve">Summary </t>
  </si>
  <si>
    <t>Line/Unit</t>
  </si>
  <si>
    <t xml:space="preserve">Hrs in year </t>
  </si>
  <si>
    <t>Availability of waste combustion by line, hrs</t>
  </si>
  <si>
    <t>Hrs in Q4</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</si>
  <si>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</si>
  <si>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</si>
  <si>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</si>
  <si>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</si>
  <si>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</si>
  <si>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</si>
  <si>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</si>
  <si>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</si>
  <si>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</si>
  <si>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</si>
  <si>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</si>
  <si>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period.</t>
  </si>
  <si>
    <t xml:space="preserve">During the whole of 2022 the site facility accepted 929,714 tonnes of waste from municipal sources. The facility generated 642,250 MW of electricity, exporting 562,302 MW while generating 501,641 in the form of steam for use within the connected Inovyn works.
Overall availability for the whole of 2022 was 90.5% acorss the 4 lines. </t>
  </si>
  <si>
    <t xml:space="preserve">Include summary of key operational and/or mainteanance activity undertaken in the year, such as any major component upgrades and/or replacements </t>
  </si>
  <si>
    <t>Summary of Residue Handling for the reporting period.</t>
  </si>
  <si>
    <t>All IBA has been assessed as non hazardous.</t>
  </si>
  <si>
    <t xml:space="preserve">Include in here a summary of residue handling regimes and destinations </t>
  </si>
  <si>
    <t>Q4 Annual Performance Form 1</t>
  </si>
  <si>
    <t xml:space="preserve">Operator: </t>
  </si>
  <si>
    <t>Facility:</t>
  </si>
  <si>
    <t>Form:</t>
  </si>
  <si>
    <t>Performance 1</t>
  </si>
  <si>
    <t xml:space="preserve">Reporting  Period from: </t>
  </si>
  <si>
    <t>to:</t>
  </si>
  <si>
    <t>Period Reporting of Waste Disposal and Recovery</t>
  </si>
  <si>
    <t>Waste Description</t>
  </si>
  <si>
    <t>Disposal Route(s)</t>
  </si>
  <si>
    <t>Disposal Tonnes</t>
  </si>
  <si>
    <t>Recovery Tonnes</t>
  </si>
  <si>
    <t>% / tonne of waste incinerated</t>
  </si>
  <si>
    <t>1) Hazardous Wastes</t>
  </si>
  <si>
    <t>APC Residues</t>
  </si>
  <si>
    <t>R1</t>
  </si>
  <si>
    <t>IBA</t>
  </si>
  <si>
    <t>Total Hazardous Waste</t>
  </si>
  <si>
    <t>2) Non-Hazardous Wastes</t>
  </si>
  <si>
    <t>Ferrous Metal</t>
  </si>
  <si>
    <t>Process Water</t>
  </si>
  <si>
    <t>Total Non-Hazardous Waste</t>
  </si>
  <si>
    <t>TOTAL WASTE</t>
  </si>
  <si>
    <t>Operator’s comments :</t>
  </si>
  <si>
    <t>Period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</si>
  <si>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</si>
  <si>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</si>
  <si>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</si>
  <si>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</si>
  <si>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</si>
  <si>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</si>
  <si>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</si>
  <si>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</si>
  <si>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</si>
  <si>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 xml:space="preserve">Period Reporting of other performance indicators </t>
  </si>
  <si>
    <t>Parameter</t>
  </si>
  <si>
    <t>Results by Line</t>
  </si>
  <si>
    <t>A1</t>
  </si>
  <si>
    <t>A2</t>
  </si>
  <si>
    <t>A3</t>
  </si>
  <si>
    <t>A4</t>
  </si>
  <si>
    <t>Turbine 1</t>
  </si>
  <si>
    <t>Turbine 2</t>
  </si>
  <si>
    <t>Operating hours for the year, hours</t>
  </si>
  <si>
    <t>Number of periods of abnormal operation, qty.</t>
  </si>
  <si>
    <t>Cumulative hours of abnormal operation for this year, hours</t>
  </si>
  <si>
    <t xml:space="preserve">Signed: </t>
  </si>
  <si>
    <t>Date:</t>
  </si>
  <si>
    <t xml:space="preserve"> Reporting of Energy Usage/Export</t>
  </si>
  <si>
    <t>Energy 1</t>
  </si>
  <si>
    <t>Energy Source</t>
  </si>
  <si>
    <t>Energy Usage</t>
  </si>
  <si>
    <t>Specific Useage (KWh/tonne incinerated</t>
  </si>
  <si>
    <t>Electricity Produced</t>
  </si>
  <si>
    <t xml:space="preserve">Electricity Imported   </t>
  </si>
  <si>
    <t>Electricity Exported</t>
  </si>
  <si>
    <t>Gas Oil</t>
  </si>
  <si>
    <t>litres</t>
  </si>
  <si>
    <t>Steam/hot water exported</t>
  </si>
  <si>
    <t>GWh</t>
  </si>
  <si>
    <t>Residue Quality Monitoring Requirements</t>
  </si>
  <si>
    <t>Summary of monitoring undertaken and compliance</t>
  </si>
  <si>
    <t>IBA undergoes 2 monthly samplings as required by permit conditon 3.5.1c and table 3.4</t>
  </si>
  <si>
    <t>APCr is sampled quareterly as per permit condition 3.5.1c and table 3.4</t>
  </si>
  <si>
    <t>Commentary on any specific events</t>
  </si>
  <si>
    <t>Date &amp; Event</t>
  </si>
  <si>
    <t>Description</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</si>
  <si>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</si>
  <si>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</si>
  <si>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</si>
  <si>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</si>
  <si>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</si>
  <si>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</si>
  <si>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</si>
  <si>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</si>
  <si>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</si>
  <si>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</si>
  <si>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</si>
  <si>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</si>
  <si>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</si>
  <si>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 xml:space="preserve"> All IBA remained non-hazardous as per the ESA protocol within Q4 2022.
6 samples are taken for each phase of the facility and 1 sample per phase for APCr.</t>
  </si>
  <si>
    <t>Summary of Plant Improvements</t>
  </si>
  <si>
    <t>Summary of any efficiency improvements that have been completed within this quarter.</t>
  </si>
  <si>
    <t>Steam losses
•	A comprehensive study was completed at the Runcorn EFW plant across all four lines utilising steam, water, and condensate flows to identify potential losses.  These losses were addressed in the 2022 outages and a subsequential study has indicated a recovery of approximately 4t/hr of steam per Phase (two lines).
Turbine efficiency 
•	Major overhaul of P1 turbine has provided an efficiency improvement of 0.5Mwe/hr.
Steam cycle efficiency 
•	A review of the steam cycle identified an opportunity to optimise the Deaerator steam pressure.  This adjustment is providing an approximate power improvement of 80-100kWe/hr per line.
Cooling towers
•	Control philosophy change to target turbine back pressure rather than a set cooling tower water temperature.  Initial calculations estimate an average annual improvement of 180-200kWe/hr per Phase.  The most significant improvements will be observed when the ambient temperature is low and at times of high steam exports from Phase 1.  Data is currently being collected following the control change to demonstrate the improvement.  However, a full year of data is required to accurately calculate this.
LED lighting
•	Runcorn EFW is currently installing LED lighting in the boiler house.  The quality of light emitted from these LED fittings is significantly better creating and safer and happier place to work.  There is an additional benefit of achieving over a 20% reduction in energy consumption.  Further lighting projects are being planned throughput the boiler house, as well as reviewing the flood lighting for external areas and the tipping hall.</t>
  </si>
  <si>
    <t>Summary of any permit improvement conditions that have been completed within this quarter and the resulting environmental benefits.</t>
  </si>
  <si>
    <t>N/A</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</si>
  <si>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</si>
  <si>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</si>
  <si>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Noise - Railhead operations had been time restricted due to substantiated noise impacts.  Several measures to reduce noise have been enacted, including the use of chain socks on the crane, reducing crane speed and the use of foam pads when placing rail boxes on the ground.  Following a re-assessment of noise after measures adopted, time restrictions were lifted.                                                                                                                                                                 Noise control Audit carried out to ascertain dominant noise sources on site.  Engineering solutions found and will be implemented in H1.  Following these improvements a further BS4142 assessment will be carried out to ensure no adverse impact on nearby receptors.                                                                                                                                      Cooling tower plume - Due to some complaints of cooling tower plume drifting across to Clarks Terrace on occassion, a 'plume abatement' technique has been adopted to reduce the likelyhood of the plume grounding on the properties at Clarks Terrace.</t>
  </si>
  <si>
    <t>Summary of Permit Compliance</t>
  </si>
  <si>
    <t>Compliance with permit limits for continuously monitored pollutants</t>
  </si>
  <si>
    <r>
      <t xml:space="preserve">The plant met its emission limits as shown in the table below: </t>
    </r>
    <r>
      <rPr>
        <b/>
        <sz val="10"/>
        <color theme="1"/>
        <rFont val="Arial"/>
        <family val="2"/>
      </rPr>
      <t>2022</t>
    </r>
  </si>
  <si>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</si>
  <si>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</si>
  <si>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</si>
  <si>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</si>
  <si>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</si>
  <si>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</si>
  <si>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</si>
  <si>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</si>
  <si>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</si>
  <si>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 -  95% of 10-min averages</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</si>
  <si>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</si>
  <si>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</si>
  <si>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</si>
  <si>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</si>
  <si>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</si>
  <si>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</si>
  <si>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1 x Suspended solids reading of 215mg/litre against limit of 150</t>
  </si>
  <si>
    <t>Combination of rainfall and pumping from site water tanks</t>
  </si>
  <si>
    <t>Better coordination of tank pumping</t>
  </si>
  <si>
    <t>1 x SO2 half hourly value of 237mg/m3 against limit of 200.</t>
  </si>
  <si>
    <t>High Sulphur content of waste feed</t>
  </si>
  <si>
    <t>Waste inspections and customer liaison</t>
  </si>
  <si>
    <t>16 X individual 10 min CO exceedances (88.9%ile compliance for the day)</t>
  </si>
  <si>
    <t>Boiler tube leak caused poor combustion within furnace.</t>
  </si>
  <si>
    <t>Study into failure mode of tube leaks may help reduce further occurrence.</t>
  </si>
  <si>
    <t>Schedule 5 Notification for plant trip causing smoke to enter boiler house.</t>
  </si>
  <si>
    <t>Reason for trip currently being investigated</t>
  </si>
  <si>
    <t>Outcome of investigation will ensure appropriate measures put in place.</t>
  </si>
  <si>
    <t>Summary of any complaints received and actions to taken to resolve them.</t>
  </si>
  <si>
    <t>Summary of complaint [including Line/Reference]</t>
  </si>
  <si>
    <t>Reason *</t>
  </si>
  <si>
    <t xml:space="preserve">Note: All complaints are currently under legal privilege due to threat of legal action </t>
  </si>
  <si>
    <t>* including whether substantiated by the operator or the EA</t>
  </si>
  <si>
    <t>Details of Public &amp; Stakeholder Liasion</t>
  </si>
  <si>
    <t>Summary of events held during the reporting period.</t>
  </si>
  <si>
    <t>Quarterly public liaison meeting</t>
  </si>
  <si>
    <t>List of events planned for next year</t>
  </si>
  <si>
    <t>Monitoring and compliance as per section 3.5 and table 3.2 of the Enviornmental Permit (EPR/RP3638CG/V005)</t>
  </si>
  <si>
    <t>Suspended solid value of 215mg/litre against limit if 150.</t>
  </si>
  <si>
    <t>Emissions to Water / Sewer</t>
  </si>
  <si>
    <t>Monitoring Frequency</t>
  </si>
  <si>
    <t>Target</t>
  </si>
  <si>
    <t>Max.</t>
  </si>
  <si>
    <t>Average</t>
  </si>
  <si>
    <t xml:space="preserve">Suspended Solids </t>
  </si>
  <si>
    <t>Weekly, Spot (when flow present)</t>
  </si>
  <si>
    <t>150 mg/l</t>
  </si>
  <si>
    <t>100 mg/l</t>
  </si>
  <si>
    <t>pH</t>
  </si>
  <si>
    <t>4 - 11</t>
  </si>
  <si>
    <t xml:space="preserve">5 – 9 </t>
  </si>
  <si>
    <t xml:space="preserve">Temperature </t>
  </si>
  <si>
    <t>40 oC</t>
  </si>
  <si>
    <t xml:space="preserve">Available Chlorine </t>
  </si>
  <si>
    <t>20 mg/l</t>
  </si>
  <si>
    <t>5 mg/l</t>
  </si>
  <si>
    <t xml:space="preserve">Oil&amp;grease </t>
  </si>
  <si>
    <t>None visible</t>
  </si>
  <si>
    <t>Summary of monitoring undertaken, standards used and compliance</t>
  </si>
  <si>
    <t>Bi-annual spot sampling was completed in Q3 between the 5th - 9th October.</t>
  </si>
  <si>
    <t xml:space="preserve">Template may require adjustment for any bespoke monitoring requirements of permit. </t>
  </si>
  <si>
    <t>Results of emissions to air that are periodically monitored</t>
  </si>
  <si>
    <t>Ref. Period</t>
  </si>
  <si>
    <t>Emission Limit Value</t>
  </si>
  <si>
    <t>Biannual 2</t>
  </si>
  <si>
    <t>User to add additional tables as necessary, depending on whether quarterly or bi-annual reporting is required for the compliance year</t>
  </si>
  <si>
    <t>Hydrogen fluoride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</si>
  <si>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</si>
  <si>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</si>
  <si>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</si>
  <si>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</si>
  <si>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</si>
  <si>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</si>
  <si>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</si>
  <si>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</si>
  <si>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</si>
  <si>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</si>
  <si>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</si>
  <si>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</si>
  <si>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</si>
  <si>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</si>
  <si>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</si>
  <si>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</si>
  <si>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</si>
  <si>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</si>
  <si>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</si>
  <si>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&lt;0.0015</t>
  </si>
  <si>
    <t>&lt;0.0014</t>
  </si>
  <si>
    <t>Benzo(a)anthracene</t>
  </si>
  <si>
    <t>&lt;0.01</t>
  </si>
  <si>
    <t>Benzo(a)pyrene</t>
  </si>
  <si>
    <t>Benzo(b)fluoranthene</t>
  </si>
  <si>
    <t>Benzo(b)naptho(2,1-d) thiophene</t>
  </si>
  <si>
    <t>Benzo(c)phenanthrene</t>
  </si>
  <si>
    <t>Benzo(ghi)perylene</t>
  </si>
  <si>
    <t>Benzo(k)fluoranthene</t>
  </si>
  <si>
    <t>Cholanthrene</t>
  </si>
  <si>
    <t>Chrysene</t>
  </si>
  <si>
    <t>&lt;0.02</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</si>
  <si>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</si>
  <si>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</si>
  <si>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</si>
  <si>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</si>
  <si>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</si>
  <si>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</si>
  <si>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</si>
  <si>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</si>
  <si>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All results below monitored by CEMS.</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</si>
  <si>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</si>
  <si>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</si>
  <si>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</si>
  <si>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</si>
  <si>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</si>
  <si>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</si>
  <si>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</si>
  <si>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</si>
  <si>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</si>
  <si>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</si>
  <si>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</si>
  <si>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</si>
  <si>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</si>
  <si>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</si>
  <si>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</si>
  <si>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</si>
  <si>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</si>
  <si>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</si>
  <si>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</si>
  <si>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</si>
  <si>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</si>
  <si>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</si>
  <si>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The 237mg/m3 SO2 half hourly exceedance on emission point A1 is detailed on the 'Permit compliance' tab.  31/03/2022</t>
  </si>
  <si>
    <t>Monitoring of Hydrogen Chloride emissions</t>
  </si>
  <si>
    <t>Whole Installation</t>
  </si>
  <si>
    <t>See  Notes in Cell Q3</t>
  </si>
  <si>
    <t>Per Combustion Line</t>
  </si>
  <si>
    <t>User to add logic to complete Whole installation, Table A5:G18. From the data in Per Combustion Line, Table J6:O64,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</si>
  <si>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</si>
  <si>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</si>
  <si>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</si>
  <si>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</si>
  <si>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</si>
  <si>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</si>
  <si>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</si>
  <si>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</si>
  <si>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</si>
  <si>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</si>
  <si>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</si>
  <si>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</si>
  <si>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</si>
  <si>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</si>
  <si>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</si>
  <si>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</si>
  <si>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</si>
  <si>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</si>
  <si>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</si>
  <si>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</si>
  <si>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</si>
  <si>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</si>
  <si>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</si>
  <si>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</si>
  <si>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</si>
  <si>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</si>
  <si>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</si>
  <si>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</si>
  <si>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</si>
  <si>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</si>
  <si>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</si>
  <si>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1 x SO2 half hourly exceedance - see permit compliance section for details.</t>
  </si>
  <si>
    <t>Monitoring of Oxides of Nitrogen emissions</t>
  </si>
  <si>
    <t>1/2 hourly NOx ELV</t>
  </si>
  <si>
    <t>Daily NOx ELV</t>
  </si>
  <si>
    <t>Monitoring of Total organic carbon emissions</t>
  </si>
  <si>
    <t>1/2 hourly TOC ELV</t>
  </si>
  <si>
    <t>Daily TOC ELV</t>
  </si>
  <si>
    <t xml:space="preserve">Monitoring of Ammnonia emissions </t>
  </si>
  <si>
    <t>1/2 hourly NH3 ELV</t>
  </si>
  <si>
    <t>Daily NH3 ELV</t>
  </si>
  <si>
    <t xml:space="preserve">An indicated ELV value of zero in the table above means that no ammonia limit is set in the permit.  </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</si>
  <si>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</si>
  <si>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</si>
  <si>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</si>
  <si>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</si>
  <si>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</si>
  <si>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K6:Q64,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</si>
  <si>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</si>
  <si>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</si>
  <si>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</si>
  <si>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</si>
  <si>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</si>
  <si>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</si>
  <si>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</si>
  <si>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</si>
  <si>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</si>
  <si>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</si>
  <si>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Parameter </t>
  </si>
  <si>
    <t>Q1-P1</t>
  </si>
  <si>
    <t>Q1-P2</t>
  </si>
  <si>
    <t>Q2-P1</t>
  </si>
  <si>
    <t>Q2-P2</t>
  </si>
  <si>
    <t>Q3-P1</t>
  </si>
  <si>
    <t>Q3-P2</t>
  </si>
  <si>
    <t>Q4-P1</t>
  </si>
  <si>
    <t>Q4-P2</t>
  </si>
  <si>
    <t xml:space="preserve">Antimony </t>
  </si>
  <si>
    <t xml:space="preserve">Cadmium </t>
  </si>
  <si>
    <t xml:space="preserve">Thallium </t>
  </si>
  <si>
    <t xml:space="preserve">Mercury </t>
  </si>
  <si>
    <t xml:space="preserve">Lead </t>
  </si>
  <si>
    <t xml:space="preserve">Chromium </t>
  </si>
  <si>
    <t xml:space="preserve">Copper </t>
  </si>
  <si>
    <t xml:space="preserve">Arsenic </t>
  </si>
  <si>
    <t xml:space="preserve">Cobalt </t>
  </si>
  <si>
    <t xml:space="preserve">Vanadium </t>
  </si>
  <si>
    <t xml:space="preserve">Zinc </t>
  </si>
  <si>
    <t xml:space="preserve">Manganese </t>
  </si>
  <si>
    <t xml:space="preserve">Nickel </t>
  </si>
  <si>
    <t>Dioxins/furans ITEQ</t>
  </si>
  <si>
    <t xml:space="preserve">2.38-3.1 </t>
  </si>
  <si>
    <t>3.93-4.44</t>
  </si>
  <si>
    <t>10.0-10.3</t>
  </si>
  <si>
    <t>Dioxins/furans TEQ (WHO)-Mammals</t>
  </si>
  <si>
    <t>1.96-2.85</t>
  </si>
  <si>
    <t>3.63-4.14</t>
  </si>
  <si>
    <t>11.0-11.2</t>
  </si>
  <si>
    <t>Dioxins/furans TEQ (WHO) Fish</t>
  </si>
  <si>
    <t>2.21-3.16</t>
  </si>
  <si>
    <t>3.62-4.32</t>
  </si>
  <si>
    <t>Dioxins/furans TEQ (WHO) Birds</t>
  </si>
  <si>
    <t>3.14-4.71</t>
  </si>
  <si>
    <t>6.24-6.73</t>
  </si>
  <si>
    <t>Dioxins like PCBs (WHO)-Mammals</t>
  </si>
  <si>
    <t>0.0005-0.194</t>
  </si>
  <si>
    <t>0.54-0.54</t>
  </si>
  <si>
    <t>Dioxins like PCBs (WHO)-Fish</t>
  </si>
  <si>
    <t>0.0002-0.0098</t>
  </si>
  <si>
    <t>0.0246-0.0246</t>
  </si>
  <si>
    <t>Dioxins like PCBs (WHO)-Birds</t>
  </si>
  <si>
    <t>0.0844-0.289</t>
  </si>
  <si>
    <t>0.683-0.684</t>
  </si>
  <si>
    <t xml:space="preserve">Q3 - P1 </t>
  </si>
  <si>
    <t xml:space="preserve">Q3-P2 </t>
  </si>
  <si>
    <t>Q4 - P1</t>
  </si>
  <si>
    <t>&lt;1</t>
  </si>
  <si>
    <t>Cobalt</t>
  </si>
  <si>
    <t>Dioxins/furans ITEQ (ng/kg)</t>
  </si>
  <si>
    <t>151-151</t>
  </si>
  <si>
    <t>270-270</t>
  </si>
  <si>
    <t>138-138</t>
  </si>
  <si>
    <t>240-240</t>
  </si>
  <si>
    <t>158-158</t>
  </si>
  <si>
    <t>281-281</t>
  </si>
  <si>
    <t>325-325</t>
  </si>
  <si>
    <t>632-632</t>
  </si>
  <si>
    <t>3.7-3.7</t>
  </si>
  <si>
    <t>2.47-2.47</t>
  </si>
  <si>
    <t>0.161-0.161</t>
  </si>
  <si>
    <t>0.113-0.113</t>
  </si>
  <si>
    <t>5.54-5.54</t>
  </si>
  <si>
    <t>4.22-4.22</t>
  </si>
  <si>
    <t>Line 1 - A1</t>
  </si>
  <si>
    <t>Line 2 - A2</t>
  </si>
  <si>
    <t>Date Range</t>
  </si>
  <si>
    <t>Comments</t>
  </si>
  <si>
    <t>25-26th January</t>
  </si>
  <si>
    <t>Ash extractor works</t>
  </si>
  <si>
    <t>31st January</t>
  </si>
  <si>
    <t>Ash extractor bearing replacement</t>
  </si>
  <si>
    <t>27th-28th February</t>
  </si>
  <si>
    <t>Compensator repiar</t>
  </si>
  <si>
    <t>22nd-30th June</t>
  </si>
  <si>
    <t>Compromised isolation</t>
  </si>
  <si>
    <t>1st-2nd March</t>
  </si>
  <si>
    <t>Compensator replacement</t>
  </si>
  <si>
    <t>1st - 10th July</t>
  </si>
  <si>
    <t>12th-15th May</t>
  </si>
  <si>
    <t>S/Htr tube failure</t>
  </si>
  <si>
    <t xml:space="preserve">24th-28th May </t>
  </si>
  <si>
    <t>Ash blockage and extractor issues</t>
  </si>
  <si>
    <t>6th-30th June</t>
  </si>
  <si>
    <t>Suspected tube leak/ Economiser warm up valve</t>
  </si>
  <si>
    <t>1st - 8th July</t>
  </si>
  <si>
    <t>Issue with Eco warm up valve</t>
  </si>
  <si>
    <t>25th August</t>
  </si>
  <si>
    <t>Feed table issues</t>
  </si>
  <si>
    <t>Line 3 - A3</t>
  </si>
  <si>
    <t>Line 4 - A4</t>
  </si>
  <si>
    <t>20th-24th January</t>
  </si>
  <si>
    <t>Tube repair</t>
  </si>
  <si>
    <t>7th January</t>
  </si>
  <si>
    <t>Hydraulic repair</t>
  </si>
  <si>
    <t>6th-9th February</t>
  </si>
  <si>
    <t>9th-12th March</t>
  </si>
  <si>
    <t>4th March</t>
  </si>
  <si>
    <t>Boiler cleaning</t>
  </si>
  <si>
    <t>20th April-11th May</t>
  </si>
  <si>
    <t>Outage</t>
  </si>
  <si>
    <t xml:space="preserve">8th April-27th April </t>
  </si>
  <si>
    <t>11th - 14th October 2023</t>
  </si>
  <si>
    <t>Superheater leak repair (77hrs downtime)</t>
  </si>
  <si>
    <t>7th-17th May</t>
  </si>
  <si>
    <t>Economiser leak</t>
  </si>
  <si>
    <t>29th - 30th Sept</t>
  </si>
  <si>
    <t>Boiler tube leak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</si>
</sst>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0"/>
  </numFmts>
  <fonts count="36">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sz val="10"/>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theme="2" tint="-9.9978637043366805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xf numFmtId="43" fontId="3" fillId="0" borderId="0" applyFont="0" applyFill="0" applyBorder="0" applyAlignment="0" applyProtection="0"/>
  </cellStyleXfs>
  <cellXfs count="423">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0" fontId="10" fillId="0" borderId="9" xfId="0" applyFont="1" applyBorder="1" applyAlignment="1">
      <alignment vertic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2" fillId="0" borderId="0" xfId="0" applyFont="1"/>
    <xf numFmtId="0" fontId="12" fillId="0" borderId="0" xfId="0" applyFont="1" applyAlignment="1">
      <alignment horizontal="center"/>
    </xf>
    <xf numFmtId="0" fontId="12" fillId="5" borderId="0" xfId="0" applyFont="1" applyFill="1" applyAlignment="1">
      <alignment horizontal="center"/>
    </xf>
    <xf numFmtId="0" fontId="7" fillId="0" borderId="0" xfId="0" applyFont="1" applyAlignment="1">
      <alignment horizontal="center" vertical="center"/>
    </xf>
    <xf numFmtId="0" fontId="1" fillId="5" borderId="2" xfId="0" applyFont="1" applyFill="1" applyBorder="1" applyAlignment="1">
      <alignment horizontal="center" vertical="center" wrapText="1"/>
    </xf>
    <xf numFmtId="2" fontId="6" fillId="5" borderId="2" xfId="0" applyNumberFormat="1" applyFont="1" applyFill="1" applyBorder="1" applyAlignment="1">
      <alignment horizontal="center"/>
    </xf>
    <xf numFmtId="2" fontId="6" fillId="0" borderId="2" xfId="0" applyNumberFormat="1" applyFont="1" applyBorder="1"/>
    <xf numFmtId="0" fontId="7" fillId="0" borderId="0" xfId="0" applyFont="1" applyAlignment="1">
      <alignment horizontal="center" vertical="center" wrapText="1"/>
    </xf>
    <xf numFmtId="0" fontId="6" fillId="0" borderId="0" xfId="0" applyFont="1" applyAlignment="1">
      <alignment horizontal="left"/>
    </xf>
    <xf numFmtId="0" fontId="10" fillId="8" borderId="3" xfId="0" applyFont="1" applyFill="1" applyBorder="1" applyAlignment="1">
      <alignment horizontal="left" vertical="center"/>
    </xf>
    <xf numFmtId="0" fontId="10" fillId="8" borderId="6" xfId="0" applyFont="1" applyFill="1" applyBorder="1" applyAlignment="1">
      <alignment horizontal="left" vertical="center"/>
    </xf>
    <xf numFmtId="0" fontId="1" fillId="0" borderId="2" xfId="0" applyFont="1" applyBorder="1" applyAlignment="1">
      <alignment horizontal="left" vertical="center"/>
    </xf>
    <xf numFmtId="0" fontId="1" fillId="3" borderId="6" xfId="0" applyFont="1" applyFill="1" applyBorder="1" applyAlignment="1">
      <alignment horizontal="left" vertical="center" wrapText="1"/>
    </xf>
    <xf numFmtId="0" fontId="1" fillId="0" borderId="0" xfId="0" applyFont="1" applyAlignment="1">
      <alignment horizontal="center" vertical="center"/>
    </xf>
    <xf numFmtId="14" fontId="1" fillId="0" borderId="3" xfId="0" applyNumberFormat="1" applyFont="1" applyBorder="1" applyAlignment="1">
      <alignment horizontal="left" vertical="center"/>
    </xf>
    <xf numFmtId="14" fontId="1" fillId="3" borderId="3" xfId="0" applyNumberFormat="1" applyFont="1" applyFill="1" applyBorder="1" applyAlignment="1">
      <alignment horizontal="left" vertical="center"/>
    </xf>
    <xf numFmtId="0" fontId="1" fillId="0" borderId="3" xfId="0" applyFont="1" applyBorder="1" applyAlignment="1">
      <alignment horizontal="left" vertical="center"/>
    </xf>
    <xf numFmtId="0" fontId="1" fillId="0" borderId="0" xfId="0" applyFont="1"/>
    <xf numFmtId="2" fontId="1" fillId="5" borderId="2" xfId="0" applyNumberFormat="1" applyFont="1" applyFill="1" applyBorder="1" applyAlignment="1">
      <alignment horizontal="center" vertical="center" wrapText="1"/>
    </xf>
    <xf numFmtId="0" fontId="1" fillId="0" borderId="2" xfId="0" applyFont="1" applyBorder="1" applyAlignment="1">
      <alignment horizontal="center" vertical="center" wrapText="1"/>
    </xf>
    <xf numFmtId="14" fontId="1" fillId="0" borderId="2" xfId="0" applyNumberFormat="1" applyFont="1" applyBorder="1"/>
    <xf numFmtId="0" fontId="0" fillId="0" borderId="0" xfId="0" applyAlignment="1">
      <alignment horizontal="right"/>
    </xf>
    <xf numFmtId="0" fontId="2" fillId="2" borderId="0" xfId="0" applyFont="1" applyFill="1"/>
    <xf numFmtId="14" fontId="15" fillId="0" borderId="12" xfId="0" applyNumberFormat="1" applyFont="1" applyBorder="1"/>
    <xf numFmtId="2" fontId="0" fillId="3" borderId="0" xfId="0" applyNumberFormat="1" applyFill="1" applyAlignment="1">
      <alignment horizontal="right"/>
    </xf>
    <xf numFmtId="0" fontId="1" fillId="2" borderId="2" xfId="0" applyFont="1" applyFill="1" applyBorder="1" applyAlignment="1">
      <alignment horizontal="center"/>
    </xf>
    <xf numFmtId="0" fontId="0" fillId="0" borderId="0" xfId="0" applyAlignment="1">
      <alignment horizontal="left"/>
    </xf>
    <xf numFmtId="2" fontId="0" fillId="0" borderId="0" xfId="0" applyNumberFormat="1" applyAlignment="1">
      <alignment horizontal="left"/>
    </xf>
    <xf numFmtId="2" fontId="0" fillId="3" borderId="0" xfId="0" applyNumberFormat="1" applyFill="1" applyAlignment="1">
      <alignment horizontal="left"/>
    </xf>
    <xf numFmtId="164" fontId="1" fillId="2" borderId="7" xfId="1" applyNumberFormat="1" applyFont="1" applyFill="1" applyBorder="1" applyAlignment="1">
      <alignment horizontal="center"/>
    </xf>
    <xf numFmtId="164" fontId="1" fillId="2" borderId="0" xfId="1" applyNumberFormat="1" applyFont="1" applyFill="1" applyAlignment="1">
      <alignment horizontal="center"/>
    </xf>
    <xf numFmtId="164" fontId="1" fillId="2" borderId="0" xfId="1" applyNumberFormat="1" applyFont="1" applyFill="1" applyBorder="1" applyAlignment="1">
      <alignment horizontal="center"/>
    </xf>
    <xf numFmtId="164" fontId="1" fillId="2" borderId="12" xfId="1" applyNumberFormat="1" applyFont="1" applyFill="1" applyBorder="1" applyAlignment="1">
      <alignment horizontal="center"/>
    </xf>
    <xf numFmtId="0" fontId="1" fillId="3" borderId="2" xfId="0" applyFont="1" applyFill="1" applyBorder="1" applyAlignment="1">
      <alignment horizontal="center" vertical="center" wrapText="1"/>
    </xf>
    <xf numFmtId="0" fontId="35" fillId="5" borderId="2" xfId="0" applyFont="1" applyFill="1" applyBorder="1" applyAlignment="1">
      <alignment horizontal="center" vertical="center" wrapText="1"/>
    </xf>
    <xf numFmtId="14" fontId="1" fillId="2" borderId="2" xfId="0" applyNumberFormat="1" applyFont="1" applyFill="1" applyBorder="1" applyAlignment="1">
      <alignment horizontal="left" vertical="center" wrapText="1"/>
    </xf>
    <xf numFmtId="0" fontId="0" fillId="3" borderId="0" xfId="0" applyFill="1" applyAlignment="1">
      <alignment horizontal="left"/>
    </xf>
    <xf numFmtId="0" fontId="1" fillId="2" borderId="2" xfId="0" applyFont="1" applyFill="1" applyBorder="1" applyAlignment="1">
      <alignment horizontal="left"/>
    </xf>
    <xf numFmtId="0" fontId="1" fillId="2" borderId="2" xfId="0" applyFont="1" applyFill="1" applyBorder="1" applyAlignment="1">
      <alignment horizontal="center" vertical="center" wrapText="1"/>
    </xf>
    <xf numFmtId="0" fontId="1" fillId="0" borderId="2" xfId="0" applyFont="1" applyBorder="1" applyAlignment="1">
      <alignment horizontal="left" vertical="center" wrapText="1"/>
    </xf>
    <xf numFmtId="0" fontId="2" fillId="2" borderId="0" xfId="0" applyFont="1" applyFill="1" applyAlignment="1">
      <alignment horizontal="center"/>
    </xf>
    <xf numFmtId="0" fontId="8" fillId="2" borderId="0" xfId="0" applyFont="1" applyFill="1" applyAlignment="1">
      <alignment horizontal="center"/>
    </xf>
    <xf numFmtId="0" fontId="34" fillId="2" borderId="0" xfId="3" applyFill="1" applyAlignment="1">
      <alignment horizontal="center"/>
    </xf>
    <xf numFmtId="0" fontId="22" fillId="0" borderId="0" xfId="0" applyFont="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0" borderId="3" xfId="0" applyFont="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1" fillId="2" borderId="2"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0" borderId="2" xfId="0" applyFont="1" applyBorder="1" applyAlignment="1">
      <alignment horizontal="left" vertical="center" wrapText="1"/>
    </xf>
    <xf numFmtId="0" fontId="10" fillId="0" borderId="2" xfId="0" applyFont="1" applyBorder="1" applyAlignment="1">
      <alignment horizontal="center" vertical="center" wrapText="1"/>
    </xf>
    <xf numFmtId="0" fontId="18" fillId="0" borderId="2" xfId="0" applyFont="1" applyBorder="1" applyAlignment="1">
      <alignment horizontal="left" vertical="center" wrapText="1"/>
    </xf>
    <xf numFmtId="0" fontId="1" fillId="2" borderId="6" xfId="0" applyFont="1" applyFill="1" applyBorder="1" applyAlignment="1">
      <alignment horizontal="left" vertical="top"/>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5" xfId="0" applyFont="1" applyBorder="1" applyAlignment="1">
      <alignment horizontal="left" vertical="center"/>
    </xf>
    <xf numFmtId="0" fontId="7" fillId="0" borderId="4" xfId="0" applyFont="1" applyBorder="1" applyAlignment="1">
      <alignment horizontal="left"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2" xfId="0" applyFont="1" applyFill="1" applyBorder="1" applyAlignment="1">
      <alignment horizontal="left" vertical="center" wrapText="1"/>
    </xf>
    <xf numFmtId="0" fontId="10" fillId="0" borderId="3" xfId="0"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2" xfId="0" applyFont="1" applyFill="1" applyBorder="1" applyAlignment="1">
      <alignment horizontal="left" wrapText="1"/>
    </xf>
    <xf numFmtId="0" fontId="7" fillId="0" borderId="9" xfId="0" applyFont="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10" fontId="1" fillId="3" borderId="2" xfId="0" applyNumberFormat="1" applyFont="1" applyFill="1" applyBorder="1" applyAlignment="1">
      <alignment horizontal="center" vertic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2" fillId="0" borderId="0" xfId="0" applyFont="1" applyAlignment="1">
      <alignment horizontal="left" vertical="top" wrapText="1"/>
    </xf>
    <xf numFmtId="0" fontId="10" fillId="0" borderId="7" xfId="0" applyFont="1" applyBorder="1" applyAlignment="1">
      <alignment horizontal="center" wrapText="1"/>
    </xf>
    <xf numFmtId="0" fontId="1" fillId="3" borderId="2" xfId="0" applyFont="1" applyFill="1" applyBorder="1" applyAlignment="1">
      <alignment horizontal="center" vertical="center" wrapText="1"/>
    </xf>
    <xf numFmtId="14" fontId="1" fillId="5" borderId="6" xfId="0" applyNumberFormat="1" applyFont="1" applyFill="1" applyBorder="1" applyAlignment="1">
      <alignment horizontal="left" vertical="top"/>
    </xf>
    <xf numFmtId="0" fontId="1" fillId="5" borderId="6" xfId="0" applyFont="1" applyFill="1" applyBorder="1" applyAlignment="1">
      <alignment horizontal="left" vertical="top"/>
    </xf>
    <xf numFmtId="14" fontId="1" fillId="5" borderId="8" xfId="0" applyNumberFormat="1" applyFont="1" applyFill="1" applyBorder="1" applyAlignment="1">
      <alignment horizontal="left" vertical="top"/>
    </xf>
    <xf numFmtId="14" fontId="1" fillId="5" borderId="11" xfId="0" applyNumberFormat="1" applyFont="1" applyFill="1" applyBorder="1" applyAlignment="1">
      <alignment horizontal="left" vertical="top"/>
    </xf>
    <xf numFmtId="14" fontId="1" fillId="5" borderId="13" xfId="0" applyNumberFormat="1" applyFont="1" applyFill="1" applyBorder="1" applyAlignment="1">
      <alignment horizontal="left" vertical="top"/>
    </xf>
    <xf numFmtId="0" fontId="1" fillId="5" borderId="7" xfId="0" applyFont="1" applyFill="1" applyBorder="1" applyAlignment="1">
      <alignment horizontal="left" vertical="top"/>
    </xf>
    <xf numFmtId="0" fontId="1" fillId="5" borderId="8" xfId="0" applyFont="1" applyFill="1" applyBorder="1" applyAlignment="1">
      <alignment horizontal="left" vertical="top"/>
    </xf>
    <xf numFmtId="0" fontId="1" fillId="5" borderId="11" xfId="0" applyFont="1" applyFill="1" applyBorder="1" applyAlignment="1">
      <alignment horizontal="left" vertical="top"/>
    </xf>
    <xf numFmtId="0" fontId="1" fillId="5" borderId="12" xfId="0" applyFont="1" applyFill="1" applyBorder="1" applyAlignment="1">
      <alignment horizontal="left" vertical="top"/>
    </xf>
    <xf numFmtId="0" fontId="1" fillId="5" borderId="13" xfId="0" applyFont="1" applyFill="1" applyBorder="1" applyAlignment="1">
      <alignment horizontal="left" vertical="top"/>
    </xf>
    <xf numFmtId="0" fontId="1" fillId="5" borderId="6" xfId="0" applyFont="1" applyFill="1" applyBorder="1" applyAlignment="1">
      <alignment horizontal="left" vertical="center" wrapText="1"/>
    </xf>
    <xf numFmtId="0" fontId="1" fillId="5" borderId="3"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14" fontId="35" fillId="5" borderId="6" xfId="0" applyNumberFormat="1" applyFont="1" applyFill="1" applyBorder="1" applyAlignment="1">
      <alignment horizontal="left" vertical="top" wrapText="1"/>
    </xf>
    <xf numFmtId="14" fontId="35" fillId="5" borderId="8" xfId="0" applyNumberFormat="1" applyFont="1" applyFill="1" applyBorder="1" applyAlignment="1">
      <alignment horizontal="left" vertical="top" wrapText="1"/>
    </xf>
    <xf numFmtId="14" fontId="35" fillId="5" borderId="11" xfId="0" applyNumberFormat="1" applyFont="1" applyFill="1" applyBorder="1" applyAlignment="1">
      <alignment horizontal="left" vertical="top" wrapText="1"/>
    </xf>
    <xf numFmtId="14" fontId="35" fillId="5" borderId="13" xfId="0" applyNumberFormat="1" applyFont="1" applyFill="1" applyBorder="1" applyAlignment="1">
      <alignment horizontal="left" vertical="top" wrapText="1"/>
    </xf>
    <xf numFmtId="0" fontId="35" fillId="5" borderId="6" xfId="0" applyFont="1" applyFill="1" applyBorder="1" applyAlignment="1">
      <alignment horizontal="left" vertical="top" wrapText="1"/>
    </xf>
    <xf numFmtId="0" fontId="35" fillId="5" borderId="7" xfId="0" applyFont="1" applyFill="1" applyBorder="1" applyAlignment="1">
      <alignment horizontal="left" vertical="top" wrapText="1"/>
    </xf>
    <xf numFmtId="0" fontId="35" fillId="5" borderId="8" xfId="0" applyFont="1" applyFill="1" applyBorder="1" applyAlignment="1">
      <alignment horizontal="left" vertical="top" wrapText="1"/>
    </xf>
    <xf numFmtId="0" fontId="35" fillId="5" borderId="11" xfId="0" applyFont="1" applyFill="1" applyBorder="1" applyAlignment="1">
      <alignment horizontal="left" vertical="top" wrapText="1"/>
    </xf>
    <xf numFmtId="0" fontId="35" fillId="5" borderId="12" xfId="0" applyFont="1" applyFill="1" applyBorder="1" applyAlignment="1">
      <alignment horizontal="left" vertical="top" wrapText="1"/>
    </xf>
    <xf numFmtId="0" fontId="35" fillId="5" borderId="13" xfId="0" applyFont="1" applyFill="1" applyBorder="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6" fillId="0" borderId="0" xfId="0" applyFont="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10" fillId="8" borderId="3" xfId="0" applyFont="1" applyFill="1" applyBorder="1" applyAlignment="1">
      <alignment horizontal="center" vertical="center"/>
    </xf>
    <xf numFmtId="0" fontId="10" fillId="8" borderId="4" xfId="0" applyFont="1" applyFill="1" applyBorder="1" applyAlignment="1">
      <alignment horizontal="center" vertical="center"/>
    </xf>
    <xf numFmtId="0" fontId="10" fillId="8" borderId="5" xfId="0" applyFont="1" applyFill="1" applyBorder="1" applyAlignment="1">
      <alignment horizontal="center" vertical="center"/>
    </xf>
    <xf numFmtId="0" fontId="1" fillId="0" borderId="3" xfId="0" applyFont="1" applyBorder="1" applyAlignment="1">
      <alignment horizontal="left" vertical="center"/>
    </xf>
    <xf numFmtId="0" fontId="1" fillId="0" borderId="4" xfId="0" applyFont="1" applyBorder="1" applyAlignment="1">
      <alignment horizontal="left" vertical="center"/>
    </xf>
    <xf numFmtId="0" fontId="1" fillId="0" borderId="5" xfId="0" applyFont="1" applyBorder="1" applyAlignment="1">
      <alignment horizontal="left" vertical="center"/>
    </xf>
    <xf numFmtId="0" fontId="1" fillId="3" borderId="3" xfId="0" applyFont="1" applyFill="1" applyBorder="1" applyAlignment="1">
      <alignment horizontal="left" vertical="center" wrapText="1"/>
    </xf>
    <xf numFmtId="0" fontId="1" fillId="3" borderId="4" xfId="0" applyFont="1" applyFill="1" applyBorder="1" applyAlignment="1">
      <alignment horizontal="left" vertical="center" wrapText="1"/>
    </xf>
    <xf numFmtId="0" fontId="1" fillId="3" borderId="5" xfId="0" applyFont="1" applyFill="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1" fillId="3" borderId="3" xfId="0" applyFont="1" applyFill="1" applyBorder="1" applyAlignment="1">
      <alignment horizontal="left" vertical="center"/>
    </xf>
    <xf numFmtId="0" fontId="1" fillId="3" borderId="4" xfId="0" applyFont="1" applyFill="1" applyBorder="1" applyAlignment="1">
      <alignment horizontal="left" vertical="center"/>
    </xf>
    <xf numFmtId="0" fontId="1" fillId="3" borderId="5" xfId="0" applyFont="1" applyFill="1" applyBorder="1" applyAlignment="1">
      <alignment horizontal="left" vertical="center"/>
    </xf>
    <xf numFmtId="0" fontId="2" fillId="2" borderId="0" xfId="0" applyFont="1" applyFill="1" applyAlignment="1">
      <alignment horizontal="center" vertical="center"/>
    </xf>
    <xf numFmtId="17" fontId="2" fillId="0" borderId="0" xfId="0" applyNumberFormat="1" applyFont="1"/>
    <xf numFmtId="0" fontId="2" fillId="0" borderId="0" xfId="0" applyFont="1" applyAlignment="1">
      <alignment horizontal="left"/>
    </xf>
    <xf numFmtId="14" fontId="2" fillId="2" borderId="0" xfId="0" applyNumberFormat="1" applyFont="1" applyFill="1" applyAlignment="1">
      <alignment horizontal="center"/>
    </xf>
    <xf numFmtId="0" fontId="2" fillId="0" borderId="4" xfId="0" applyFont="1" applyBorder="1"/>
    <xf numFmtId="0" fontId="2" fillId="0" borderId="5" xfId="0" applyFont="1" applyBorder="1"/>
    <xf numFmtId="14" fontId="1" fillId="2" borderId="2" xfId="0" applyNumberFormat="1" applyFont="1" applyFill="1" applyBorder="1" applyAlignment="1">
      <alignment horizontal="center"/>
    </xf>
    <xf numFmtId="0" fontId="1" fillId="2" borderId="2" xfId="0" applyFont="1" applyFill="1" applyBorder="1" applyAlignment="1">
      <alignment horizontal="center" vertical="top"/>
    </xf>
    <xf numFmtId="0" fontId="1" fillId="2" borderId="2" xfId="0" applyFont="1" applyFill="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5" fontId="1" fillId="0" borderId="10"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0" fontId="1" fillId="0" borderId="11" xfId="0" applyFont="1" applyBorder="1" applyAlignment="1">
      <alignment vertic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0" borderId="10" xfId="0" applyNumberFormat="1" applyFont="1" applyBorder="1" applyAlignment="1">
      <alignment horizontal="center"/>
    </xf>
    <xf numFmtId="164" fontId="1" fillId="7" borderId="0" xfId="1" applyNumberFormat="1" applyFont="1" applyFill="1" applyAlignment="1">
      <alignment horizont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1" xfId="0" applyFont="1" applyBorder="1"/>
    <xf numFmtId="0" fontId="1" fillId="0" borderId="12" xfId="0" applyFont="1" applyBorder="1"/>
    <xf numFmtId="43" fontId="1" fillId="2" borderId="12" xfId="1" applyFont="1" applyFill="1" applyBorder="1" applyAlignment="1">
      <alignment horizontal="center"/>
    </xf>
    <xf numFmtId="166" fontId="1" fillId="2" borderId="12" xfId="0" applyNumberFormat="1" applyFont="1" applyFill="1" applyBorder="1" applyAlignment="1">
      <alignment horizontal="center"/>
    </xf>
    <xf numFmtId="166" fontId="1" fillId="2" borderId="13" xfId="0" applyNumberFormat="1" applyFont="1" applyFill="1" applyBorder="1" applyAlignment="1">
      <alignment horizontal="center"/>
    </xf>
    <xf numFmtId="0" fontId="1" fillId="0" borderId="6" xfId="0" applyFont="1" applyBorder="1" applyAlignment="1">
      <alignment horizontal="center" vertical="center"/>
    </xf>
    <xf numFmtId="0" fontId="1" fillId="0" borderId="8" xfId="0" quotePrefix="1" applyFont="1" applyBorder="1" applyAlignment="1">
      <alignment horizontal="center"/>
    </xf>
    <xf numFmtId="165" fontId="1" fillId="0" borderId="8" xfId="2" applyNumberFormat="1" applyFont="1" applyBorder="1" applyAlignment="1">
      <alignment horizontal="center"/>
    </xf>
    <xf numFmtId="0" fontId="1" fillId="2" borderId="9" xfId="0" applyFont="1" applyFill="1" applyBorder="1"/>
    <xf numFmtId="0" fontId="1" fillId="2" borderId="11" xfId="0" applyFont="1" applyFill="1" applyBorder="1"/>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2" fillId="0" borderId="0" xfId="0" applyNumberFormat="1" applyFont="1"/>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4" fontId="1" fillId="7" borderId="0" xfId="1" applyNumberFormat="1" applyFont="1" applyFill="1" applyBorder="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2" fillId="0" borderId="0" xfId="0" applyFont="1" applyAlignment="1">
      <alignment vertical="top"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3" xfId="0" applyFont="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1" fontId="1" fillId="0" borderId="3" xfId="0" applyNumberFormat="1" applyFont="1" applyBorder="1" applyAlignment="1">
      <alignment horizontal="center" vertical="center" wrapText="1"/>
    </xf>
    <xf numFmtId="1" fontId="1" fillId="0" borderId="5" xfId="0" applyNumberFormat="1" applyFont="1" applyBorder="1" applyAlignment="1">
      <alignment horizontal="center"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169" fontId="1" fillId="0" borderId="2" xfId="0" applyNumberFormat="1" applyFont="1" applyBorder="1" applyAlignment="1">
      <alignment horizontal="center" vertical="center"/>
    </xf>
    <xf numFmtId="0" fontId="1" fillId="0" borderId="2" xfId="0" applyFont="1" applyBorder="1" applyAlignment="1">
      <alignment horizontal="left"/>
    </xf>
    <xf numFmtId="0" fontId="1" fillId="2" borderId="2" xfId="0" applyFont="1" applyFill="1" applyBorder="1" applyAlignment="1">
      <alignment horizontal="left" vertical="top" wrapText="1"/>
    </xf>
    <xf numFmtId="9" fontId="1" fillId="0" borderId="2" xfId="0" applyNumberFormat="1" applyFont="1" applyBorder="1" applyAlignment="1">
      <alignment horizontal="center" vertical="center" wrapText="1"/>
    </xf>
    <xf numFmtId="2" fontId="1" fillId="5" borderId="2" xfId="0" applyNumberFormat="1" applyFont="1" applyFill="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3" borderId="2" xfId="0" applyFont="1" applyFill="1" applyBorder="1" applyAlignment="1">
      <alignment horizontal="center" vertical="center"/>
    </xf>
    <xf numFmtId="14" fontId="1" fillId="2" borderId="2" xfId="0" applyNumberFormat="1" applyFont="1" applyFill="1" applyBorder="1" applyAlignment="1">
      <alignment horizontal="left" vertical="center"/>
    </xf>
    <xf numFmtId="0" fontId="1" fillId="2" borderId="0" xfId="0" applyFont="1" applyFill="1" applyAlignment="1">
      <alignment horizontal="left" vertical="center" wrapText="1"/>
    </xf>
    <xf numFmtId="0" fontId="1" fillId="2" borderId="3" xfId="0" applyFont="1" applyFill="1" applyBorder="1" applyAlignment="1">
      <alignment horizontal="left"/>
    </xf>
    <xf numFmtId="14" fontId="1" fillId="2" borderId="6" xfId="0" applyNumberFormat="1" applyFont="1" applyFill="1" applyBorder="1" applyAlignment="1">
      <alignment horizontal="left" vertical="top"/>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4" xfId="0" applyFont="1" applyFill="1" applyBorder="1" applyAlignment="1">
      <alignment horizontal="left" vertical="center" wrapText="1"/>
    </xf>
    <xf numFmtId="0" fontId="1" fillId="5" borderId="5" xfId="0" applyFont="1" applyFill="1" applyBorder="1" applyAlignment="1">
      <alignment horizontal="left" vertical="center" wrapText="1"/>
    </xf>
    <xf numFmtId="2" fontId="1" fillId="3" borderId="2" xfId="0" applyNumberFormat="1" applyFont="1" applyFill="1" applyBorder="1" applyAlignment="1">
      <alignment horizontal="center" vertical="center" wrapText="1"/>
    </xf>
    <xf numFmtId="0" fontId="1" fillId="0" borderId="2" xfId="0" applyFont="1" applyBorder="1" applyAlignment="1">
      <alignment horizontal="center"/>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cellXfs>
  <cellStyles count="5">
    <cellStyle name="Comma" xfId="1" builtinId="3"/>
    <cellStyle name="Comma 2" xfId="4" xr:uid="{4E5EC399-08D5-48E7-BB8F-8400BFBAEC25}"/>
    <cellStyle name="Hyperlink" xfId="3" builtinId="8"/>
    <cellStyle name="Normal" xfId="0" builtinId="0"/>
    <cellStyle name="Percent" xfId="2" builtinId="5"/>
  </cellStyles>
  <dxfs count="10">
    <dxf>
      <fill>
        <patternFill patternType="solid">
          <fgColor indexed="64"/>
          <bgColor rgb="FFFFFF00"/>
        </patternFill>
      </fill>
    </dxf>
    <dxf>
      <fill>
        <patternFill patternType="solid">
          <fgColor indexed="64"/>
          <bgColor rgb="FFFFFF00"/>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2" formatCode="0.00"/>
      <fill>
        <patternFill patternType="solid">
          <fgColor indexed="64"/>
          <bgColor theme="0"/>
        </patternFill>
      </fill>
      <alignment horizontal="left" vertical="bottom" textRotation="0" wrapText="0" indent="0" justifyLastLine="0" shrinkToFit="0" readingOrder="0"/>
    </dxf>
    <dxf>
      <numFmt numFmtId="2" formatCode="0.00"/>
      <fill>
        <patternFill patternType="solid">
          <fgColor indexed="64"/>
          <bgColor theme="0"/>
        </patternFill>
      </fill>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0.49</c:v>
                </c:pt>
                <c:pt idx="1">
                  <c:v>0.27750000000000002</c:v>
                </c:pt>
                <c:pt idx="2">
                  <c:v>0.2475</c:v>
                </c:pt>
                <c:pt idx="3">
                  <c:v>0.83250000000000002</c:v>
                </c:pt>
                <c:pt idx="4">
                  <c:v>0.60750000000000004</c:v>
                </c:pt>
                <c:pt idx="5">
                  <c:v>1.8149999999999999</c:v>
                </c:pt>
                <c:pt idx="6">
                  <c:v>4.3900000000000006</c:v>
                </c:pt>
                <c:pt idx="7">
                  <c:v>4.1074999999999999</c:v>
                </c:pt>
                <c:pt idx="8">
                  <c:v>4.09</c:v>
                </c:pt>
                <c:pt idx="9">
                  <c:v>2.7925</c:v>
                </c:pt>
                <c:pt idx="10">
                  <c:v>2.96</c:v>
                </c:pt>
                <c:pt idx="11">
                  <c:v>3.0150000000000001</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0.00</c:formatCode>
                <c:ptCount val="12"/>
                <c:pt idx="0">
                  <c:v>9.36</c:v>
                </c:pt>
                <c:pt idx="1">
                  <c:v>9.23</c:v>
                </c:pt>
                <c:pt idx="2">
                  <c:v>11.09</c:v>
                </c:pt>
                <c:pt idx="3">
                  <c:v>32.42</c:v>
                </c:pt>
                <c:pt idx="4">
                  <c:v>9.6999999999999993</c:v>
                </c:pt>
                <c:pt idx="5">
                  <c:v>11.58</c:v>
                </c:pt>
                <c:pt idx="6">
                  <c:v>39.520000000000003</c:v>
                </c:pt>
                <c:pt idx="7">
                  <c:v>21.86</c:v>
                </c:pt>
                <c:pt idx="8">
                  <c:v>21.91</c:v>
                </c:pt>
                <c:pt idx="9">
                  <c:v>16.14</c:v>
                </c:pt>
                <c:pt idx="10">
                  <c:v>15.38</c:v>
                </c:pt>
                <c:pt idx="11">
                  <c:v>43.15</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0.49250000000000005</c:v>
                </c:pt>
                <c:pt idx="1">
                  <c:v>0.245</c:v>
                </c:pt>
                <c:pt idx="2">
                  <c:v>0.25</c:v>
                </c:pt>
                <c:pt idx="3">
                  <c:v>0.83999999999999986</c:v>
                </c:pt>
                <c:pt idx="4">
                  <c:v>0.60250000000000004</c:v>
                </c:pt>
                <c:pt idx="5">
                  <c:v>1.7799999999999998</c:v>
                </c:pt>
                <c:pt idx="6">
                  <c:v>4.3774999999999995</c:v>
                </c:pt>
                <c:pt idx="7">
                  <c:v>4.1225000000000005</c:v>
                </c:pt>
                <c:pt idx="8">
                  <c:v>4.1025</c:v>
                </c:pt>
                <c:pt idx="9">
                  <c:v>2.8125</c:v>
                </c:pt>
                <c:pt idx="10">
                  <c:v>2.96</c:v>
                </c:pt>
                <c:pt idx="11">
                  <c:v>3.0100000000000002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0.00</c:formatCode>
                <c:ptCount val="12"/>
                <c:pt idx="0">
                  <c:v>3.23</c:v>
                </c:pt>
                <c:pt idx="1">
                  <c:v>3.43</c:v>
                </c:pt>
                <c:pt idx="2">
                  <c:v>1.44</c:v>
                </c:pt>
                <c:pt idx="3">
                  <c:v>8.01</c:v>
                </c:pt>
                <c:pt idx="4">
                  <c:v>5.14</c:v>
                </c:pt>
                <c:pt idx="5">
                  <c:v>6.85</c:v>
                </c:pt>
                <c:pt idx="6">
                  <c:v>9.11</c:v>
                </c:pt>
                <c:pt idx="7">
                  <c:v>7.12</c:v>
                </c:pt>
                <c:pt idx="8">
                  <c:v>7.83</c:v>
                </c:pt>
                <c:pt idx="9">
                  <c:v>6.96</c:v>
                </c:pt>
                <c:pt idx="10">
                  <c:v>6.84</c:v>
                </c:pt>
                <c:pt idx="11">
                  <c:v>7.57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6532152"/>
        <c:axId val="306532544"/>
      </c:lineChart>
      <c:catAx>
        <c:axId val="306532152"/>
        <c:scaling>
          <c:orientation val="minMax"/>
        </c:scaling>
        <c:delete val="0"/>
        <c:axPos val="b"/>
        <c:numFmt formatCode="General" sourceLinked="1"/>
        <c:majorTickMark val="out"/>
        <c:minorTickMark val="none"/>
        <c:tickLblPos val="nextTo"/>
        <c:crossAx val="306532544"/>
        <c:crosses val="autoZero"/>
        <c:auto val="1"/>
        <c:lblAlgn val="ctr"/>
        <c:lblOffset val="100"/>
        <c:noMultiLvlLbl val="0"/>
      </c:catAx>
      <c:valAx>
        <c:axId val="30653254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65321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0.00</c:formatCode>
                <c:ptCount val="12"/>
                <c:pt idx="0">
                  <c:v>8.1574999999999989</c:v>
                </c:pt>
                <c:pt idx="1">
                  <c:v>9.4375</c:v>
                </c:pt>
                <c:pt idx="2">
                  <c:v>13.3575</c:v>
                </c:pt>
                <c:pt idx="3">
                  <c:v>13.885</c:v>
                </c:pt>
                <c:pt idx="4">
                  <c:v>13.225</c:v>
                </c:pt>
                <c:pt idx="5">
                  <c:v>17.265000000000001</c:v>
                </c:pt>
                <c:pt idx="6">
                  <c:v>17.759999999999998</c:v>
                </c:pt>
                <c:pt idx="7">
                  <c:v>22.150000000000002</c:v>
                </c:pt>
                <c:pt idx="8">
                  <c:v>23.28</c:v>
                </c:pt>
                <c:pt idx="9">
                  <c:v>20.984999999999999</c:v>
                </c:pt>
                <c:pt idx="10">
                  <c:v>20.38</c:v>
                </c:pt>
                <c:pt idx="11">
                  <c:v>19.100000000000001</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0.00</c:formatCode>
                <c:ptCount val="12"/>
                <c:pt idx="0">
                  <c:v>63.11</c:v>
                </c:pt>
                <c:pt idx="1">
                  <c:v>60.63</c:v>
                </c:pt>
                <c:pt idx="2">
                  <c:v>236.97</c:v>
                </c:pt>
                <c:pt idx="3">
                  <c:v>137.25</c:v>
                </c:pt>
                <c:pt idx="4">
                  <c:v>81.180000000000007</c:v>
                </c:pt>
                <c:pt idx="5">
                  <c:v>66.569999999999993</c:v>
                </c:pt>
                <c:pt idx="6">
                  <c:v>94.99</c:v>
                </c:pt>
                <c:pt idx="7">
                  <c:v>111.87</c:v>
                </c:pt>
                <c:pt idx="8">
                  <c:v>74.17</c:v>
                </c:pt>
                <c:pt idx="9">
                  <c:v>54.49</c:v>
                </c:pt>
                <c:pt idx="10">
                  <c:v>65.08</c:v>
                </c:pt>
                <c:pt idx="11">
                  <c:v>101.34</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8.1750000000000007</c:v>
                </c:pt>
                <c:pt idx="1">
                  <c:v>10.8475</c:v>
                </c:pt>
                <c:pt idx="2">
                  <c:v>12.887499999999999</c:v>
                </c:pt>
                <c:pt idx="3">
                  <c:v>14.072500000000002</c:v>
                </c:pt>
                <c:pt idx="4">
                  <c:v>13.322499999999998</c:v>
                </c:pt>
                <c:pt idx="5">
                  <c:v>17.164999999999999</c:v>
                </c:pt>
                <c:pt idx="6">
                  <c:v>17.5975</c:v>
                </c:pt>
                <c:pt idx="7">
                  <c:v>22.317499999999999</c:v>
                </c:pt>
                <c:pt idx="8">
                  <c:v>23.354999999999997</c:v>
                </c:pt>
                <c:pt idx="9">
                  <c:v>21.074999999999999</c:v>
                </c:pt>
                <c:pt idx="10">
                  <c:v>19.650000000000002</c:v>
                </c:pt>
                <c:pt idx="11">
                  <c:v>19.100000000000001</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0.00</c:formatCode>
                <c:ptCount val="12"/>
                <c:pt idx="0">
                  <c:v>20.38</c:v>
                </c:pt>
                <c:pt idx="1">
                  <c:v>22.23</c:v>
                </c:pt>
                <c:pt idx="2">
                  <c:v>24.4</c:v>
                </c:pt>
                <c:pt idx="3">
                  <c:v>46.02</c:v>
                </c:pt>
                <c:pt idx="4">
                  <c:v>37.590000000000003</c:v>
                </c:pt>
                <c:pt idx="5">
                  <c:v>39.340000000000003</c:v>
                </c:pt>
                <c:pt idx="6">
                  <c:v>36.909999999999997</c:v>
                </c:pt>
                <c:pt idx="7">
                  <c:v>38.86</c:v>
                </c:pt>
                <c:pt idx="8">
                  <c:v>39.93</c:v>
                </c:pt>
                <c:pt idx="9">
                  <c:v>37.35</c:v>
                </c:pt>
                <c:pt idx="10">
                  <c:v>37.57</c:v>
                </c:pt>
                <c:pt idx="11">
                  <c:v>36.99</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09826360"/>
        <c:axId val="309826752"/>
      </c:lineChart>
      <c:catAx>
        <c:axId val="309826360"/>
        <c:scaling>
          <c:orientation val="minMax"/>
        </c:scaling>
        <c:delete val="0"/>
        <c:axPos val="b"/>
        <c:numFmt formatCode="General" sourceLinked="1"/>
        <c:majorTickMark val="out"/>
        <c:minorTickMark val="none"/>
        <c:tickLblPos val="nextTo"/>
        <c:crossAx val="309826752"/>
        <c:crosses val="autoZero"/>
        <c:auto val="1"/>
        <c:lblAlgn val="ctr"/>
        <c:lblOffset val="100"/>
        <c:noMultiLvlLbl val="0"/>
      </c:catAx>
      <c:valAx>
        <c:axId val="309826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263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0.00</c:formatCode>
                <c:ptCount val="12"/>
                <c:pt idx="0">
                  <c:v>175.41250000000002</c:v>
                </c:pt>
                <c:pt idx="1">
                  <c:v>178.50750000000002</c:v>
                </c:pt>
                <c:pt idx="2">
                  <c:v>187.05250000000001</c:v>
                </c:pt>
                <c:pt idx="3">
                  <c:v>183.785</c:v>
                </c:pt>
                <c:pt idx="4">
                  <c:v>183.07999999999998</c:v>
                </c:pt>
                <c:pt idx="5">
                  <c:v>185.125</c:v>
                </c:pt>
                <c:pt idx="6">
                  <c:v>186.15</c:v>
                </c:pt>
                <c:pt idx="7">
                  <c:v>186.79249999999999</c:v>
                </c:pt>
                <c:pt idx="8">
                  <c:v>187.26249999999999</c:v>
                </c:pt>
                <c:pt idx="9">
                  <c:v>186.64999999999998</c:v>
                </c:pt>
                <c:pt idx="10">
                  <c:v>187.64</c:v>
                </c:pt>
                <c:pt idx="11">
                  <c:v>188.8725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0.00</c:formatCode>
                <c:ptCount val="12"/>
                <c:pt idx="0">
                  <c:v>225.4</c:v>
                </c:pt>
                <c:pt idx="1">
                  <c:v>369.82</c:v>
                </c:pt>
                <c:pt idx="2">
                  <c:v>345.05</c:v>
                </c:pt>
                <c:pt idx="3">
                  <c:v>251.53</c:v>
                </c:pt>
                <c:pt idx="4">
                  <c:v>312.39</c:v>
                </c:pt>
                <c:pt idx="5">
                  <c:v>273.54000000000002</c:v>
                </c:pt>
                <c:pt idx="6">
                  <c:v>314.66000000000003</c:v>
                </c:pt>
                <c:pt idx="7">
                  <c:v>278.95999999999998</c:v>
                </c:pt>
                <c:pt idx="8">
                  <c:v>347.55</c:v>
                </c:pt>
                <c:pt idx="9">
                  <c:v>380.44</c:v>
                </c:pt>
                <c:pt idx="10">
                  <c:v>276.08999999999997</c:v>
                </c:pt>
                <c:pt idx="11">
                  <c:v>349.3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175.48000000000002</c:v>
                </c:pt>
                <c:pt idx="1">
                  <c:v>178.58249999999998</c:v>
                </c:pt>
                <c:pt idx="2">
                  <c:v>187.19749999999999</c:v>
                </c:pt>
                <c:pt idx="3">
                  <c:v>184.35999999999999</c:v>
                </c:pt>
                <c:pt idx="4">
                  <c:v>183.54250000000002</c:v>
                </c:pt>
                <c:pt idx="5">
                  <c:v>185.49250000000001</c:v>
                </c:pt>
                <c:pt idx="6">
                  <c:v>186.76250000000002</c:v>
                </c:pt>
                <c:pt idx="7">
                  <c:v>187.16750000000002</c:v>
                </c:pt>
                <c:pt idx="8">
                  <c:v>187.34500000000003</c:v>
                </c:pt>
                <c:pt idx="9">
                  <c:v>186.72749999999999</c:v>
                </c:pt>
                <c:pt idx="10">
                  <c:v>187.63749999999999</c:v>
                </c:pt>
                <c:pt idx="11">
                  <c:v>188.8725</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0.00</c:formatCode>
                <c:ptCount val="12"/>
                <c:pt idx="0">
                  <c:v>181.19</c:v>
                </c:pt>
                <c:pt idx="1">
                  <c:v>191.7</c:v>
                </c:pt>
                <c:pt idx="2">
                  <c:v>196.82</c:v>
                </c:pt>
                <c:pt idx="3">
                  <c:v>192.24</c:v>
                </c:pt>
                <c:pt idx="4">
                  <c:v>199.31</c:v>
                </c:pt>
                <c:pt idx="5">
                  <c:v>192.17</c:v>
                </c:pt>
                <c:pt idx="6">
                  <c:v>193.97</c:v>
                </c:pt>
                <c:pt idx="7">
                  <c:v>195.63</c:v>
                </c:pt>
                <c:pt idx="8">
                  <c:v>194.78</c:v>
                </c:pt>
                <c:pt idx="9">
                  <c:v>195.66</c:v>
                </c:pt>
                <c:pt idx="10">
                  <c:v>194.84</c:v>
                </c:pt>
                <c:pt idx="11">
                  <c:v>198.65</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09827928"/>
        <c:axId val="309828320"/>
      </c:lineChart>
      <c:catAx>
        <c:axId val="309827928"/>
        <c:scaling>
          <c:orientation val="minMax"/>
        </c:scaling>
        <c:delete val="0"/>
        <c:axPos val="b"/>
        <c:numFmt formatCode="General" sourceLinked="1"/>
        <c:majorTickMark val="out"/>
        <c:minorTickMark val="none"/>
        <c:tickLblPos val="nextTo"/>
        <c:crossAx val="309828320"/>
        <c:crosses val="autoZero"/>
        <c:auto val="1"/>
        <c:lblAlgn val="ctr"/>
        <c:lblOffset val="100"/>
        <c:noMultiLvlLbl val="0"/>
      </c:catAx>
      <c:valAx>
        <c:axId val="3098283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279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2.5000000000000001E-3</c:v>
                </c:pt>
                <c:pt idx="1">
                  <c:v>0</c:v>
                </c:pt>
                <c:pt idx="2">
                  <c:v>1.5000000000000001E-2</c:v>
                </c:pt>
                <c:pt idx="3">
                  <c:v>5.0000000000000001E-3</c:v>
                </c:pt>
                <c:pt idx="4">
                  <c:v>3.5000000000000003E-2</c:v>
                </c:pt>
                <c:pt idx="5">
                  <c:v>2.2499999999999999E-2</c:v>
                </c:pt>
                <c:pt idx="6">
                  <c:v>1.7500000000000002E-2</c:v>
                </c:pt>
                <c:pt idx="7">
                  <c:v>7.4999999999999997E-3</c:v>
                </c:pt>
                <c:pt idx="8">
                  <c:v>2.5000000000000001E-3</c:v>
                </c:pt>
                <c:pt idx="9">
                  <c:v>6.1936800179211472E-3</c:v>
                </c:pt>
                <c:pt idx="10">
                  <c:v>7.7672758246527772E-3</c:v>
                </c:pt>
                <c:pt idx="11">
                  <c:v>3.6858852100839145E-3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0.00</c:formatCode>
                <c:ptCount val="12"/>
                <c:pt idx="0">
                  <c:v>3.43</c:v>
                </c:pt>
                <c:pt idx="1">
                  <c:v>1.54</c:v>
                </c:pt>
                <c:pt idx="2">
                  <c:v>4.8499999999999996</c:v>
                </c:pt>
                <c:pt idx="3">
                  <c:v>14.06</c:v>
                </c:pt>
                <c:pt idx="4">
                  <c:v>10.1</c:v>
                </c:pt>
                <c:pt idx="5">
                  <c:v>10.45</c:v>
                </c:pt>
                <c:pt idx="6">
                  <c:v>5.18</c:v>
                </c:pt>
                <c:pt idx="7">
                  <c:v>6.3</c:v>
                </c:pt>
                <c:pt idx="8">
                  <c:v>4.12</c:v>
                </c:pt>
                <c:pt idx="9">
                  <c:v>6.89</c:v>
                </c:pt>
                <c:pt idx="10">
                  <c:v>13.08</c:v>
                </c:pt>
                <c:pt idx="11">
                  <c:v>1.23</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2.5000000000000001E-3</c:v>
                </c:pt>
                <c:pt idx="1">
                  <c:v>2.5000000000000001E-3</c:v>
                </c:pt>
                <c:pt idx="2">
                  <c:v>7.4999999999999997E-3</c:v>
                </c:pt>
                <c:pt idx="3">
                  <c:v>5.0000000000000001E-3</c:v>
                </c:pt>
                <c:pt idx="4">
                  <c:v>3.5000000000000003E-2</c:v>
                </c:pt>
                <c:pt idx="5">
                  <c:v>2.5000000000000001E-3</c:v>
                </c:pt>
                <c:pt idx="6">
                  <c:v>7.4999999999999997E-3</c:v>
                </c:pt>
                <c:pt idx="7">
                  <c:v>5.0000000000000001E-3</c:v>
                </c:pt>
                <c:pt idx="8">
                  <c:v>2.5000000000000001E-3</c:v>
                </c:pt>
                <c:pt idx="9">
                  <c:v>6.1936838709677425E-3</c:v>
                </c:pt>
                <c:pt idx="10">
                  <c:v>7.7672708333333326E-3</c:v>
                </c:pt>
                <c:pt idx="11">
                  <c:v>3.6872536155913979E-3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0.00</c:formatCode>
                <c:ptCount val="12"/>
                <c:pt idx="0">
                  <c:v>7.0000000000000007E-2</c:v>
                </c:pt>
                <c:pt idx="1">
                  <c:v>0.05</c:v>
                </c:pt>
                <c:pt idx="2">
                  <c:v>0.47</c:v>
                </c:pt>
                <c:pt idx="3">
                  <c:v>0.35</c:v>
                </c:pt>
                <c:pt idx="4">
                  <c:v>1.1100000000000001</c:v>
                </c:pt>
                <c:pt idx="5">
                  <c:v>0.1</c:v>
                </c:pt>
                <c:pt idx="6">
                  <c:v>0.1</c:v>
                </c:pt>
                <c:pt idx="7">
                  <c:v>0.13</c:v>
                </c:pt>
                <c:pt idx="8">
                  <c:v>0.09</c:v>
                </c:pt>
                <c:pt idx="9">
                  <c:v>0.16</c:v>
                </c:pt>
                <c:pt idx="10">
                  <c:v>0.27</c:v>
                </c:pt>
                <c:pt idx="11">
                  <c:v>0.08</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09831064"/>
        <c:axId val="309831456"/>
      </c:lineChart>
      <c:catAx>
        <c:axId val="309831064"/>
        <c:scaling>
          <c:orientation val="minMax"/>
        </c:scaling>
        <c:delete val="0"/>
        <c:axPos val="b"/>
        <c:numFmt formatCode="General" sourceLinked="1"/>
        <c:majorTickMark val="out"/>
        <c:minorTickMark val="none"/>
        <c:tickLblPos val="nextTo"/>
        <c:crossAx val="309831456"/>
        <c:crosses val="autoZero"/>
        <c:auto val="1"/>
        <c:lblAlgn val="ctr"/>
        <c:lblOffset val="100"/>
        <c:noMultiLvlLbl val="0"/>
      </c:catAx>
      <c:valAx>
        <c:axId val="30983145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3106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0.00</c:formatCode>
                <c:ptCount val="12"/>
                <c:pt idx="0">
                  <c:v>0.90500000000000003</c:v>
                </c:pt>
                <c:pt idx="1">
                  <c:v>1.0049999999999999</c:v>
                </c:pt>
                <c:pt idx="2">
                  <c:v>0.77249999999999996</c:v>
                </c:pt>
                <c:pt idx="3">
                  <c:v>0.81500000000000006</c:v>
                </c:pt>
                <c:pt idx="4">
                  <c:v>0.87749999999999995</c:v>
                </c:pt>
                <c:pt idx="5">
                  <c:v>0.88500000000000001</c:v>
                </c:pt>
                <c:pt idx="6">
                  <c:v>0.9474999999999999</c:v>
                </c:pt>
                <c:pt idx="7">
                  <c:v>0.8849999999999999</c:v>
                </c:pt>
                <c:pt idx="8">
                  <c:v>0.85000000000000009</c:v>
                </c:pt>
                <c:pt idx="9">
                  <c:v>0.84749999999999992</c:v>
                </c:pt>
                <c:pt idx="10">
                  <c:v>0.89749999999999996</c:v>
                </c:pt>
                <c:pt idx="11">
                  <c:v>1.1399999999999999</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0.00</c:formatCode>
                <c:ptCount val="12"/>
                <c:pt idx="0">
                  <c:v>4.8099999999999996</c:v>
                </c:pt>
                <c:pt idx="1">
                  <c:v>5.68</c:v>
                </c:pt>
                <c:pt idx="2">
                  <c:v>4.8600000000000003</c:v>
                </c:pt>
                <c:pt idx="3">
                  <c:v>10.18</c:v>
                </c:pt>
                <c:pt idx="4">
                  <c:v>9.7100000000000009</c:v>
                </c:pt>
                <c:pt idx="5">
                  <c:v>12.91</c:v>
                </c:pt>
                <c:pt idx="6">
                  <c:v>3.81</c:v>
                </c:pt>
                <c:pt idx="7">
                  <c:v>4.95</c:v>
                </c:pt>
                <c:pt idx="8">
                  <c:v>5.29</c:v>
                </c:pt>
                <c:pt idx="9">
                  <c:v>8.67</c:v>
                </c:pt>
                <c:pt idx="10">
                  <c:v>2.38</c:v>
                </c:pt>
                <c:pt idx="11">
                  <c:v>8</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0.00</c:formatCode>
                <c:ptCount val="12"/>
                <c:pt idx="0">
                  <c:v>0.90500000000000003</c:v>
                </c:pt>
                <c:pt idx="1">
                  <c:v>0.97249999999999992</c:v>
                </c:pt>
                <c:pt idx="2">
                  <c:v>0.77249999999999996</c:v>
                </c:pt>
                <c:pt idx="3">
                  <c:v>0.8125</c:v>
                </c:pt>
                <c:pt idx="4">
                  <c:v>0.84250000000000003</c:v>
                </c:pt>
                <c:pt idx="5">
                  <c:v>0.86499999999999999</c:v>
                </c:pt>
                <c:pt idx="6">
                  <c:v>0.94000000000000006</c:v>
                </c:pt>
                <c:pt idx="7">
                  <c:v>0.87750000000000006</c:v>
                </c:pt>
                <c:pt idx="8">
                  <c:v>0.84749999999999992</c:v>
                </c:pt>
                <c:pt idx="9">
                  <c:v>0.84499999999999997</c:v>
                </c:pt>
                <c:pt idx="10">
                  <c:v>0.89749999999999996</c:v>
                </c:pt>
                <c:pt idx="11">
                  <c:v>1.1399999999999999</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0.00</c:formatCode>
                <c:ptCount val="12"/>
                <c:pt idx="0">
                  <c:v>1.76</c:v>
                </c:pt>
                <c:pt idx="1">
                  <c:v>2.73</c:v>
                </c:pt>
                <c:pt idx="2">
                  <c:v>1.68</c:v>
                </c:pt>
                <c:pt idx="3">
                  <c:v>1.71</c:v>
                </c:pt>
                <c:pt idx="4">
                  <c:v>6.16</c:v>
                </c:pt>
                <c:pt idx="5">
                  <c:v>2.0699999999999998</c:v>
                </c:pt>
                <c:pt idx="6">
                  <c:v>1.8</c:v>
                </c:pt>
                <c:pt idx="7">
                  <c:v>1.8</c:v>
                </c:pt>
                <c:pt idx="8">
                  <c:v>2.59</c:v>
                </c:pt>
                <c:pt idx="9">
                  <c:v>1.92</c:v>
                </c:pt>
                <c:pt idx="10">
                  <c:v>1.91</c:v>
                </c:pt>
                <c:pt idx="11">
                  <c:v>3.29</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0328304"/>
        <c:axId val="310328696"/>
      </c:lineChart>
      <c:catAx>
        <c:axId val="310328304"/>
        <c:scaling>
          <c:orientation val="minMax"/>
        </c:scaling>
        <c:delete val="0"/>
        <c:axPos val="b"/>
        <c:numFmt formatCode="General" sourceLinked="1"/>
        <c:majorTickMark val="out"/>
        <c:minorTickMark val="none"/>
        <c:tickLblPos val="nextTo"/>
        <c:crossAx val="310328696"/>
        <c:crosses val="autoZero"/>
        <c:auto val="1"/>
        <c:lblAlgn val="ctr"/>
        <c:lblOffset val="100"/>
        <c:noMultiLvlLbl val="0"/>
      </c:catAx>
      <c:valAx>
        <c:axId val="3103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03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0.00</c:formatCode>
                <c:ptCount val="12"/>
                <c:pt idx="0">
                  <c:v>0.16250000000000001</c:v>
                </c:pt>
                <c:pt idx="1">
                  <c:v>0.26250000000000001</c:v>
                </c:pt>
                <c:pt idx="2">
                  <c:v>0.3775</c:v>
                </c:pt>
                <c:pt idx="3">
                  <c:v>0.38999999999999996</c:v>
                </c:pt>
                <c:pt idx="4">
                  <c:v>0.505</c:v>
                </c:pt>
                <c:pt idx="5">
                  <c:v>0.88249999999999995</c:v>
                </c:pt>
                <c:pt idx="6">
                  <c:v>0.54</c:v>
                </c:pt>
                <c:pt idx="7">
                  <c:v>0.96250000000000002</c:v>
                </c:pt>
                <c:pt idx="8">
                  <c:v>1.4224999999999999</c:v>
                </c:pt>
                <c:pt idx="9">
                  <c:v>1.0274999999999999</c:v>
                </c:pt>
                <c:pt idx="10">
                  <c:v>1.7475000000000001</c:v>
                </c:pt>
                <c:pt idx="11">
                  <c:v>0.85999999999999988</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0.00</c:formatCode>
                <c:ptCount val="12"/>
                <c:pt idx="0">
                  <c:v>1.85</c:v>
                </c:pt>
                <c:pt idx="1">
                  <c:v>8.77</c:v>
                </c:pt>
                <c:pt idx="2">
                  <c:v>1.72</c:v>
                </c:pt>
                <c:pt idx="3">
                  <c:v>1.45</c:v>
                </c:pt>
                <c:pt idx="4">
                  <c:v>5.0999999999999996</c:v>
                </c:pt>
                <c:pt idx="5">
                  <c:v>23.48</c:v>
                </c:pt>
                <c:pt idx="6">
                  <c:v>2.23</c:v>
                </c:pt>
                <c:pt idx="7">
                  <c:v>7.61</c:v>
                </c:pt>
                <c:pt idx="8">
                  <c:v>19.670000000000002</c:v>
                </c:pt>
                <c:pt idx="9">
                  <c:v>8.27</c:v>
                </c:pt>
                <c:pt idx="10">
                  <c:v>29.33</c:v>
                </c:pt>
                <c:pt idx="11">
                  <c:v>4.72</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0.16250000000000001</c:v>
                </c:pt>
                <c:pt idx="1">
                  <c:v>0.26</c:v>
                </c:pt>
                <c:pt idx="2">
                  <c:v>0.375</c:v>
                </c:pt>
                <c:pt idx="3">
                  <c:v>0.38750000000000001</c:v>
                </c:pt>
                <c:pt idx="4">
                  <c:v>0.50250000000000006</c:v>
                </c:pt>
                <c:pt idx="5">
                  <c:v>0.84499999999999997</c:v>
                </c:pt>
                <c:pt idx="6">
                  <c:v>0.54249999999999998</c:v>
                </c:pt>
                <c:pt idx="7">
                  <c:v>0.95750000000000002</c:v>
                </c:pt>
                <c:pt idx="8">
                  <c:v>1.4175</c:v>
                </c:pt>
                <c:pt idx="9">
                  <c:v>1.0225</c:v>
                </c:pt>
                <c:pt idx="10">
                  <c:v>1.7475000000000001</c:v>
                </c:pt>
                <c:pt idx="11">
                  <c:v>0.85999999999999988</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0.00</c:formatCode>
                <c:ptCount val="12"/>
                <c:pt idx="0">
                  <c:v>0.47</c:v>
                </c:pt>
                <c:pt idx="1">
                  <c:v>0.88</c:v>
                </c:pt>
                <c:pt idx="2">
                  <c:v>0.64</c:v>
                </c:pt>
                <c:pt idx="3">
                  <c:v>0.59</c:v>
                </c:pt>
                <c:pt idx="4">
                  <c:v>1.72</c:v>
                </c:pt>
                <c:pt idx="5">
                  <c:v>3.46</c:v>
                </c:pt>
                <c:pt idx="6">
                  <c:v>1.46</c:v>
                </c:pt>
                <c:pt idx="7">
                  <c:v>3.25</c:v>
                </c:pt>
                <c:pt idx="8">
                  <c:v>6.33</c:v>
                </c:pt>
                <c:pt idx="9">
                  <c:v>4.2699999999999996</c:v>
                </c:pt>
                <c:pt idx="10">
                  <c:v>9.49</c:v>
                </c:pt>
                <c:pt idx="11">
                  <c:v>2.67</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09833024"/>
        <c:axId val="310325952"/>
      </c:lineChart>
      <c:catAx>
        <c:axId val="309833024"/>
        <c:scaling>
          <c:orientation val="minMax"/>
        </c:scaling>
        <c:delete val="0"/>
        <c:axPos val="b"/>
        <c:numFmt formatCode="General" sourceLinked="1"/>
        <c:majorTickMark val="out"/>
        <c:minorTickMark val="none"/>
        <c:tickLblPos val="nextTo"/>
        <c:crossAx val="310325952"/>
        <c:crosses val="autoZero"/>
        <c:auto val="1"/>
        <c:lblAlgn val="ctr"/>
        <c:lblOffset val="100"/>
        <c:noMultiLvlLbl val="0"/>
      </c:catAx>
      <c:valAx>
        <c:axId val="3103259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3302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0.00</c:formatCode>
                <c:ptCount val="12"/>
                <c:pt idx="0">
                  <c:v>3</c:v>
                </c:pt>
                <c:pt idx="1">
                  <c:v>3.7</c:v>
                </c:pt>
                <c:pt idx="2">
                  <c:v>5.8</c:v>
                </c:pt>
                <c:pt idx="3">
                  <c:v>136.2151795</c:v>
                </c:pt>
                <c:pt idx="4">
                  <c:v>95.118369999999999</c:v>
                </c:pt>
                <c:pt idx="5">
                  <c:v>259.2659835</c:v>
                </c:pt>
                <c:pt idx="6">
                  <c:v>144.82094549999999</c:v>
                </c:pt>
                <c:pt idx="7">
                  <c:v>591.26129149999997</c:v>
                </c:pt>
                <c:pt idx="8">
                  <c:v>190.68481449999999</c:v>
                </c:pt>
                <c:pt idx="9">
                  <c:v>143.77000000000001</c:v>
                </c:pt>
                <c:pt idx="10">
                  <c:v>9.15</c:v>
                </c:pt>
                <c:pt idx="11">
                  <c:v>5.72</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0.00</c:formatCode>
                <c:ptCount val="12"/>
                <c:pt idx="0">
                  <c:v>300</c:v>
                </c:pt>
                <c:pt idx="1">
                  <c:v>208</c:v>
                </c:pt>
                <c:pt idx="2">
                  <c:v>1258</c:v>
                </c:pt>
                <c:pt idx="3">
                  <c:v>1258.3630370000001</c:v>
                </c:pt>
                <c:pt idx="4">
                  <c:v>311.58346599999999</c:v>
                </c:pt>
                <c:pt idx="5">
                  <c:v>1719.6022949999999</c:v>
                </c:pt>
                <c:pt idx="6">
                  <c:v>2814.3178710000002</c:v>
                </c:pt>
                <c:pt idx="7">
                  <c:v>1307.3908690000001</c:v>
                </c:pt>
                <c:pt idx="8">
                  <c:v>382.66601600000001</c:v>
                </c:pt>
                <c:pt idx="9">
                  <c:v>329.15</c:v>
                </c:pt>
                <c:pt idx="10">
                  <c:v>1488.26</c:v>
                </c:pt>
                <c:pt idx="11">
                  <c:v>341.8</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0.00</c:formatCode>
                <c:ptCount val="12"/>
                <c:pt idx="0">
                  <c:v>1</c:v>
                </c:pt>
                <c:pt idx="1">
                  <c:v>1.5</c:v>
                </c:pt>
                <c:pt idx="2">
                  <c:v>1.5</c:v>
                </c:pt>
                <c:pt idx="3">
                  <c:v>2.2425000000000002</c:v>
                </c:pt>
                <c:pt idx="4">
                  <c:v>2.7675000000000001</c:v>
                </c:pt>
                <c:pt idx="5">
                  <c:v>2.0725000000000002</c:v>
                </c:pt>
                <c:pt idx="6">
                  <c:v>1.5050000000000001</c:v>
                </c:pt>
                <c:pt idx="7">
                  <c:v>0.92999999999999994</c:v>
                </c:pt>
                <c:pt idx="8">
                  <c:v>0.85000000000000009</c:v>
                </c:pt>
                <c:pt idx="9">
                  <c:v>0.95000000000000007</c:v>
                </c:pt>
                <c:pt idx="10">
                  <c:v>1.2275</c:v>
                </c:pt>
                <c:pt idx="11">
                  <c:v>1.2675000000000001</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0.00</c:formatCode>
                <c:ptCount val="12"/>
                <c:pt idx="0">
                  <c:v>3.1</c:v>
                </c:pt>
                <c:pt idx="1">
                  <c:v>4</c:v>
                </c:pt>
                <c:pt idx="2">
                  <c:v>4.2</c:v>
                </c:pt>
                <c:pt idx="3">
                  <c:v>10.35</c:v>
                </c:pt>
                <c:pt idx="4">
                  <c:v>23.25</c:v>
                </c:pt>
                <c:pt idx="5">
                  <c:v>7.04</c:v>
                </c:pt>
                <c:pt idx="6">
                  <c:v>12.41</c:v>
                </c:pt>
                <c:pt idx="7">
                  <c:v>3.57</c:v>
                </c:pt>
                <c:pt idx="8">
                  <c:v>3.24</c:v>
                </c:pt>
                <c:pt idx="9">
                  <c:v>14.92</c:v>
                </c:pt>
                <c:pt idx="10">
                  <c:v>12.54</c:v>
                </c:pt>
                <c:pt idx="11">
                  <c:v>3.41</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09829496"/>
        <c:axId val="310327128"/>
      </c:lineChart>
      <c:catAx>
        <c:axId val="309829496"/>
        <c:scaling>
          <c:orientation val="minMax"/>
        </c:scaling>
        <c:delete val="0"/>
        <c:axPos val="b"/>
        <c:numFmt formatCode="General" sourceLinked="1"/>
        <c:majorTickMark val="out"/>
        <c:minorTickMark val="none"/>
        <c:tickLblPos val="nextTo"/>
        <c:crossAx val="310327128"/>
        <c:crosses val="autoZero"/>
        <c:auto val="1"/>
        <c:lblAlgn val="ctr"/>
        <c:lblOffset val="100"/>
        <c:noMultiLvlLbl val="0"/>
      </c:catAx>
      <c:valAx>
        <c:axId val="3103271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294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7</xdr:col>
      <xdr:colOff>512584</xdr:colOff>
      <xdr:row>6</xdr:row>
      <xdr:rowOff>17780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276475" y="0"/>
          <a:ext cx="3130054" cy="1168400"/>
        </a:xfrm>
        <a:prstGeom prst="rect">
          <a:avLst/>
        </a:prstGeom>
      </xdr:spPr>
    </xdr:pic>
    <xdr:clientData/>
  </xdr:twoCellAnchor>
  <xdr:twoCellAnchor editAs="oneCell">
    <xdr:from>
      <xdr:col>1</xdr:col>
      <xdr:colOff>0</xdr:colOff>
      <xdr:row>7</xdr:row>
      <xdr:rowOff>0</xdr:rowOff>
    </xdr:from>
    <xdr:to>
      <xdr:col>8</xdr:col>
      <xdr:colOff>592680</xdr:colOff>
      <xdr:row>25</xdr:row>
      <xdr:rowOff>57083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638175" y="1333500"/>
          <a:ext cx="5480910" cy="35298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447676</xdr:colOff>
      <xdr:row>52</xdr:row>
      <xdr:rowOff>57150</xdr:rowOff>
    </xdr:from>
    <xdr:to>
      <xdr:col>3</xdr:col>
      <xdr:colOff>488182</xdr:colOff>
      <xdr:row>54</xdr:row>
      <xdr:rowOff>161831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1066801" y="10410825"/>
          <a:ext cx="1278756" cy="4856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609600</xdr:colOff>
      <xdr:row>25</xdr:row>
      <xdr:rowOff>28576</xdr:rowOff>
    </xdr:from>
    <xdr:to>
      <xdr:col>4</xdr:col>
      <xdr:colOff>371475</xdr:colOff>
      <xdr:row>28</xdr:row>
      <xdr:rowOff>100655</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1238250" y="5981701"/>
          <a:ext cx="1619250" cy="6150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ordan K Kelly" id="{152DA2E6-70DA-417F-A6B3-B18D2C0EFF73}" userId="S::JKKelly@viridor.co.uk::908fdbc3-441b-4ad4-bfb3-5fd755dc994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A84472-3E86-41D4-A15C-DABAE641A2B9}" name="Table1" displayName="Table1" ref="A1:I22" totalsRowCount="1">
  <autoFilter ref="A1:I21" xr:uid="{18058ACE-FB8B-4F99-A497-EFAB37E6F3FB}"/>
  <tableColumns count="9">
    <tableColumn id="1" xr3:uid="{CDC5ADCC-96EC-4057-A4BB-493A60C48C24}" name="Parameter "/>
    <tableColumn id="2" xr3:uid="{F6351A4E-DD2F-493D-B41F-2EDF16E983A5}" name="Q1-P1" dataDxfId="9"/>
    <tableColumn id="3" xr3:uid="{2E128B44-8B7F-48F9-B37A-225E5FA6CA21}" name="Q1-P2" dataDxfId="8"/>
    <tableColumn id="4" xr3:uid="{545BD6A2-6487-4506-97B7-533E676CDE24}" name="Q2-P1" dataDxfId="7"/>
    <tableColumn id="9" xr3:uid="{C595F879-E4AD-4057-BCAD-CE5A31C22372}" name="Q2-P2" dataDxfId="6"/>
    <tableColumn id="8" xr3:uid="{9D1B9DB6-891E-46C6-9070-0FDED86F9BEB}" name="Q3-P1" dataDxfId="5"/>
    <tableColumn id="5" xr3:uid="{33B4DDF9-0A90-4718-AFDD-BAA431A3E940}" name="Q3-P2" dataDxfId="4"/>
    <tableColumn id="6" xr3:uid="{2537B26F-F8CF-4C87-A08E-7D6C72D74859}" name="Q4-P1" dataDxfId="3"/>
    <tableColumn id="7" xr3:uid="{AF6C074A-F592-44E8-BED5-049BB7F909A7}" name="Q4-P2"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E2D0F7-8586-4F74-9BC9-B68CB45B26A9}" name="Table3" displayName="Table3" ref="A1:I21" totalsRowShown="0">
  <autoFilter ref="A1:I21" xr:uid="{8E244826-DE51-4ADD-949E-E1F6854C0A7C}"/>
  <tableColumns count="9">
    <tableColumn id="1" xr3:uid="{55B91CBE-38A3-4A8A-A169-4B0EE67E2344}" name="Parameter "/>
    <tableColumn id="4" xr3:uid="{F930F93E-7FDD-4443-8D4D-AB32BD120959}" name="Q1-P1" dataDxfId="1"/>
    <tableColumn id="7" xr3:uid="{BF55A56C-C496-42F4-892A-AE06A56EFD16}" name="Q1-P2" dataDxfId="0"/>
    <tableColumn id="6" xr3:uid="{3183B188-3C84-400C-A3F2-F33E6E355B52}" name="Q2-P1"/>
    <tableColumn id="5" xr3:uid="{6349DE53-1157-4C16-B0C7-5131A202078D}" name="Q2-P2"/>
    <tableColumn id="2" xr3:uid="{4E9E30A3-3A4D-46F9-9D47-1C0F83999042}" name="Q3 - P1 "/>
    <tableColumn id="3" xr3:uid="{AF95950F-534A-43D6-B16B-E10296D711B8}" name="Q3-P2 "/>
    <tableColumn id="8" xr3:uid="{44CC3490-6B48-442F-8223-C7FF82E67D36}" name="Q4 - P1"/>
    <tableColumn id="9" xr3:uid="{D46FF63D-2D32-4FF1-B593-90CA25002578}" name="Q4-P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5" dT="2023-01-12T14:37:47.92" personId="{152DA2E6-70DA-417F-A6B3-B18D2C0EFF73}" id="{337E90A2-EEE2-43BF-A5EE-8B14F73E61AC}">
    <text>Steam export</text>
  </threadedComment>
  <threadedComment ref="A26" dT="2023-01-12T14:37:40.78" personId="{152DA2E6-70DA-417F-A6B3-B18D2C0EFF73}" id="{B21E1D25-F9AF-4F75-B63C-6F35337E5441}">
    <text>Steam export</text>
  </threadedComment>
  <threadedComment ref="A45" dT="2023-01-12T14:41:20.05" personId="{152DA2E6-70DA-417F-A6B3-B18D2C0EFF73}" id="{5A7772A7-29D8-43FE-B4FB-EE4C57B2F105}">
    <text>Previous readings were m3. Have now been converted into KGs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GPowell@viridor.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28" zoomScaleNormal="100" workbookViewId="0">
      <selection activeCell="A28" sqref="A28"/>
    </sheetView>
  </sheetViews>
  <sheetFormatPr defaultColWidth="9.28515625" defaultRowHeight="15"/>
  <cols>
    <col min="1" max="1" width="9.28515625" style="2" customWidth="1"/>
    <col min="2" max="2" width="14.5703125" style="2" bestFit="1" customWidth="1"/>
    <col min="3" max="3" width="9.28515625" style="2"/>
    <col min="4" max="4" width="10.28515625" style="2" customWidth="1"/>
    <col min="5" max="9" width="9.28515625" style="2"/>
    <col min="10" max="10" width="11.5703125" style="2" customWidth="1"/>
    <col min="11" max="14" width="9.28515625" style="2"/>
    <col min="15" max="15" width="9.28515625" style="2" customWidth="1"/>
    <col min="16" max="16384" width="9.28515625" style="2"/>
  </cols>
  <sheetData>
    <row r="1" spans="2:16">
      <c r="B1" s="85"/>
      <c r="C1" s="85"/>
      <c r="D1" s="296" t="s">
        <v>0</v>
      </c>
      <c r="E1" s="296"/>
      <c r="F1" s="296"/>
      <c r="G1" s="296"/>
      <c r="H1" s="85"/>
      <c r="I1" s="85"/>
      <c r="J1" s="85"/>
      <c r="K1" s="85"/>
      <c r="L1" s="85"/>
      <c r="M1" s="85"/>
      <c r="N1" s="85"/>
      <c r="O1" s="85"/>
      <c r="P1" s="85"/>
    </row>
    <row r="2" spans="2:16">
      <c r="B2" s="85"/>
      <c r="C2" s="85"/>
      <c r="D2" s="296"/>
      <c r="E2" s="296"/>
      <c r="F2" s="296"/>
      <c r="G2" s="296"/>
      <c r="H2" s="85"/>
      <c r="I2" s="85"/>
      <c r="J2" s="85"/>
      <c r="K2" s="85"/>
      <c r="L2" s="85"/>
      <c r="M2" s="85"/>
      <c r="N2" s="85" t="s">
        <v>1</v>
      </c>
      <c r="O2" s="85"/>
      <c r="P2" s="297"/>
    </row>
    <row r="3" spans="2:16">
      <c r="B3" s="85"/>
      <c r="C3" s="85"/>
      <c r="D3" s="296"/>
      <c r="E3" s="296"/>
      <c r="F3" s="296"/>
      <c r="G3" s="296"/>
      <c r="H3" s="85"/>
      <c r="I3" s="85"/>
      <c r="J3" s="85"/>
      <c r="K3" s="85"/>
      <c r="L3" s="85"/>
      <c r="M3" s="85"/>
      <c r="N3" s="297"/>
      <c r="O3" s="85"/>
      <c r="P3" s="85"/>
    </row>
    <row r="4" spans="2:16">
      <c r="B4" s="85"/>
      <c r="C4" s="85"/>
      <c r="D4" s="296"/>
      <c r="E4" s="296"/>
      <c r="F4" s="296"/>
      <c r="G4" s="296"/>
      <c r="H4" s="85"/>
      <c r="I4" s="85"/>
      <c r="J4" s="85"/>
      <c r="K4" s="85"/>
      <c r="L4" s="85"/>
      <c r="M4" s="85"/>
      <c r="N4" s="85"/>
      <c r="O4" s="85"/>
      <c r="P4" s="85"/>
    </row>
    <row r="5" spans="2:16">
      <c r="B5" s="85"/>
      <c r="C5" s="85"/>
      <c r="D5" s="296"/>
      <c r="E5" s="296"/>
      <c r="F5" s="296"/>
      <c r="G5" s="296"/>
      <c r="H5" s="85"/>
      <c r="I5" s="85"/>
      <c r="J5" s="85"/>
      <c r="K5" s="85"/>
      <c r="L5" s="85"/>
      <c r="M5" s="85"/>
      <c r="N5" s="85"/>
      <c r="O5" s="85"/>
      <c r="P5" s="85"/>
    </row>
    <row r="6" spans="2:16">
      <c r="B6" s="85"/>
      <c r="C6" s="85"/>
      <c r="D6" s="296"/>
      <c r="E6" s="296"/>
      <c r="F6" s="296"/>
      <c r="G6" s="296"/>
      <c r="H6" s="85"/>
      <c r="I6" s="85"/>
      <c r="J6" s="85"/>
      <c r="K6" s="85"/>
      <c r="L6" s="85"/>
      <c r="M6" s="85"/>
      <c r="N6" s="85"/>
      <c r="O6" s="85"/>
      <c r="P6" s="85"/>
    </row>
    <row r="8" spans="2:16" ht="15.75" customHeight="1">
      <c r="B8" s="296" t="s">
        <v>2</v>
      </c>
      <c r="C8" s="296"/>
      <c r="D8" s="296"/>
      <c r="E8" s="296"/>
      <c r="F8" s="296"/>
      <c r="G8" s="296"/>
      <c r="H8" s="296"/>
      <c r="I8" s="296"/>
      <c r="J8" s="85"/>
      <c r="K8" s="85"/>
      <c r="L8" s="85"/>
      <c r="M8" s="85"/>
      <c r="N8" s="71"/>
      <c r="O8" s="85"/>
      <c r="P8" s="85"/>
    </row>
    <row r="9" spans="2:16">
      <c r="B9" s="296"/>
      <c r="C9" s="296"/>
      <c r="D9" s="296"/>
      <c r="E9" s="296"/>
      <c r="F9" s="296"/>
      <c r="G9" s="296"/>
      <c r="H9" s="296"/>
      <c r="I9" s="296"/>
      <c r="J9" s="85"/>
      <c r="K9" s="85"/>
      <c r="L9" s="85"/>
      <c r="M9" s="85"/>
      <c r="N9" s="85"/>
      <c r="O9" s="85"/>
      <c r="P9" s="85"/>
    </row>
    <row r="10" spans="2:16">
      <c r="B10" s="296"/>
      <c r="C10" s="296"/>
      <c r="D10" s="296"/>
      <c r="E10" s="296"/>
      <c r="F10" s="296"/>
      <c r="G10" s="296"/>
      <c r="H10" s="296"/>
      <c r="I10" s="296"/>
      <c r="J10" s="85"/>
      <c r="K10" s="85"/>
      <c r="L10" s="85"/>
      <c r="M10" s="85"/>
      <c r="N10" s="85"/>
      <c r="O10" s="85"/>
      <c r="P10" s="85"/>
    </row>
    <row r="11" spans="2:16">
      <c r="B11" s="296"/>
      <c r="C11" s="296"/>
      <c r="D11" s="296"/>
      <c r="E11" s="296"/>
      <c r="F11" s="296"/>
      <c r="G11" s="296"/>
      <c r="H11" s="296"/>
      <c r="I11" s="296"/>
      <c r="J11" s="85"/>
      <c r="K11" s="85"/>
      <c r="L11" s="85"/>
      <c r="M11" s="85"/>
      <c r="N11" s="85"/>
      <c r="O11" s="85"/>
      <c r="P11" s="85"/>
    </row>
    <row r="12" spans="2:16">
      <c r="B12" s="296"/>
      <c r="C12" s="296"/>
      <c r="D12" s="296"/>
      <c r="E12" s="296"/>
      <c r="F12" s="296"/>
      <c r="G12" s="296"/>
      <c r="H12" s="296"/>
      <c r="I12" s="296"/>
      <c r="J12" s="85"/>
      <c r="K12" s="85"/>
      <c r="L12" s="85"/>
      <c r="M12" s="85"/>
      <c r="N12" s="85"/>
      <c r="O12" s="85"/>
      <c r="P12" s="85"/>
    </row>
    <row r="13" spans="2:16" ht="15.6">
      <c r="B13" s="296"/>
      <c r="C13" s="296"/>
      <c r="D13" s="296"/>
      <c r="E13" s="296"/>
      <c r="F13" s="296"/>
      <c r="G13" s="296"/>
      <c r="H13" s="296"/>
      <c r="I13" s="296"/>
      <c r="J13" s="85"/>
      <c r="K13" s="85"/>
      <c r="L13" s="85"/>
      <c r="M13" s="85"/>
      <c r="N13" s="75" t="s">
        <v>3</v>
      </c>
      <c r="O13" s="73"/>
      <c r="P13" s="73"/>
    </row>
    <row r="14" spans="2:16" ht="15.6" customHeight="1">
      <c r="B14" s="296"/>
      <c r="C14" s="296"/>
      <c r="D14" s="296"/>
      <c r="E14" s="296"/>
      <c r="F14" s="296"/>
      <c r="G14" s="296"/>
      <c r="H14" s="296"/>
      <c r="I14" s="296"/>
      <c r="J14" s="85"/>
      <c r="K14" s="85"/>
      <c r="L14" s="85"/>
      <c r="M14" s="85"/>
      <c r="N14" s="128" t="s">
        <v>4</v>
      </c>
      <c r="O14" s="128"/>
      <c r="P14" s="128"/>
    </row>
    <row r="15" spans="2:16">
      <c r="B15" s="296"/>
      <c r="C15" s="296"/>
      <c r="D15" s="296"/>
      <c r="E15" s="296"/>
      <c r="F15" s="296"/>
      <c r="G15" s="296"/>
      <c r="H15" s="296"/>
      <c r="I15" s="296"/>
      <c r="J15" s="85"/>
      <c r="K15" s="85"/>
      <c r="L15" s="85"/>
      <c r="M15" s="85"/>
      <c r="N15" s="128"/>
      <c r="O15" s="128"/>
      <c r="P15" s="128"/>
    </row>
    <row r="16" spans="2:16">
      <c r="B16" s="296"/>
      <c r="C16" s="296"/>
      <c r="D16" s="296"/>
      <c r="E16" s="296"/>
      <c r="F16" s="296"/>
      <c r="G16" s="296"/>
      <c r="H16" s="296"/>
      <c r="I16" s="296"/>
      <c r="J16" s="85"/>
      <c r="K16" s="85"/>
      <c r="L16" s="85"/>
      <c r="M16" s="85"/>
      <c r="N16" s="128"/>
      <c r="O16" s="128"/>
      <c r="P16" s="128"/>
    </row>
    <row r="17" spans="2:16">
      <c r="B17" s="296"/>
      <c r="C17" s="296"/>
      <c r="D17" s="296"/>
      <c r="E17" s="296"/>
      <c r="F17" s="296"/>
      <c r="G17" s="296"/>
      <c r="H17" s="296"/>
      <c r="I17" s="296"/>
      <c r="J17" s="85"/>
      <c r="K17" s="85"/>
      <c r="L17" s="85"/>
      <c r="M17" s="85"/>
      <c r="N17" s="128"/>
      <c r="O17" s="128"/>
      <c r="P17" s="128"/>
    </row>
    <row r="18" spans="2:16">
      <c r="B18" s="296"/>
      <c r="C18" s="296"/>
      <c r="D18" s="296"/>
      <c r="E18" s="296"/>
      <c r="F18" s="296"/>
      <c r="G18" s="296"/>
      <c r="H18" s="296"/>
      <c r="I18" s="296"/>
      <c r="J18" s="85"/>
      <c r="K18" s="85"/>
      <c r="L18" s="85"/>
      <c r="M18" s="85"/>
      <c r="N18" s="128"/>
      <c r="O18" s="128"/>
      <c r="P18" s="128"/>
    </row>
    <row r="19" spans="2:16">
      <c r="B19" s="296"/>
      <c r="C19" s="296"/>
      <c r="D19" s="296"/>
      <c r="E19" s="296"/>
      <c r="F19" s="296"/>
      <c r="G19" s="296"/>
      <c r="H19" s="296"/>
      <c r="I19" s="296"/>
      <c r="J19" s="85"/>
      <c r="K19" s="85"/>
      <c r="L19" s="85"/>
      <c r="M19" s="85"/>
      <c r="N19" s="128"/>
      <c r="O19" s="128"/>
      <c r="P19" s="128"/>
    </row>
    <row r="20" spans="2:16">
      <c r="B20" s="296"/>
      <c r="C20" s="296"/>
      <c r="D20" s="296"/>
      <c r="E20" s="296"/>
      <c r="F20" s="296"/>
      <c r="G20" s="296"/>
      <c r="H20" s="296"/>
      <c r="I20" s="296"/>
      <c r="J20" s="85"/>
      <c r="K20" s="85"/>
      <c r="L20" s="85"/>
      <c r="M20" s="85"/>
      <c r="N20" s="85"/>
      <c r="O20" s="85"/>
      <c r="P20" s="85"/>
    </row>
    <row r="21" spans="2:16">
      <c r="B21" s="296"/>
      <c r="C21" s="296"/>
      <c r="D21" s="296"/>
      <c r="E21" s="296"/>
      <c r="F21" s="296"/>
      <c r="G21" s="296"/>
      <c r="H21" s="296"/>
      <c r="I21" s="296"/>
      <c r="J21" s="85"/>
      <c r="K21" s="85"/>
      <c r="L21" s="85"/>
      <c r="M21" s="85"/>
      <c r="N21" s="85"/>
      <c r="O21" s="85"/>
      <c r="P21" s="85"/>
    </row>
    <row r="22" spans="2:16">
      <c r="B22" s="296"/>
      <c r="C22" s="296"/>
      <c r="D22" s="296"/>
      <c r="E22" s="296"/>
      <c r="F22" s="296"/>
      <c r="G22" s="296"/>
      <c r="H22" s="296"/>
      <c r="I22" s="296"/>
      <c r="J22" s="85"/>
      <c r="K22" s="85"/>
      <c r="L22" s="85"/>
      <c r="M22" s="85"/>
      <c r="N22" s="85"/>
      <c r="O22" s="85"/>
      <c r="P22" s="85"/>
    </row>
    <row r="23" spans="2:16">
      <c r="B23" s="296"/>
      <c r="C23" s="296"/>
      <c r="D23" s="296"/>
      <c r="E23" s="296"/>
      <c r="F23" s="296"/>
      <c r="G23" s="296"/>
      <c r="H23" s="296"/>
      <c r="I23" s="296"/>
      <c r="J23" s="85"/>
      <c r="K23" s="85"/>
      <c r="L23" s="85"/>
      <c r="M23" s="85"/>
      <c r="N23" s="85"/>
      <c r="O23" s="85"/>
      <c r="P23" s="85"/>
    </row>
    <row r="24" spans="2:16">
      <c r="B24" s="296"/>
      <c r="C24" s="296"/>
      <c r="D24" s="296"/>
      <c r="E24" s="296"/>
      <c r="F24" s="296"/>
      <c r="G24" s="296"/>
      <c r="H24" s="296"/>
      <c r="I24" s="296"/>
      <c r="J24" s="85"/>
      <c r="K24" s="85"/>
      <c r="L24" s="85"/>
      <c r="M24" s="85"/>
      <c r="N24" s="85"/>
      <c r="O24" s="85"/>
      <c r="P24" s="85"/>
    </row>
    <row r="29" spans="2:16" ht="17.45">
      <c r="B29" s="126" t="s">
        <v>5</v>
      </c>
      <c r="C29" s="126"/>
      <c r="D29" s="126"/>
      <c r="E29" s="126"/>
      <c r="F29" s="126"/>
      <c r="G29" s="126"/>
      <c r="H29" s="126"/>
      <c r="I29" s="126"/>
      <c r="J29" s="85"/>
      <c r="K29" s="85"/>
      <c r="L29" s="85"/>
      <c r="M29" s="85"/>
      <c r="N29" s="85"/>
      <c r="O29" s="85"/>
      <c r="P29" s="85"/>
    </row>
    <row r="30" spans="2:16" ht="17.45">
      <c r="B30" s="85"/>
      <c r="C30" s="7"/>
      <c r="D30" s="8"/>
      <c r="E30" s="8"/>
      <c r="F30" s="8"/>
      <c r="G30" s="8"/>
      <c r="H30" s="8"/>
      <c r="I30" s="8"/>
      <c r="J30" s="85"/>
      <c r="K30" s="85"/>
      <c r="L30" s="85"/>
      <c r="M30" s="85"/>
      <c r="N30" s="85"/>
      <c r="O30" s="85"/>
      <c r="P30" s="85"/>
    </row>
    <row r="31" spans="2:16" ht="17.45">
      <c r="B31" s="126" t="s">
        <v>6</v>
      </c>
      <c r="C31" s="126"/>
      <c r="D31" s="126"/>
      <c r="E31" s="126"/>
      <c r="F31" s="126"/>
      <c r="G31" s="126"/>
      <c r="H31" s="126"/>
      <c r="I31" s="126"/>
      <c r="J31" s="85"/>
      <c r="K31" s="85"/>
      <c r="L31" s="85"/>
      <c r="M31" s="85"/>
      <c r="N31" s="85"/>
      <c r="O31" s="85"/>
      <c r="P31" s="85"/>
    </row>
    <row r="32" spans="2:16" ht="17.45">
      <c r="B32" s="85"/>
      <c r="C32" s="7"/>
      <c r="D32" s="8"/>
      <c r="E32" s="8"/>
      <c r="F32" s="8"/>
      <c r="G32" s="8"/>
      <c r="H32" s="8"/>
      <c r="I32" s="8"/>
      <c r="J32" s="85"/>
      <c r="K32" s="85"/>
      <c r="L32" s="85"/>
      <c r="M32" s="85"/>
      <c r="N32" s="85"/>
      <c r="O32" s="85"/>
      <c r="P32" s="85"/>
    </row>
    <row r="33" spans="2:9" ht="17.45">
      <c r="B33" s="126" t="s">
        <v>7</v>
      </c>
      <c r="C33" s="126"/>
      <c r="D33" s="126"/>
      <c r="E33" s="126"/>
      <c r="F33" s="126"/>
      <c r="G33" s="126"/>
      <c r="H33" s="126"/>
      <c r="I33" s="126"/>
    </row>
    <row r="34" spans="2:9" ht="17.45">
      <c r="B34" s="85"/>
      <c r="C34" s="7"/>
      <c r="D34" s="8"/>
      <c r="E34" s="8"/>
      <c r="F34" s="8"/>
      <c r="G34" s="8"/>
      <c r="H34" s="8"/>
      <c r="I34" s="8"/>
    </row>
    <row r="35" spans="2:9" ht="17.45">
      <c r="B35" s="126" t="s">
        <v>8</v>
      </c>
      <c r="C35" s="126"/>
      <c r="D35" s="126"/>
      <c r="E35" s="126"/>
      <c r="F35" s="126"/>
      <c r="G35" s="126"/>
      <c r="H35" s="126"/>
      <c r="I35" s="126"/>
    </row>
    <row r="37" spans="2:9" ht="17.45">
      <c r="B37" s="126" t="s">
        <v>9</v>
      </c>
      <c r="C37" s="126"/>
      <c r="D37" s="126"/>
      <c r="E37" s="126"/>
      <c r="F37" s="126"/>
      <c r="G37" s="126"/>
      <c r="H37" s="126"/>
      <c r="I37" s="126"/>
    </row>
    <row r="39" spans="2:9">
      <c r="B39" s="85" t="s">
        <v>10</v>
      </c>
      <c r="C39" s="107">
        <v>2022</v>
      </c>
      <c r="D39" s="85"/>
      <c r="E39" s="85"/>
      <c r="F39" s="85"/>
      <c r="G39" s="85"/>
      <c r="H39" s="85"/>
      <c r="I39" s="85"/>
    </row>
    <row r="40" spans="2:9" ht="14.25" customHeight="1">
      <c r="B40" s="85"/>
      <c r="C40" s="85"/>
      <c r="D40" s="85"/>
      <c r="E40" s="85"/>
      <c r="F40" s="85"/>
      <c r="G40" s="85"/>
      <c r="H40" s="85"/>
      <c r="I40" s="85"/>
    </row>
    <row r="41" spans="2:9">
      <c r="B41" s="298" t="s">
        <v>11</v>
      </c>
      <c r="C41" s="125" t="s">
        <v>12</v>
      </c>
      <c r="D41" s="125"/>
      <c r="E41" s="125"/>
      <c r="F41" s="125"/>
      <c r="G41" s="125"/>
      <c r="H41" s="125"/>
      <c r="I41" s="125"/>
    </row>
    <row r="42" spans="2:9">
      <c r="B42" s="298"/>
      <c r="C42" s="85"/>
      <c r="D42" s="85"/>
      <c r="E42" s="85"/>
      <c r="F42" s="85"/>
      <c r="G42" s="85"/>
      <c r="H42" s="85"/>
      <c r="I42" s="85"/>
    </row>
    <row r="43" spans="2:9">
      <c r="B43" s="298" t="s">
        <v>13</v>
      </c>
      <c r="C43" s="125" t="s">
        <v>14</v>
      </c>
      <c r="D43" s="125"/>
      <c r="E43" s="125"/>
      <c r="F43" s="85"/>
      <c r="G43" s="85"/>
      <c r="H43" s="85"/>
      <c r="I43" s="85"/>
    </row>
    <row r="44" spans="2:9">
      <c r="B44" s="298"/>
      <c r="C44" s="85"/>
      <c r="D44" s="85"/>
      <c r="E44" s="85"/>
      <c r="F44" s="85"/>
      <c r="G44" s="85"/>
      <c r="H44" s="85"/>
      <c r="I44" s="85"/>
    </row>
    <row r="45" spans="2:9" ht="15.6">
      <c r="B45" s="298" t="s">
        <v>15</v>
      </c>
      <c r="C45" s="127" t="s">
        <v>16</v>
      </c>
      <c r="D45" s="125"/>
      <c r="E45" s="125"/>
      <c r="F45" s="85"/>
      <c r="G45" s="85"/>
      <c r="H45" s="85"/>
      <c r="I45" s="85"/>
    </row>
    <row r="46" spans="2:9">
      <c r="B46" s="298"/>
      <c r="C46" s="85"/>
      <c r="D46" s="85"/>
      <c r="E46" s="85"/>
      <c r="F46" s="85"/>
      <c r="G46" s="85"/>
      <c r="H46" s="85"/>
      <c r="I46" s="85"/>
    </row>
    <row r="47" spans="2:9">
      <c r="B47" s="298" t="s">
        <v>17</v>
      </c>
      <c r="C47" s="125" t="s">
        <v>18</v>
      </c>
      <c r="D47" s="125"/>
      <c r="E47" s="85"/>
      <c r="F47" s="85" t="s">
        <v>19</v>
      </c>
      <c r="G47" s="125" t="s">
        <v>20</v>
      </c>
      <c r="H47" s="125"/>
      <c r="I47" s="125"/>
    </row>
    <row r="48" spans="2:9">
      <c r="B48" s="298"/>
      <c r="C48" s="85"/>
      <c r="D48" s="85"/>
      <c r="E48" s="85"/>
      <c r="F48" s="85"/>
      <c r="G48" s="85"/>
      <c r="H48" s="85"/>
      <c r="I48" s="85"/>
    </row>
    <row r="49" spans="2:9">
      <c r="B49" s="298" t="s">
        <v>21</v>
      </c>
      <c r="C49" s="125" t="s">
        <v>22</v>
      </c>
      <c r="D49" s="125"/>
      <c r="E49" s="85"/>
      <c r="F49" s="85" t="s">
        <v>19</v>
      </c>
      <c r="G49" s="125" t="s">
        <v>23</v>
      </c>
      <c r="H49" s="125"/>
      <c r="I49" s="125"/>
    </row>
    <row r="50" spans="2:9">
      <c r="B50" s="298"/>
      <c r="C50" s="85"/>
      <c r="D50" s="85"/>
      <c r="E50" s="85"/>
      <c r="F50" s="85"/>
      <c r="G50" s="85"/>
      <c r="H50" s="85"/>
      <c r="I50" s="85"/>
    </row>
    <row r="51" spans="2:9">
      <c r="B51" s="298" t="s">
        <v>24</v>
      </c>
      <c r="C51" s="107">
        <v>1</v>
      </c>
      <c r="D51" s="85"/>
      <c r="E51" s="85"/>
      <c r="F51" s="85"/>
      <c r="G51" s="85"/>
      <c r="H51" s="85"/>
      <c r="I51" s="85"/>
    </row>
    <row r="52" spans="2:9">
      <c r="B52" s="298"/>
      <c r="C52" s="85"/>
      <c r="D52" s="85"/>
      <c r="E52" s="85"/>
      <c r="F52" s="85"/>
      <c r="G52" s="85"/>
      <c r="H52" s="85"/>
      <c r="I52" s="85"/>
    </row>
    <row r="53" spans="2:9">
      <c r="B53" s="298" t="s">
        <v>25</v>
      </c>
      <c r="C53" s="299">
        <v>44946</v>
      </c>
      <c r="D53" s="125"/>
      <c r="E53" s="85"/>
      <c r="F53" s="85"/>
      <c r="G53" s="85"/>
      <c r="H53" s="85"/>
      <c r="I53" s="85"/>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8DA23FEA-2E6B-491A-9186-4A458B6549B2}"/>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7"/>
  <sheetViews>
    <sheetView showGridLines="0" zoomScaleNormal="100" workbookViewId="0">
      <selection activeCell="B33" sqref="B33:G33"/>
    </sheetView>
  </sheetViews>
  <sheetFormatPr defaultColWidth="9.28515625" defaultRowHeight="15"/>
  <cols>
    <col min="1" max="1" width="9.28515625" style="2" customWidth="1"/>
    <col min="2" max="2" width="14.5703125" style="2" bestFit="1" customWidth="1"/>
    <col min="3" max="7" width="9.28515625" style="2"/>
    <col min="8" max="8" width="9.85546875" style="2" bestFit="1" customWidth="1"/>
    <col min="9" max="9" width="9.28515625" style="2"/>
    <col min="10" max="10" width="11.5703125" style="2" customWidth="1"/>
    <col min="11" max="16384" width="9.28515625" style="2"/>
  </cols>
  <sheetData>
    <row r="1" spans="1:15">
      <c r="A1" s="85" t="str">
        <f>+'Cover Page'!$B$29</f>
        <v>Annual Performance Report 2022</v>
      </c>
      <c r="B1" s="85"/>
      <c r="C1" s="85"/>
      <c r="D1" s="85"/>
      <c r="E1" s="85" t="str">
        <f>+'Cover Page'!$B$33</f>
        <v xml:space="preserve">Runcorn Energy From Waste Facility </v>
      </c>
      <c r="F1" s="85"/>
      <c r="G1" s="85"/>
      <c r="H1" s="85"/>
      <c r="I1" s="85"/>
      <c r="J1" s="85"/>
      <c r="K1" s="85"/>
      <c r="L1" s="85"/>
      <c r="M1" s="85"/>
      <c r="N1" s="85"/>
      <c r="O1" s="85"/>
    </row>
    <row r="3" spans="1:15" ht="15.6">
      <c r="A3" s="54" t="s">
        <v>26</v>
      </c>
      <c r="B3" s="300"/>
      <c r="C3" s="300"/>
      <c r="D3" s="300"/>
      <c r="E3" s="300"/>
      <c r="F3" s="300"/>
      <c r="G3" s="300"/>
      <c r="H3" s="301"/>
      <c r="I3" s="85"/>
      <c r="J3" s="85"/>
      <c r="K3" s="75" t="s">
        <v>3</v>
      </c>
      <c r="L3" s="85"/>
      <c r="M3" s="85"/>
      <c r="N3" s="85"/>
      <c r="O3" s="85"/>
    </row>
    <row r="4" spans="1:15" ht="15.6">
      <c r="A4" s="5" t="s">
        <v>27</v>
      </c>
      <c r="B4" s="136" t="s">
        <v>28</v>
      </c>
      <c r="C4" s="136"/>
      <c r="D4" s="136"/>
      <c r="E4" s="136"/>
      <c r="F4" s="136"/>
      <c r="G4" s="136"/>
      <c r="H4" s="6" t="s">
        <v>29</v>
      </c>
      <c r="I4" s="85"/>
      <c r="J4" s="85"/>
      <c r="K4" s="73" t="s">
        <v>30</v>
      </c>
      <c r="L4" s="85"/>
      <c r="M4" s="85"/>
      <c r="N4" s="85"/>
      <c r="O4" s="85"/>
    </row>
    <row r="5" spans="1:15" ht="15.6" customHeight="1">
      <c r="A5" s="4"/>
      <c r="B5" s="135" t="s">
        <v>31</v>
      </c>
      <c r="C5" s="135"/>
      <c r="D5" s="135"/>
      <c r="E5" s="135"/>
      <c r="F5" s="135"/>
      <c r="G5" s="135"/>
      <c r="H5" s="4">
        <v>3</v>
      </c>
      <c r="I5" s="85"/>
      <c r="J5" s="85"/>
      <c r="K5" s="128" t="s">
        <v>32</v>
      </c>
      <c r="L5" s="128"/>
      <c r="M5" s="128"/>
      <c r="N5" s="128"/>
      <c r="O5" s="128"/>
    </row>
    <row r="6" spans="1:15">
      <c r="A6" s="4"/>
      <c r="B6" s="135" t="s">
        <v>33</v>
      </c>
      <c r="C6" s="135"/>
      <c r="D6" s="135"/>
      <c r="E6" s="135"/>
      <c r="F6" s="135"/>
      <c r="G6" s="135"/>
      <c r="H6" s="4">
        <v>4</v>
      </c>
      <c r="I6" s="85"/>
      <c r="J6" s="85"/>
      <c r="K6" s="128"/>
      <c r="L6" s="128"/>
      <c r="M6" s="128"/>
      <c r="N6" s="128"/>
      <c r="O6" s="128"/>
    </row>
    <row r="7" spans="1:15" ht="15.75" customHeight="1">
      <c r="A7" s="4"/>
      <c r="B7" s="135" t="s">
        <v>34</v>
      </c>
      <c r="C7" s="135"/>
      <c r="D7" s="135"/>
      <c r="E7" s="135"/>
      <c r="F7" s="135"/>
      <c r="G7" s="135"/>
      <c r="H7" s="4">
        <v>5</v>
      </c>
      <c r="I7" s="85"/>
      <c r="J7" s="85"/>
      <c r="K7" s="128"/>
      <c r="L7" s="128"/>
      <c r="M7" s="128"/>
      <c r="N7" s="128"/>
      <c r="O7" s="128"/>
    </row>
    <row r="8" spans="1:15">
      <c r="A8" s="4"/>
      <c r="B8" s="135" t="s">
        <v>35</v>
      </c>
      <c r="C8" s="135"/>
      <c r="D8" s="135"/>
      <c r="E8" s="135"/>
      <c r="F8" s="135"/>
      <c r="G8" s="135"/>
      <c r="H8" s="4">
        <v>6</v>
      </c>
      <c r="I8" s="85"/>
      <c r="J8" s="85"/>
      <c r="K8" s="128"/>
      <c r="L8" s="128"/>
      <c r="M8" s="128"/>
      <c r="N8" s="128"/>
      <c r="O8" s="128"/>
    </row>
    <row r="9" spans="1:15">
      <c r="A9" s="4"/>
      <c r="B9" s="135" t="s">
        <v>36</v>
      </c>
      <c r="C9" s="135"/>
      <c r="D9" s="135"/>
      <c r="E9" s="135"/>
      <c r="F9" s="135"/>
      <c r="G9" s="135"/>
      <c r="H9" s="4">
        <v>7</v>
      </c>
      <c r="I9" s="85"/>
      <c r="J9" s="85"/>
      <c r="K9" s="85"/>
      <c r="L9" s="85"/>
      <c r="M9" s="85"/>
      <c r="N9" s="85"/>
      <c r="O9" s="85"/>
    </row>
    <row r="10" spans="1:15">
      <c r="A10" s="4"/>
      <c r="B10" s="135" t="s">
        <v>37</v>
      </c>
      <c r="C10" s="135"/>
      <c r="D10" s="135"/>
      <c r="E10" s="135"/>
      <c r="F10" s="135"/>
      <c r="G10" s="135"/>
      <c r="H10" s="4">
        <v>8</v>
      </c>
      <c r="I10" s="85"/>
      <c r="J10" s="85"/>
      <c r="K10" s="85"/>
      <c r="L10" s="85"/>
      <c r="M10" s="85"/>
      <c r="N10" s="85"/>
      <c r="O10" s="85"/>
    </row>
    <row r="11" spans="1:15">
      <c r="A11" s="4"/>
      <c r="B11" s="135" t="s">
        <v>38</v>
      </c>
      <c r="C11" s="135"/>
      <c r="D11" s="135"/>
      <c r="E11" s="135"/>
      <c r="F11" s="135"/>
      <c r="G11" s="135"/>
      <c r="H11" s="4">
        <v>9</v>
      </c>
      <c r="I11" s="85"/>
      <c r="J11" s="85"/>
      <c r="K11" s="85"/>
      <c r="L11" s="85"/>
      <c r="M11" s="85"/>
      <c r="N11" s="85"/>
      <c r="O11" s="85"/>
    </row>
    <row r="12" spans="1:15">
      <c r="A12" s="4"/>
      <c r="B12" s="135" t="s">
        <v>39</v>
      </c>
      <c r="C12" s="135"/>
      <c r="D12" s="135"/>
      <c r="E12" s="135"/>
      <c r="F12" s="135"/>
      <c r="G12" s="135"/>
      <c r="H12" s="4">
        <v>10</v>
      </c>
      <c r="I12" s="85"/>
      <c r="J12" s="85"/>
      <c r="K12" s="85"/>
      <c r="L12" s="85"/>
      <c r="M12" s="85"/>
      <c r="N12" s="85"/>
      <c r="O12" s="85"/>
    </row>
    <row r="13" spans="1:15">
      <c r="A13" s="4"/>
      <c r="B13" s="135" t="s">
        <v>40</v>
      </c>
      <c r="C13" s="135"/>
      <c r="D13" s="135"/>
      <c r="E13" s="135"/>
      <c r="F13" s="135"/>
      <c r="G13" s="135"/>
      <c r="H13" s="4">
        <v>11</v>
      </c>
      <c r="I13" s="85"/>
      <c r="J13" s="85"/>
      <c r="K13" s="85"/>
      <c r="L13" s="85"/>
      <c r="M13" s="85"/>
      <c r="N13" s="85"/>
      <c r="O13" s="85"/>
    </row>
    <row r="14" spans="1:15">
      <c r="A14" s="4"/>
      <c r="B14" s="135" t="s">
        <v>41</v>
      </c>
      <c r="C14" s="135"/>
      <c r="D14" s="135"/>
      <c r="E14" s="135"/>
      <c r="F14" s="135"/>
      <c r="G14" s="135"/>
      <c r="H14" s="4">
        <v>12</v>
      </c>
      <c r="I14" s="85"/>
      <c r="J14" s="85"/>
      <c r="K14" s="85"/>
      <c r="L14" s="85"/>
      <c r="M14" s="85"/>
      <c r="N14" s="85"/>
      <c r="O14" s="85"/>
    </row>
    <row r="15" spans="1:15">
      <c r="A15" s="4"/>
      <c r="B15" s="135" t="s">
        <v>42</v>
      </c>
      <c r="C15" s="135"/>
      <c r="D15" s="135"/>
      <c r="E15" s="135"/>
      <c r="F15" s="135"/>
      <c r="G15" s="135"/>
      <c r="H15" s="4">
        <v>13</v>
      </c>
      <c r="I15" s="85"/>
      <c r="J15" s="85"/>
      <c r="K15" s="85"/>
      <c r="L15" s="85"/>
      <c r="M15" s="85"/>
      <c r="N15" s="85"/>
      <c r="O15" s="85"/>
    </row>
    <row r="16" spans="1:15">
      <c r="A16" s="4"/>
      <c r="B16" s="135" t="s">
        <v>43</v>
      </c>
      <c r="C16" s="135"/>
      <c r="D16" s="135"/>
      <c r="E16" s="135"/>
      <c r="F16" s="135"/>
      <c r="G16" s="135"/>
      <c r="H16" s="4">
        <v>14</v>
      </c>
      <c r="I16" s="85"/>
      <c r="J16" s="85"/>
      <c r="K16" s="85"/>
      <c r="L16" s="85"/>
      <c r="M16" s="85"/>
      <c r="N16" s="85"/>
      <c r="O16" s="85"/>
    </row>
    <row r="17" spans="1:8">
      <c r="A17" s="4"/>
      <c r="B17" s="135" t="s">
        <v>44</v>
      </c>
      <c r="C17" s="135"/>
      <c r="D17" s="135"/>
      <c r="E17" s="135"/>
      <c r="F17" s="135"/>
      <c r="G17" s="135"/>
      <c r="H17" s="4">
        <v>15</v>
      </c>
    </row>
    <row r="18" spans="1:8">
      <c r="A18" s="4"/>
      <c r="B18" s="135" t="s">
        <v>45</v>
      </c>
      <c r="C18" s="135"/>
      <c r="D18" s="135"/>
      <c r="E18" s="135"/>
      <c r="F18" s="135"/>
      <c r="G18" s="135"/>
      <c r="H18" s="4">
        <v>16</v>
      </c>
    </row>
    <row r="19" spans="1:8">
      <c r="A19" s="4"/>
      <c r="B19" s="135" t="s">
        <v>46</v>
      </c>
      <c r="C19" s="135"/>
      <c r="D19" s="135"/>
      <c r="E19" s="135"/>
      <c r="F19" s="135"/>
      <c r="G19" s="135"/>
      <c r="H19" s="4">
        <v>17</v>
      </c>
    </row>
    <row r="20" spans="1:8">
      <c r="A20" s="4"/>
      <c r="B20" s="135" t="s">
        <v>47</v>
      </c>
      <c r="C20" s="135"/>
      <c r="D20" s="135"/>
      <c r="E20" s="135"/>
      <c r="F20" s="135"/>
      <c r="G20" s="135"/>
      <c r="H20" s="4">
        <v>18</v>
      </c>
    </row>
    <row r="21" spans="1:8">
      <c r="A21" s="4"/>
      <c r="B21" s="135" t="s">
        <v>48</v>
      </c>
      <c r="C21" s="135"/>
      <c r="D21" s="135"/>
      <c r="E21" s="135"/>
      <c r="F21" s="135"/>
      <c r="G21" s="135"/>
      <c r="H21" s="4">
        <v>19</v>
      </c>
    </row>
    <row r="22" spans="1:8">
      <c r="A22" s="4"/>
      <c r="B22" s="129" t="s">
        <v>49</v>
      </c>
      <c r="C22" s="130"/>
      <c r="D22" s="130"/>
      <c r="E22" s="130"/>
      <c r="F22" s="130"/>
      <c r="G22" s="131"/>
      <c r="H22" s="4">
        <v>20</v>
      </c>
    </row>
    <row r="23" spans="1:8">
      <c r="A23" s="4"/>
      <c r="B23" s="129" t="s">
        <v>50</v>
      </c>
      <c r="C23" s="130"/>
      <c r="D23" s="130"/>
      <c r="E23" s="130"/>
      <c r="F23" s="130"/>
      <c r="G23" s="131"/>
      <c r="H23" s="4">
        <v>21</v>
      </c>
    </row>
    <row r="24" spans="1:8">
      <c r="A24" s="4"/>
      <c r="B24" s="129" t="s">
        <v>51</v>
      </c>
      <c r="C24" s="130"/>
      <c r="D24" s="130"/>
      <c r="E24" s="130"/>
      <c r="F24" s="130"/>
      <c r="G24" s="131"/>
      <c r="H24" s="4">
        <v>22</v>
      </c>
    </row>
    <row r="25" spans="1:8">
      <c r="A25" s="4"/>
      <c r="B25" s="135" t="s">
        <v>52</v>
      </c>
      <c r="C25" s="135"/>
      <c r="D25" s="135"/>
      <c r="E25" s="135"/>
      <c r="F25" s="135"/>
      <c r="G25" s="135"/>
      <c r="H25" s="4">
        <v>23</v>
      </c>
    </row>
    <row r="26" spans="1:8">
      <c r="A26" s="4"/>
      <c r="B26" s="135" t="s">
        <v>53</v>
      </c>
      <c r="C26" s="135"/>
      <c r="D26" s="135"/>
      <c r="E26" s="135"/>
      <c r="F26" s="135"/>
      <c r="G26" s="135"/>
      <c r="H26" s="4">
        <v>24</v>
      </c>
    </row>
    <row r="28" spans="1:8">
      <c r="A28" s="53" t="s">
        <v>54</v>
      </c>
      <c r="B28" s="300"/>
      <c r="C28" s="300"/>
      <c r="D28" s="300"/>
      <c r="E28" s="300"/>
      <c r="F28" s="300"/>
      <c r="G28" s="300"/>
      <c r="H28" s="301"/>
    </row>
    <row r="29" spans="1:8">
      <c r="A29" s="10" t="s">
        <v>27</v>
      </c>
      <c r="B29" s="132" t="s">
        <v>55</v>
      </c>
      <c r="C29" s="132"/>
      <c r="D29" s="132"/>
      <c r="E29" s="132"/>
      <c r="F29" s="132"/>
      <c r="G29" s="132"/>
      <c r="H29" s="11" t="s">
        <v>56</v>
      </c>
    </row>
    <row r="30" spans="1:8">
      <c r="A30" s="110"/>
      <c r="B30" s="133"/>
      <c r="C30" s="133"/>
      <c r="D30" s="133"/>
      <c r="E30" s="133"/>
      <c r="F30" s="133"/>
      <c r="G30" s="133"/>
      <c r="H30" s="302"/>
    </row>
    <row r="31" spans="1:8">
      <c r="A31" s="110"/>
      <c r="B31" s="133"/>
      <c r="C31" s="133"/>
      <c r="D31" s="133"/>
      <c r="E31" s="133"/>
      <c r="F31" s="133"/>
      <c r="G31" s="133"/>
      <c r="H31" s="110"/>
    </row>
    <row r="32" spans="1:8">
      <c r="A32" s="110"/>
      <c r="B32" s="133"/>
      <c r="C32" s="133"/>
      <c r="D32" s="133"/>
      <c r="E32" s="133"/>
      <c r="F32" s="133"/>
      <c r="G32" s="133"/>
      <c r="H32" s="110"/>
    </row>
    <row r="33" spans="1:10">
      <c r="A33" s="110"/>
      <c r="B33" s="133"/>
      <c r="C33" s="133"/>
      <c r="D33" s="133"/>
      <c r="E33" s="133"/>
      <c r="F33" s="133"/>
      <c r="G33" s="133"/>
      <c r="H33" s="110"/>
      <c r="I33" s="85"/>
      <c r="J33" s="85"/>
    </row>
    <row r="34" spans="1:10">
      <c r="A34" s="110"/>
      <c r="B34" s="133"/>
      <c r="C34" s="133"/>
      <c r="D34" s="133"/>
      <c r="E34" s="133"/>
      <c r="F34" s="133"/>
      <c r="G34" s="133"/>
      <c r="H34" s="110"/>
      <c r="I34" s="85"/>
      <c r="J34" s="85"/>
    </row>
    <row r="36" spans="1:10" ht="14.25" customHeight="1">
      <c r="A36" s="53" t="s">
        <v>57</v>
      </c>
      <c r="B36" s="300"/>
      <c r="C36" s="300"/>
      <c r="D36" s="300"/>
      <c r="E36" s="300"/>
      <c r="F36" s="300"/>
      <c r="G36" s="300"/>
      <c r="H36" s="301"/>
      <c r="I36" s="85"/>
      <c r="J36" s="85"/>
    </row>
    <row r="37" spans="1:10">
      <c r="A37" s="13" t="s">
        <v>58</v>
      </c>
      <c r="B37" s="134" t="s">
        <v>59</v>
      </c>
      <c r="C37" s="134"/>
      <c r="D37" s="134"/>
      <c r="E37" s="134"/>
      <c r="F37" s="134"/>
      <c r="G37" s="134"/>
      <c r="H37" s="14" t="s">
        <v>60</v>
      </c>
      <c r="I37" s="85"/>
      <c r="J37" s="85"/>
    </row>
    <row r="38" spans="1:10">
      <c r="A38" s="303"/>
      <c r="B38" s="304"/>
      <c r="C38" s="304"/>
      <c r="D38" s="304"/>
      <c r="E38" s="304"/>
      <c r="F38" s="304"/>
      <c r="G38" s="304"/>
      <c r="H38" s="303"/>
      <c r="I38" s="85"/>
      <c r="J38" s="85"/>
    </row>
    <row r="39" spans="1:10">
      <c r="A39" s="303"/>
      <c r="B39" s="304"/>
      <c r="C39" s="304"/>
      <c r="D39" s="304"/>
      <c r="E39" s="304"/>
      <c r="F39" s="304"/>
      <c r="G39" s="304"/>
      <c r="H39" s="303"/>
      <c r="I39" s="85"/>
      <c r="J39" s="85"/>
    </row>
    <row r="40" spans="1:10">
      <c r="A40" s="303"/>
      <c r="B40" s="304"/>
      <c r="C40" s="304"/>
      <c r="D40" s="304"/>
      <c r="E40" s="304"/>
      <c r="F40" s="304"/>
      <c r="G40" s="304"/>
      <c r="H40" s="303"/>
      <c r="I40" s="85"/>
      <c r="J40" s="85"/>
    </row>
    <row r="41" spans="1:10">
      <c r="A41" s="303"/>
      <c r="B41" s="304"/>
      <c r="C41" s="304"/>
      <c r="D41" s="304"/>
      <c r="E41" s="304"/>
      <c r="F41" s="304"/>
      <c r="G41" s="304"/>
      <c r="H41" s="303"/>
      <c r="I41" s="85"/>
      <c r="J41" s="85"/>
    </row>
    <row r="42" spans="1:10">
      <c r="A42" s="303"/>
      <c r="B42" s="304"/>
      <c r="C42" s="304"/>
      <c r="D42" s="304"/>
      <c r="E42" s="304"/>
      <c r="F42" s="304"/>
      <c r="G42" s="304"/>
      <c r="H42" s="303"/>
      <c r="I42" s="85"/>
      <c r="J42" s="85"/>
    </row>
    <row r="43" spans="1:10">
      <c r="A43" s="303"/>
      <c r="B43" s="304"/>
      <c r="C43" s="304"/>
      <c r="D43" s="304"/>
      <c r="E43" s="304"/>
      <c r="F43" s="304"/>
      <c r="G43" s="304"/>
      <c r="H43" s="303"/>
      <c r="I43" s="85"/>
      <c r="J43" s="85"/>
    </row>
    <row r="44" spans="1:10">
      <c r="A44" s="303"/>
      <c r="B44" s="304"/>
      <c r="C44" s="304"/>
      <c r="D44" s="304"/>
      <c r="E44" s="304"/>
      <c r="F44" s="304"/>
      <c r="G44" s="304"/>
      <c r="H44" s="303"/>
      <c r="I44" s="85"/>
      <c r="J44" s="85"/>
    </row>
    <row r="46" spans="1:10">
      <c r="A46" s="305" t="s">
        <v>61</v>
      </c>
      <c r="B46" s="306"/>
      <c r="C46" s="306"/>
      <c r="D46" s="306"/>
      <c r="E46" s="306"/>
      <c r="F46" s="306"/>
      <c r="G46" s="306"/>
      <c r="H46" s="306"/>
      <c r="I46" s="306"/>
      <c r="J46" s="307"/>
    </row>
    <row r="47" spans="1:10">
      <c r="A47" s="308"/>
      <c r="B47" s="309"/>
      <c r="C47" s="309"/>
      <c r="D47" s="309"/>
      <c r="E47" s="309"/>
      <c r="F47" s="309"/>
      <c r="G47" s="309"/>
      <c r="H47" s="309"/>
      <c r="I47" s="309"/>
      <c r="J47" s="310"/>
    </row>
    <row r="48" spans="1:10">
      <c r="A48" s="308"/>
      <c r="B48" s="309"/>
      <c r="C48" s="309"/>
      <c r="D48" s="309"/>
      <c r="E48" s="309"/>
      <c r="F48" s="309"/>
      <c r="G48" s="309"/>
      <c r="H48" s="309"/>
      <c r="I48" s="309"/>
      <c r="J48" s="310"/>
    </row>
    <row r="49" spans="1:10">
      <c r="A49" s="311"/>
      <c r="B49" s="312"/>
      <c r="C49" s="312"/>
      <c r="D49" s="312"/>
      <c r="E49" s="312"/>
      <c r="F49" s="312"/>
      <c r="G49" s="312"/>
      <c r="H49" s="312"/>
      <c r="I49" s="312"/>
      <c r="J49" s="313"/>
    </row>
    <row r="67" spans="6:6">
      <c r="F67" s="3"/>
    </row>
  </sheetData>
  <mergeCells count="39">
    <mergeCell ref="K5:O8"/>
    <mergeCell ref="B9:G9"/>
    <mergeCell ref="B4:G4"/>
    <mergeCell ref="B5:G5"/>
    <mergeCell ref="B6:G6"/>
    <mergeCell ref="B7:G7"/>
    <mergeCell ref="B8:G8"/>
    <mergeCell ref="B21:G21"/>
    <mergeCell ref="B10:G10"/>
    <mergeCell ref="B11:G11"/>
    <mergeCell ref="B12:G12"/>
    <mergeCell ref="B13:G13"/>
    <mergeCell ref="B14:G14"/>
    <mergeCell ref="B15:G15"/>
    <mergeCell ref="B16:G16"/>
    <mergeCell ref="B17:G17"/>
    <mergeCell ref="B18:G18"/>
    <mergeCell ref="B19:G19"/>
    <mergeCell ref="B20:G20"/>
    <mergeCell ref="B38:G38"/>
    <mergeCell ref="B22:G22"/>
    <mergeCell ref="B23:G23"/>
    <mergeCell ref="B29:G29"/>
    <mergeCell ref="B30:G30"/>
    <mergeCell ref="B31:G31"/>
    <mergeCell ref="B32:G32"/>
    <mergeCell ref="B33:G33"/>
    <mergeCell ref="B34:G34"/>
    <mergeCell ref="B37:G37"/>
    <mergeCell ref="B26:G26"/>
    <mergeCell ref="B25:G25"/>
    <mergeCell ref="B24:G24"/>
    <mergeCell ref="A46:J49"/>
    <mergeCell ref="B39:G39"/>
    <mergeCell ref="B40:G40"/>
    <mergeCell ref="B41:G41"/>
    <mergeCell ref="B42:G42"/>
    <mergeCell ref="B43:G43"/>
    <mergeCell ref="B44:G44"/>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zoomScaleNormal="100" workbookViewId="0">
      <selection activeCell="J58" sqref="J58"/>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85" t="str">
        <f>+'Cover Page'!$B$29</f>
        <v>Annual Performance Report 2022</v>
      </c>
      <c r="B1" s="85"/>
      <c r="C1" s="85"/>
      <c r="D1" s="85"/>
      <c r="E1" s="85" t="str">
        <f>+'Cover Page'!$B$33</f>
        <v xml:space="preserve">Runcorn Energy From Waste Facility </v>
      </c>
      <c r="F1" s="85"/>
      <c r="G1" s="85"/>
      <c r="H1" s="85"/>
      <c r="I1" s="85"/>
      <c r="J1" s="85"/>
      <c r="K1" s="85"/>
      <c r="L1" s="85"/>
      <c r="M1" s="85"/>
      <c r="N1" s="85"/>
    </row>
    <row r="3" spans="1:14" ht="15.6">
      <c r="A3" s="52" t="s">
        <v>62</v>
      </c>
      <c r="B3" s="314"/>
      <c r="C3" s="314"/>
      <c r="D3" s="314"/>
      <c r="E3" s="314"/>
      <c r="F3" s="314"/>
      <c r="G3" s="314"/>
      <c r="H3" s="314"/>
      <c r="I3" s="315"/>
      <c r="J3" s="85"/>
      <c r="K3" s="81" t="s">
        <v>3</v>
      </c>
      <c r="L3" s="85"/>
      <c r="M3" s="85"/>
      <c r="N3" s="85"/>
    </row>
    <row r="4" spans="1:14">
      <c r="A4" s="316"/>
      <c r="B4" s="317"/>
      <c r="C4" s="317"/>
      <c r="D4" s="317"/>
      <c r="E4" s="317"/>
      <c r="F4" s="317"/>
      <c r="G4" s="317"/>
      <c r="H4" s="317"/>
      <c r="I4" s="318"/>
      <c r="J4" s="85"/>
      <c r="K4" s="85"/>
      <c r="L4" s="85"/>
      <c r="M4" s="85"/>
      <c r="N4" s="85"/>
    </row>
    <row r="5" spans="1:14" ht="15.75" customHeight="1">
      <c r="A5" s="137" t="s">
        <v>63</v>
      </c>
      <c r="B5" s="172"/>
      <c r="C5" s="172"/>
      <c r="D5" s="172"/>
      <c r="E5" s="172"/>
      <c r="F5" s="172"/>
      <c r="G5" s="172"/>
      <c r="H5" s="172"/>
      <c r="I5" s="173"/>
      <c r="J5" s="85"/>
      <c r="K5" s="204" t="s">
        <v>64</v>
      </c>
      <c r="L5" s="204"/>
      <c r="M5" s="204"/>
      <c r="N5" s="204"/>
    </row>
    <row r="6" spans="1:14">
      <c r="A6" s="319"/>
      <c r="B6" s="320"/>
      <c r="C6" s="320"/>
      <c r="D6" s="320"/>
      <c r="E6" s="320"/>
      <c r="F6" s="320"/>
      <c r="G6" s="320"/>
      <c r="H6" s="320"/>
      <c r="I6" s="321"/>
      <c r="J6" s="85"/>
      <c r="K6" s="204"/>
      <c r="L6" s="204"/>
      <c r="M6" s="204"/>
      <c r="N6" s="204"/>
    </row>
    <row r="7" spans="1:14">
      <c r="A7" s="319"/>
      <c r="B7" s="320"/>
      <c r="C7" s="320"/>
      <c r="D7" s="320"/>
      <c r="E7" s="320"/>
      <c r="F7" s="320"/>
      <c r="G7" s="320"/>
      <c r="H7" s="320"/>
      <c r="I7" s="321"/>
      <c r="J7" s="85"/>
      <c r="K7" s="204"/>
      <c r="L7" s="204"/>
      <c r="M7" s="204"/>
      <c r="N7" s="204"/>
    </row>
    <row r="8" spans="1:14" ht="15.75" customHeight="1">
      <c r="A8" s="319"/>
      <c r="B8" s="320"/>
      <c r="C8" s="320"/>
      <c r="D8" s="320"/>
      <c r="E8" s="320"/>
      <c r="F8" s="320"/>
      <c r="G8" s="320"/>
      <c r="H8" s="320"/>
      <c r="I8" s="321"/>
      <c r="J8" s="85"/>
      <c r="K8" s="204"/>
      <c r="L8" s="204"/>
      <c r="M8" s="204"/>
      <c r="N8" s="204"/>
    </row>
    <row r="9" spans="1:14">
      <c r="A9" s="319"/>
      <c r="B9" s="320"/>
      <c r="C9" s="320"/>
      <c r="D9" s="320"/>
      <c r="E9" s="320"/>
      <c r="F9" s="320"/>
      <c r="G9" s="320"/>
      <c r="H9" s="320"/>
      <c r="I9" s="321"/>
      <c r="J9" s="85"/>
      <c r="K9" s="204"/>
      <c r="L9" s="204"/>
      <c r="M9" s="204"/>
      <c r="N9" s="204"/>
    </row>
    <row r="10" spans="1:14">
      <c r="A10" s="319"/>
      <c r="B10" s="320"/>
      <c r="C10" s="320"/>
      <c r="D10" s="320"/>
      <c r="E10" s="320"/>
      <c r="F10" s="320"/>
      <c r="G10" s="320"/>
      <c r="H10" s="320"/>
      <c r="I10" s="321"/>
      <c r="J10" s="85"/>
      <c r="K10" s="204"/>
      <c r="L10" s="204"/>
      <c r="M10" s="204"/>
      <c r="N10" s="204"/>
    </row>
    <row r="11" spans="1:14">
      <c r="A11" s="319"/>
      <c r="B11" s="320"/>
      <c r="C11" s="320"/>
      <c r="D11" s="320"/>
      <c r="E11" s="320"/>
      <c r="F11" s="320"/>
      <c r="G11" s="320"/>
      <c r="H11" s="320"/>
      <c r="I11" s="321"/>
      <c r="J11" s="85"/>
      <c r="K11" s="204"/>
      <c r="L11" s="204"/>
      <c r="M11" s="204"/>
      <c r="N11" s="204"/>
    </row>
    <row r="12" spans="1:14">
      <c r="A12" s="319"/>
      <c r="B12" s="320"/>
      <c r="C12" s="320"/>
      <c r="D12" s="320"/>
      <c r="E12" s="320"/>
      <c r="F12" s="320"/>
      <c r="G12" s="320"/>
      <c r="H12" s="320"/>
      <c r="I12" s="321"/>
      <c r="J12" s="85"/>
      <c r="K12" s="204"/>
      <c r="L12" s="204"/>
      <c r="M12" s="204"/>
      <c r="N12" s="204"/>
    </row>
    <row r="13" spans="1:14">
      <c r="A13" s="319"/>
      <c r="B13" s="320"/>
      <c r="C13" s="320"/>
      <c r="D13" s="320"/>
      <c r="E13" s="320"/>
      <c r="F13" s="320"/>
      <c r="G13" s="320"/>
      <c r="H13" s="320"/>
      <c r="I13" s="321"/>
      <c r="J13" s="85"/>
      <c r="K13" s="204"/>
      <c r="L13" s="204"/>
      <c r="M13" s="204"/>
      <c r="N13" s="204"/>
    </row>
    <row r="14" spans="1:14">
      <c r="A14" s="319"/>
      <c r="B14" s="320"/>
      <c r="C14" s="320"/>
      <c r="D14" s="320"/>
      <c r="E14" s="320"/>
      <c r="F14" s="320"/>
      <c r="G14" s="320"/>
      <c r="H14" s="320"/>
      <c r="I14" s="321"/>
      <c r="J14" s="85"/>
      <c r="K14" s="204"/>
      <c r="L14" s="204"/>
      <c r="M14" s="204"/>
      <c r="N14" s="204"/>
    </row>
    <row r="15" spans="1:14">
      <c r="A15" s="319"/>
      <c r="B15" s="320"/>
      <c r="C15" s="320"/>
      <c r="D15" s="320"/>
      <c r="E15" s="320"/>
      <c r="F15" s="320"/>
      <c r="G15" s="320"/>
      <c r="H15" s="320"/>
      <c r="I15" s="321"/>
      <c r="J15" s="85"/>
      <c r="K15" s="85"/>
      <c r="L15" s="85"/>
      <c r="M15" s="85"/>
      <c r="N15" s="85"/>
    </row>
    <row r="16" spans="1:14">
      <c r="A16" s="319"/>
      <c r="B16" s="320"/>
      <c r="C16" s="320"/>
      <c r="D16" s="320"/>
      <c r="E16" s="320"/>
      <c r="F16" s="320"/>
      <c r="G16" s="320"/>
      <c r="H16" s="320"/>
      <c r="I16" s="321"/>
      <c r="J16" s="85"/>
      <c r="K16" s="85"/>
      <c r="L16" s="85"/>
      <c r="M16" s="85"/>
      <c r="N16" s="85"/>
    </row>
    <row r="17" spans="1:14">
      <c r="A17" s="319"/>
      <c r="B17" s="320"/>
      <c r="C17" s="320"/>
      <c r="D17" s="320"/>
      <c r="E17" s="320"/>
      <c r="F17" s="320"/>
      <c r="G17" s="320"/>
      <c r="H17" s="320"/>
      <c r="I17" s="321"/>
      <c r="J17" s="85"/>
      <c r="K17" s="85"/>
      <c r="L17" s="85"/>
      <c r="M17" s="85"/>
      <c r="N17" s="85"/>
    </row>
    <row r="18" spans="1:14">
      <c r="A18" s="174"/>
      <c r="B18" s="175"/>
      <c r="C18" s="175"/>
      <c r="D18" s="175"/>
      <c r="E18" s="175"/>
      <c r="F18" s="175"/>
      <c r="G18" s="175"/>
      <c r="H18" s="175"/>
      <c r="I18" s="176"/>
      <c r="J18" s="85"/>
      <c r="K18" s="85"/>
      <c r="L18" s="85"/>
      <c r="M18" s="85"/>
      <c r="N18" s="85"/>
    </row>
    <row r="20" spans="1:14">
      <c r="A20" s="52" t="s">
        <v>65</v>
      </c>
      <c r="B20" s="314"/>
      <c r="C20" s="314"/>
      <c r="D20" s="314"/>
      <c r="E20" s="314"/>
      <c r="F20" s="314"/>
      <c r="G20" s="314"/>
      <c r="H20" s="314"/>
      <c r="I20" s="315"/>
      <c r="J20" s="85"/>
      <c r="K20" s="85"/>
      <c r="L20" s="85"/>
      <c r="M20" s="85"/>
      <c r="N20" s="85"/>
    </row>
    <row r="21" spans="1:14">
      <c r="A21" s="316"/>
      <c r="B21" s="317"/>
      <c r="C21" s="317"/>
      <c r="D21" s="317"/>
      <c r="E21" s="317"/>
      <c r="F21" s="317"/>
      <c r="G21" s="317"/>
      <c r="H21" s="317"/>
      <c r="I21" s="318"/>
      <c r="J21" s="85"/>
      <c r="K21" s="85"/>
      <c r="L21" s="85"/>
      <c r="M21" s="85"/>
      <c r="N21" s="85"/>
    </row>
    <row r="22" spans="1:14">
      <c r="A22" s="137" t="s">
        <v>66</v>
      </c>
      <c r="B22" s="140"/>
      <c r="C22" s="140"/>
      <c r="D22" s="140"/>
      <c r="E22" s="140"/>
      <c r="F22" s="140"/>
      <c r="G22" s="140"/>
      <c r="H22" s="140"/>
      <c r="I22" s="141"/>
      <c r="J22" s="85"/>
      <c r="K22" s="204" t="s">
        <v>67</v>
      </c>
      <c r="L22" s="204"/>
      <c r="M22" s="204"/>
      <c r="N22" s="204"/>
    </row>
    <row r="23" spans="1:14">
      <c r="A23" s="142"/>
      <c r="B23" s="143"/>
      <c r="C23" s="143"/>
      <c r="D23" s="143"/>
      <c r="E23" s="143"/>
      <c r="F23" s="143"/>
      <c r="G23" s="143"/>
      <c r="H23" s="143"/>
      <c r="I23" s="144"/>
      <c r="J23" s="85"/>
      <c r="K23" s="204"/>
      <c r="L23" s="204"/>
      <c r="M23" s="204"/>
      <c r="N23" s="204"/>
    </row>
    <row r="24" spans="1:14">
      <c r="A24" s="142"/>
      <c r="B24" s="143"/>
      <c r="C24" s="143"/>
      <c r="D24" s="143"/>
      <c r="E24" s="143"/>
      <c r="F24" s="143"/>
      <c r="G24" s="143"/>
      <c r="H24" s="143"/>
      <c r="I24" s="144"/>
      <c r="J24" s="85"/>
      <c r="K24" s="204"/>
      <c r="L24" s="204"/>
      <c r="M24" s="204"/>
      <c r="N24" s="204"/>
    </row>
    <row r="25" spans="1:14">
      <c r="A25" s="142"/>
      <c r="B25" s="143"/>
      <c r="C25" s="143"/>
      <c r="D25" s="143"/>
      <c r="E25" s="143"/>
      <c r="F25" s="143"/>
      <c r="G25" s="143"/>
      <c r="H25" s="143"/>
      <c r="I25" s="144"/>
      <c r="J25" s="85"/>
      <c r="K25" s="204"/>
      <c r="L25" s="204"/>
      <c r="M25" s="204"/>
      <c r="N25" s="204"/>
    </row>
    <row r="26" spans="1:14">
      <c r="A26" s="142"/>
      <c r="B26" s="143"/>
      <c r="C26" s="143"/>
      <c r="D26" s="143"/>
      <c r="E26" s="143"/>
      <c r="F26" s="143"/>
      <c r="G26" s="143"/>
      <c r="H26" s="143"/>
      <c r="I26" s="144"/>
      <c r="J26" s="85"/>
      <c r="K26" s="204"/>
      <c r="L26" s="204"/>
      <c r="M26" s="204"/>
      <c r="N26" s="204"/>
    </row>
    <row r="27" spans="1:14">
      <c r="A27" s="142"/>
      <c r="B27" s="143"/>
      <c r="C27" s="143"/>
      <c r="D27" s="143"/>
      <c r="E27" s="143"/>
      <c r="F27" s="143"/>
      <c r="G27" s="143"/>
      <c r="H27" s="143"/>
      <c r="I27" s="144"/>
      <c r="J27" s="85"/>
      <c r="K27" s="204"/>
      <c r="L27" s="204"/>
      <c r="M27" s="204"/>
      <c r="N27" s="204"/>
    </row>
    <row r="28" spans="1:14">
      <c r="A28" s="142"/>
      <c r="B28" s="143"/>
      <c r="C28" s="143"/>
      <c r="D28" s="143"/>
      <c r="E28" s="143"/>
      <c r="F28" s="143"/>
      <c r="G28" s="143"/>
      <c r="H28" s="143"/>
      <c r="I28" s="144"/>
      <c r="J28" s="85"/>
      <c r="K28" s="204"/>
      <c r="L28" s="204"/>
      <c r="M28" s="204"/>
      <c r="N28" s="204"/>
    </row>
    <row r="29" spans="1:14">
      <c r="A29" s="142"/>
      <c r="B29" s="143"/>
      <c r="C29" s="143"/>
      <c r="D29" s="143"/>
      <c r="E29" s="143"/>
      <c r="F29" s="143"/>
      <c r="G29" s="143"/>
      <c r="H29" s="143"/>
      <c r="I29" s="144"/>
      <c r="J29" s="85"/>
      <c r="K29" s="204"/>
      <c r="L29" s="204"/>
      <c r="M29" s="204"/>
      <c r="N29" s="204"/>
    </row>
    <row r="30" spans="1:14">
      <c r="A30" s="142"/>
      <c r="B30" s="143"/>
      <c r="C30" s="143"/>
      <c r="D30" s="143"/>
      <c r="E30" s="143"/>
      <c r="F30" s="143"/>
      <c r="G30" s="143"/>
      <c r="H30" s="143"/>
      <c r="I30" s="144"/>
      <c r="J30" s="85"/>
      <c r="K30" s="204"/>
      <c r="L30" s="204"/>
      <c r="M30" s="204"/>
      <c r="N30" s="204"/>
    </row>
    <row r="31" spans="1:14">
      <c r="A31" s="142"/>
      <c r="B31" s="143"/>
      <c r="C31" s="143"/>
      <c r="D31" s="143"/>
      <c r="E31" s="143"/>
      <c r="F31" s="143"/>
      <c r="G31" s="143"/>
      <c r="H31" s="143"/>
      <c r="I31" s="144"/>
      <c r="J31" s="85"/>
      <c r="K31" s="204"/>
      <c r="L31" s="204"/>
      <c r="M31" s="204"/>
      <c r="N31" s="204"/>
    </row>
    <row r="32" spans="1:14">
      <c r="A32" s="142"/>
      <c r="B32" s="143"/>
      <c r="C32" s="143"/>
      <c r="D32" s="143"/>
      <c r="E32" s="143"/>
      <c r="F32" s="143"/>
      <c r="G32" s="143"/>
      <c r="H32" s="143"/>
      <c r="I32" s="144"/>
      <c r="J32" s="85"/>
      <c r="K32" s="85"/>
      <c r="L32" s="85"/>
      <c r="M32" s="85"/>
      <c r="N32" s="85"/>
    </row>
    <row r="33" spans="1:9">
      <c r="A33" s="142"/>
      <c r="B33" s="143"/>
      <c r="C33" s="143"/>
      <c r="D33" s="143"/>
      <c r="E33" s="143"/>
      <c r="F33" s="143"/>
      <c r="G33" s="143"/>
      <c r="H33" s="143"/>
      <c r="I33" s="144"/>
    </row>
    <row r="34" spans="1:9">
      <c r="A34" s="142"/>
      <c r="B34" s="143"/>
      <c r="C34" s="143"/>
      <c r="D34" s="143"/>
      <c r="E34" s="143"/>
      <c r="F34" s="143"/>
      <c r="G34" s="143"/>
      <c r="H34" s="143"/>
      <c r="I34" s="144"/>
    </row>
    <row r="35" spans="1:9">
      <c r="A35" s="142"/>
      <c r="B35" s="143"/>
      <c r="C35" s="143"/>
      <c r="D35" s="143"/>
      <c r="E35" s="143"/>
      <c r="F35" s="143"/>
      <c r="G35" s="143"/>
      <c r="H35" s="143"/>
      <c r="I35" s="144"/>
    </row>
    <row r="36" spans="1:9">
      <c r="A36" s="142"/>
      <c r="B36" s="143"/>
      <c r="C36" s="143"/>
      <c r="D36" s="143"/>
      <c r="E36" s="143"/>
      <c r="F36" s="143"/>
      <c r="G36" s="143"/>
      <c r="H36" s="143"/>
      <c r="I36" s="144"/>
    </row>
    <row r="37" spans="1:9">
      <c r="A37" s="142"/>
      <c r="B37" s="143"/>
      <c r="C37" s="143"/>
      <c r="D37" s="143"/>
      <c r="E37" s="143"/>
      <c r="F37" s="143"/>
      <c r="G37" s="143"/>
      <c r="H37" s="143"/>
      <c r="I37" s="144"/>
    </row>
    <row r="38" spans="1:9">
      <c r="A38" s="142"/>
      <c r="B38" s="143"/>
      <c r="C38" s="143"/>
      <c r="D38" s="143"/>
      <c r="E38" s="143"/>
      <c r="F38" s="143"/>
      <c r="G38" s="143"/>
      <c r="H38" s="143"/>
      <c r="I38" s="144"/>
    </row>
    <row r="39" spans="1:9">
      <c r="A39" s="142"/>
      <c r="B39" s="143"/>
      <c r="C39" s="143"/>
      <c r="D39" s="143"/>
      <c r="E39" s="143"/>
      <c r="F39" s="143"/>
      <c r="G39" s="143"/>
      <c r="H39" s="143"/>
      <c r="I39" s="144"/>
    </row>
    <row r="40" spans="1:9" ht="14.25" customHeight="1">
      <c r="A40" s="142"/>
      <c r="B40" s="143"/>
      <c r="C40" s="143"/>
      <c r="D40" s="143"/>
      <c r="E40" s="143"/>
      <c r="F40" s="143"/>
      <c r="G40" s="143"/>
      <c r="H40" s="143"/>
      <c r="I40" s="144"/>
    </row>
    <row r="41" spans="1:9">
      <c r="A41" s="142"/>
      <c r="B41" s="143"/>
      <c r="C41" s="143"/>
      <c r="D41" s="143"/>
      <c r="E41" s="143"/>
      <c r="F41" s="143"/>
      <c r="G41" s="143"/>
      <c r="H41" s="143"/>
      <c r="I41" s="144"/>
    </row>
    <row r="42" spans="1:9">
      <c r="A42" s="142"/>
      <c r="B42" s="143"/>
      <c r="C42" s="143"/>
      <c r="D42" s="143"/>
      <c r="E42" s="143"/>
      <c r="F42" s="143"/>
      <c r="G42" s="143"/>
      <c r="H42" s="143"/>
      <c r="I42" s="144"/>
    </row>
    <row r="43" spans="1:9">
      <c r="A43" s="142"/>
      <c r="B43" s="143"/>
      <c r="C43" s="143"/>
      <c r="D43" s="143"/>
      <c r="E43" s="143"/>
      <c r="F43" s="143"/>
      <c r="G43" s="143"/>
      <c r="H43" s="143"/>
      <c r="I43" s="144"/>
    </row>
    <row r="44" spans="1:9">
      <c r="A44" s="142"/>
      <c r="B44" s="143"/>
      <c r="C44" s="143"/>
      <c r="D44" s="143"/>
      <c r="E44" s="143"/>
      <c r="F44" s="143"/>
      <c r="G44" s="143"/>
      <c r="H44" s="143"/>
      <c r="I44" s="144"/>
    </row>
    <row r="45" spans="1:9">
      <c r="A45" s="142"/>
      <c r="B45" s="143"/>
      <c r="C45" s="143"/>
      <c r="D45" s="143"/>
      <c r="E45" s="143"/>
      <c r="F45" s="143"/>
      <c r="G45" s="143"/>
      <c r="H45" s="143"/>
      <c r="I45" s="144"/>
    </row>
    <row r="46" spans="1:9">
      <c r="A46" s="142"/>
      <c r="B46" s="143"/>
      <c r="C46" s="143"/>
      <c r="D46" s="143"/>
      <c r="E46" s="143"/>
      <c r="F46" s="143"/>
      <c r="G46" s="143"/>
      <c r="H46" s="143"/>
      <c r="I46" s="144"/>
    </row>
    <row r="47" spans="1:9">
      <c r="A47" s="142"/>
      <c r="B47" s="143"/>
      <c r="C47" s="143"/>
      <c r="D47" s="143"/>
      <c r="E47" s="143"/>
      <c r="F47" s="143"/>
      <c r="G47" s="143"/>
      <c r="H47" s="143"/>
      <c r="I47" s="144"/>
    </row>
    <row r="48" spans="1:9">
      <c r="A48" s="142"/>
      <c r="B48" s="143"/>
      <c r="C48" s="143"/>
      <c r="D48" s="143"/>
      <c r="E48" s="143"/>
      <c r="F48" s="143"/>
      <c r="G48" s="143"/>
      <c r="H48" s="143"/>
      <c r="I48" s="144"/>
    </row>
    <row r="49" spans="1:9">
      <c r="A49" s="142"/>
      <c r="B49" s="143"/>
      <c r="C49" s="143"/>
      <c r="D49" s="143"/>
      <c r="E49" s="143"/>
      <c r="F49" s="143"/>
      <c r="G49" s="143"/>
      <c r="H49" s="143"/>
      <c r="I49" s="144"/>
    </row>
    <row r="50" spans="1:9">
      <c r="A50" s="142"/>
      <c r="B50" s="143"/>
      <c r="C50" s="143"/>
      <c r="D50" s="143"/>
      <c r="E50" s="143"/>
      <c r="F50" s="143"/>
      <c r="G50" s="143"/>
      <c r="H50" s="143"/>
      <c r="I50" s="144"/>
    </row>
    <row r="51" spans="1:9">
      <c r="A51" s="142"/>
      <c r="B51" s="143"/>
      <c r="C51" s="143"/>
      <c r="D51" s="143"/>
      <c r="E51" s="143"/>
      <c r="F51" s="143"/>
      <c r="G51" s="143"/>
      <c r="H51" s="143"/>
      <c r="I51" s="144"/>
    </row>
    <row r="52" spans="1:9">
      <c r="A52" s="142"/>
      <c r="B52" s="143"/>
      <c r="C52" s="143"/>
      <c r="D52" s="143"/>
      <c r="E52" s="143"/>
      <c r="F52" s="143"/>
      <c r="G52" s="143"/>
      <c r="H52" s="143"/>
      <c r="I52" s="144"/>
    </row>
    <row r="53" spans="1:9">
      <c r="A53" s="142"/>
      <c r="B53" s="143"/>
      <c r="C53" s="143"/>
      <c r="D53" s="143"/>
      <c r="E53" s="143"/>
      <c r="F53" s="143"/>
      <c r="G53" s="143"/>
      <c r="H53" s="143"/>
      <c r="I53" s="144"/>
    </row>
    <row r="54" spans="1:9" ht="44.25" customHeight="1">
      <c r="A54" s="145"/>
      <c r="B54" s="146"/>
      <c r="C54" s="146"/>
      <c r="D54" s="146"/>
      <c r="E54" s="146"/>
      <c r="F54" s="146"/>
      <c r="G54" s="146"/>
      <c r="H54" s="146"/>
      <c r="I54" s="147"/>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4"/>
  <sheetViews>
    <sheetView showGridLines="0" topLeftCell="A33" zoomScaleNormal="100" workbookViewId="0">
      <selection activeCell="G39" sqref="G39"/>
    </sheetView>
  </sheetViews>
  <sheetFormatPr defaultColWidth="9.28515625" defaultRowHeight="15"/>
  <cols>
    <col min="1" max="1" width="28.42578125" style="2" customWidth="1"/>
    <col min="2" max="2" width="8.28515625" style="12" customWidth="1"/>
    <col min="3" max="3" width="10.28515625" style="12" bestFit="1" customWidth="1"/>
    <col min="4" max="4" width="10.28515625" style="12" customWidth="1"/>
    <col min="5" max="5" width="10.85546875" style="12" customWidth="1"/>
    <col min="6" max="6" width="12.28515625" style="12" bestFit="1" customWidth="1"/>
    <col min="7" max="7" width="11.28515625" style="15" customWidth="1"/>
    <col min="8" max="8" width="11.5703125" style="16" customWidth="1"/>
    <col min="9" max="9" width="9.28515625" style="2"/>
    <col min="10" max="10" width="14.28515625" style="2" bestFit="1" customWidth="1"/>
    <col min="11" max="11" width="38.42578125" style="2" customWidth="1"/>
    <col min="12" max="16384" width="9.28515625" style="2"/>
  </cols>
  <sheetData>
    <row r="1" spans="1:11">
      <c r="A1" s="85" t="str">
        <f>+'Cover Page'!$B$29</f>
        <v>Annual Performance Report 2022</v>
      </c>
      <c r="B1" s="85"/>
      <c r="C1" s="85"/>
      <c r="D1" s="85"/>
      <c r="E1" s="85" t="str">
        <f>+'Cover Page'!$B$33</f>
        <v xml:space="preserve">Runcorn Energy From Waste Facility </v>
      </c>
      <c r="F1" s="85"/>
      <c r="G1" s="85"/>
      <c r="H1" s="85"/>
      <c r="I1" s="85"/>
      <c r="J1" s="85"/>
      <c r="K1" s="85"/>
    </row>
    <row r="3" spans="1:11" ht="15.6">
      <c r="A3" s="1" t="s">
        <v>34</v>
      </c>
      <c r="B3" s="102"/>
      <c r="C3" s="102"/>
      <c r="D3" s="102"/>
      <c r="E3" s="102"/>
      <c r="F3" s="102"/>
      <c r="H3" s="322"/>
      <c r="I3" s="85"/>
      <c r="J3" s="85"/>
      <c r="K3" s="81" t="s">
        <v>3</v>
      </c>
    </row>
    <row r="4" spans="1:11">
      <c r="A4" s="18" t="s">
        <v>68</v>
      </c>
      <c r="B4" s="323">
        <v>1100000</v>
      </c>
      <c r="C4" s="323"/>
      <c r="D4" s="20" t="s">
        <v>69</v>
      </c>
      <c r="E4" s="19">
        <v>38</v>
      </c>
      <c r="F4" s="20" t="s">
        <v>70</v>
      </c>
      <c r="G4" s="19">
        <v>51</v>
      </c>
      <c r="H4" s="70" t="s">
        <v>71</v>
      </c>
      <c r="I4" s="85"/>
      <c r="J4" s="85"/>
      <c r="K4" s="17" t="s">
        <v>72</v>
      </c>
    </row>
    <row r="5" spans="1:11">
      <c r="A5" s="21" t="s">
        <v>73</v>
      </c>
      <c r="B5" s="22">
        <v>4</v>
      </c>
      <c r="C5" s="23"/>
      <c r="D5" s="23" t="s">
        <v>74</v>
      </c>
      <c r="E5" s="23"/>
      <c r="F5" s="24">
        <v>2</v>
      </c>
      <c r="G5" s="25"/>
      <c r="H5" s="26"/>
      <c r="I5" s="85"/>
      <c r="J5" s="85"/>
      <c r="K5" s="17" t="s">
        <v>75</v>
      </c>
    </row>
    <row r="6" spans="1:11">
      <c r="A6" s="3"/>
      <c r="B6" s="102"/>
      <c r="C6" s="102"/>
      <c r="D6" s="102"/>
      <c r="E6" s="102"/>
      <c r="F6" s="102"/>
      <c r="H6" s="322"/>
      <c r="I6" s="85"/>
      <c r="J6" s="85"/>
      <c r="K6" s="138" t="s">
        <v>76</v>
      </c>
    </row>
    <row r="7" spans="1:11">
      <c r="A7" s="9" t="s">
        <v>77</v>
      </c>
      <c r="B7" s="324" t="s">
        <v>78</v>
      </c>
      <c r="C7" s="325" t="s">
        <v>79</v>
      </c>
      <c r="D7" s="325" t="s">
        <v>80</v>
      </c>
      <c r="E7" s="325" t="s">
        <v>81</v>
      </c>
      <c r="F7" s="325" t="s">
        <v>82</v>
      </c>
      <c r="G7" s="27" t="s">
        <v>83</v>
      </c>
      <c r="H7" s="326" t="s">
        <v>84</v>
      </c>
      <c r="I7" s="85"/>
      <c r="J7" s="85"/>
      <c r="K7" s="138"/>
    </row>
    <row r="8" spans="1:11" ht="15.75" customHeight="1">
      <c r="A8" s="327" t="s">
        <v>85</v>
      </c>
      <c r="B8" s="328" t="s">
        <v>86</v>
      </c>
      <c r="C8" s="114">
        <v>244130.92</v>
      </c>
      <c r="D8" s="114">
        <v>183789.78000000006</v>
      </c>
      <c r="E8" s="114">
        <v>228547.07</v>
      </c>
      <c r="F8" s="114">
        <v>273246.71999999997</v>
      </c>
      <c r="G8" s="28">
        <f>SUM(C8:F8)</f>
        <v>929714.49</v>
      </c>
      <c r="H8" s="329">
        <f t="shared" ref="H8:H15" si="0">IF(G8&gt;0,G8/$G$15,"-")</f>
        <v>1</v>
      </c>
      <c r="I8" s="85"/>
      <c r="J8" s="85"/>
      <c r="K8" s="139" t="s">
        <v>87</v>
      </c>
    </row>
    <row r="9" spans="1:11">
      <c r="A9" s="330" t="s">
        <v>88</v>
      </c>
      <c r="B9" s="331"/>
      <c r="C9" s="115"/>
      <c r="D9" s="115"/>
      <c r="E9" s="115"/>
      <c r="F9" s="115"/>
      <c r="G9" s="29">
        <f t="shared" ref="G9:G14" si="1">SUM(C9:F9)</f>
        <v>0</v>
      </c>
      <c r="H9" s="329" t="str">
        <f t="shared" si="0"/>
        <v>-</v>
      </c>
      <c r="I9" s="85"/>
      <c r="J9" s="85"/>
      <c r="K9" s="139"/>
    </row>
    <row r="10" spans="1:11">
      <c r="A10" s="330" t="s">
        <v>89</v>
      </c>
      <c r="B10" s="331"/>
      <c r="C10" s="115"/>
      <c r="D10" s="115"/>
      <c r="E10" s="115"/>
      <c r="F10" s="115"/>
      <c r="G10" s="29">
        <f t="shared" si="1"/>
        <v>0</v>
      </c>
      <c r="H10" s="329" t="str">
        <f t="shared" si="0"/>
        <v>-</v>
      </c>
      <c r="I10" s="85"/>
      <c r="J10" s="85"/>
      <c r="K10" s="139"/>
    </row>
    <row r="11" spans="1:11">
      <c r="A11" s="330" t="s">
        <v>90</v>
      </c>
      <c r="B11" s="331"/>
      <c r="C11" s="115"/>
      <c r="D11" s="115"/>
      <c r="E11" s="115"/>
      <c r="F11" s="115"/>
      <c r="G11" s="29">
        <f t="shared" si="1"/>
        <v>0</v>
      </c>
      <c r="H11" s="329" t="str">
        <f t="shared" si="0"/>
        <v>-</v>
      </c>
      <c r="I11" s="85"/>
      <c r="J11" s="85"/>
      <c r="K11" s="139"/>
    </row>
    <row r="12" spans="1:11">
      <c r="A12" s="330" t="s">
        <v>91</v>
      </c>
      <c r="B12" s="331"/>
      <c r="C12" s="115"/>
      <c r="D12" s="115"/>
      <c r="E12" s="115"/>
      <c r="F12" s="115"/>
      <c r="G12" s="29">
        <f t="shared" si="1"/>
        <v>0</v>
      </c>
      <c r="H12" s="329" t="str">
        <f t="shared" si="0"/>
        <v>-</v>
      </c>
      <c r="I12" s="85"/>
      <c r="J12" s="85"/>
      <c r="K12" s="139"/>
    </row>
    <row r="13" spans="1:11">
      <c r="A13" s="330" t="s">
        <v>92</v>
      </c>
      <c r="B13" s="331"/>
      <c r="C13" s="115"/>
      <c r="D13" s="115"/>
      <c r="E13" s="115"/>
      <c r="F13" s="115"/>
      <c r="G13" s="29">
        <f t="shared" ref="G13" si="2">SUM(C13:F13)</f>
        <v>0</v>
      </c>
      <c r="H13" s="329" t="str">
        <f t="shared" si="0"/>
        <v>-</v>
      </c>
      <c r="I13" s="85"/>
      <c r="J13" s="85"/>
      <c r="K13" s="139"/>
    </row>
    <row r="14" spans="1:11">
      <c r="A14" s="330" t="s">
        <v>93</v>
      </c>
      <c r="B14" s="331"/>
      <c r="C14" s="115"/>
      <c r="D14" s="115"/>
      <c r="E14" s="115"/>
      <c r="F14" s="115"/>
      <c r="G14" s="29">
        <f t="shared" si="1"/>
        <v>0</v>
      </c>
      <c r="H14" s="329" t="str">
        <f t="shared" si="0"/>
        <v>-</v>
      </c>
      <c r="I14" s="85"/>
      <c r="J14" s="85"/>
      <c r="K14" s="139"/>
    </row>
    <row r="15" spans="1:11">
      <c r="A15" s="30" t="s">
        <v>94</v>
      </c>
      <c r="B15" s="331"/>
      <c r="C15" s="29">
        <f>SUM(C8:C14)</f>
        <v>244130.92</v>
      </c>
      <c r="D15" s="29">
        <f>SUM(D8:D14)</f>
        <v>183789.78000000006</v>
      </c>
      <c r="E15" s="29">
        <f>SUM(E8:E14)</f>
        <v>228547.07</v>
      </c>
      <c r="F15" s="29">
        <f>SUM(F8:F14)</f>
        <v>273246.71999999997</v>
      </c>
      <c r="G15" s="29">
        <f>SUM(G8:G14)</f>
        <v>929714.49</v>
      </c>
      <c r="H15" s="329">
        <f t="shared" si="0"/>
        <v>1</v>
      </c>
      <c r="I15" s="85"/>
      <c r="J15" s="85"/>
      <c r="K15" s="139"/>
    </row>
    <row r="16" spans="1:11">
      <c r="A16" s="330" t="s">
        <v>95</v>
      </c>
      <c r="B16" s="331"/>
      <c r="C16" s="115"/>
      <c r="D16" s="115"/>
      <c r="E16" s="115"/>
      <c r="F16" s="115"/>
      <c r="G16" s="29">
        <f t="shared" ref="G16" si="3">SUM(C16:F16)</f>
        <v>0</v>
      </c>
      <c r="H16" s="329" t="str">
        <f t="shared" ref="H16" si="4">IF(G16&gt;0,G16/$G$15,"-")</f>
        <v>-</v>
      </c>
      <c r="I16" s="85"/>
      <c r="J16" s="85"/>
      <c r="K16" s="139"/>
    </row>
    <row r="17" spans="1:12">
      <c r="A17" s="332" t="s">
        <v>96</v>
      </c>
      <c r="B17" s="333"/>
      <c r="C17" s="117"/>
      <c r="D17" s="117"/>
      <c r="E17" s="117"/>
      <c r="F17" s="117"/>
      <c r="G17" s="31">
        <f t="shared" ref="G17" si="5">SUM(C17:F17)</f>
        <v>0</v>
      </c>
      <c r="H17" s="334" t="str">
        <f>IF(G17&gt;0,G17/$G$15,"-")</f>
        <v>-</v>
      </c>
      <c r="I17" s="85"/>
      <c r="J17" s="85"/>
      <c r="K17" s="85"/>
      <c r="L17" s="85"/>
    </row>
    <row r="18" spans="1:12">
      <c r="A18" s="3"/>
      <c r="B18" s="102"/>
      <c r="C18" s="322"/>
      <c r="D18" s="322"/>
      <c r="E18" s="322"/>
      <c r="F18" s="322"/>
      <c r="G18" s="32"/>
      <c r="H18" s="322"/>
      <c r="I18" s="85"/>
      <c r="J18" s="85"/>
      <c r="K18" s="85"/>
      <c r="L18" s="85"/>
    </row>
    <row r="19" spans="1:12">
      <c r="A19" s="9" t="s">
        <v>97</v>
      </c>
      <c r="B19" s="324" t="s">
        <v>78</v>
      </c>
      <c r="C19" s="335" t="s">
        <v>79</v>
      </c>
      <c r="D19" s="335" t="s">
        <v>80</v>
      </c>
      <c r="E19" s="335" t="s">
        <v>81</v>
      </c>
      <c r="F19" s="335" t="s">
        <v>82</v>
      </c>
      <c r="G19" s="33" t="s">
        <v>83</v>
      </c>
      <c r="H19" s="336" t="s">
        <v>98</v>
      </c>
      <c r="I19" s="85"/>
      <c r="J19" s="85"/>
      <c r="K19" s="85"/>
      <c r="L19" s="85"/>
    </row>
    <row r="20" spans="1:12" ht="15" customHeight="1">
      <c r="A20" s="337" t="s">
        <v>99</v>
      </c>
      <c r="B20" s="328" t="s">
        <v>100</v>
      </c>
      <c r="C20" s="114">
        <v>162986.39000000001</v>
      </c>
      <c r="D20" s="114">
        <v>122939.29</v>
      </c>
      <c r="E20" s="114">
        <v>173718.81</v>
      </c>
      <c r="F20" s="114">
        <v>182605.25</v>
      </c>
      <c r="G20" s="28">
        <f t="shared" ref="G20:G23" si="6">SUM(C20:F20)</f>
        <v>642249.74</v>
      </c>
      <c r="H20" s="338">
        <f>IF(G20&gt;0,G20*1000/G15,"-")</f>
        <v>690.80319486039207</v>
      </c>
      <c r="I20" s="85"/>
      <c r="J20" s="85"/>
      <c r="K20" s="85"/>
      <c r="L20" s="85"/>
    </row>
    <row r="21" spans="1:12">
      <c r="A21" s="339" t="s">
        <v>101</v>
      </c>
      <c r="B21" s="331"/>
      <c r="C21" s="115">
        <v>142367.51</v>
      </c>
      <c r="D21" s="115">
        <v>106702.64</v>
      </c>
      <c r="E21" s="115">
        <v>152935.32</v>
      </c>
      <c r="F21" s="115">
        <v>160296.93</v>
      </c>
      <c r="G21" s="29">
        <f>SUM(C21:F21)</f>
        <v>562302.4</v>
      </c>
      <c r="H21" s="340">
        <f>IF(G21&gt;0,G21*1000/G15,"-")</f>
        <v>604.81191381668157</v>
      </c>
      <c r="I21" s="85"/>
      <c r="J21" s="85"/>
      <c r="K21" s="85"/>
      <c r="L21" s="85"/>
    </row>
    <row r="22" spans="1:12">
      <c r="A22" s="339" t="s">
        <v>102</v>
      </c>
      <c r="B22" s="331"/>
      <c r="C22" s="115">
        <v>20788.542000000001</v>
      </c>
      <c r="D22" s="115">
        <v>17836.431</v>
      </c>
      <c r="E22" s="115">
        <v>21486.982</v>
      </c>
      <c r="F22" s="115">
        <v>22308.471000000001</v>
      </c>
      <c r="G22" s="29">
        <f>SUM(C22:F22)</f>
        <v>82420.426000000007</v>
      </c>
      <c r="H22" s="340">
        <f>IF(G22&gt;0,G22*1000/G15,"-")</f>
        <v>88.651329936785217</v>
      </c>
      <c r="I22" s="85"/>
      <c r="J22" s="85"/>
      <c r="K22" s="85"/>
      <c r="L22" s="85"/>
    </row>
    <row r="23" spans="1:12">
      <c r="A23" s="339" t="s">
        <v>103</v>
      </c>
      <c r="B23" s="331"/>
      <c r="C23" s="115">
        <v>169.66200000000001</v>
      </c>
      <c r="D23" s="115">
        <v>1599.7809999999999</v>
      </c>
      <c r="E23" s="341">
        <v>703.5</v>
      </c>
      <c r="F23" s="115">
        <v>0.151</v>
      </c>
      <c r="G23" s="29">
        <f t="shared" si="6"/>
        <v>2473.0940000000001</v>
      </c>
      <c r="H23" s="340">
        <f>IF(G23&gt;0,G23*1000/G15,"-")</f>
        <v>2.6600574978668989</v>
      </c>
      <c r="I23" s="85"/>
      <c r="J23" s="85"/>
      <c r="K23" s="85"/>
      <c r="L23" s="85"/>
    </row>
    <row r="24" spans="1:12">
      <c r="A24" s="339" t="s">
        <v>104</v>
      </c>
      <c r="B24" s="98" t="s">
        <v>84</v>
      </c>
      <c r="C24" s="342">
        <f t="shared" ref="C24:F24" si="7">IF(C20&gt;0,1-C21/(C20+C23),"-")</f>
        <v>0.12741508356674391</v>
      </c>
      <c r="D24" s="342">
        <f t="shared" si="7"/>
        <v>0.14321956039000805</v>
      </c>
      <c r="E24" s="342">
        <f t="shared" si="7"/>
        <v>0.12318945896313371</v>
      </c>
      <c r="F24" s="342">
        <f t="shared" si="7"/>
        <v>0.12216764059459562</v>
      </c>
      <c r="G24" s="342">
        <f>IF(G20&gt;0,1-G21/(G20+G23),"-")</f>
        <v>0.12783855271364564</v>
      </c>
      <c r="H24" s="340"/>
      <c r="I24" s="85"/>
      <c r="J24" s="85"/>
      <c r="K24" s="85"/>
      <c r="L24" s="85"/>
    </row>
    <row r="25" spans="1:12">
      <c r="A25" s="339" t="s">
        <v>105</v>
      </c>
      <c r="B25" s="343" t="s">
        <v>100</v>
      </c>
      <c r="C25" s="115">
        <v>151039.46</v>
      </c>
      <c r="D25" s="115">
        <v>107007.27</v>
      </c>
      <c r="E25" s="341">
        <v>106497.26</v>
      </c>
      <c r="F25" s="115">
        <v>137097.35999999999</v>
      </c>
      <c r="G25" s="29">
        <f t="shared" ref="G25:G26" si="8">SUM(C25:F25)</f>
        <v>501641.35</v>
      </c>
      <c r="H25" s="340">
        <f>IF(G25&gt;0,G25*1000/G15,"-")</f>
        <v>539.56494751415562</v>
      </c>
      <c r="I25" s="85"/>
      <c r="J25" s="85"/>
      <c r="K25" s="85"/>
      <c r="L25" s="85"/>
    </row>
    <row r="26" spans="1:12">
      <c r="A26" s="339" t="s">
        <v>106</v>
      </c>
      <c r="B26" s="343"/>
      <c r="C26" s="115">
        <v>151039.46</v>
      </c>
      <c r="D26" s="115">
        <v>107007.27</v>
      </c>
      <c r="E26" s="341">
        <v>106497.26</v>
      </c>
      <c r="F26" s="115">
        <v>137097.35999999999</v>
      </c>
      <c r="G26" s="29">
        <f t="shared" si="8"/>
        <v>501641.35</v>
      </c>
      <c r="H26" s="340">
        <f>IF(G26&gt;0,G26*1000/G15,"-")</f>
        <v>539.56494751415562</v>
      </c>
      <c r="I26" s="85"/>
      <c r="J26" s="85"/>
      <c r="K26" s="17"/>
      <c r="L26" s="17"/>
    </row>
    <row r="27" spans="1:12">
      <c r="A27" s="344" t="s">
        <v>107</v>
      </c>
      <c r="B27" s="345"/>
      <c r="C27" s="346"/>
      <c r="D27" s="346"/>
      <c r="E27" s="346"/>
      <c r="F27" s="346"/>
      <c r="G27" s="347" t="s">
        <v>108</v>
      </c>
      <c r="H27" s="348"/>
      <c r="I27" s="85"/>
      <c r="J27" s="85"/>
      <c r="K27" s="85"/>
      <c r="L27" s="17"/>
    </row>
    <row r="28" spans="1:12">
      <c r="A28" s="3"/>
      <c r="B28" s="102"/>
      <c r="C28" s="322"/>
      <c r="D28" s="322"/>
      <c r="E28" s="322"/>
      <c r="F28" s="322"/>
      <c r="G28" s="32"/>
      <c r="H28" s="322"/>
      <c r="I28" s="85"/>
      <c r="J28" s="85"/>
      <c r="K28" s="85"/>
      <c r="L28" s="17"/>
    </row>
    <row r="29" spans="1:12">
      <c r="A29" s="9" t="s">
        <v>109</v>
      </c>
      <c r="B29" s="349" t="s">
        <v>78</v>
      </c>
      <c r="C29" s="335" t="s">
        <v>79</v>
      </c>
      <c r="D29" s="335" t="s">
        <v>80</v>
      </c>
      <c r="E29" s="335" t="s">
        <v>81</v>
      </c>
      <c r="F29" s="335" t="s">
        <v>82</v>
      </c>
      <c r="G29" s="33" t="s">
        <v>83</v>
      </c>
      <c r="H29" s="350" t="s">
        <v>110</v>
      </c>
      <c r="I29" s="85"/>
      <c r="J29" s="85"/>
      <c r="K29" s="85"/>
      <c r="L29" s="17"/>
    </row>
    <row r="30" spans="1:12" ht="15" customHeight="1">
      <c r="A30" s="337" t="s">
        <v>111</v>
      </c>
      <c r="B30" s="328" t="s">
        <v>86</v>
      </c>
      <c r="C30" s="114">
        <v>7909.8600000000006</v>
      </c>
      <c r="D30" s="114">
        <v>5764.44</v>
      </c>
      <c r="E30" s="114">
        <v>7357</v>
      </c>
      <c r="F30" s="114">
        <v>7970.3600200000019</v>
      </c>
      <c r="G30" s="28">
        <f t="shared" ref="G30:G31" si="9">SUM(C30:F30)</f>
        <v>29001.660020000003</v>
      </c>
      <c r="H30" s="351">
        <f>IF(G30&gt;0,G30/G15,"-")</f>
        <v>3.1194157272949465E-2</v>
      </c>
      <c r="I30" s="85"/>
      <c r="J30" s="85"/>
      <c r="K30" s="17"/>
      <c r="L30" s="17"/>
    </row>
    <row r="31" spans="1:12" ht="15" customHeight="1">
      <c r="A31" s="339" t="s">
        <v>112</v>
      </c>
      <c r="B31" s="331"/>
      <c r="C31" s="115">
        <v>50108.684561718248</v>
      </c>
      <c r="D31" s="115">
        <v>41549.26</v>
      </c>
      <c r="E31" s="115">
        <v>50000</v>
      </c>
      <c r="F31" s="115">
        <v>53563.874516989265</v>
      </c>
      <c r="G31" s="29">
        <f t="shared" si="9"/>
        <v>195221.81907870754</v>
      </c>
      <c r="H31" s="329">
        <f>IF(G31&gt;0,G31/G15,"-")</f>
        <v>0.20998039847556593</v>
      </c>
      <c r="I31" s="85"/>
      <c r="J31" s="85"/>
      <c r="K31" s="17"/>
      <c r="L31" s="17"/>
    </row>
    <row r="32" spans="1:12" ht="15" customHeight="1">
      <c r="A32" s="339" t="s">
        <v>113</v>
      </c>
      <c r="B32" s="331"/>
      <c r="C32" s="115"/>
      <c r="D32" s="115"/>
      <c r="E32" s="115"/>
      <c r="F32" s="115"/>
      <c r="G32" s="29">
        <f t="shared" ref="G32:G35" si="10">SUM(C32:F32)</f>
        <v>0</v>
      </c>
      <c r="H32" s="329" t="str">
        <f>IF(G32&gt;0,G32/$G$15,"-")</f>
        <v>-</v>
      </c>
      <c r="I32" s="85"/>
      <c r="J32" s="85"/>
      <c r="K32" s="85"/>
      <c r="L32" s="85"/>
    </row>
    <row r="33" spans="1:10">
      <c r="A33" s="352" t="s">
        <v>114</v>
      </c>
      <c r="B33" s="331"/>
      <c r="C33" s="115">
        <v>0</v>
      </c>
      <c r="D33" s="115">
        <v>0</v>
      </c>
      <c r="E33" s="115">
        <v>0</v>
      </c>
      <c r="F33" s="115">
        <v>0</v>
      </c>
      <c r="G33" s="29">
        <f t="shared" ref="G33" si="11">SUM(C33:F33)</f>
        <v>0</v>
      </c>
      <c r="H33" s="329" t="str">
        <f>IF(G33&gt;0,G33/$G$15,"-")</f>
        <v>-</v>
      </c>
      <c r="I33" s="85"/>
      <c r="J33" s="85"/>
    </row>
    <row r="34" spans="1:10">
      <c r="A34" s="352" t="s">
        <v>114</v>
      </c>
      <c r="B34" s="331"/>
      <c r="C34" s="115">
        <v>0</v>
      </c>
      <c r="D34" s="115">
        <v>0</v>
      </c>
      <c r="E34" s="115">
        <v>0</v>
      </c>
      <c r="F34" s="115">
        <v>0</v>
      </c>
      <c r="G34" s="29">
        <f t="shared" si="10"/>
        <v>0</v>
      </c>
      <c r="H34" s="329" t="str">
        <f>IF(G34&gt;0,G34/$G$15,"-")</f>
        <v>-</v>
      </c>
      <c r="I34" s="85"/>
      <c r="J34" s="85"/>
    </row>
    <row r="35" spans="1:10">
      <c r="A35" s="353" t="s">
        <v>114</v>
      </c>
      <c r="B35" s="333"/>
      <c r="C35" s="117">
        <v>0</v>
      </c>
      <c r="D35" s="117">
        <v>0</v>
      </c>
      <c r="E35" s="117">
        <v>0</v>
      </c>
      <c r="F35" s="117">
        <v>0</v>
      </c>
      <c r="G35" s="31">
        <f t="shared" si="10"/>
        <v>0</v>
      </c>
      <c r="H35" s="334" t="str">
        <f t="shared" ref="H35" si="12">IF(G35&gt;0,G35/$G$15,"-")</f>
        <v>-</v>
      </c>
      <c r="I35" s="85"/>
      <c r="J35" s="85"/>
    </row>
    <row r="36" spans="1:10">
      <c r="A36" s="102"/>
      <c r="B36" s="102"/>
      <c r="C36" s="322"/>
      <c r="D36" s="322"/>
      <c r="E36" s="322"/>
      <c r="F36" s="322"/>
      <c r="G36" s="32"/>
      <c r="H36" s="322"/>
      <c r="I36" s="85"/>
      <c r="J36" s="85"/>
    </row>
    <row r="37" spans="1:10">
      <c r="A37" s="9" t="s">
        <v>115</v>
      </c>
      <c r="B37" s="354" t="s">
        <v>78</v>
      </c>
      <c r="C37" s="325" t="s">
        <v>79</v>
      </c>
      <c r="D37" s="325" t="s">
        <v>80</v>
      </c>
      <c r="E37" s="325" t="s">
        <v>81</v>
      </c>
      <c r="F37" s="325" t="s">
        <v>82</v>
      </c>
      <c r="G37" s="27" t="s">
        <v>83</v>
      </c>
      <c r="H37" s="326" t="s">
        <v>116</v>
      </c>
      <c r="I37" s="85"/>
      <c r="J37" s="85"/>
    </row>
    <row r="38" spans="1:10" ht="15.6" customHeight="1">
      <c r="A38" s="337" t="s">
        <v>117</v>
      </c>
      <c r="B38" s="98" t="s">
        <v>118</v>
      </c>
      <c r="C38" s="114"/>
      <c r="D38" s="114"/>
      <c r="E38" s="114"/>
      <c r="F38" s="114"/>
      <c r="G38" s="28">
        <f t="shared" ref="G38:G46" si="13">SUM(C38:F38)</f>
        <v>0</v>
      </c>
      <c r="H38" s="355" t="str">
        <f>IF(G38&gt;0,G38/$G$15,"-")</f>
        <v>-</v>
      </c>
      <c r="I38" s="85"/>
      <c r="J38" s="85"/>
    </row>
    <row r="39" spans="1:10">
      <c r="A39" s="339" t="s">
        <v>119</v>
      </c>
      <c r="B39" s="98" t="s">
        <v>118</v>
      </c>
      <c r="C39" s="115">
        <v>621210.59749999992</v>
      </c>
      <c r="D39" s="115">
        <v>176037.7</v>
      </c>
      <c r="E39" s="115">
        <v>175001.51800000001</v>
      </c>
      <c r="F39" s="115">
        <v>208559.08999999997</v>
      </c>
      <c r="G39" s="29">
        <f t="shared" si="13"/>
        <v>1180808.9054999999</v>
      </c>
      <c r="H39" s="355">
        <f>IF(G39&gt;0,G39/G15,"-")</f>
        <v>1.2700769087722832</v>
      </c>
      <c r="I39" s="85"/>
      <c r="J39" s="85"/>
    </row>
    <row r="40" spans="1:10" ht="15.6" customHeight="1">
      <c r="A40" s="339" t="s">
        <v>120</v>
      </c>
      <c r="B40" s="98" t="s">
        <v>121</v>
      </c>
      <c r="C40" s="115">
        <v>615200</v>
      </c>
      <c r="D40" s="115">
        <v>390349.99999999994</v>
      </c>
      <c r="E40" s="115">
        <v>549000</v>
      </c>
      <c r="F40" s="115">
        <v>448604.87820000004</v>
      </c>
      <c r="G40" s="29">
        <f t="shared" si="13"/>
        <v>2003154.8782000002</v>
      </c>
      <c r="H40" s="355">
        <f>IF(G40&gt;0,G40/G15,"-")</f>
        <v>2.154591436130032</v>
      </c>
      <c r="I40" s="85"/>
      <c r="J40" s="85"/>
    </row>
    <row r="41" spans="1:10" ht="15.6" customHeight="1">
      <c r="A41" s="339" t="s">
        <v>122</v>
      </c>
      <c r="B41" s="98" t="s">
        <v>121</v>
      </c>
      <c r="C41" s="115">
        <v>0</v>
      </c>
      <c r="D41" s="115"/>
      <c r="E41" s="115"/>
      <c r="F41" s="115"/>
      <c r="G41" s="29">
        <f t="shared" ref="G41" si="14">SUM(C41:F41)</f>
        <v>0</v>
      </c>
      <c r="H41" s="355" t="str">
        <f>IF(G41&gt;0,G41/$G$15,"-")</f>
        <v>-</v>
      </c>
      <c r="I41" s="85"/>
      <c r="J41" s="356"/>
    </row>
    <row r="42" spans="1:10">
      <c r="A42" s="339" t="s">
        <v>123</v>
      </c>
      <c r="B42" s="98" t="s">
        <v>121</v>
      </c>
      <c r="C42" s="115">
        <v>53728.88</v>
      </c>
      <c r="D42" s="115">
        <v>46190.000000000007</v>
      </c>
      <c r="E42" s="115">
        <v>66000</v>
      </c>
      <c r="F42" s="115">
        <v>64810.869999999995</v>
      </c>
      <c r="G42" s="29">
        <f t="shared" si="13"/>
        <v>230729.75</v>
      </c>
      <c r="H42" s="355">
        <f>IF(G42&gt;0,G42/G15,"-")</f>
        <v>0.24817269439352291</v>
      </c>
      <c r="I42" s="85"/>
      <c r="J42" s="85"/>
    </row>
    <row r="43" spans="1:10">
      <c r="A43" s="339" t="s">
        <v>124</v>
      </c>
      <c r="B43" s="98" t="s">
        <v>121</v>
      </c>
      <c r="C43" s="115">
        <v>4341959.9999999991</v>
      </c>
      <c r="D43" s="115">
        <v>2990129.9999999991</v>
      </c>
      <c r="E43" s="115">
        <v>4036000</v>
      </c>
      <c r="F43" s="115">
        <v>4053099.9999999995</v>
      </c>
      <c r="G43" s="29">
        <f t="shared" si="13"/>
        <v>15421189.999999998</v>
      </c>
      <c r="H43" s="355">
        <f>IF(G43&gt;0,G43/G15,"-")</f>
        <v>16.587016945385027</v>
      </c>
      <c r="I43" s="85"/>
      <c r="J43" s="85"/>
    </row>
    <row r="44" spans="1:10">
      <c r="A44" s="339" t="s">
        <v>125</v>
      </c>
      <c r="B44" s="98" t="s">
        <v>118</v>
      </c>
      <c r="C44" s="115"/>
      <c r="D44" s="115"/>
      <c r="E44" s="115"/>
      <c r="F44" s="115"/>
      <c r="G44" s="29">
        <f t="shared" si="13"/>
        <v>0</v>
      </c>
      <c r="H44" s="355" t="str">
        <f t="shared" ref="H44" si="15">IF(G44&gt;0,G44/$G$15,"-")</f>
        <v>-</v>
      </c>
      <c r="I44" s="85"/>
      <c r="J44" s="85"/>
    </row>
    <row r="45" spans="1:10">
      <c r="A45" s="339" t="s">
        <v>126</v>
      </c>
      <c r="B45" s="98" t="s">
        <v>121</v>
      </c>
      <c r="C45" s="115">
        <v>75352.77382645804</v>
      </c>
      <c r="D45" s="115">
        <v>136480.79658605976</v>
      </c>
      <c r="E45" s="115">
        <v>108684.2105263158</v>
      </c>
      <c r="F45" s="115">
        <v>21042.67425320057</v>
      </c>
      <c r="G45" s="29">
        <f t="shared" si="13"/>
        <v>341560.45519203419</v>
      </c>
      <c r="H45" s="357"/>
      <c r="I45" s="85"/>
      <c r="J45" s="85"/>
    </row>
    <row r="46" spans="1:10">
      <c r="A46" s="344" t="s">
        <v>114</v>
      </c>
      <c r="B46" s="358"/>
      <c r="C46" s="117">
        <v>0</v>
      </c>
      <c r="D46" s="117">
        <v>0</v>
      </c>
      <c r="E46" s="117">
        <v>0</v>
      </c>
      <c r="F46" s="117">
        <v>0</v>
      </c>
      <c r="G46" s="31">
        <f t="shared" si="13"/>
        <v>0</v>
      </c>
      <c r="H46" s="359"/>
      <c r="I46" s="85"/>
      <c r="J46" s="85"/>
    </row>
    <row r="47" spans="1:10">
      <c r="A47" s="102"/>
      <c r="B47" s="102"/>
      <c r="C47" s="322"/>
      <c r="D47" s="322"/>
      <c r="E47" s="322"/>
      <c r="F47" s="322"/>
      <c r="G47" s="32"/>
      <c r="H47" s="322"/>
      <c r="I47" s="85"/>
      <c r="J47" s="85"/>
    </row>
    <row r="48" spans="1:10">
      <c r="A48" s="9" t="s">
        <v>127</v>
      </c>
      <c r="B48" s="360" t="s">
        <v>128</v>
      </c>
      <c r="C48" s="335" t="s">
        <v>79</v>
      </c>
      <c r="D48" s="335" t="s">
        <v>80</v>
      </c>
      <c r="E48" s="335" t="s">
        <v>81</v>
      </c>
      <c r="F48" s="335" t="s">
        <v>82</v>
      </c>
      <c r="G48" s="33" t="s">
        <v>83</v>
      </c>
      <c r="H48" s="336"/>
      <c r="I48" s="85"/>
      <c r="J48" s="86" t="s">
        <v>129</v>
      </c>
    </row>
    <row r="49" spans="1:10" ht="14.25" customHeight="1">
      <c r="A49" s="361" t="s">
        <v>130</v>
      </c>
      <c r="B49" s="335">
        <v>1</v>
      </c>
      <c r="C49" s="114">
        <v>2079</v>
      </c>
      <c r="D49" s="114">
        <v>1453</v>
      </c>
      <c r="E49" s="114">
        <v>1982</v>
      </c>
      <c r="F49" s="114">
        <v>2208</v>
      </c>
      <c r="G49" s="28">
        <f t="shared" ref="G49:G61" si="16">SUM(C49:F49)</f>
        <v>7722</v>
      </c>
      <c r="H49" s="351">
        <f>G49/$J$49</f>
        <v>0.88150684931506851</v>
      </c>
      <c r="I49" s="85"/>
      <c r="J49" s="87">
        <v>8760</v>
      </c>
    </row>
    <row r="50" spans="1:10" ht="14.25" customHeight="1">
      <c r="A50" s="362"/>
      <c r="B50" s="322">
        <v>2</v>
      </c>
      <c r="C50" s="116">
        <v>2156</v>
      </c>
      <c r="D50" s="116">
        <v>1935</v>
      </c>
      <c r="E50" s="116">
        <v>1958</v>
      </c>
      <c r="F50" s="116">
        <v>2208</v>
      </c>
      <c r="G50" s="29">
        <f t="shared" si="16"/>
        <v>8257</v>
      </c>
      <c r="H50" s="351">
        <f>G50/$J$49</f>
        <v>0.94257990867579911</v>
      </c>
      <c r="I50" s="85"/>
      <c r="J50" s="85" t="s">
        <v>131</v>
      </c>
    </row>
    <row r="51" spans="1:10" ht="14.25" customHeight="1">
      <c r="A51" s="362"/>
      <c r="B51" s="322">
        <v>3</v>
      </c>
      <c r="C51" s="116">
        <v>1962</v>
      </c>
      <c r="D51" s="116">
        <v>1358</v>
      </c>
      <c r="E51" s="116">
        <v>2164</v>
      </c>
      <c r="F51" s="116">
        <v>2208</v>
      </c>
      <c r="G51" s="29">
        <f t="shared" si="16"/>
        <v>7692</v>
      </c>
      <c r="H51" s="351">
        <f>G51/$J$49</f>
        <v>0.87808219178082192</v>
      </c>
      <c r="I51" s="85"/>
      <c r="J51" s="85">
        <v>2208</v>
      </c>
    </row>
    <row r="52" spans="1:10" ht="14.25" customHeight="1">
      <c r="A52" s="362"/>
      <c r="B52" s="322">
        <v>4</v>
      </c>
      <c r="C52" s="116">
        <v>2082</v>
      </c>
      <c r="D52" s="116">
        <v>1655</v>
      </c>
      <c r="E52" s="116">
        <v>2179.5</v>
      </c>
      <c r="F52" s="116">
        <v>2108</v>
      </c>
      <c r="G52" s="29">
        <f t="shared" si="16"/>
        <v>8024.5</v>
      </c>
      <c r="H52" s="351">
        <f>G52/$J$49</f>
        <v>0.91603881278538812</v>
      </c>
      <c r="I52" s="85"/>
      <c r="J52" s="85"/>
    </row>
    <row r="53" spans="1:10" ht="14.25" customHeight="1">
      <c r="A53" s="362"/>
      <c r="B53" s="322">
        <v>5</v>
      </c>
      <c r="C53" s="116">
        <v>0</v>
      </c>
      <c r="D53" s="116"/>
      <c r="E53" s="116"/>
      <c r="F53" s="116"/>
      <c r="G53" s="29">
        <f t="shared" ref="G53" si="17">SUM(C53:F53)</f>
        <v>0</v>
      </c>
      <c r="H53" s="351"/>
      <c r="I53" s="85"/>
      <c r="J53" s="85"/>
    </row>
    <row r="54" spans="1:10" ht="14.25" customHeight="1">
      <c r="A54" s="339" t="s">
        <v>132</v>
      </c>
      <c r="B54" s="322"/>
      <c r="C54" s="116">
        <f>SUM(C49:C52)/4</f>
        <v>2069.75</v>
      </c>
      <c r="D54" s="116">
        <f>SUM(D49:D52)/4</f>
        <v>1600.25</v>
      </c>
      <c r="E54" s="116">
        <f>SUM(E49:E52)/4</f>
        <v>2070.875</v>
      </c>
      <c r="F54" s="116">
        <f>SUM(F49:F52)/4</f>
        <v>2183</v>
      </c>
      <c r="G54" s="29">
        <f>AVERAGE(G49:G52)</f>
        <v>7923.875</v>
      </c>
      <c r="H54" s="351">
        <f>G54/$J$49</f>
        <v>0.90455194063926936</v>
      </c>
      <c r="I54" s="85"/>
      <c r="J54" s="85"/>
    </row>
    <row r="55" spans="1:10" ht="14.25" customHeight="1">
      <c r="A55" s="339" t="s">
        <v>133</v>
      </c>
      <c r="B55" s="322">
        <v>1</v>
      </c>
      <c r="C55" s="116">
        <v>2128</v>
      </c>
      <c r="D55" s="116">
        <v>1883</v>
      </c>
      <c r="E55" s="363">
        <v>1980</v>
      </c>
      <c r="F55" s="116">
        <v>2208</v>
      </c>
      <c r="G55" s="29">
        <f t="shared" si="16"/>
        <v>8199</v>
      </c>
      <c r="H55" s="351">
        <f>G55/$J$49</f>
        <v>0.93595890410958904</v>
      </c>
      <c r="I55" s="85"/>
      <c r="J55" s="85"/>
    </row>
    <row r="56" spans="1:10">
      <c r="A56" s="339" t="s">
        <v>133</v>
      </c>
      <c r="B56" s="322">
        <v>2</v>
      </c>
      <c r="C56" s="115">
        <v>2150</v>
      </c>
      <c r="D56" s="115">
        <v>1699</v>
      </c>
      <c r="E56" s="341">
        <v>2175</v>
      </c>
      <c r="F56" s="115">
        <v>2208</v>
      </c>
      <c r="G56" s="29">
        <f t="shared" si="16"/>
        <v>8232</v>
      </c>
      <c r="H56" s="351">
        <f>G56/$J$49</f>
        <v>0.9397260273972603</v>
      </c>
      <c r="I56" s="85"/>
      <c r="J56" s="85"/>
    </row>
    <row r="57" spans="1:10">
      <c r="A57" s="339" t="s">
        <v>134</v>
      </c>
      <c r="B57" s="322"/>
      <c r="C57" s="115">
        <v>2160</v>
      </c>
      <c r="D57" s="115">
        <v>1968</v>
      </c>
      <c r="E57" s="341">
        <v>2016</v>
      </c>
      <c r="F57" s="115">
        <v>2208</v>
      </c>
      <c r="G57" s="29">
        <f t="shared" si="16"/>
        <v>8352</v>
      </c>
      <c r="H57" s="329" t="str">
        <f>IF(B57&gt;0,G56/J49,"n/a")</f>
        <v>n/a</v>
      </c>
      <c r="I57" s="85"/>
      <c r="J57" s="85"/>
    </row>
    <row r="58" spans="1:10">
      <c r="A58" s="339" t="s">
        <v>135</v>
      </c>
      <c r="B58" s="322" t="s">
        <v>136</v>
      </c>
      <c r="C58" s="115">
        <v>10.845000000000001</v>
      </c>
      <c r="D58" s="115">
        <v>11</v>
      </c>
      <c r="E58" s="341">
        <v>11.4</v>
      </c>
      <c r="F58" s="115">
        <v>10.945</v>
      </c>
      <c r="G58" s="29">
        <f>AVERAGE(C58:F58)</f>
        <v>11.047499999999999</v>
      </c>
      <c r="H58" s="364" t="s">
        <v>137</v>
      </c>
      <c r="I58" s="85"/>
      <c r="J58" s="85"/>
    </row>
    <row r="59" spans="1:10">
      <c r="A59" s="339" t="s">
        <v>138</v>
      </c>
      <c r="B59" s="322" t="s">
        <v>139</v>
      </c>
      <c r="C59" s="115"/>
      <c r="D59" s="115"/>
      <c r="E59" s="115"/>
      <c r="F59" s="115"/>
      <c r="G59" s="29">
        <f t="shared" si="16"/>
        <v>0</v>
      </c>
      <c r="H59" s="340" t="str">
        <f>IF(G59&gt;0,"yes","no")</f>
        <v>no</v>
      </c>
      <c r="I59" s="85"/>
      <c r="J59" s="85"/>
    </row>
    <row r="60" spans="1:10">
      <c r="A60" s="339" t="s">
        <v>140</v>
      </c>
      <c r="B60" s="322" t="s">
        <v>141</v>
      </c>
      <c r="C60" s="115"/>
      <c r="D60" s="115"/>
      <c r="E60" s="115"/>
      <c r="F60" s="115"/>
      <c r="G60" s="29">
        <f t="shared" si="16"/>
        <v>0</v>
      </c>
      <c r="H60" s="365">
        <f>+(G60)/J49</f>
        <v>0</v>
      </c>
      <c r="I60" s="85"/>
      <c r="J60" s="85"/>
    </row>
    <row r="61" spans="1:10">
      <c r="A61" s="344" t="s">
        <v>142</v>
      </c>
      <c r="B61" s="366" t="s">
        <v>139</v>
      </c>
      <c r="C61" s="117">
        <v>2</v>
      </c>
      <c r="D61" s="117">
        <v>2</v>
      </c>
      <c r="E61" s="117">
        <v>0</v>
      </c>
      <c r="F61" s="117"/>
      <c r="G61" s="31">
        <f t="shared" si="16"/>
        <v>4</v>
      </c>
      <c r="H61" s="367" t="str">
        <f>IF(G61&gt;0,"yes","no")</f>
        <v>yes</v>
      </c>
      <c r="I61" s="85"/>
      <c r="J61" s="85"/>
    </row>
    <row r="74" spans="6:6">
      <c r="F74" s="3"/>
    </row>
  </sheetData>
  <mergeCells count="10">
    <mergeCell ref="B4:C4"/>
    <mergeCell ref="B8:B17"/>
    <mergeCell ref="B20:B23"/>
    <mergeCell ref="B25:B26"/>
    <mergeCell ref="A49:A53"/>
    <mergeCell ref="K6:K7"/>
    <mergeCell ref="K8:K16"/>
    <mergeCell ref="B30:B35"/>
    <mergeCell ref="C27:F27"/>
    <mergeCell ref="G27:H27"/>
  </mergeCells>
  <phoneticPr fontId="25" type="noConversion"/>
  <pageMargins left="0.7" right="0.7" top="0.75" bottom="0.75" header="0.3" footer="0.3"/>
  <pageSetup paperSize="9" scale="87" orientation="portrait" r:id="rId1"/>
  <headerFooter scaleWithDoc="0">
    <oddFooter>&amp;C&amp;"Arial,Regular"Page &amp;P</oddFooter>
  </headerFooter>
  <ignoredErrors>
    <ignoredError sqref="G55:G56 G50:G52"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zoomScaleNormal="100" workbookViewId="0">
      <selection activeCell="A28" sqref="A28"/>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85" t="str">
        <f>+'Cover Page'!$B$29</f>
        <v>Annual Performance Report 2022</v>
      </c>
      <c r="B1" s="85"/>
      <c r="C1" s="85"/>
      <c r="D1" s="85"/>
      <c r="E1" s="85" t="str">
        <f>+'Cover Page'!$B$33</f>
        <v xml:space="preserve">Runcorn Energy From Waste Facility </v>
      </c>
      <c r="F1" s="85"/>
      <c r="G1" s="85"/>
      <c r="H1" s="85"/>
      <c r="I1" s="85"/>
      <c r="J1" s="85"/>
      <c r="K1" s="85"/>
      <c r="L1" s="85"/>
      <c r="M1" s="85"/>
      <c r="N1" s="85"/>
    </row>
    <row r="3" spans="1:14" ht="15.6">
      <c r="A3" s="52" t="s">
        <v>143</v>
      </c>
      <c r="B3" s="314"/>
      <c r="C3" s="314"/>
      <c r="D3" s="314"/>
      <c r="E3" s="314"/>
      <c r="F3" s="314"/>
      <c r="G3" s="314"/>
      <c r="H3" s="314"/>
      <c r="I3" s="315"/>
      <c r="J3" s="85"/>
      <c r="K3" s="81" t="s">
        <v>3</v>
      </c>
      <c r="L3" s="85"/>
      <c r="M3" s="85"/>
      <c r="N3" s="85"/>
    </row>
    <row r="4" spans="1:14">
      <c r="A4" s="316"/>
      <c r="B4" s="317"/>
      <c r="C4" s="317"/>
      <c r="D4" s="317"/>
      <c r="E4" s="317"/>
      <c r="F4" s="317"/>
      <c r="G4" s="317"/>
      <c r="H4" s="317"/>
      <c r="I4" s="318"/>
      <c r="J4" s="85"/>
      <c r="K4" s="85"/>
      <c r="L4" s="85"/>
      <c r="M4" s="85"/>
      <c r="N4" s="85"/>
    </row>
    <row r="5" spans="1:14" ht="15.75" customHeight="1">
      <c r="A5" s="137" t="s">
        <v>144</v>
      </c>
      <c r="B5" s="172"/>
      <c r="C5" s="172"/>
      <c r="D5" s="172"/>
      <c r="E5" s="172"/>
      <c r="F5" s="172"/>
      <c r="G5" s="172"/>
      <c r="H5" s="172"/>
      <c r="I5" s="173"/>
      <c r="J5" s="85"/>
      <c r="K5" s="204" t="s">
        <v>145</v>
      </c>
      <c r="L5" s="204"/>
      <c r="M5" s="204"/>
      <c r="N5" s="204"/>
    </row>
    <row r="6" spans="1:14">
      <c r="A6" s="319"/>
      <c r="B6" s="320"/>
      <c r="C6" s="320"/>
      <c r="D6" s="320"/>
      <c r="E6" s="320"/>
      <c r="F6" s="320"/>
      <c r="G6" s="320"/>
      <c r="H6" s="320"/>
      <c r="I6" s="321"/>
      <c r="J6" s="85"/>
      <c r="K6" s="204"/>
      <c r="L6" s="204"/>
      <c r="M6" s="204"/>
      <c r="N6" s="204"/>
    </row>
    <row r="7" spans="1:14">
      <c r="A7" s="319"/>
      <c r="B7" s="320"/>
      <c r="C7" s="320"/>
      <c r="D7" s="320"/>
      <c r="E7" s="320"/>
      <c r="F7" s="320"/>
      <c r="G7" s="320"/>
      <c r="H7" s="320"/>
      <c r="I7" s="321"/>
      <c r="J7" s="85"/>
      <c r="K7" s="204"/>
      <c r="L7" s="204"/>
      <c r="M7" s="204"/>
      <c r="N7" s="204"/>
    </row>
    <row r="8" spans="1:14" ht="15.75" customHeight="1">
      <c r="A8" s="319"/>
      <c r="B8" s="320"/>
      <c r="C8" s="320"/>
      <c r="D8" s="320"/>
      <c r="E8" s="320"/>
      <c r="F8" s="320"/>
      <c r="G8" s="320"/>
      <c r="H8" s="320"/>
      <c r="I8" s="321"/>
      <c r="J8" s="85"/>
      <c r="K8" s="204"/>
      <c r="L8" s="204"/>
      <c r="M8" s="204"/>
      <c r="N8" s="204"/>
    </row>
    <row r="9" spans="1:14" ht="15.75" customHeight="1">
      <c r="A9" s="319"/>
      <c r="B9" s="320"/>
      <c r="C9" s="320"/>
      <c r="D9" s="320"/>
      <c r="E9" s="320"/>
      <c r="F9" s="320"/>
      <c r="G9" s="320"/>
      <c r="H9" s="320"/>
      <c r="I9" s="321"/>
      <c r="J9" s="85"/>
      <c r="K9" s="204"/>
      <c r="L9" s="204"/>
      <c r="M9" s="204"/>
      <c r="N9" s="204"/>
    </row>
    <row r="10" spans="1:14" ht="15.75" customHeight="1">
      <c r="A10" s="319"/>
      <c r="B10" s="320"/>
      <c r="C10" s="320"/>
      <c r="D10" s="320"/>
      <c r="E10" s="320"/>
      <c r="F10" s="320"/>
      <c r="G10" s="320"/>
      <c r="H10" s="320"/>
      <c r="I10" s="321"/>
      <c r="J10" s="85"/>
      <c r="K10" s="204"/>
      <c r="L10" s="204"/>
      <c r="M10" s="204"/>
      <c r="N10" s="204"/>
    </row>
    <row r="11" spans="1:14" ht="15.75" customHeight="1">
      <c r="A11" s="319"/>
      <c r="B11" s="320"/>
      <c r="C11" s="320"/>
      <c r="D11" s="320"/>
      <c r="E11" s="320"/>
      <c r="F11" s="320"/>
      <c r="G11" s="320"/>
      <c r="H11" s="320"/>
      <c r="I11" s="321"/>
      <c r="J11" s="85"/>
      <c r="K11" s="204"/>
      <c r="L11" s="204"/>
      <c r="M11" s="204"/>
      <c r="N11" s="204"/>
    </row>
    <row r="12" spans="1:14" ht="15.75" customHeight="1">
      <c r="A12" s="319"/>
      <c r="B12" s="320"/>
      <c r="C12" s="320"/>
      <c r="D12" s="320"/>
      <c r="E12" s="320"/>
      <c r="F12" s="320"/>
      <c r="G12" s="320"/>
      <c r="H12" s="320"/>
      <c r="I12" s="321"/>
      <c r="J12" s="85"/>
      <c r="K12" s="204"/>
      <c r="L12" s="204"/>
      <c r="M12" s="204"/>
      <c r="N12" s="204"/>
    </row>
    <row r="13" spans="1:14" ht="15.75" customHeight="1">
      <c r="A13" s="319"/>
      <c r="B13" s="320"/>
      <c r="C13" s="320"/>
      <c r="D13" s="320"/>
      <c r="E13" s="320"/>
      <c r="F13" s="320"/>
      <c r="G13" s="320"/>
      <c r="H13" s="320"/>
      <c r="I13" s="321"/>
      <c r="J13" s="85"/>
      <c r="K13" s="204"/>
      <c r="L13" s="204"/>
      <c r="M13" s="204"/>
      <c r="N13" s="204"/>
    </row>
    <row r="14" spans="1:14" ht="15.75" customHeight="1">
      <c r="A14" s="319"/>
      <c r="B14" s="320"/>
      <c r="C14" s="320"/>
      <c r="D14" s="320"/>
      <c r="E14" s="320"/>
      <c r="F14" s="320"/>
      <c r="G14" s="320"/>
      <c r="H14" s="320"/>
      <c r="I14" s="321"/>
      <c r="J14" s="85"/>
      <c r="K14" s="204"/>
      <c r="L14" s="204"/>
      <c r="M14" s="204"/>
      <c r="N14" s="204"/>
    </row>
    <row r="15" spans="1:14" ht="15.75" customHeight="1">
      <c r="A15" s="319"/>
      <c r="B15" s="320"/>
      <c r="C15" s="320"/>
      <c r="D15" s="320"/>
      <c r="E15" s="320"/>
      <c r="F15" s="320"/>
      <c r="G15" s="320"/>
      <c r="H15" s="320"/>
      <c r="I15" s="321"/>
      <c r="J15" s="85"/>
      <c r="K15" s="85"/>
      <c r="L15" s="85"/>
      <c r="M15" s="85"/>
      <c r="N15" s="85"/>
    </row>
    <row r="16" spans="1:14" ht="15.75" customHeight="1">
      <c r="A16" s="319"/>
      <c r="B16" s="320"/>
      <c r="C16" s="320"/>
      <c r="D16" s="320"/>
      <c r="E16" s="320"/>
      <c r="F16" s="320"/>
      <c r="G16" s="320"/>
      <c r="H16" s="320"/>
      <c r="I16" s="321"/>
      <c r="J16" s="85"/>
      <c r="K16" s="85"/>
      <c r="L16" s="85"/>
      <c r="M16" s="85"/>
      <c r="N16" s="85"/>
    </row>
    <row r="17" spans="1:14" ht="15.75" customHeight="1">
      <c r="A17" s="319"/>
      <c r="B17" s="320"/>
      <c r="C17" s="320"/>
      <c r="D17" s="320"/>
      <c r="E17" s="320"/>
      <c r="F17" s="320"/>
      <c r="G17" s="320"/>
      <c r="H17" s="320"/>
      <c r="I17" s="321"/>
      <c r="J17" s="85"/>
      <c r="K17" s="85"/>
      <c r="L17" s="85"/>
      <c r="M17" s="85"/>
      <c r="N17" s="85"/>
    </row>
    <row r="18" spans="1:14">
      <c r="A18" s="319"/>
      <c r="B18" s="320"/>
      <c r="C18" s="320"/>
      <c r="D18" s="320"/>
      <c r="E18" s="320"/>
      <c r="F18" s="320"/>
      <c r="G18" s="320"/>
      <c r="H18" s="320"/>
      <c r="I18" s="321"/>
      <c r="J18" s="85"/>
      <c r="K18" s="85"/>
      <c r="L18" s="85"/>
      <c r="M18" s="85"/>
      <c r="N18" s="85"/>
    </row>
    <row r="19" spans="1:14">
      <c r="A19" s="319"/>
      <c r="B19" s="320"/>
      <c r="C19" s="320"/>
      <c r="D19" s="320"/>
      <c r="E19" s="320"/>
      <c r="F19" s="320"/>
      <c r="G19" s="320"/>
      <c r="H19" s="320"/>
      <c r="I19" s="321"/>
      <c r="J19" s="85"/>
      <c r="K19" s="85"/>
      <c r="L19" s="85"/>
      <c r="M19" s="85"/>
      <c r="N19" s="85"/>
    </row>
    <row r="20" spans="1:14">
      <c r="A20" s="319"/>
      <c r="B20" s="320"/>
      <c r="C20" s="320"/>
      <c r="D20" s="320"/>
      <c r="E20" s="320"/>
      <c r="F20" s="320"/>
      <c r="G20" s="320"/>
      <c r="H20" s="320"/>
      <c r="I20" s="321"/>
      <c r="J20" s="85"/>
      <c r="K20" s="85"/>
      <c r="L20" s="85"/>
      <c r="M20" s="85"/>
      <c r="N20" s="85"/>
    </row>
    <row r="21" spans="1:14">
      <c r="A21" s="319"/>
      <c r="B21" s="320"/>
      <c r="C21" s="320"/>
      <c r="D21" s="320"/>
      <c r="E21" s="320"/>
      <c r="F21" s="320"/>
      <c r="G21" s="320"/>
      <c r="H21" s="320"/>
      <c r="I21" s="321"/>
      <c r="J21" s="85"/>
      <c r="K21" s="85"/>
      <c r="L21" s="85"/>
      <c r="M21" s="85"/>
      <c r="N21" s="85"/>
    </row>
    <row r="22" spans="1:14" ht="15.4" customHeight="1">
      <c r="A22" s="319"/>
      <c r="B22" s="320"/>
      <c r="C22" s="320"/>
      <c r="D22" s="320"/>
      <c r="E22" s="320"/>
      <c r="F22" s="320"/>
      <c r="G22" s="320"/>
      <c r="H22" s="320"/>
      <c r="I22" s="321"/>
      <c r="J22" s="85"/>
      <c r="K22" s="368"/>
      <c r="L22" s="368"/>
      <c r="M22" s="368"/>
      <c r="N22" s="368"/>
    </row>
    <row r="23" spans="1:14">
      <c r="A23" s="319"/>
      <c r="B23" s="320"/>
      <c r="C23" s="320"/>
      <c r="D23" s="320"/>
      <c r="E23" s="320"/>
      <c r="F23" s="320"/>
      <c r="G23" s="320"/>
      <c r="H23" s="320"/>
      <c r="I23" s="321"/>
      <c r="J23" s="85"/>
      <c r="K23" s="368"/>
      <c r="L23" s="368"/>
      <c r="M23" s="368"/>
      <c r="N23" s="368"/>
    </row>
    <row r="24" spans="1:14">
      <c r="A24" s="319"/>
      <c r="B24" s="320"/>
      <c r="C24" s="320"/>
      <c r="D24" s="320"/>
      <c r="E24" s="320"/>
      <c r="F24" s="320"/>
      <c r="G24" s="320"/>
      <c r="H24" s="320"/>
      <c r="I24" s="321"/>
      <c r="J24" s="85"/>
      <c r="K24" s="368"/>
      <c r="L24" s="368"/>
      <c r="M24" s="368"/>
      <c r="N24" s="368"/>
    </row>
    <row r="25" spans="1:14">
      <c r="A25" s="319"/>
      <c r="B25" s="320"/>
      <c r="C25" s="320"/>
      <c r="D25" s="320"/>
      <c r="E25" s="320"/>
      <c r="F25" s="320"/>
      <c r="G25" s="320"/>
      <c r="H25" s="320"/>
      <c r="I25" s="321"/>
      <c r="J25" s="85"/>
      <c r="K25" s="368"/>
      <c r="L25" s="368"/>
      <c r="M25" s="368"/>
      <c r="N25" s="368"/>
    </row>
    <row r="26" spans="1:14">
      <c r="A26" s="319"/>
      <c r="B26" s="320"/>
      <c r="C26" s="320"/>
      <c r="D26" s="320"/>
      <c r="E26" s="320"/>
      <c r="F26" s="320"/>
      <c r="G26" s="320"/>
      <c r="H26" s="320"/>
      <c r="I26" s="321"/>
      <c r="J26" s="85"/>
      <c r="K26" s="368"/>
      <c r="L26" s="368"/>
      <c r="M26" s="368"/>
      <c r="N26" s="368"/>
    </row>
    <row r="27" spans="1:14">
      <c r="A27" s="174"/>
      <c r="B27" s="175"/>
      <c r="C27" s="175"/>
      <c r="D27" s="175"/>
      <c r="E27" s="175"/>
      <c r="F27" s="175"/>
      <c r="G27" s="175"/>
      <c r="H27" s="175"/>
      <c r="I27" s="176"/>
      <c r="J27" s="85"/>
      <c r="K27" s="368"/>
      <c r="L27" s="368"/>
      <c r="M27" s="368"/>
      <c r="N27" s="368"/>
    </row>
    <row r="28" spans="1:14">
      <c r="A28" s="85"/>
      <c r="B28" s="85"/>
      <c r="C28" s="85"/>
      <c r="D28" s="85"/>
      <c r="E28" s="85"/>
      <c r="F28" s="85"/>
      <c r="G28" s="85"/>
      <c r="H28" s="85"/>
      <c r="I28" s="85"/>
      <c r="J28" s="85"/>
      <c r="K28" s="368"/>
      <c r="L28" s="368"/>
      <c r="M28" s="368"/>
      <c r="N28" s="368"/>
    </row>
    <row r="29" spans="1:14">
      <c r="A29" s="52" t="s">
        <v>146</v>
      </c>
      <c r="B29" s="314"/>
      <c r="C29" s="314"/>
      <c r="D29" s="314"/>
      <c r="E29" s="314"/>
      <c r="F29" s="314"/>
      <c r="G29" s="314"/>
      <c r="H29" s="314"/>
      <c r="I29" s="315"/>
      <c r="J29" s="85"/>
      <c r="K29" s="368"/>
      <c r="L29" s="368"/>
      <c r="M29" s="368"/>
      <c r="N29" s="368"/>
    </row>
    <row r="30" spans="1:14">
      <c r="A30" s="316"/>
      <c r="B30" s="317"/>
      <c r="C30" s="317"/>
      <c r="D30" s="317"/>
      <c r="E30" s="317"/>
      <c r="F30" s="317"/>
      <c r="G30" s="317"/>
      <c r="H30" s="317"/>
      <c r="I30" s="318"/>
      <c r="J30" s="85"/>
      <c r="K30" s="368"/>
      <c r="L30" s="368"/>
      <c r="M30" s="368"/>
      <c r="N30" s="368"/>
    </row>
    <row r="31" spans="1:14" ht="15" customHeight="1">
      <c r="A31" s="137" t="s">
        <v>147</v>
      </c>
      <c r="B31" s="140"/>
      <c r="C31" s="140"/>
      <c r="D31" s="140"/>
      <c r="E31" s="140"/>
      <c r="F31" s="140"/>
      <c r="G31" s="140"/>
      <c r="H31" s="140"/>
      <c r="I31" s="141"/>
      <c r="J31" s="85"/>
      <c r="K31" s="204" t="s">
        <v>148</v>
      </c>
      <c r="L31" s="204"/>
      <c r="M31" s="204"/>
      <c r="N31" s="204"/>
    </row>
    <row r="32" spans="1:14">
      <c r="A32" s="142"/>
      <c r="B32" s="143"/>
      <c r="C32" s="143"/>
      <c r="D32" s="143"/>
      <c r="E32" s="143"/>
      <c r="F32" s="143"/>
      <c r="G32" s="143"/>
      <c r="H32" s="143"/>
      <c r="I32" s="144"/>
      <c r="J32" s="85"/>
      <c r="K32" s="204"/>
      <c r="L32" s="204"/>
      <c r="M32" s="204"/>
      <c r="N32" s="204"/>
    </row>
    <row r="33" spans="1:14">
      <c r="A33" s="142"/>
      <c r="B33" s="143"/>
      <c r="C33" s="143"/>
      <c r="D33" s="143"/>
      <c r="E33" s="143"/>
      <c r="F33" s="143"/>
      <c r="G33" s="143"/>
      <c r="H33" s="143"/>
      <c r="I33" s="144"/>
      <c r="J33" s="85"/>
      <c r="K33" s="204"/>
      <c r="L33" s="204"/>
      <c r="M33" s="204"/>
      <c r="N33" s="204"/>
    </row>
    <row r="34" spans="1:14">
      <c r="A34" s="142"/>
      <c r="B34" s="143"/>
      <c r="C34" s="143"/>
      <c r="D34" s="143"/>
      <c r="E34" s="143"/>
      <c r="F34" s="143"/>
      <c r="G34" s="143"/>
      <c r="H34" s="143"/>
      <c r="I34" s="144"/>
      <c r="J34" s="85"/>
      <c r="K34" s="204"/>
      <c r="L34" s="204"/>
      <c r="M34" s="204"/>
      <c r="N34" s="204"/>
    </row>
    <row r="35" spans="1:14">
      <c r="A35" s="142"/>
      <c r="B35" s="143"/>
      <c r="C35" s="143"/>
      <c r="D35" s="143"/>
      <c r="E35" s="143"/>
      <c r="F35" s="143"/>
      <c r="G35" s="143"/>
      <c r="H35" s="143"/>
      <c r="I35" s="144"/>
      <c r="J35" s="85"/>
      <c r="K35" s="204"/>
      <c r="L35" s="204"/>
      <c r="M35" s="204"/>
      <c r="N35" s="204"/>
    </row>
    <row r="36" spans="1:14">
      <c r="A36" s="142"/>
      <c r="B36" s="143"/>
      <c r="C36" s="143"/>
      <c r="D36" s="143"/>
      <c r="E36" s="143"/>
      <c r="F36" s="143"/>
      <c r="G36" s="143"/>
      <c r="H36" s="143"/>
      <c r="I36" s="144"/>
      <c r="J36" s="85"/>
      <c r="K36" s="204"/>
      <c r="L36" s="204"/>
      <c r="M36" s="204"/>
      <c r="N36" s="204"/>
    </row>
    <row r="37" spans="1:14">
      <c r="A37" s="142"/>
      <c r="B37" s="143"/>
      <c r="C37" s="143"/>
      <c r="D37" s="143"/>
      <c r="E37" s="143"/>
      <c r="F37" s="143"/>
      <c r="G37" s="143"/>
      <c r="H37" s="143"/>
      <c r="I37" s="144"/>
      <c r="J37" s="85"/>
      <c r="K37" s="204"/>
      <c r="L37" s="204"/>
      <c r="M37" s="204"/>
      <c r="N37" s="204"/>
    </row>
    <row r="38" spans="1:14" ht="14.25" customHeight="1">
      <c r="A38" s="142"/>
      <c r="B38" s="143"/>
      <c r="C38" s="143"/>
      <c r="D38" s="143"/>
      <c r="E38" s="143"/>
      <c r="F38" s="143"/>
      <c r="G38" s="143"/>
      <c r="H38" s="143"/>
      <c r="I38" s="144"/>
      <c r="J38" s="85"/>
      <c r="K38" s="204"/>
      <c r="L38" s="204"/>
      <c r="M38" s="204"/>
      <c r="N38" s="204"/>
    </row>
    <row r="39" spans="1:14">
      <c r="A39" s="142"/>
      <c r="B39" s="143"/>
      <c r="C39" s="143"/>
      <c r="D39" s="143"/>
      <c r="E39" s="143"/>
      <c r="F39" s="143"/>
      <c r="G39" s="143"/>
      <c r="H39" s="143"/>
      <c r="I39" s="144"/>
      <c r="J39" s="85"/>
      <c r="K39" s="204"/>
      <c r="L39" s="204"/>
      <c r="M39" s="204"/>
      <c r="N39" s="204"/>
    </row>
    <row r="40" spans="1:14">
      <c r="A40" s="142"/>
      <c r="B40" s="143"/>
      <c r="C40" s="143"/>
      <c r="D40" s="143"/>
      <c r="E40" s="143"/>
      <c r="F40" s="143"/>
      <c r="G40" s="143"/>
      <c r="H40" s="143"/>
      <c r="I40" s="144"/>
      <c r="J40" s="85"/>
      <c r="K40" s="204"/>
      <c r="L40" s="204"/>
      <c r="M40" s="204"/>
      <c r="N40" s="204"/>
    </row>
    <row r="41" spans="1:14">
      <c r="A41" s="142"/>
      <c r="B41" s="143"/>
      <c r="C41" s="143"/>
      <c r="D41" s="143"/>
      <c r="E41" s="143"/>
      <c r="F41" s="143"/>
      <c r="G41" s="143"/>
      <c r="H41" s="143"/>
      <c r="I41" s="144"/>
      <c r="J41" s="85"/>
      <c r="K41" s="85"/>
      <c r="L41" s="85"/>
      <c r="M41" s="85"/>
      <c r="N41" s="85"/>
    </row>
    <row r="42" spans="1:14">
      <c r="A42" s="142"/>
      <c r="B42" s="143"/>
      <c r="C42" s="143"/>
      <c r="D42" s="143"/>
      <c r="E42" s="143"/>
      <c r="F42" s="143"/>
      <c r="G42" s="143"/>
      <c r="H42" s="143"/>
      <c r="I42" s="144"/>
      <c r="J42" s="85"/>
      <c r="K42" s="85"/>
      <c r="L42" s="85"/>
      <c r="M42" s="85"/>
      <c r="N42" s="85"/>
    </row>
    <row r="43" spans="1:14">
      <c r="A43" s="142"/>
      <c r="B43" s="143"/>
      <c r="C43" s="143"/>
      <c r="D43" s="143"/>
      <c r="E43" s="143"/>
      <c r="F43" s="143"/>
      <c r="G43" s="143"/>
      <c r="H43" s="143"/>
      <c r="I43" s="144"/>
      <c r="J43" s="85"/>
      <c r="K43" s="85"/>
      <c r="L43" s="85"/>
      <c r="M43" s="85"/>
      <c r="N43" s="85"/>
    </row>
    <row r="44" spans="1:14">
      <c r="A44" s="142"/>
      <c r="B44" s="143"/>
      <c r="C44" s="143"/>
      <c r="D44" s="143"/>
      <c r="E44" s="143"/>
      <c r="F44" s="143"/>
      <c r="G44" s="143"/>
      <c r="H44" s="143"/>
      <c r="I44" s="144"/>
      <c r="J44" s="85"/>
      <c r="K44" s="85"/>
      <c r="L44" s="85"/>
      <c r="M44" s="85"/>
      <c r="N44" s="85"/>
    </row>
    <row r="45" spans="1:14">
      <c r="A45" s="142"/>
      <c r="B45" s="143"/>
      <c r="C45" s="143"/>
      <c r="D45" s="143"/>
      <c r="E45" s="143"/>
      <c r="F45" s="143"/>
      <c r="G45" s="143"/>
      <c r="H45" s="143"/>
      <c r="I45" s="144"/>
      <c r="J45" s="85"/>
      <c r="K45" s="85"/>
      <c r="L45" s="85"/>
      <c r="M45" s="85"/>
      <c r="N45" s="85"/>
    </row>
    <row r="46" spans="1:14">
      <c r="A46" s="142"/>
      <c r="B46" s="143"/>
      <c r="C46" s="143"/>
      <c r="D46" s="143"/>
      <c r="E46" s="143"/>
      <c r="F46" s="143"/>
      <c r="G46" s="143"/>
      <c r="H46" s="143"/>
      <c r="I46" s="144"/>
      <c r="J46" s="85"/>
      <c r="K46" s="85"/>
      <c r="L46" s="85"/>
      <c r="M46" s="85"/>
      <c r="N46" s="85"/>
    </row>
    <row r="47" spans="1:14">
      <c r="A47" s="142"/>
      <c r="B47" s="143"/>
      <c r="C47" s="143"/>
      <c r="D47" s="143"/>
      <c r="E47" s="143"/>
      <c r="F47" s="143"/>
      <c r="G47" s="143"/>
      <c r="H47" s="143"/>
      <c r="I47" s="144"/>
      <c r="J47" s="85"/>
      <c r="K47" s="85"/>
      <c r="L47" s="85"/>
      <c r="M47" s="85"/>
      <c r="N47" s="85"/>
    </row>
    <row r="48" spans="1:14">
      <c r="A48" s="142"/>
      <c r="B48" s="143"/>
      <c r="C48" s="143"/>
      <c r="D48" s="143"/>
      <c r="E48" s="143"/>
      <c r="F48" s="143"/>
      <c r="G48" s="143"/>
      <c r="H48" s="143"/>
      <c r="I48" s="144"/>
      <c r="J48" s="85"/>
      <c r="K48" s="85"/>
      <c r="L48" s="85"/>
      <c r="M48" s="85"/>
      <c r="N48" s="85"/>
    </row>
    <row r="49" spans="1:9">
      <c r="A49" s="142"/>
      <c r="B49" s="143"/>
      <c r="C49" s="143"/>
      <c r="D49" s="143"/>
      <c r="E49" s="143"/>
      <c r="F49" s="143"/>
      <c r="G49" s="143"/>
      <c r="H49" s="143"/>
      <c r="I49" s="144"/>
    </row>
    <row r="50" spans="1:9">
      <c r="A50" s="142"/>
      <c r="B50" s="143"/>
      <c r="C50" s="143"/>
      <c r="D50" s="143"/>
      <c r="E50" s="143"/>
      <c r="F50" s="143"/>
      <c r="G50" s="143"/>
      <c r="H50" s="143"/>
      <c r="I50" s="144"/>
    </row>
    <row r="51" spans="1:9">
      <c r="A51" s="142"/>
      <c r="B51" s="143"/>
      <c r="C51" s="143"/>
      <c r="D51" s="143"/>
      <c r="E51" s="143"/>
      <c r="F51" s="143"/>
      <c r="G51" s="143"/>
      <c r="H51" s="143"/>
      <c r="I51" s="144"/>
    </row>
    <row r="52" spans="1:9">
      <c r="A52" s="145"/>
      <c r="B52" s="146"/>
      <c r="C52" s="146"/>
      <c r="D52" s="146"/>
      <c r="E52" s="146"/>
      <c r="F52" s="146"/>
      <c r="G52" s="146"/>
      <c r="H52" s="146"/>
      <c r="I52" s="147"/>
    </row>
    <row r="66" spans="6:6">
      <c r="F66" s="3"/>
    </row>
  </sheetData>
  <mergeCells count="4">
    <mergeCell ref="A5:I27"/>
    <mergeCell ref="K5:N14"/>
    <mergeCell ref="K31:N40"/>
    <mergeCell ref="A31:I52"/>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3"/>
  <sheetViews>
    <sheetView showGridLines="0" topLeftCell="A26" zoomScaleNormal="100" workbookViewId="0">
      <selection activeCell="H56" sqref="H56"/>
    </sheetView>
  </sheetViews>
  <sheetFormatPr defaultColWidth="9.28515625" defaultRowHeight="15"/>
  <cols>
    <col min="1" max="6" width="9.28515625" style="2"/>
    <col min="7" max="7" width="15" style="2" bestFit="1" customWidth="1"/>
    <col min="8" max="8" width="11.28515625" style="2" bestFit="1" customWidth="1"/>
    <col min="9" max="16384" width="9.28515625" style="2"/>
  </cols>
  <sheetData>
    <row r="1" spans="1:10" ht="15.6">
      <c r="A1" s="34">
        <f>+'Cover Page'!C39</f>
        <v>2022</v>
      </c>
      <c r="B1" s="35" t="s">
        <v>149</v>
      </c>
      <c r="C1" s="35"/>
      <c r="D1" s="35"/>
      <c r="E1" s="35"/>
      <c r="F1" s="35"/>
      <c r="G1" s="35"/>
      <c r="H1" s="35"/>
      <c r="I1" s="35"/>
      <c r="J1" s="35"/>
    </row>
    <row r="2" spans="1:10" ht="8.25" customHeight="1">
      <c r="A2" s="85"/>
      <c r="B2" s="85"/>
      <c r="C2" s="85"/>
      <c r="D2" s="85"/>
      <c r="E2" s="85"/>
      <c r="F2" s="85"/>
      <c r="G2" s="85"/>
      <c r="H2" s="85"/>
      <c r="I2" s="85"/>
      <c r="J2" s="85"/>
    </row>
    <row r="3" spans="1:10" s="3" customFormat="1" ht="13.9">
      <c r="A3" s="160" t="str">
        <f>+'Cover Page'!B31</f>
        <v>Permit EPR/XP3005LB</v>
      </c>
      <c r="B3" s="160"/>
      <c r="C3" s="160"/>
      <c r="D3" s="160"/>
      <c r="E3" s="160"/>
      <c r="F3" s="3" t="s">
        <v>150</v>
      </c>
      <c r="G3" s="161" t="str">
        <f>+_xlfn.SINGLE('Cover Page'!B37)</f>
        <v>Viridor Energy Limited</v>
      </c>
      <c r="H3" s="161"/>
      <c r="I3" s="161"/>
    </row>
    <row r="4" spans="1:10" s="3" customFormat="1" ht="13.9">
      <c r="A4" s="3" t="s">
        <v>151</v>
      </c>
      <c r="B4" s="160" t="str">
        <f>+'Cover Page'!B33:I33</f>
        <v xml:space="preserve">Runcorn Energy From Waste Facility </v>
      </c>
      <c r="C4" s="160"/>
      <c r="D4" s="160"/>
      <c r="E4" s="160"/>
      <c r="F4" s="3" t="s">
        <v>152</v>
      </c>
      <c r="G4" s="3" t="s">
        <v>153</v>
      </c>
    </row>
    <row r="5" spans="1:10" s="3" customFormat="1" ht="6.75" customHeight="1"/>
    <row r="6" spans="1:10" s="3" customFormat="1" ht="15.75" customHeight="1">
      <c r="A6" s="3" t="s">
        <v>154</v>
      </c>
      <c r="D6" s="162">
        <v>44562</v>
      </c>
      <c r="E6" s="162"/>
      <c r="F6" s="36" t="s">
        <v>155</v>
      </c>
      <c r="G6" s="162">
        <v>44926</v>
      </c>
      <c r="H6" s="162"/>
    </row>
    <row r="7" spans="1:10" s="3" customFormat="1" ht="7.5" customHeight="1"/>
    <row r="8" spans="1:10" s="3" customFormat="1" ht="15.6">
      <c r="A8" s="9">
        <f>+A1</f>
        <v>2022</v>
      </c>
      <c r="B8" s="35" t="s">
        <v>156</v>
      </c>
      <c r="C8"/>
      <c r="D8"/>
      <c r="E8"/>
      <c r="F8"/>
      <c r="G8"/>
    </row>
    <row r="9" spans="1:10" s="3" customFormat="1" ht="28.5" customHeight="1">
      <c r="A9" s="163" t="s">
        <v>157</v>
      </c>
      <c r="B9" s="163"/>
      <c r="C9" s="163" t="s">
        <v>158</v>
      </c>
      <c r="D9" s="163"/>
      <c r="E9" s="163" t="s">
        <v>159</v>
      </c>
      <c r="F9" s="163"/>
      <c r="G9" s="163" t="s">
        <v>160</v>
      </c>
      <c r="H9" s="163"/>
      <c r="I9" s="163" t="s">
        <v>161</v>
      </c>
      <c r="J9" s="163"/>
    </row>
    <row r="10" spans="1:10" s="3" customFormat="1" ht="14.25" customHeight="1">
      <c r="A10" s="168" t="s">
        <v>162</v>
      </c>
      <c r="B10" s="168"/>
      <c r="C10" s="168"/>
      <c r="D10" s="168"/>
      <c r="E10" s="168"/>
      <c r="F10" s="168"/>
      <c r="G10" s="168"/>
      <c r="H10" s="168"/>
      <c r="I10" s="168"/>
      <c r="J10" s="168"/>
    </row>
    <row r="11" spans="1:10" s="3" customFormat="1" ht="14.25" customHeight="1">
      <c r="A11" s="168" t="s">
        <v>163</v>
      </c>
      <c r="B11" s="168"/>
      <c r="C11" s="159" t="s">
        <v>164</v>
      </c>
      <c r="D11" s="159"/>
      <c r="E11" s="369"/>
      <c r="F11" s="369"/>
      <c r="G11" s="369">
        <f>'Operational Data'!G30</f>
        <v>29001.660020000003</v>
      </c>
      <c r="H11" s="369"/>
      <c r="I11" s="370">
        <f>'Operational Data'!G30/'Operational Data'!G8</f>
        <v>3.1194157272949465E-2</v>
      </c>
      <c r="J11" s="370"/>
    </row>
    <row r="12" spans="1:10" s="3" customFormat="1" ht="14.25" customHeight="1">
      <c r="A12" s="168" t="s">
        <v>165</v>
      </c>
      <c r="B12" s="168"/>
      <c r="C12" s="159"/>
      <c r="D12" s="159"/>
      <c r="E12" s="369"/>
      <c r="F12" s="369"/>
      <c r="G12" s="369"/>
      <c r="H12" s="369"/>
      <c r="I12" s="370" t="str">
        <f>IF((E12+G12)&gt;0,(E12+G12)/'Operational Data'!$G$15, "-")</f>
        <v>-</v>
      </c>
      <c r="J12" s="370"/>
    </row>
    <row r="13" spans="1:10" s="3" customFormat="1" ht="14.25" customHeight="1">
      <c r="A13" s="186"/>
      <c r="B13" s="186"/>
      <c r="C13" s="159"/>
      <c r="D13" s="159"/>
      <c r="E13" s="369"/>
      <c r="F13" s="369"/>
      <c r="G13" s="369"/>
      <c r="H13" s="369"/>
      <c r="I13" s="370" t="str">
        <f>IF((E13+G13)&gt;0,(E13+G13)/'Operational Data'!$G$15, "-")</f>
        <v>-</v>
      </c>
      <c r="J13" s="370"/>
    </row>
    <row r="14" spans="1:10" s="3" customFormat="1" ht="14.25" customHeight="1">
      <c r="A14" s="186"/>
      <c r="B14" s="186"/>
      <c r="C14" s="159"/>
      <c r="D14" s="159"/>
      <c r="E14" s="369"/>
      <c r="F14" s="369"/>
      <c r="G14" s="369"/>
      <c r="H14" s="369"/>
      <c r="I14" s="370" t="str">
        <f>IF((E14+G14)&gt;0,(E14+G14)/'Operational Data'!$G$15, "-")</f>
        <v>-</v>
      </c>
      <c r="J14" s="370"/>
    </row>
    <row r="15" spans="1:10" s="3" customFormat="1" ht="14.25" customHeight="1">
      <c r="A15" s="371" t="s">
        <v>166</v>
      </c>
      <c r="B15" s="371"/>
      <c r="C15" s="371"/>
      <c r="D15" s="371"/>
      <c r="E15" s="372">
        <f>SUM(E11:F14)</f>
        <v>0</v>
      </c>
      <c r="F15" s="372"/>
      <c r="G15" s="372">
        <f>SUM(G11:H14)</f>
        <v>29001.660020000003</v>
      </c>
      <c r="H15" s="372"/>
      <c r="I15" s="370">
        <f>IF(G15&gt;0,G15/'Operational Data'!G15, "-")</f>
        <v>3.1194157272949465E-2</v>
      </c>
      <c r="J15" s="370"/>
    </row>
    <row r="16" spans="1:10" s="3" customFormat="1" ht="14.25" customHeight="1">
      <c r="A16" s="151"/>
      <c r="B16" s="291"/>
      <c r="C16" s="291"/>
      <c r="D16" s="291"/>
      <c r="E16" s="373"/>
      <c r="F16" s="373"/>
      <c r="G16" s="373"/>
      <c r="H16" s="373"/>
      <c r="I16" s="374"/>
      <c r="J16" s="375"/>
    </row>
    <row r="17" spans="1:10" s="3" customFormat="1" ht="14.25" customHeight="1">
      <c r="A17" s="376" t="s">
        <v>167</v>
      </c>
      <c r="B17" s="376"/>
      <c r="C17" s="376"/>
      <c r="D17" s="376"/>
      <c r="E17" s="376"/>
      <c r="F17" s="376"/>
      <c r="G17" s="376"/>
      <c r="H17" s="376"/>
      <c r="I17" s="376"/>
      <c r="J17" s="376"/>
    </row>
    <row r="18" spans="1:10" ht="14.25" customHeight="1">
      <c r="A18" s="168" t="s">
        <v>165</v>
      </c>
      <c r="B18" s="168"/>
      <c r="C18" s="159" t="s">
        <v>164</v>
      </c>
      <c r="D18" s="159"/>
      <c r="E18" s="369"/>
      <c r="F18" s="369"/>
      <c r="G18" s="369">
        <f>'Operational Data'!G31</f>
        <v>195221.81907870754</v>
      </c>
      <c r="H18" s="369"/>
      <c r="I18" s="370">
        <f>'Operational Data'!G31/'Operational Data'!G8</f>
        <v>0.20998039847556593</v>
      </c>
      <c r="J18" s="370"/>
    </row>
    <row r="19" spans="1:10" s="3" customFormat="1" ht="14.25" customHeight="1">
      <c r="A19" s="168" t="s">
        <v>168</v>
      </c>
      <c r="B19" s="168"/>
      <c r="C19" s="159"/>
      <c r="D19" s="159"/>
      <c r="E19" s="369"/>
      <c r="F19" s="369"/>
      <c r="G19" s="369"/>
      <c r="H19" s="369"/>
      <c r="I19" s="370" t="str">
        <f>IF((E19+G19)&gt;0,(E19+G19)/'Operational Data'!$G$15, "-")</f>
        <v>-</v>
      </c>
      <c r="J19" s="370"/>
    </row>
    <row r="20" spans="1:10" s="3" customFormat="1" ht="14.25" customHeight="1">
      <c r="A20" s="168" t="s">
        <v>169</v>
      </c>
      <c r="B20" s="168"/>
      <c r="C20" s="159"/>
      <c r="D20" s="159"/>
      <c r="E20" s="369"/>
      <c r="F20" s="369"/>
      <c r="G20" s="369"/>
      <c r="H20" s="369"/>
      <c r="I20" s="370" t="str">
        <f>IF((E20+G20)&gt;0,(E20+G20)/'Operational Data'!$G$15, "-")</f>
        <v>-</v>
      </c>
      <c r="J20" s="370"/>
    </row>
    <row r="21" spans="1:10" s="3" customFormat="1" ht="14.25" customHeight="1">
      <c r="A21" s="377"/>
      <c r="B21" s="377"/>
      <c r="C21" s="159"/>
      <c r="D21" s="159"/>
      <c r="E21" s="369"/>
      <c r="F21" s="369"/>
      <c r="G21" s="369"/>
      <c r="H21" s="369"/>
      <c r="I21" s="370" t="str">
        <f>IF((E21+G21)&gt;0,(E21+G21)/'Operational Data'!$G$15, "-")</f>
        <v>-</v>
      </c>
      <c r="J21" s="370"/>
    </row>
    <row r="22" spans="1:10" s="3" customFormat="1" ht="14.25" customHeight="1">
      <c r="A22" s="377"/>
      <c r="B22" s="377"/>
      <c r="C22" s="159"/>
      <c r="D22" s="159"/>
      <c r="E22" s="369"/>
      <c r="F22" s="369"/>
      <c r="G22" s="369"/>
      <c r="H22" s="369"/>
      <c r="I22" s="370" t="str">
        <f>IF((E22+G22)&gt;0,(E22+G22)/'Operational Data'!$G$15, "-")</f>
        <v>-</v>
      </c>
      <c r="J22" s="370"/>
    </row>
    <row r="23" spans="1:10" s="3" customFormat="1" ht="14.25" customHeight="1">
      <c r="A23" s="378" t="s">
        <v>170</v>
      </c>
      <c r="B23" s="378"/>
      <c r="C23" s="378"/>
      <c r="D23" s="378"/>
      <c r="E23" s="372">
        <f>SUM(E18:F22)</f>
        <v>0</v>
      </c>
      <c r="F23" s="372"/>
      <c r="G23" s="372">
        <f>SUM(G18:H22)</f>
        <v>195221.81907870754</v>
      </c>
      <c r="H23" s="372"/>
      <c r="I23" s="370">
        <f>IF(G23&gt;0,G23/'Operational Data'!G15, "-")</f>
        <v>0.20998039847556593</v>
      </c>
      <c r="J23" s="370"/>
    </row>
    <row r="24" spans="1:10" s="3" customFormat="1" ht="14.25" customHeight="1">
      <c r="A24" s="157" t="s">
        <v>171</v>
      </c>
      <c r="B24" s="157"/>
      <c r="C24" s="157"/>
      <c r="D24" s="157"/>
      <c r="E24" s="158">
        <f>+E23+E15</f>
        <v>0</v>
      </c>
      <c r="F24" s="158"/>
      <c r="G24" s="158">
        <f>+G23+G15</f>
        <v>224223.47909870755</v>
      </c>
      <c r="H24" s="158"/>
      <c r="I24" s="379">
        <f>IF(G24&gt;0,G24/'Operational Data'!G15, "-")</f>
        <v>0.2411745557485154</v>
      </c>
      <c r="J24" s="379"/>
    </row>
    <row r="25" spans="1:10" s="3" customFormat="1" ht="8.25" customHeight="1">
      <c r="A25" s="380"/>
      <c r="B25"/>
      <c r="C25"/>
      <c r="D25"/>
      <c r="E25"/>
      <c r="F25"/>
      <c r="G25"/>
    </row>
    <row r="26" spans="1:10" s="3" customFormat="1" ht="14.25" customHeight="1">
      <c r="A26" s="148" t="s">
        <v>172</v>
      </c>
      <c r="B26" s="148"/>
      <c r="C26" s="148"/>
      <c r="D26" s="148"/>
      <c r="E26" s="148"/>
      <c r="F26" s="148"/>
      <c r="G26" s="148"/>
      <c r="H26" s="148"/>
      <c r="I26" s="148"/>
      <c r="J26" s="148"/>
    </row>
    <row r="27" spans="1:10" s="3" customFormat="1" ht="14.25" customHeight="1">
      <c r="A27" s="149"/>
      <c r="B27" s="149"/>
      <c r="C27" s="149"/>
      <c r="D27" s="149"/>
      <c r="E27" s="149"/>
      <c r="F27" s="149"/>
      <c r="G27" s="149"/>
      <c r="H27" s="149"/>
      <c r="I27" s="149"/>
      <c r="J27" s="149"/>
    </row>
    <row r="28" spans="1:10" s="3" customFormat="1" ht="14.25" customHeight="1">
      <c r="A28" s="149"/>
      <c r="B28" s="149"/>
      <c r="C28" s="149"/>
      <c r="D28" s="149"/>
      <c r="E28" s="149"/>
      <c r="F28" s="149"/>
      <c r="G28" s="149"/>
      <c r="H28" s="149"/>
      <c r="I28" s="149"/>
      <c r="J28" s="149"/>
    </row>
    <row r="29" spans="1:10" s="3" customFormat="1" ht="14.25" customHeight="1">
      <c r="A29" s="149"/>
      <c r="B29" s="149"/>
      <c r="C29" s="149"/>
      <c r="D29" s="149"/>
      <c r="E29" s="149"/>
      <c r="F29" s="149"/>
      <c r="G29" s="149"/>
      <c r="H29" s="149"/>
      <c r="I29" s="149"/>
      <c r="J29" s="149"/>
    </row>
    <row r="30" spans="1:10" s="3" customFormat="1" ht="14.25" customHeight="1">
      <c r="A30" s="380"/>
      <c r="B30"/>
      <c r="C30"/>
      <c r="D30"/>
      <c r="E30"/>
      <c r="F30"/>
      <c r="G30"/>
    </row>
    <row r="31" spans="1:10" s="3" customFormat="1" ht="14.25" customHeight="1">
      <c r="A31" s="1">
        <f>+A1</f>
        <v>2022</v>
      </c>
      <c r="B31" s="35" t="s">
        <v>173</v>
      </c>
      <c r="C31" s="35"/>
      <c r="D31" s="35"/>
      <c r="E31" s="35"/>
      <c r="F31" s="35"/>
    </row>
    <row r="32" spans="1:10" s="3" customFormat="1" ht="24.75" customHeight="1">
      <c r="A32" s="152" t="s">
        <v>174</v>
      </c>
      <c r="B32" s="153"/>
      <c r="C32" s="153"/>
      <c r="D32" s="154"/>
      <c r="E32" s="39" t="s">
        <v>175</v>
      </c>
      <c r="F32" s="40"/>
      <c r="G32" s="41" t="s">
        <v>78</v>
      </c>
      <c r="H32" s="155" t="s">
        <v>176</v>
      </c>
      <c r="I32" s="156"/>
      <c r="J32" s="42" t="s">
        <v>78</v>
      </c>
    </row>
    <row r="33" spans="1:10" s="3" customFormat="1" ht="14.25" customHeight="1">
      <c r="A33" s="151" t="s">
        <v>117</v>
      </c>
      <c r="B33" s="291"/>
      <c r="C33" s="291"/>
      <c r="D33" s="292"/>
      <c r="E33" s="381">
        <f>+'Operational Data'!G38</f>
        <v>0</v>
      </c>
      <c r="F33" s="375"/>
      <c r="G33" s="382" t="s">
        <v>177</v>
      </c>
      <c r="H33" s="383" t="str">
        <f>IF(E33&gt;0,E33/'Operational Data'!E15,"-")</f>
        <v>-</v>
      </c>
      <c r="I33" s="384"/>
      <c r="J33" s="382" t="s">
        <v>178</v>
      </c>
    </row>
    <row r="34" spans="1:10" s="3" customFormat="1" ht="14.25" customHeight="1">
      <c r="A34" s="151" t="s">
        <v>179</v>
      </c>
      <c r="B34" s="291"/>
      <c r="C34" s="291"/>
      <c r="D34" s="292"/>
      <c r="E34" s="385">
        <f>'Operational Data'!G39</f>
        <v>1180808.9054999999</v>
      </c>
      <c r="F34" s="386"/>
      <c r="G34" s="382" t="s">
        <v>177</v>
      </c>
      <c r="H34" s="383">
        <f>IF(E34&gt;0,E34/'Operational Data'!G15,"-")</f>
        <v>1.2700769087722832</v>
      </c>
      <c r="I34" s="384"/>
      <c r="J34" s="382" t="s">
        <v>178</v>
      </c>
    </row>
    <row r="35" spans="1:10" s="3" customFormat="1" ht="13.9">
      <c r="A35" s="151" t="s">
        <v>180</v>
      </c>
      <c r="B35" s="291"/>
      <c r="C35" s="291"/>
      <c r="D35" s="292"/>
      <c r="E35" s="385">
        <f>'Operational Data'!G40</f>
        <v>2003154.8782000002</v>
      </c>
      <c r="F35" s="386"/>
      <c r="G35" s="382" t="s">
        <v>181</v>
      </c>
      <c r="H35" s="383">
        <f>IF(E35&gt;0,E35/'Operational Data'!G15,"-")</f>
        <v>2.154591436130032</v>
      </c>
      <c r="I35" s="384"/>
      <c r="J35" s="382" t="s">
        <v>182</v>
      </c>
    </row>
    <row r="36" spans="1:10" s="3" customFormat="1" ht="13.9">
      <c r="A36" s="151" t="s">
        <v>123</v>
      </c>
      <c r="B36" s="291"/>
      <c r="C36" s="291"/>
      <c r="D36" s="292"/>
      <c r="E36" s="385">
        <f>'Operational Data'!G42</f>
        <v>230729.75</v>
      </c>
      <c r="F36" s="386"/>
      <c r="G36" s="382" t="s">
        <v>181</v>
      </c>
      <c r="H36" s="383">
        <f>IF(E36&gt;0,E36/'Operational Data'!G15,"-")</f>
        <v>0.24817269439352291</v>
      </c>
      <c r="I36" s="384"/>
      <c r="J36" s="382" t="s">
        <v>182</v>
      </c>
    </row>
    <row r="37" spans="1:10" s="3" customFormat="1" ht="13.9">
      <c r="A37" s="151" t="s">
        <v>124</v>
      </c>
      <c r="B37" s="291"/>
      <c r="C37" s="291"/>
      <c r="D37" s="292"/>
      <c r="E37" s="381">
        <f>'Operational Data'!G43</f>
        <v>15421189.999999998</v>
      </c>
      <c r="F37" s="375"/>
      <c r="G37" s="382" t="s">
        <v>181</v>
      </c>
      <c r="H37" s="383">
        <f>IF(E37&gt;0,E37/'Operational Data'!G15,"-")</f>
        <v>16.587016945385027</v>
      </c>
      <c r="I37" s="384"/>
      <c r="J37" s="382" t="s">
        <v>182</v>
      </c>
    </row>
    <row r="38" spans="1:10" s="3" customFormat="1" ht="14.25" customHeight="1">
      <c r="A38" s="188"/>
      <c r="B38" s="387"/>
      <c r="C38" s="387"/>
      <c r="D38" s="388"/>
      <c r="E38" s="389"/>
      <c r="F38" s="390"/>
      <c r="G38" s="391"/>
      <c r="H38" s="392"/>
      <c r="I38" s="393"/>
      <c r="J38" s="391"/>
    </row>
    <row r="39" spans="1:10" s="3" customFormat="1" ht="14.25" customHeight="1">
      <c r="A39" s="148" t="s">
        <v>172</v>
      </c>
      <c r="B39" s="148"/>
      <c r="C39" s="148"/>
      <c r="D39" s="148"/>
      <c r="E39" s="148"/>
      <c r="F39" s="148"/>
      <c r="G39" s="148"/>
      <c r="H39" s="148"/>
      <c r="I39" s="148"/>
      <c r="J39" s="148"/>
    </row>
    <row r="40" spans="1:10" s="3" customFormat="1" ht="14.25" customHeight="1">
      <c r="A40" s="149"/>
      <c r="B40" s="149"/>
      <c r="C40" s="149"/>
      <c r="D40" s="149"/>
      <c r="E40" s="149"/>
      <c r="F40" s="149"/>
      <c r="G40" s="149"/>
      <c r="H40" s="149"/>
      <c r="I40" s="149"/>
      <c r="J40" s="149"/>
    </row>
    <row r="41" spans="1:10" s="3" customFormat="1" ht="14.25" customHeight="1">
      <c r="A41" s="149"/>
      <c r="B41" s="149"/>
      <c r="C41" s="149"/>
      <c r="D41" s="149"/>
      <c r="E41" s="149"/>
      <c r="F41" s="149"/>
      <c r="G41" s="149"/>
      <c r="H41" s="149"/>
      <c r="I41" s="149"/>
      <c r="J41" s="149"/>
    </row>
    <row r="42" spans="1:10" s="3" customFormat="1" ht="14.25" customHeight="1">
      <c r="A42" s="43"/>
      <c r="B42" s="43"/>
      <c r="C42" s="43"/>
      <c r="D42" s="43"/>
      <c r="E42" s="43"/>
      <c r="F42" s="43"/>
      <c r="G42" s="43"/>
      <c r="H42" s="43"/>
      <c r="I42" s="43"/>
      <c r="J42" s="43"/>
    </row>
    <row r="43" spans="1:10" s="3" customFormat="1" ht="14.25" customHeight="1">
      <c r="A43" s="35">
        <f>+A31</f>
        <v>2022</v>
      </c>
      <c r="B43" s="35" t="s">
        <v>183</v>
      </c>
      <c r="C43" s="35"/>
      <c r="D43" s="35"/>
      <c r="E43" s="35"/>
      <c r="F43" s="35"/>
      <c r="G43" s="85"/>
    </row>
    <row r="44" spans="1:10" ht="14.25" customHeight="1">
      <c r="A44" s="150" t="s">
        <v>184</v>
      </c>
      <c r="B44" s="150"/>
      <c r="C44" s="150" t="s">
        <v>185</v>
      </c>
      <c r="D44" s="150"/>
      <c r="E44" s="150"/>
      <c r="F44" s="150"/>
      <c r="G44" s="150"/>
      <c r="H44" s="150"/>
      <c r="I44" s="150"/>
      <c r="J44" s="150"/>
    </row>
    <row r="45" spans="1:10" ht="14.25" customHeight="1">
      <c r="A45" s="44"/>
      <c r="B45" s="44"/>
      <c r="C45" s="37" t="s">
        <v>186</v>
      </c>
      <c r="D45" s="37" t="s">
        <v>187</v>
      </c>
      <c r="E45" s="37" t="s">
        <v>188</v>
      </c>
      <c r="F45" s="37" t="s">
        <v>189</v>
      </c>
      <c r="G45" s="37"/>
      <c r="H45" s="37"/>
      <c r="I45" s="37" t="s">
        <v>190</v>
      </c>
      <c r="J45" s="37" t="s">
        <v>191</v>
      </c>
    </row>
    <row r="46" spans="1:10" ht="31.5" customHeight="1">
      <c r="A46" s="168" t="s">
        <v>192</v>
      </c>
      <c r="B46" s="168"/>
      <c r="C46" s="394">
        <f>'Operational Data'!G49</f>
        <v>7722</v>
      </c>
      <c r="D46" s="394">
        <f>'Operational Data'!G50</f>
        <v>8257</v>
      </c>
      <c r="E46" s="394">
        <f>'Operational Data'!G51</f>
        <v>7692</v>
      </c>
      <c r="F46" s="394">
        <f>'Operational Data'!G52</f>
        <v>8024.5</v>
      </c>
      <c r="G46" s="395"/>
      <c r="H46" s="395"/>
      <c r="I46" s="394">
        <f>'Operational Data'!G55</f>
        <v>8199</v>
      </c>
      <c r="J46" s="394">
        <f>'Operational Data'!G56</f>
        <v>8232</v>
      </c>
    </row>
    <row r="47" spans="1:10" ht="43.5" customHeight="1">
      <c r="A47" s="168" t="s">
        <v>193</v>
      </c>
      <c r="B47" s="168"/>
      <c r="C47" s="394">
        <v>0</v>
      </c>
      <c r="D47" s="394">
        <v>0</v>
      </c>
      <c r="E47" s="394">
        <v>0</v>
      </c>
      <c r="F47" s="395">
        <v>0</v>
      </c>
      <c r="G47" s="395"/>
      <c r="H47" s="395"/>
      <c r="I47" s="395"/>
      <c r="J47" s="395"/>
    </row>
    <row r="48" spans="1:10" ht="42.75" customHeight="1">
      <c r="A48" s="168" t="s">
        <v>194</v>
      </c>
      <c r="B48" s="168"/>
      <c r="C48" s="394">
        <v>0</v>
      </c>
      <c r="D48" s="394">
        <v>0</v>
      </c>
      <c r="E48" s="394">
        <v>0</v>
      </c>
      <c r="F48" s="395">
        <v>0</v>
      </c>
      <c r="G48" s="395"/>
      <c r="H48" s="395"/>
      <c r="I48" s="395"/>
      <c r="J48" s="395"/>
    </row>
    <row r="49" spans="1:10" ht="8.25" customHeight="1">
      <c r="A49" s="85"/>
      <c r="B49" s="85"/>
      <c r="C49" s="85"/>
      <c r="D49" s="85"/>
      <c r="E49" s="85"/>
      <c r="F49" s="85"/>
      <c r="G49" s="85"/>
      <c r="H49" s="85"/>
      <c r="I49" s="85"/>
      <c r="J49" s="85"/>
    </row>
    <row r="50" spans="1:10">
      <c r="A50" s="148" t="s">
        <v>172</v>
      </c>
      <c r="B50" s="148"/>
      <c r="C50" s="148"/>
      <c r="D50" s="148"/>
      <c r="E50" s="148"/>
      <c r="F50" s="148"/>
      <c r="G50" s="148"/>
      <c r="H50" s="148"/>
      <c r="I50" s="148"/>
      <c r="J50" s="148"/>
    </row>
    <row r="51" spans="1:10">
      <c r="A51" s="149"/>
      <c r="B51" s="149"/>
      <c r="C51" s="149"/>
      <c r="D51" s="149"/>
      <c r="E51" s="149"/>
      <c r="F51" s="149"/>
      <c r="G51" s="149"/>
      <c r="H51" s="149"/>
      <c r="I51" s="149"/>
      <c r="J51" s="149"/>
    </row>
    <row r="52" spans="1:10">
      <c r="A52" s="149"/>
      <c r="B52" s="149"/>
      <c r="C52" s="149"/>
      <c r="D52" s="149"/>
      <c r="E52" s="149"/>
      <c r="F52" s="149"/>
      <c r="G52" s="149"/>
      <c r="H52" s="149"/>
      <c r="I52" s="149"/>
      <c r="J52" s="149"/>
    </row>
    <row r="55" spans="1:10">
      <c r="A55" s="3" t="s">
        <v>195</v>
      </c>
      <c r="B55" s="45"/>
      <c r="C55" s="45"/>
      <c r="D55" s="45"/>
      <c r="E55" s="45"/>
      <c r="F55" s="3"/>
      <c r="G55" s="3" t="s">
        <v>196</v>
      </c>
      <c r="H55" s="108">
        <v>44946</v>
      </c>
      <c r="I55" s="45"/>
      <c r="J55" s="85"/>
    </row>
    <row r="63" spans="1:10">
      <c r="A63" s="85"/>
      <c r="B63" s="85"/>
      <c r="C63" s="85"/>
      <c r="D63" s="85"/>
      <c r="E63" s="85"/>
      <c r="F63" s="3"/>
      <c r="G63" s="85"/>
      <c r="H63" s="85"/>
      <c r="I63" s="85"/>
      <c r="J63" s="85"/>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 right="0.7" top="0.75" bottom="0.75" header="0.3" footer="0.3"/>
  <pageSetup paperSize="9" scale="87" orientation="portrait" r:id="rId1"/>
  <headerFooter scaleWithDoc="0">
    <oddFooter>&amp;C&amp;"Arial,Regular"Page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opLeftCell="A10" zoomScaleNormal="100" workbookViewId="0">
      <selection activeCell="H30" sqref="H30"/>
    </sheetView>
  </sheetViews>
  <sheetFormatPr defaultColWidth="9.28515625" defaultRowHeight="15"/>
  <cols>
    <col min="1" max="1" width="9.42578125" style="2" bestFit="1" customWidth="1"/>
    <col min="2" max="5" width="9.28515625" style="2"/>
    <col min="6" max="6" width="10.42578125" style="2" bestFit="1" customWidth="1"/>
    <col min="7" max="7" width="12.28515625" style="2" customWidth="1"/>
    <col min="8" max="8" width="11.28515625" style="2" bestFit="1" customWidth="1"/>
    <col min="9" max="16384" width="9.28515625" style="2"/>
  </cols>
  <sheetData>
    <row r="1" spans="1:10" ht="15.6">
      <c r="A1" s="34">
        <f>+'Cover Page'!C39</f>
        <v>2022</v>
      </c>
      <c r="B1" s="35" t="s">
        <v>197</v>
      </c>
      <c r="C1" s="35"/>
      <c r="D1" s="35"/>
      <c r="E1" s="35"/>
      <c r="F1" s="35"/>
      <c r="G1" s="35"/>
      <c r="H1" s="35"/>
      <c r="I1" s="35"/>
      <c r="J1" s="35"/>
    </row>
    <row r="3" spans="1:10" s="3" customFormat="1" ht="15" customHeight="1">
      <c r="A3" s="3" t="str">
        <f>+'Cover Page'!B31</f>
        <v>Permit EPR/XP3005LB</v>
      </c>
      <c r="F3" s="3" t="s">
        <v>150</v>
      </c>
      <c r="G3" s="164" t="s">
        <v>9</v>
      </c>
      <c r="H3" s="164"/>
      <c r="I3" s="164"/>
    </row>
    <row r="4" spans="1:10" s="3" customFormat="1" ht="13.9"/>
    <row r="5" spans="1:10" s="3" customFormat="1" ht="13.9">
      <c r="A5" s="3" t="s">
        <v>151</v>
      </c>
      <c r="B5" s="160" t="str">
        <f>+'Cover Page'!B33:I33</f>
        <v xml:space="preserve">Runcorn Energy From Waste Facility </v>
      </c>
      <c r="C5" s="160"/>
      <c r="D5" s="160"/>
      <c r="E5" s="160"/>
      <c r="F5" s="3" t="s">
        <v>152</v>
      </c>
      <c r="G5" s="3" t="s">
        <v>198</v>
      </c>
    </row>
    <row r="6" spans="1:10" s="3" customFormat="1" ht="13.9"/>
    <row r="7" spans="1:10" s="3" customFormat="1" ht="15.75" customHeight="1">
      <c r="A7" s="3" t="s">
        <v>154</v>
      </c>
      <c r="D7" s="165">
        <f>+'Perf. Form 1'!D6:E6</f>
        <v>44562</v>
      </c>
      <c r="E7" s="165"/>
      <c r="F7" s="36" t="s">
        <v>155</v>
      </c>
      <c r="G7" s="165">
        <f>+'Perf. Form 1'!G6:H6</f>
        <v>44926</v>
      </c>
      <c r="H7" s="165"/>
    </row>
    <row r="8" spans="1:10" s="3" customFormat="1" ht="14.45">
      <c r="B8"/>
      <c r="C8"/>
      <c r="D8"/>
    </row>
    <row r="9" spans="1:10" s="3" customFormat="1" ht="37.5" customHeight="1">
      <c r="A9" s="150" t="s">
        <v>199</v>
      </c>
      <c r="B9" s="150"/>
      <c r="C9" s="150"/>
      <c r="D9" s="163" t="s">
        <v>200</v>
      </c>
      <c r="E9" s="163"/>
      <c r="F9" s="37" t="s">
        <v>78</v>
      </c>
      <c r="G9" s="150" t="s">
        <v>201</v>
      </c>
      <c r="H9" s="150"/>
      <c r="I9" s="150"/>
    </row>
    <row r="10" spans="1:10" s="3" customFormat="1" ht="24.75" customHeight="1">
      <c r="A10" s="168" t="s">
        <v>202</v>
      </c>
      <c r="B10" s="168"/>
      <c r="C10" s="168"/>
      <c r="D10" s="396">
        <f>+'Operational Data'!G20</f>
        <v>642249.74</v>
      </c>
      <c r="E10" s="396"/>
      <c r="F10" s="104" t="s">
        <v>100</v>
      </c>
      <c r="G10" s="397">
        <f>D10*1000/'Operational Data'!G15</f>
        <v>690.80319486039207</v>
      </c>
      <c r="H10" s="397"/>
      <c r="I10" s="397"/>
    </row>
    <row r="11" spans="1:10" s="3" customFormat="1" ht="24.75" customHeight="1">
      <c r="A11" s="168" t="s">
        <v>203</v>
      </c>
      <c r="B11" s="168"/>
      <c r="C11" s="168"/>
      <c r="D11" s="398">
        <f>+'Operational Data'!G23</f>
        <v>2473.0940000000001</v>
      </c>
      <c r="E11" s="398"/>
      <c r="F11" s="104" t="s">
        <v>100</v>
      </c>
      <c r="G11" s="399">
        <f>D11*1000/'Operational Data'!G15</f>
        <v>2.6600574978668989</v>
      </c>
      <c r="H11" s="399"/>
      <c r="I11" s="399"/>
    </row>
    <row r="12" spans="1:10" s="3" customFormat="1" ht="24.75" customHeight="1">
      <c r="A12" s="168" t="s">
        <v>204</v>
      </c>
      <c r="B12" s="168"/>
      <c r="C12" s="168"/>
      <c r="D12" s="396">
        <f>+'Operational Data'!G21</f>
        <v>562302.4</v>
      </c>
      <c r="E12" s="396"/>
      <c r="F12" s="104" t="s">
        <v>100</v>
      </c>
      <c r="G12" s="397">
        <f>D12*1000/'Operational Data'!G15</f>
        <v>604.81191381668157</v>
      </c>
      <c r="H12" s="397"/>
      <c r="I12" s="397"/>
    </row>
    <row r="13" spans="1:10" s="3" customFormat="1" ht="24.75" customHeight="1">
      <c r="A13" s="168" t="s">
        <v>205</v>
      </c>
      <c r="B13" s="168"/>
      <c r="C13" s="168"/>
      <c r="D13" s="396">
        <v>0</v>
      </c>
      <c r="E13" s="396"/>
      <c r="F13" s="104" t="s">
        <v>206</v>
      </c>
      <c r="G13" s="400"/>
      <c r="H13" s="400"/>
      <c r="I13" s="400"/>
    </row>
    <row r="14" spans="1:10" s="3" customFormat="1" ht="24.75" customHeight="1">
      <c r="A14" s="168" t="s">
        <v>207</v>
      </c>
      <c r="B14" s="168"/>
      <c r="C14" s="168"/>
      <c r="D14" s="396">
        <f>+'Operational Data'!G26</f>
        <v>501641.35</v>
      </c>
      <c r="E14" s="396"/>
      <c r="F14" s="104" t="s">
        <v>208</v>
      </c>
      <c r="G14" s="397">
        <f>D14*1000/'Operational Data'!G15</f>
        <v>539.56494751415562</v>
      </c>
      <c r="H14" s="397"/>
      <c r="I14" s="397"/>
    </row>
    <row r="15" spans="1:10" s="3" customFormat="1" ht="24.75" customHeight="1">
      <c r="A15" s="186"/>
      <c r="B15" s="186"/>
      <c r="C15" s="186"/>
      <c r="D15" s="186"/>
      <c r="E15" s="186"/>
      <c r="F15" s="123"/>
      <c r="G15" s="133"/>
      <c r="H15" s="133"/>
      <c r="I15" s="133"/>
    </row>
    <row r="16" spans="1:10" s="3" customFormat="1" ht="24.75" customHeight="1">
      <c r="A16" s="186"/>
      <c r="B16" s="186"/>
      <c r="C16" s="186"/>
      <c r="D16" s="186"/>
      <c r="E16" s="186"/>
      <c r="F16" s="123"/>
      <c r="G16" s="133"/>
      <c r="H16" s="133"/>
      <c r="I16" s="133"/>
    </row>
    <row r="17" spans="1:9" s="3" customFormat="1" ht="14.45">
      <c r="A17" s="46"/>
      <c r="B17"/>
      <c r="C17"/>
      <c r="D17"/>
    </row>
    <row r="18" spans="1:9" s="3" customFormat="1" ht="24" customHeight="1">
      <c r="A18" s="148" t="s">
        <v>172</v>
      </c>
      <c r="B18" s="148"/>
      <c r="C18" s="148"/>
      <c r="D18" s="148"/>
      <c r="E18" s="148"/>
      <c r="F18" s="148"/>
      <c r="G18" s="148"/>
      <c r="H18" s="148"/>
      <c r="I18" s="148"/>
    </row>
    <row r="19" spans="1:9" s="3" customFormat="1" ht="13.9">
      <c r="A19" s="401"/>
      <c r="B19" s="401"/>
      <c r="C19" s="401"/>
      <c r="D19" s="401"/>
      <c r="E19" s="401"/>
      <c r="F19" s="401"/>
      <c r="G19" s="401"/>
      <c r="H19" s="401"/>
      <c r="I19" s="401"/>
    </row>
    <row r="20" spans="1:9" s="3" customFormat="1" ht="13.9">
      <c r="A20" s="401"/>
      <c r="B20" s="401"/>
      <c r="C20" s="401"/>
      <c r="D20" s="401"/>
      <c r="E20" s="401"/>
      <c r="F20" s="401"/>
      <c r="G20" s="401"/>
      <c r="H20" s="401"/>
      <c r="I20" s="401"/>
    </row>
    <row r="21" spans="1:9" s="3" customFormat="1" ht="13.9">
      <c r="A21" s="401"/>
      <c r="B21" s="401"/>
      <c r="C21" s="401"/>
      <c r="D21" s="401"/>
      <c r="E21" s="401"/>
      <c r="F21" s="401"/>
      <c r="G21" s="401"/>
      <c r="H21" s="401"/>
      <c r="I21" s="401"/>
    </row>
    <row r="22" spans="1:9" s="3" customFormat="1" ht="13.9">
      <c r="A22" s="401"/>
      <c r="B22" s="401"/>
      <c r="C22" s="401"/>
      <c r="D22" s="401"/>
      <c r="E22" s="401"/>
      <c r="F22" s="401"/>
      <c r="G22" s="401"/>
      <c r="H22" s="401"/>
      <c r="I22" s="401"/>
    </row>
    <row r="23" spans="1:9" s="3" customFormat="1" ht="13.9">
      <c r="A23" s="401"/>
      <c r="B23" s="401"/>
      <c r="C23" s="401"/>
      <c r="D23" s="401"/>
      <c r="E23" s="401"/>
      <c r="F23" s="401"/>
      <c r="G23" s="401"/>
      <c r="H23" s="401"/>
      <c r="I23" s="401"/>
    </row>
    <row r="24" spans="1:9" s="3" customFormat="1" ht="13.9">
      <c r="A24" s="401"/>
      <c r="B24" s="401"/>
      <c r="C24" s="401"/>
      <c r="D24" s="401"/>
      <c r="E24" s="401"/>
      <c r="F24" s="401"/>
      <c r="G24" s="401"/>
      <c r="H24" s="401"/>
      <c r="I24" s="401"/>
    </row>
    <row r="25" spans="1:9" s="3" customFormat="1" ht="13.9">
      <c r="A25" s="401"/>
      <c r="B25" s="401"/>
      <c r="C25" s="401"/>
      <c r="D25" s="401"/>
      <c r="E25" s="401"/>
      <c r="F25" s="401"/>
      <c r="G25" s="401"/>
      <c r="H25" s="401"/>
      <c r="I25" s="401"/>
    </row>
    <row r="26" spans="1:9" s="3" customFormat="1" ht="13.9">
      <c r="A26" s="43"/>
      <c r="B26" s="43"/>
      <c r="C26" s="43"/>
      <c r="D26" s="43"/>
      <c r="E26" s="43"/>
      <c r="F26" s="43"/>
      <c r="G26" s="43"/>
      <c r="H26" s="43"/>
      <c r="I26" s="43"/>
    </row>
    <row r="27" spans="1:9" s="3" customFormat="1" ht="13.9"/>
    <row r="28" spans="1:9" s="3" customFormat="1" ht="13.9"/>
    <row r="29" spans="1:9" s="3" customFormat="1" ht="13.9">
      <c r="A29" s="3" t="s">
        <v>195</v>
      </c>
      <c r="B29" s="45"/>
      <c r="C29" s="45"/>
      <c r="D29" s="45"/>
      <c r="E29" s="45"/>
      <c r="G29" s="3" t="s">
        <v>196</v>
      </c>
      <c r="H29" s="108">
        <v>44946</v>
      </c>
      <c r="I29" s="45"/>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85"/>
      <c r="B34" s="85"/>
      <c r="C34" s="85"/>
      <c r="D34" s="85"/>
      <c r="E34" s="85"/>
      <c r="F34" s="85"/>
      <c r="G34" s="85"/>
      <c r="H34" s="85"/>
      <c r="I34" s="85"/>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2"/>
  <sheetViews>
    <sheetView showGridLines="0" topLeftCell="A12" zoomScale="90" zoomScaleNormal="90" workbookViewId="0">
      <selection activeCell="D26" sqref="D26:E26"/>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85" t="str">
        <f>+'Cover Page'!$B$29</f>
        <v>Annual Performance Report 2022</v>
      </c>
      <c r="B1" s="85"/>
      <c r="C1" s="85"/>
      <c r="D1" s="85"/>
      <c r="E1" s="85" t="str">
        <f>+'Cover Page'!$B$33</f>
        <v xml:space="preserve">Runcorn Energy From Waste Facility </v>
      </c>
      <c r="F1" s="85"/>
      <c r="G1" s="85"/>
    </row>
    <row r="3" spans="1:7" ht="15.6">
      <c r="A3" s="1" t="s">
        <v>209</v>
      </c>
      <c r="B3" s="85"/>
      <c r="C3" s="85"/>
      <c r="D3" s="85"/>
      <c r="E3" s="85"/>
      <c r="F3" s="85"/>
      <c r="G3" s="85"/>
    </row>
    <row r="4" spans="1:7" ht="15.6">
      <c r="A4" s="1"/>
      <c r="B4" s="85"/>
      <c r="C4" s="85"/>
      <c r="D4" s="85"/>
      <c r="E4" s="85"/>
      <c r="F4" s="85"/>
      <c r="G4" s="85"/>
    </row>
    <row r="5" spans="1:7" s="3" customFormat="1" ht="21.75" customHeight="1">
      <c r="A5" s="49" t="s">
        <v>210</v>
      </c>
      <c r="B5" s="50"/>
      <c r="C5" s="50"/>
      <c r="D5" s="50"/>
      <c r="E5" s="50"/>
      <c r="F5" s="50"/>
      <c r="G5" s="51"/>
    </row>
    <row r="6" spans="1:7" s="3" customFormat="1" ht="15.75" customHeight="1">
      <c r="A6" s="171" t="s">
        <v>211</v>
      </c>
      <c r="B6" s="140"/>
      <c r="C6" s="140"/>
      <c r="D6" s="140"/>
      <c r="E6" s="140"/>
      <c r="F6" s="140"/>
      <c r="G6" s="141"/>
    </row>
    <row r="7" spans="1:7" s="3" customFormat="1" ht="15.75" customHeight="1">
      <c r="A7" s="145"/>
      <c r="B7" s="146"/>
      <c r="C7" s="146"/>
      <c r="D7" s="146"/>
      <c r="E7" s="146"/>
      <c r="F7" s="146"/>
      <c r="G7" s="147"/>
    </row>
    <row r="8" spans="1:7" s="3" customFormat="1" ht="15.75" customHeight="1">
      <c r="A8" s="137" t="s">
        <v>212</v>
      </c>
      <c r="B8" s="172"/>
      <c r="C8" s="172"/>
      <c r="D8" s="172"/>
      <c r="E8" s="172"/>
      <c r="F8" s="172"/>
      <c r="G8" s="173"/>
    </row>
    <row r="9" spans="1:7" s="3" customFormat="1" ht="15.75" customHeight="1">
      <c r="A9" s="174"/>
      <c r="B9" s="175"/>
      <c r="C9" s="175"/>
      <c r="D9" s="175"/>
      <c r="E9" s="175"/>
      <c r="F9" s="175"/>
      <c r="G9" s="176"/>
    </row>
    <row r="10" spans="1:7" s="3" customFormat="1" ht="15.75" customHeight="1">
      <c r="A10" s="137"/>
      <c r="B10" s="172"/>
      <c r="C10" s="172"/>
      <c r="D10" s="172"/>
      <c r="E10" s="172"/>
      <c r="F10" s="172"/>
      <c r="G10" s="173"/>
    </row>
    <row r="11" spans="1:7" s="3" customFormat="1" ht="15.75" customHeight="1">
      <c r="A11" s="174"/>
      <c r="B11" s="175"/>
      <c r="C11" s="175"/>
      <c r="D11" s="175"/>
      <c r="E11" s="175"/>
      <c r="F11" s="175"/>
      <c r="G11" s="176"/>
    </row>
    <row r="12" spans="1:7" s="3" customFormat="1" ht="13.9"/>
    <row r="13" spans="1:7" s="48" customFormat="1" ht="33.75" customHeight="1">
      <c r="A13" s="177" t="s">
        <v>213</v>
      </c>
      <c r="B13" s="178"/>
      <c r="C13" s="178"/>
      <c r="D13" s="178"/>
      <c r="E13" s="178"/>
      <c r="F13" s="178"/>
      <c r="G13" s="179"/>
    </row>
    <row r="14" spans="1:7" ht="15.75" customHeight="1">
      <c r="A14" s="180" t="s">
        <v>214</v>
      </c>
      <c r="B14" s="181"/>
      <c r="C14" s="180" t="s">
        <v>215</v>
      </c>
      <c r="D14" s="182"/>
      <c r="E14" s="182"/>
      <c r="F14" s="182"/>
      <c r="G14" s="182"/>
    </row>
    <row r="15" spans="1:7" ht="15.75" customHeight="1">
      <c r="A15" s="137"/>
      <c r="B15" s="173"/>
      <c r="C15" s="171"/>
      <c r="D15" s="140"/>
      <c r="E15" s="140"/>
      <c r="F15" s="140"/>
      <c r="G15" s="141"/>
    </row>
    <row r="16" spans="1:7" ht="15.75" customHeight="1">
      <c r="A16" s="174"/>
      <c r="B16" s="176"/>
      <c r="C16" s="145"/>
      <c r="D16" s="146"/>
      <c r="E16" s="146"/>
      <c r="F16" s="146"/>
      <c r="G16" s="147"/>
    </row>
    <row r="17" spans="1:11" ht="15.75" customHeight="1">
      <c r="A17" s="171"/>
      <c r="B17" s="141"/>
      <c r="C17" s="171"/>
      <c r="D17" s="140"/>
      <c r="E17" s="140"/>
      <c r="F17" s="140"/>
      <c r="G17" s="141"/>
      <c r="H17" s="85"/>
      <c r="I17" s="85"/>
      <c r="J17" s="85"/>
      <c r="K17" s="85"/>
    </row>
    <row r="18" spans="1:11" ht="15.75" customHeight="1">
      <c r="A18" s="145"/>
      <c r="B18" s="147"/>
      <c r="C18" s="145"/>
      <c r="D18" s="146"/>
      <c r="E18" s="146"/>
      <c r="F18" s="146"/>
      <c r="G18" s="147"/>
      <c r="H18" s="85"/>
      <c r="I18" s="85"/>
      <c r="J18" s="85"/>
      <c r="K18" s="85"/>
    </row>
    <row r="19" spans="1:11" ht="15.75" customHeight="1">
      <c r="A19" s="171"/>
      <c r="B19" s="141"/>
      <c r="C19" s="171"/>
      <c r="D19" s="140"/>
      <c r="E19" s="140"/>
      <c r="F19" s="140"/>
      <c r="G19" s="141"/>
      <c r="H19" s="85"/>
      <c r="I19" s="85"/>
      <c r="J19" s="85"/>
      <c r="K19" s="85"/>
    </row>
    <row r="20" spans="1:11" ht="15.75" customHeight="1">
      <c r="A20" s="145"/>
      <c r="B20" s="147"/>
      <c r="C20" s="145"/>
      <c r="D20" s="146"/>
      <c r="E20" s="146"/>
      <c r="F20" s="146"/>
      <c r="G20" s="147"/>
      <c r="H20" s="85"/>
      <c r="I20" s="85"/>
      <c r="J20" s="85"/>
      <c r="K20" s="85"/>
    </row>
    <row r="22" spans="1:11">
      <c r="A22" s="102"/>
      <c r="B22" s="102"/>
      <c r="C22" s="102"/>
      <c r="D22" s="102"/>
      <c r="E22" s="102"/>
      <c r="F22" s="102"/>
      <c r="G22" s="102"/>
      <c r="H22" s="85"/>
      <c r="I22" s="85"/>
      <c r="J22" s="85"/>
      <c r="K22" s="85"/>
    </row>
    <row r="23" spans="1:11" s="57" customFormat="1" ht="16.5" customHeight="1">
      <c r="A23" s="170" t="s">
        <v>216</v>
      </c>
      <c r="B23" s="170"/>
      <c r="C23" s="170"/>
      <c r="D23" s="170"/>
      <c r="E23" s="170"/>
      <c r="F23" s="170"/>
      <c r="G23" s="170"/>
    </row>
    <row r="24" spans="1:11" s="12" customFormat="1" ht="17.25" customHeight="1">
      <c r="A24" s="167" t="s">
        <v>217</v>
      </c>
      <c r="B24" s="167"/>
      <c r="C24" s="169" t="s">
        <v>218</v>
      </c>
      <c r="D24" s="169" t="s">
        <v>219</v>
      </c>
      <c r="E24" s="169"/>
      <c r="F24" s="169"/>
      <c r="G24" s="169"/>
      <c r="H24" s="102"/>
      <c r="I24" s="102"/>
      <c r="J24" s="102"/>
      <c r="K24" s="102"/>
    </row>
    <row r="25" spans="1:11" s="12" customFormat="1" ht="17.25" customHeight="1">
      <c r="A25" s="167"/>
      <c r="B25" s="167"/>
      <c r="C25" s="169"/>
      <c r="D25" s="169" t="s">
        <v>220</v>
      </c>
      <c r="E25" s="169"/>
      <c r="F25" s="169" t="s">
        <v>163</v>
      </c>
      <c r="G25" s="169"/>
      <c r="H25" s="102"/>
      <c r="I25" s="102"/>
      <c r="J25" s="102"/>
      <c r="K25" s="102"/>
    </row>
    <row r="26" spans="1:11" s="38" customFormat="1" ht="38.1" customHeight="1">
      <c r="A26" s="168" t="s">
        <v>221</v>
      </c>
      <c r="B26" s="168"/>
      <c r="C26" s="402" t="s">
        <v>222</v>
      </c>
      <c r="D26" s="403">
        <f>(1.23+3.75+2.35+2.45)/4</f>
        <v>2.4450000000000003</v>
      </c>
      <c r="E26" s="403"/>
      <c r="F26" s="404"/>
      <c r="G26" s="405"/>
      <c r="H26" s="380"/>
      <c r="I26" s="380"/>
      <c r="J26" s="102"/>
      <c r="K26" s="102"/>
    </row>
    <row r="27" spans="1:11" s="38" customFormat="1" ht="38.1" customHeight="1">
      <c r="A27" s="168" t="s">
        <v>223</v>
      </c>
      <c r="B27" s="168"/>
      <c r="C27" s="104" t="s">
        <v>224</v>
      </c>
      <c r="D27" s="404"/>
      <c r="E27" s="405"/>
      <c r="F27" s="404"/>
      <c r="G27" s="405"/>
      <c r="H27" s="380"/>
      <c r="I27" s="380"/>
      <c r="J27" s="102"/>
      <c r="K27" s="102"/>
    </row>
    <row r="28" spans="1:11" s="38" customFormat="1" ht="38.1" customHeight="1">
      <c r="A28" s="168" t="s">
        <v>225</v>
      </c>
      <c r="B28" s="168"/>
      <c r="C28" s="104" t="s">
        <v>226</v>
      </c>
      <c r="D28" s="406">
        <v>24</v>
      </c>
      <c r="E28" s="406"/>
      <c r="F28" s="407">
        <v>4</v>
      </c>
      <c r="G28" s="408"/>
      <c r="H28" s="380"/>
      <c r="I28" s="380"/>
      <c r="J28" s="102"/>
      <c r="K28" s="102"/>
    </row>
    <row r="29" spans="1:11" s="38" customFormat="1" ht="38.1" customHeight="1">
      <c r="A29" s="168" t="s">
        <v>227</v>
      </c>
      <c r="B29" s="168"/>
      <c r="C29" s="104" t="s">
        <v>226</v>
      </c>
      <c r="D29" s="406">
        <v>0</v>
      </c>
      <c r="E29" s="406"/>
      <c r="F29" s="404"/>
      <c r="G29" s="405"/>
      <c r="H29" s="380"/>
      <c r="I29" s="380"/>
      <c r="J29" s="380"/>
      <c r="K29" s="380"/>
    </row>
    <row r="31" spans="1:11">
      <c r="A31" s="148" t="s">
        <v>228</v>
      </c>
      <c r="B31" s="148"/>
      <c r="C31" s="148"/>
      <c r="D31" s="148"/>
      <c r="E31" s="148"/>
      <c r="F31" s="148"/>
      <c r="G31" s="148"/>
      <c r="H31" s="85"/>
      <c r="I31" s="85"/>
      <c r="J31" s="85"/>
      <c r="K31" s="85"/>
    </row>
    <row r="32" spans="1:11">
      <c r="A32" s="149" t="s">
        <v>229</v>
      </c>
      <c r="B32" s="166"/>
      <c r="C32" s="166"/>
      <c r="D32" s="166"/>
      <c r="E32" s="166"/>
      <c r="F32" s="166"/>
      <c r="G32" s="166"/>
      <c r="H32" s="85"/>
      <c r="I32" s="85"/>
      <c r="J32" s="85"/>
      <c r="K32" s="85"/>
    </row>
    <row r="33" spans="1:7">
      <c r="A33" s="166"/>
      <c r="B33" s="166"/>
      <c r="C33" s="166"/>
      <c r="D33" s="166"/>
      <c r="E33" s="166"/>
      <c r="F33" s="166"/>
      <c r="G33" s="166"/>
    </row>
    <row r="34" spans="1:7">
      <c r="A34" s="166"/>
      <c r="B34" s="166"/>
      <c r="C34" s="166"/>
      <c r="D34" s="166"/>
      <c r="E34" s="166"/>
      <c r="F34" s="166"/>
      <c r="G34" s="166"/>
    </row>
    <row r="35" spans="1:7">
      <c r="A35" s="166"/>
      <c r="B35" s="166"/>
      <c r="C35" s="166"/>
      <c r="D35" s="166"/>
      <c r="E35" s="166"/>
      <c r="F35" s="166"/>
      <c r="G35" s="166"/>
    </row>
    <row r="36" spans="1:7">
      <c r="A36" s="166"/>
      <c r="B36" s="166"/>
      <c r="C36" s="166"/>
      <c r="D36" s="166"/>
      <c r="E36" s="166"/>
      <c r="F36" s="166"/>
      <c r="G36" s="166"/>
    </row>
    <row r="37" spans="1:7">
      <c r="A37" s="166"/>
      <c r="B37" s="166"/>
      <c r="C37" s="166"/>
      <c r="D37" s="166"/>
      <c r="E37" s="166"/>
      <c r="F37" s="166"/>
      <c r="G37" s="166"/>
    </row>
    <row r="52" spans="6:6">
      <c r="F52" s="3"/>
    </row>
  </sheetData>
  <mergeCells count="32">
    <mergeCell ref="D25:E25"/>
    <mergeCell ref="F25:G25"/>
    <mergeCell ref="D24:G24"/>
    <mergeCell ref="A23:G23"/>
    <mergeCell ref="A6:G7"/>
    <mergeCell ref="A8:G9"/>
    <mergeCell ref="A10:G11"/>
    <mergeCell ref="A15:B16"/>
    <mergeCell ref="C15:G16"/>
    <mergeCell ref="A17:B18"/>
    <mergeCell ref="C17:G18"/>
    <mergeCell ref="A19:B20"/>
    <mergeCell ref="C19:G20"/>
    <mergeCell ref="A13:G13"/>
    <mergeCell ref="A14:B14"/>
    <mergeCell ref="C14:G14"/>
    <mergeCell ref="A32:G37"/>
    <mergeCell ref="D29:E29"/>
    <mergeCell ref="A31:G31"/>
    <mergeCell ref="A24:B25"/>
    <mergeCell ref="A26:B26"/>
    <mergeCell ref="A27:B27"/>
    <mergeCell ref="A28:B28"/>
    <mergeCell ref="A29:B29"/>
    <mergeCell ref="D26:E26"/>
    <mergeCell ref="D27:E27"/>
    <mergeCell ref="F26:G26"/>
    <mergeCell ref="F27:G27"/>
    <mergeCell ref="F28:G28"/>
    <mergeCell ref="F29:G29"/>
    <mergeCell ref="D28:E28"/>
    <mergeCell ref="C24:C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zoomScaleNormal="100" workbookViewId="0">
      <selection activeCell="A6" sqref="A6:J1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85" t="str">
        <f>+'Cover Page'!$B$29</f>
        <v>Annual Performance Report 2022</v>
      </c>
      <c r="B1" s="85"/>
      <c r="C1" s="85"/>
      <c r="D1" s="85"/>
      <c r="E1" s="85" t="str">
        <f>+'Cover Page'!$B$33</f>
        <v xml:space="preserve">Runcorn Energy From Waste Facility </v>
      </c>
      <c r="F1" s="85"/>
      <c r="G1" s="85"/>
      <c r="H1" s="85"/>
      <c r="I1" s="85"/>
      <c r="J1" s="85"/>
    </row>
    <row r="3" spans="1:10" ht="15.6">
      <c r="A3" s="1" t="s">
        <v>230</v>
      </c>
      <c r="B3" s="85"/>
      <c r="C3" s="85"/>
      <c r="D3" s="85"/>
      <c r="E3" s="85"/>
      <c r="F3" s="85"/>
      <c r="G3" s="85"/>
      <c r="H3" s="85"/>
      <c r="I3" s="85"/>
      <c r="J3" s="85"/>
    </row>
    <row r="4" spans="1:10" ht="15.6">
      <c r="A4" s="1"/>
      <c r="B4" s="85"/>
      <c r="C4" s="85"/>
      <c r="D4" s="85"/>
      <c r="E4" s="85"/>
      <c r="F4" s="85"/>
      <c r="G4" s="85"/>
      <c r="H4" s="85"/>
      <c r="I4" s="85"/>
      <c r="J4" s="85"/>
    </row>
    <row r="5" spans="1:10" s="3" customFormat="1" ht="13.9">
      <c r="A5" s="180" t="s">
        <v>231</v>
      </c>
      <c r="B5" s="182"/>
      <c r="C5" s="182"/>
      <c r="D5" s="182"/>
      <c r="E5" s="182"/>
      <c r="F5" s="182"/>
      <c r="G5" s="182"/>
      <c r="H5" s="182"/>
      <c r="I5" s="182"/>
      <c r="J5" s="181"/>
    </row>
    <row r="6" spans="1:10" s="3" customFormat="1" ht="15.75" customHeight="1">
      <c r="A6" s="137" t="s">
        <v>232</v>
      </c>
      <c r="B6" s="172"/>
      <c r="C6" s="172"/>
      <c r="D6" s="172"/>
      <c r="E6" s="172"/>
      <c r="F6" s="172"/>
      <c r="G6" s="172"/>
      <c r="H6" s="172"/>
      <c r="I6" s="172"/>
      <c r="J6" s="173"/>
    </row>
    <row r="7" spans="1:10" s="3" customFormat="1" ht="15.75" customHeight="1">
      <c r="A7" s="319"/>
      <c r="B7" s="320"/>
      <c r="C7" s="320"/>
      <c r="D7" s="320"/>
      <c r="E7" s="320"/>
      <c r="F7" s="320"/>
      <c r="G7" s="320"/>
      <c r="H7" s="320"/>
      <c r="I7" s="320"/>
      <c r="J7" s="321"/>
    </row>
    <row r="8" spans="1:10" s="3" customFormat="1" ht="15.75" customHeight="1">
      <c r="A8" s="319"/>
      <c r="B8" s="320"/>
      <c r="C8" s="320"/>
      <c r="D8" s="320"/>
      <c r="E8" s="320"/>
      <c r="F8" s="320"/>
      <c r="G8" s="320"/>
      <c r="H8" s="320"/>
      <c r="I8" s="320"/>
      <c r="J8" s="321"/>
    </row>
    <row r="9" spans="1:10" s="3" customFormat="1" ht="15.75" customHeight="1">
      <c r="A9" s="319"/>
      <c r="B9" s="320"/>
      <c r="C9" s="320"/>
      <c r="D9" s="320"/>
      <c r="E9" s="320"/>
      <c r="F9" s="320"/>
      <c r="G9" s="320"/>
      <c r="H9" s="320"/>
      <c r="I9" s="320"/>
      <c r="J9" s="321"/>
    </row>
    <row r="10" spans="1:10" s="3" customFormat="1" ht="15.75" customHeight="1">
      <c r="A10" s="319"/>
      <c r="B10" s="320"/>
      <c r="C10" s="320"/>
      <c r="D10" s="320"/>
      <c r="E10" s="320"/>
      <c r="F10" s="320"/>
      <c r="G10" s="320"/>
      <c r="H10" s="320"/>
      <c r="I10" s="320"/>
      <c r="J10" s="321"/>
    </row>
    <row r="11" spans="1:10" s="3" customFormat="1" ht="15.75" customHeight="1">
      <c r="A11" s="319"/>
      <c r="B11" s="320"/>
      <c r="C11" s="320"/>
      <c r="D11" s="320"/>
      <c r="E11" s="320"/>
      <c r="F11" s="320"/>
      <c r="G11" s="320"/>
      <c r="H11" s="320"/>
      <c r="I11" s="320"/>
      <c r="J11" s="321"/>
    </row>
    <row r="12" spans="1:10" s="3" customFormat="1" ht="15.75" customHeight="1">
      <c r="A12" s="319"/>
      <c r="B12" s="320"/>
      <c r="C12" s="320"/>
      <c r="D12" s="320"/>
      <c r="E12" s="320"/>
      <c r="F12" s="320"/>
      <c r="G12" s="320"/>
      <c r="H12" s="320"/>
      <c r="I12" s="320"/>
      <c r="J12" s="321"/>
    </row>
    <row r="13" spans="1:10" s="3" customFormat="1" ht="15.75" customHeight="1">
      <c r="A13" s="319"/>
      <c r="B13" s="320"/>
      <c r="C13" s="320"/>
      <c r="D13" s="320"/>
      <c r="E13" s="320"/>
      <c r="F13" s="320"/>
      <c r="G13" s="320"/>
      <c r="H13" s="320"/>
      <c r="I13" s="320"/>
      <c r="J13" s="321"/>
    </row>
    <row r="14" spans="1:10" s="3" customFormat="1" ht="204" customHeight="1">
      <c r="A14" s="174"/>
      <c r="B14" s="175"/>
      <c r="C14" s="175"/>
      <c r="D14" s="175"/>
      <c r="E14" s="175"/>
      <c r="F14" s="175"/>
      <c r="G14" s="175"/>
      <c r="H14" s="175"/>
      <c r="I14" s="175"/>
      <c r="J14" s="176"/>
    </row>
    <row r="15" spans="1:10" s="3" customFormat="1" ht="13.9"/>
    <row r="16" spans="1:10" s="48" customFormat="1" ht="33.75" customHeight="1">
      <c r="A16" s="177" t="s">
        <v>233</v>
      </c>
      <c r="B16" s="178"/>
      <c r="C16" s="178"/>
      <c r="D16" s="178"/>
      <c r="E16" s="178"/>
      <c r="F16" s="178"/>
      <c r="G16" s="178"/>
      <c r="H16" s="178"/>
      <c r="I16" s="178"/>
      <c r="J16" s="179"/>
    </row>
    <row r="17" spans="1:10" ht="15.75" customHeight="1">
      <c r="A17" s="171" t="s">
        <v>234</v>
      </c>
      <c r="B17" s="140"/>
      <c r="C17" s="140"/>
      <c r="D17" s="140"/>
      <c r="E17" s="140"/>
      <c r="F17" s="140"/>
      <c r="G17" s="140"/>
      <c r="H17" s="140"/>
      <c r="I17" s="140"/>
      <c r="J17" s="141"/>
    </row>
    <row r="18" spans="1:10" ht="15.75" customHeight="1">
      <c r="A18" s="142"/>
      <c r="B18" s="143"/>
      <c r="C18" s="143"/>
      <c r="D18" s="143"/>
      <c r="E18" s="143"/>
      <c r="F18" s="143"/>
      <c r="G18" s="143"/>
      <c r="H18" s="143"/>
      <c r="I18" s="143"/>
      <c r="J18" s="144"/>
    </row>
    <row r="19" spans="1:10" ht="15.75" customHeight="1">
      <c r="A19" s="142"/>
      <c r="B19" s="143"/>
      <c r="C19" s="143"/>
      <c r="D19" s="143"/>
      <c r="E19" s="143"/>
      <c r="F19" s="143"/>
      <c r="G19" s="143"/>
      <c r="H19" s="143"/>
      <c r="I19" s="143"/>
      <c r="J19" s="144"/>
    </row>
    <row r="20" spans="1:10" ht="15.75" customHeight="1">
      <c r="A20" s="142"/>
      <c r="B20" s="143"/>
      <c r="C20" s="143"/>
      <c r="D20" s="143"/>
      <c r="E20" s="143"/>
      <c r="F20" s="143"/>
      <c r="G20" s="143"/>
      <c r="H20" s="143"/>
      <c r="I20" s="143"/>
      <c r="J20" s="144"/>
    </row>
    <row r="21" spans="1:10" ht="15.75" customHeight="1">
      <c r="A21" s="142"/>
      <c r="B21" s="143"/>
      <c r="C21" s="143"/>
      <c r="D21" s="143"/>
      <c r="E21" s="143"/>
      <c r="F21" s="143"/>
      <c r="G21" s="143"/>
      <c r="H21" s="143"/>
      <c r="I21" s="143"/>
      <c r="J21" s="144"/>
    </row>
    <row r="22" spans="1:10" ht="15.75" customHeight="1">
      <c r="A22" s="142"/>
      <c r="B22" s="143"/>
      <c r="C22" s="143"/>
      <c r="D22" s="143"/>
      <c r="E22" s="143"/>
      <c r="F22" s="143"/>
      <c r="G22" s="143"/>
      <c r="H22" s="143"/>
      <c r="I22" s="143"/>
      <c r="J22" s="144"/>
    </row>
    <row r="23" spans="1:10" ht="15.75" customHeight="1">
      <c r="A23" s="142"/>
      <c r="B23" s="143"/>
      <c r="C23" s="143"/>
      <c r="D23" s="143"/>
      <c r="E23" s="143"/>
      <c r="F23" s="143"/>
      <c r="G23" s="143"/>
      <c r="H23" s="143"/>
      <c r="I23" s="143"/>
      <c r="J23" s="144"/>
    </row>
    <row r="24" spans="1:10" ht="15.75" customHeight="1">
      <c r="A24" s="142"/>
      <c r="B24" s="143"/>
      <c r="C24" s="143"/>
      <c r="D24" s="143"/>
      <c r="E24" s="143"/>
      <c r="F24" s="143"/>
      <c r="G24" s="143"/>
      <c r="H24" s="143"/>
      <c r="I24" s="143"/>
      <c r="J24" s="144"/>
    </row>
    <row r="25" spans="1:10" ht="15.75" customHeight="1">
      <c r="A25" s="145"/>
      <c r="B25" s="146"/>
      <c r="C25" s="146"/>
      <c r="D25" s="146"/>
      <c r="E25" s="146"/>
      <c r="F25" s="146"/>
      <c r="G25" s="146"/>
      <c r="H25" s="146"/>
      <c r="I25" s="146"/>
      <c r="J25" s="147"/>
    </row>
    <row r="26" spans="1:10" ht="15.6">
      <c r="A26" s="1"/>
      <c r="B26" s="85"/>
      <c r="C26" s="85"/>
      <c r="D26" s="85"/>
      <c r="E26" s="85"/>
      <c r="F26" s="85"/>
      <c r="G26" s="85"/>
      <c r="H26" s="85"/>
      <c r="I26" s="85"/>
      <c r="J26" s="85"/>
    </row>
    <row r="27" spans="1:10" ht="36.75" customHeight="1">
      <c r="A27" s="177" t="s">
        <v>235</v>
      </c>
      <c r="B27" s="178"/>
      <c r="C27" s="178"/>
      <c r="D27" s="178"/>
      <c r="E27" s="178"/>
      <c r="F27" s="178"/>
      <c r="G27" s="178"/>
      <c r="H27" s="178"/>
      <c r="I27" s="178"/>
      <c r="J27" s="179"/>
    </row>
    <row r="28" spans="1:10" ht="15.75" customHeight="1">
      <c r="A28" s="171" t="s">
        <v>234</v>
      </c>
      <c r="B28" s="140"/>
      <c r="C28" s="140"/>
      <c r="D28" s="140"/>
      <c r="E28" s="140"/>
      <c r="F28" s="140"/>
      <c r="G28" s="140"/>
      <c r="H28" s="140"/>
      <c r="I28" s="140"/>
      <c r="J28" s="141"/>
    </row>
    <row r="29" spans="1:10" ht="15.75" customHeight="1">
      <c r="A29" s="142"/>
      <c r="B29" s="143"/>
      <c r="C29" s="143"/>
      <c r="D29" s="143"/>
      <c r="E29" s="143"/>
      <c r="F29" s="143"/>
      <c r="G29" s="143"/>
      <c r="H29" s="143"/>
      <c r="I29" s="143"/>
      <c r="J29" s="144"/>
    </row>
    <row r="30" spans="1:10" ht="15.75" customHeight="1">
      <c r="A30" s="142"/>
      <c r="B30" s="143"/>
      <c r="C30" s="143"/>
      <c r="D30" s="143"/>
      <c r="E30" s="143"/>
      <c r="F30" s="143"/>
      <c r="G30" s="143"/>
      <c r="H30" s="143"/>
      <c r="I30" s="143"/>
      <c r="J30" s="144"/>
    </row>
    <row r="31" spans="1:10" ht="15.75" customHeight="1">
      <c r="A31" s="142"/>
      <c r="B31" s="143"/>
      <c r="C31" s="143"/>
      <c r="D31" s="143"/>
      <c r="E31" s="143"/>
      <c r="F31" s="143"/>
      <c r="G31" s="143"/>
      <c r="H31" s="143"/>
      <c r="I31" s="143"/>
      <c r="J31" s="144"/>
    </row>
    <row r="32" spans="1:10" ht="15.75" customHeight="1">
      <c r="A32" s="142"/>
      <c r="B32" s="143"/>
      <c r="C32" s="143"/>
      <c r="D32" s="143"/>
      <c r="E32" s="143"/>
      <c r="F32" s="143"/>
      <c r="G32" s="143"/>
      <c r="H32" s="143"/>
      <c r="I32" s="143"/>
      <c r="J32" s="144"/>
    </row>
    <row r="33" spans="1:10" ht="15.75" customHeight="1">
      <c r="A33" s="142"/>
      <c r="B33" s="143"/>
      <c r="C33" s="143"/>
      <c r="D33" s="143"/>
      <c r="E33" s="143"/>
      <c r="F33" s="143"/>
      <c r="G33" s="143"/>
      <c r="H33" s="143"/>
      <c r="I33" s="143"/>
      <c r="J33" s="144"/>
    </row>
    <row r="34" spans="1:10" ht="15.75" customHeight="1">
      <c r="A34" s="142"/>
      <c r="B34" s="143"/>
      <c r="C34" s="143"/>
      <c r="D34" s="143"/>
      <c r="E34" s="143"/>
      <c r="F34" s="143"/>
      <c r="G34" s="143"/>
      <c r="H34" s="143"/>
      <c r="I34" s="143"/>
      <c r="J34" s="144"/>
    </row>
    <row r="35" spans="1:10" ht="15.75" customHeight="1">
      <c r="A35" s="142"/>
      <c r="B35" s="143"/>
      <c r="C35" s="143"/>
      <c r="D35" s="143"/>
      <c r="E35" s="143"/>
      <c r="F35" s="143"/>
      <c r="G35" s="143"/>
      <c r="H35" s="143"/>
      <c r="I35" s="143"/>
      <c r="J35" s="144"/>
    </row>
    <row r="36" spans="1:10" ht="15.75" customHeight="1">
      <c r="A36" s="145"/>
      <c r="B36" s="146"/>
      <c r="C36" s="146"/>
      <c r="D36" s="146"/>
      <c r="E36" s="146"/>
      <c r="F36" s="146"/>
      <c r="G36" s="146"/>
      <c r="H36" s="146"/>
      <c r="I36" s="146"/>
      <c r="J36" s="147"/>
    </row>
    <row r="38" spans="1:10" ht="33" customHeight="1">
      <c r="A38" s="177" t="s">
        <v>236</v>
      </c>
      <c r="B38" s="178"/>
      <c r="C38" s="178"/>
      <c r="D38" s="178"/>
      <c r="E38" s="178"/>
      <c r="F38" s="178"/>
      <c r="G38" s="178"/>
      <c r="H38" s="178"/>
      <c r="I38" s="178"/>
      <c r="J38" s="179"/>
    </row>
    <row r="39" spans="1:10" ht="15.75" customHeight="1">
      <c r="A39" s="137" t="s">
        <v>237</v>
      </c>
      <c r="B39" s="172"/>
      <c r="C39" s="172"/>
      <c r="D39" s="172"/>
      <c r="E39" s="172"/>
      <c r="F39" s="172"/>
      <c r="G39" s="172"/>
      <c r="H39" s="172"/>
      <c r="I39" s="172"/>
      <c r="J39" s="173"/>
    </row>
    <row r="40" spans="1:10" ht="15.75" customHeight="1">
      <c r="A40" s="319"/>
      <c r="B40" s="320"/>
      <c r="C40" s="320"/>
      <c r="D40" s="320"/>
      <c r="E40" s="320"/>
      <c r="F40" s="320"/>
      <c r="G40" s="320"/>
      <c r="H40" s="320"/>
      <c r="I40" s="320"/>
      <c r="J40" s="321"/>
    </row>
    <row r="41" spans="1:10" ht="15.75" customHeight="1">
      <c r="A41" s="319"/>
      <c r="B41" s="320"/>
      <c r="C41" s="320"/>
      <c r="D41" s="320"/>
      <c r="E41" s="320"/>
      <c r="F41" s="320"/>
      <c r="G41" s="320"/>
      <c r="H41" s="320"/>
      <c r="I41" s="320"/>
      <c r="J41" s="321"/>
    </row>
    <row r="42" spans="1:10" ht="15.75" customHeight="1">
      <c r="A42" s="319"/>
      <c r="B42" s="320"/>
      <c r="C42" s="320"/>
      <c r="D42" s="320"/>
      <c r="E42" s="320"/>
      <c r="F42" s="320"/>
      <c r="G42" s="320"/>
      <c r="H42" s="320"/>
      <c r="I42" s="320"/>
      <c r="J42" s="321"/>
    </row>
    <row r="43" spans="1:10" ht="15.75" customHeight="1">
      <c r="A43" s="319"/>
      <c r="B43" s="320"/>
      <c r="C43" s="320"/>
      <c r="D43" s="320"/>
      <c r="E43" s="320"/>
      <c r="F43" s="320"/>
      <c r="G43" s="320"/>
      <c r="H43" s="320"/>
      <c r="I43" s="320"/>
      <c r="J43" s="321"/>
    </row>
    <row r="44" spans="1:10" ht="15.75" customHeight="1">
      <c r="A44" s="319"/>
      <c r="B44" s="320"/>
      <c r="C44" s="320"/>
      <c r="D44" s="320"/>
      <c r="E44" s="320"/>
      <c r="F44" s="320"/>
      <c r="G44" s="320"/>
      <c r="H44" s="320"/>
      <c r="I44" s="320"/>
      <c r="J44" s="321"/>
    </row>
    <row r="45" spans="1:10" ht="15.75" customHeight="1">
      <c r="A45" s="319"/>
      <c r="B45" s="320"/>
      <c r="C45" s="320"/>
      <c r="D45" s="320"/>
      <c r="E45" s="320"/>
      <c r="F45" s="320"/>
      <c r="G45" s="320"/>
      <c r="H45" s="320"/>
      <c r="I45" s="320"/>
      <c r="J45" s="321"/>
    </row>
    <row r="46" spans="1:10" ht="15.75" customHeight="1">
      <c r="A46" s="319"/>
      <c r="B46" s="320"/>
      <c r="C46" s="320"/>
      <c r="D46" s="320"/>
      <c r="E46" s="320"/>
      <c r="F46" s="320"/>
      <c r="G46" s="320"/>
      <c r="H46" s="320"/>
      <c r="I46" s="320"/>
      <c r="J46" s="321"/>
    </row>
    <row r="47" spans="1:10" ht="15.75" customHeight="1">
      <c r="A47" s="319"/>
      <c r="B47" s="320"/>
      <c r="C47" s="320"/>
      <c r="D47" s="320"/>
      <c r="E47" s="320"/>
      <c r="F47" s="320"/>
      <c r="G47" s="320"/>
      <c r="H47" s="320"/>
      <c r="I47" s="320"/>
      <c r="J47" s="321"/>
    </row>
    <row r="48" spans="1:10" ht="15.75" customHeight="1">
      <c r="A48" s="174"/>
      <c r="B48" s="175"/>
      <c r="C48" s="175"/>
      <c r="D48" s="175"/>
      <c r="E48" s="175"/>
      <c r="F48" s="175"/>
      <c r="G48" s="175"/>
      <c r="H48" s="175"/>
      <c r="I48" s="175"/>
      <c r="J48" s="176"/>
    </row>
    <row r="66" spans="6:6">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8"/>
  <sheetViews>
    <sheetView showGridLines="0" zoomScaleNormal="100" workbookViewId="0">
      <selection activeCell="D3" sqref="D3"/>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85" t="str">
        <f>+'Cover Page'!$B$29</f>
        <v>Annual Performance Report 2022</v>
      </c>
      <c r="B1" s="85"/>
      <c r="C1" s="85"/>
      <c r="D1" s="85"/>
      <c r="E1" s="85" t="str">
        <f>+'Cover Page'!$B$33</f>
        <v xml:space="preserve">Runcorn Energy From Waste Facility </v>
      </c>
      <c r="F1" s="85"/>
      <c r="G1" s="85"/>
      <c r="H1" s="85"/>
      <c r="I1" s="85"/>
      <c r="J1" s="85"/>
      <c r="K1" s="85"/>
      <c r="L1" s="85"/>
      <c r="M1" s="85"/>
      <c r="N1" s="85"/>
      <c r="O1" s="85"/>
    </row>
    <row r="3" spans="1:15" ht="15.6">
      <c r="A3" s="1" t="s">
        <v>238</v>
      </c>
      <c r="B3" s="85"/>
      <c r="C3" s="85"/>
      <c r="D3" s="85"/>
      <c r="E3" s="85"/>
      <c r="F3" s="85"/>
      <c r="G3" s="85"/>
      <c r="H3" s="85"/>
      <c r="I3" s="85"/>
      <c r="J3" s="85"/>
      <c r="K3" s="85"/>
      <c r="L3" s="85"/>
      <c r="M3" s="85"/>
      <c r="N3" s="85"/>
      <c r="O3" s="85"/>
    </row>
    <row r="4" spans="1:15" ht="15.6">
      <c r="A4" s="1"/>
      <c r="B4" s="85"/>
      <c r="C4" s="85"/>
      <c r="D4" s="85"/>
      <c r="E4" s="85"/>
      <c r="F4" s="85"/>
      <c r="G4" s="85"/>
      <c r="H4" s="85"/>
      <c r="I4" s="85"/>
      <c r="J4" s="85"/>
      <c r="K4" s="85"/>
      <c r="L4" s="85"/>
      <c r="M4" s="85"/>
      <c r="N4" s="85"/>
      <c r="O4" s="85"/>
    </row>
    <row r="5" spans="1:15">
      <c r="A5" s="9" t="s">
        <v>239</v>
      </c>
      <c r="B5" s="85"/>
      <c r="C5" s="85"/>
      <c r="D5" s="85"/>
      <c r="E5" s="85"/>
      <c r="F5" s="85"/>
      <c r="G5" s="85"/>
      <c r="H5" s="85"/>
      <c r="I5" s="85"/>
      <c r="J5" s="85"/>
      <c r="K5" s="85"/>
      <c r="L5" s="85"/>
      <c r="M5" s="85"/>
      <c r="N5" s="85"/>
      <c r="O5" s="85"/>
    </row>
    <row r="6" spans="1:15">
      <c r="A6" s="9"/>
      <c r="B6" s="85"/>
      <c r="C6" s="85"/>
      <c r="D6" s="85"/>
      <c r="E6" s="85"/>
      <c r="F6" s="85"/>
      <c r="G6" s="85"/>
      <c r="H6" s="85"/>
      <c r="I6" s="85"/>
      <c r="J6" s="85"/>
      <c r="K6" s="85"/>
      <c r="L6" s="85"/>
      <c r="M6" s="85"/>
      <c r="N6" s="85"/>
      <c r="O6" s="85"/>
    </row>
    <row r="7" spans="1:15">
      <c r="A7" s="102" t="s">
        <v>240</v>
      </c>
      <c r="B7" s="85"/>
      <c r="C7" s="85"/>
      <c r="D7" s="85"/>
      <c r="E7" s="85"/>
      <c r="F7" s="85"/>
      <c r="G7" s="85"/>
      <c r="H7" s="85"/>
      <c r="I7" s="85"/>
      <c r="J7" s="85"/>
      <c r="K7" s="85"/>
      <c r="L7" s="85"/>
      <c r="M7" s="85"/>
      <c r="N7" s="85"/>
      <c r="O7" s="85"/>
    </row>
    <row r="8" spans="1:15" s="3" customFormat="1" ht="25.5" customHeight="1">
      <c r="A8" s="198" t="s">
        <v>241</v>
      </c>
      <c r="B8" s="199"/>
      <c r="C8" s="198" t="s">
        <v>242</v>
      </c>
      <c r="D8" s="200"/>
      <c r="E8" s="200"/>
      <c r="F8" s="200"/>
      <c r="G8" s="200"/>
      <c r="H8" s="200"/>
      <c r="I8" s="199"/>
      <c r="L8" s="81" t="s">
        <v>3</v>
      </c>
    </row>
    <row r="9" spans="1:15" s="3" customFormat="1" ht="22.5" customHeight="1">
      <c r="A9" s="201"/>
      <c r="B9" s="202"/>
      <c r="C9" s="203" t="s">
        <v>243</v>
      </c>
      <c r="D9" s="203"/>
      <c r="E9" s="203"/>
      <c r="F9" s="203" t="s">
        <v>244</v>
      </c>
      <c r="G9" s="203"/>
      <c r="H9" s="203"/>
      <c r="I9" s="203"/>
      <c r="L9" s="204" t="s">
        <v>245</v>
      </c>
      <c r="M9" s="204"/>
      <c r="N9" s="204"/>
      <c r="O9" s="204"/>
    </row>
    <row r="10" spans="1:15" s="3" customFormat="1" ht="22.5" customHeight="1">
      <c r="A10" s="197" t="s">
        <v>246</v>
      </c>
      <c r="B10" s="197"/>
      <c r="C10" s="196">
        <v>1</v>
      </c>
      <c r="D10" s="196"/>
      <c r="E10" s="196"/>
      <c r="F10" s="196">
        <v>1</v>
      </c>
      <c r="G10" s="196"/>
      <c r="H10" s="196"/>
      <c r="I10" s="196"/>
      <c r="L10" s="204"/>
      <c r="M10" s="204"/>
      <c r="N10" s="204"/>
      <c r="O10" s="204"/>
    </row>
    <row r="11" spans="1:15" s="3" customFormat="1" ht="22.5" customHeight="1">
      <c r="A11" s="197" t="s">
        <v>247</v>
      </c>
      <c r="B11" s="197"/>
      <c r="C11" s="196">
        <v>1</v>
      </c>
      <c r="D11" s="196"/>
      <c r="E11" s="196"/>
      <c r="F11" s="196">
        <v>1</v>
      </c>
      <c r="G11" s="196"/>
      <c r="H11" s="196"/>
      <c r="I11" s="196"/>
      <c r="L11" s="204"/>
      <c r="M11" s="204"/>
      <c r="N11" s="204"/>
      <c r="O11" s="204"/>
    </row>
    <row r="12" spans="1:15" s="3" customFormat="1" ht="22.5" customHeight="1">
      <c r="A12" s="197" t="s">
        <v>248</v>
      </c>
      <c r="B12" s="197"/>
      <c r="C12" s="196">
        <v>0.99990000000000001</v>
      </c>
      <c r="D12" s="196"/>
      <c r="E12" s="196"/>
      <c r="F12" s="196">
        <v>1</v>
      </c>
      <c r="G12" s="196"/>
      <c r="H12" s="196"/>
      <c r="I12" s="196"/>
      <c r="L12" s="204"/>
      <c r="M12" s="204"/>
      <c r="N12" s="204"/>
      <c r="O12" s="204"/>
    </row>
    <row r="13" spans="1:15" s="3" customFormat="1" ht="22.5" customHeight="1">
      <c r="A13" s="197" t="s">
        <v>249</v>
      </c>
      <c r="B13" s="197"/>
      <c r="C13" s="206" t="s">
        <v>250</v>
      </c>
      <c r="D13" s="409"/>
      <c r="E13" s="409"/>
      <c r="F13" s="196">
        <v>1</v>
      </c>
      <c r="G13" s="196"/>
      <c r="H13" s="196"/>
      <c r="I13" s="196"/>
      <c r="L13" s="204"/>
      <c r="M13" s="204"/>
      <c r="N13" s="204"/>
      <c r="O13" s="204"/>
    </row>
    <row r="14" spans="1:15" s="3" customFormat="1" ht="22.5" customHeight="1">
      <c r="A14" s="197" t="s">
        <v>251</v>
      </c>
      <c r="B14" s="197"/>
      <c r="C14" s="196">
        <v>1</v>
      </c>
      <c r="D14" s="409"/>
      <c r="E14" s="409"/>
      <c r="F14" s="196">
        <v>1</v>
      </c>
      <c r="G14" s="196"/>
      <c r="H14" s="196"/>
      <c r="I14" s="196"/>
      <c r="L14" s="204"/>
      <c r="M14" s="204"/>
      <c r="N14" s="204"/>
      <c r="O14" s="204"/>
    </row>
    <row r="15" spans="1:15" s="3" customFormat="1" ht="22.5" customHeight="1">
      <c r="A15" s="197" t="s">
        <v>252</v>
      </c>
      <c r="B15" s="197"/>
      <c r="C15" s="196">
        <v>1</v>
      </c>
      <c r="D15" s="196"/>
      <c r="E15" s="196"/>
      <c r="F15" s="196">
        <v>1</v>
      </c>
      <c r="G15" s="196"/>
      <c r="H15" s="196"/>
      <c r="I15" s="196"/>
      <c r="L15" s="204"/>
      <c r="M15" s="204"/>
      <c r="N15" s="204"/>
      <c r="O15" s="204"/>
    </row>
    <row r="16" spans="1:15" s="3" customFormat="1" ht="22.5" customHeight="1">
      <c r="A16" s="194"/>
      <c r="B16" s="195"/>
      <c r="C16" s="191"/>
      <c r="D16" s="192"/>
      <c r="E16" s="193"/>
      <c r="F16" s="191"/>
      <c r="G16" s="192"/>
      <c r="H16" s="192"/>
      <c r="I16" s="193"/>
      <c r="L16" s="204"/>
      <c r="M16" s="204"/>
      <c r="N16" s="204"/>
      <c r="O16" s="204"/>
    </row>
    <row r="17" spans="1:15" s="3" customFormat="1" ht="13.9">
      <c r="L17" s="204"/>
      <c r="M17" s="204"/>
      <c r="N17" s="204"/>
      <c r="O17" s="204"/>
    </row>
    <row r="18" spans="1:15" s="46" customFormat="1" ht="21.75" customHeight="1">
      <c r="A18" s="183" t="s">
        <v>253</v>
      </c>
      <c r="B18" s="184"/>
      <c r="C18" s="184"/>
      <c r="D18" s="184"/>
      <c r="E18" s="184"/>
      <c r="F18" s="184"/>
      <c r="G18" s="184"/>
      <c r="H18" s="184"/>
      <c r="I18" s="184"/>
      <c r="J18" s="184"/>
      <c r="K18" s="185"/>
    </row>
    <row r="19" spans="1:15" s="3" customFormat="1" ht="38.25" customHeight="1">
      <c r="A19" s="47" t="s">
        <v>56</v>
      </c>
      <c r="B19" s="169" t="s">
        <v>254</v>
      </c>
      <c r="C19" s="169"/>
      <c r="D19" s="169"/>
      <c r="E19" s="169" t="s">
        <v>255</v>
      </c>
      <c r="F19" s="169"/>
      <c r="G19" s="169"/>
      <c r="H19" s="169" t="s">
        <v>256</v>
      </c>
      <c r="I19" s="169"/>
      <c r="J19" s="187"/>
      <c r="K19" s="72"/>
    </row>
    <row r="20" spans="1:15" s="3" customFormat="1" ht="72.599999999999994" customHeight="1">
      <c r="A20" s="120">
        <v>44607</v>
      </c>
      <c r="B20" s="186" t="s">
        <v>257</v>
      </c>
      <c r="C20" s="186"/>
      <c r="D20" s="186"/>
      <c r="E20" s="186" t="s">
        <v>258</v>
      </c>
      <c r="F20" s="186"/>
      <c r="G20" s="186"/>
      <c r="H20" s="186" t="s">
        <v>259</v>
      </c>
      <c r="I20" s="186"/>
      <c r="J20" s="188"/>
      <c r="K20" s="72"/>
    </row>
    <row r="21" spans="1:15" s="3" customFormat="1" ht="120.6" customHeight="1">
      <c r="A21" s="120">
        <v>44651</v>
      </c>
      <c r="B21" s="186" t="s">
        <v>260</v>
      </c>
      <c r="C21" s="186"/>
      <c r="D21" s="186"/>
      <c r="E21" s="186" t="s">
        <v>261</v>
      </c>
      <c r="F21" s="186"/>
      <c r="G21" s="186"/>
      <c r="H21" s="186" t="s">
        <v>262</v>
      </c>
      <c r="I21" s="186"/>
      <c r="J21" s="188"/>
      <c r="K21" s="72"/>
    </row>
    <row r="22" spans="1:15" s="3" customFormat="1" ht="132" customHeight="1">
      <c r="A22" s="120">
        <v>44718</v>
      </c>
      <c r="B22" s="186" t="s">
        <v>263</v>
      </c>
      <c r="C22" s="186"/>
      <c r="D22" s="186"/>
      <c r="E22" s="186" t="s">
        <v>264</v>
      </c>
      <c r="F22" s="186"/>
      <c r="G22" s="186"/>
      <c r="H22" s="186" t="s">
        <v>265</v>
      </c>
      <c r="I22" s="186"/>
      <c r="J22" s="188"/>
      <c r="K22" s="72"/>
    </row>
    <row r="23" spans="1:15" s="3" customFormat="1" ht="132" customHeight="1">
      <c r="A23" s="120">
        <v>44740</v>
      </c>
      <c r="B23" s="186" t="s">
        <v>266</v>
      </c>
      <c r="C23" s="186"/>
      <c r="D23" s="186"/>
      <c r="E23" s="186" t="s">
        <v>267</v>
      </c>
      <c r="F23" s="186"/>
      <c r="G23" s="186"/>
      <c r="H23" s="186" t="s">
        <v>268</v>
      </c>
      <c r="I23" s="186"/>
      <c r="J23" s="188"/>
      <c r="K23" s="72"/>
    </row>
    <row r="24" spans="1:15" s="3" customFormat="1" ht="132" customHeight="1">
      <c r="A24" s="410"/>
      <c r="B24" s="186"/>
      <c r="C24" s="186"/>
      <c r="D24" s="186"/>
      <c r="E24" s="186"/>
      <c r="F24" s="186"/>
      <c r="G24" s="186"/>
      <c r="H24" s="186"/>
      <c r="I24" s="186"/>
      <c r="J24" s="188"/>
      <c r="K24" s="72"/>
    </row>
    <row r="25" spans="1:15" s="3" customFormat="1" ht="132" customHeight="1">
      <c r="A25" s="410"/>
      <c r="B25" s="186"/>
      <c r="C25" s="186"/>
      <c r="D25" s="186"/>
      <c r="E25" s="186"/>
      <c r="F25" s="186"/>
      <c r="G25" s="186"/>
      <c r="H25" s="186"/>
      <c r="I25" s="186"/>
      <c r="J25" s="411"/>
      <c r="K25" s="72"/>
    </row>
    <row r="26" spans="1:15" s="3" customFormat="1" ht="99.6" customHeight="1">
      <c r="A26" s="410"/>
      <c r="B26" s="186"/>
      <c r="C26" s="186"/>
      <c r="D26" s="186"/>
      <c r="E26" s="186"/>
      <c r="F26" s="186"/>
      <c r="G26" s="186"/>
      <c r="H26" s="186"/>
      <c r="I26" s="186"/>
      <c r="K26" s="72"/>
    </row>
    <row r="27" spans="1:15" s="3" customFormat="1" ht="13.9" customHeight="1"/>
    <row r="28" spans="1:15" s="46" customFormat="1" ht="22.5" customHeight="1">
      <c r="A28" s="190" t="s">
        <v>269</v>
      </c>
      <c r="B28" s="185"/>
      <c r="C28" s="185"/>
      <c r="D28" s="185"/>
      <c r="E28" s="185"/>
      <c r="F28" s="185"/>
      <c r="G28" s="185"/>
      <c r="H28" s="185"/>
      <c r="I28" s="185"/>
      <c r="J28" s="185"/>
      <c r="K28" s="185"/>
    </row>
    <row r="29" spans="1:15" s="3" customFormat="1" ht="39" customHeight="1">
      <c r="A29" s="47" t="s">
        <v>56</v>
      </c>
      <c r="B29" s="169" t="s">
        <v>270</v>
      </c>
      <c r="C29" s="169"/>
      <c r="D29" s="169"/>
      <c r="E29" s="169" t="s">
        <v>271</v>
      </c>
      <c r="F29" s="169"/>
      <c r="G29" s="169"/>
      <c r="H29" s="169" t="s">
        <v>256</v>
      </c>
      <c r="I29" s="169"/>
      <c r="J29" s="187"/>
      <c r="K29" s="72"/>
    </row>
    <row r="30" spans="1:15" s="3" customFormat="1" ht="40.9" customHeight="1">
      <c r="A30" s="122"/>
      <c r="B30" s="189" t="s">
        <v>272</v>
      </c>
      <c r="C30" s="189"/>
      <c r="D30" s="189"/>
      <c r="E30" s="133"/>
      <c r="F30" s="133"/>
      <c r="G30" s="133"/>
      <c r="H30" s="133"/>
      <c r="I30" s="133"/>
      <c r="J30" s="412"/>
      <c r="K30" s="72"/>
    </row>
    <row r="31" spans="1:15" s="3" customFormat="1" ht="13.9">
      <c r="A31" s="122"/>
      <c r="B31" s="133"/>
      <c r="C31" s="133"/>
      <c r="D31" s="133"/>
      <c r="E31" s="133"/>
      <c r="F31" s="133"/>
      <c r="G31" s="133"/>
      <c r="H31" s="133"/>
      <c r="I31" s="133"/>
      <c r="J31" s="412"/>
      <c r="K31" s="72"/>
    </row>
    <row r="32" spans="1:15" ht="14.25" customHeight="1">
      <c r="A32" s="122"/>
      <c r="B32" s="133"/>
      <c r="C32" s="133"/>
      <c r="D32" s="133"/>
      <c r="E32" s="133"/>
      <c r="F32" s="133"/>
      <c r="G32" s="133"/>
      <c r="H32" s="133"/>
      <c r="I32" s="133"/>
      <c r="J32" s="412"/>
      <c r="K32" s="72"/>
      <c r="L32" s="85"/>
      <c r="M32" s="85"/>
      <c r="N32" s="85"/>
      <c r="O32" s="85"/>
    </row>
    <row r="33" spans="1:11" s="3" customFormat="1" ht="13.9">
      <c r="A33" s="122"/>
      <c r="B33" s="133"/>
      <c r="C33" s="133"/>
      <c r="D33" s="133"/>
      <c r="E33" s="133"/>
      <c r="F33" s="133"/>
      <c r="G33" s="133"/>
      <c r="H33" s="133"/>
      <c r="I33" s="133"/>
      <c r="J33" s="412"/>
      <c r="K33" s="72"/>
    </row>
    <row r="34" spans="1:11" s="3" customFormat="1" ht="13.9">
      <c r="A34" s="122"/>
      <c r="B34" s="133"/>
      <c r="C34" s="133"/>
      <c r="D34" s="133"/>
      <c r="E34" s="133"/>
      <c r="F34" s="133"/>
      <c r="G34" s="133"/>
      <c r="H34" s="133"/>
      <c r="I34" s="133"/>
      <c r="J34" s="412"/>
      <c r="K34" s="72"/>
    </row>
    <row r="35" spans="1:11" s="3" customFormat="1" ht="29.25" customHeight="1">
      <c r="A35" s="102"/>
      <c r="E35" s="205" t="s">
        <v>273</v>
      </c>
      <c r="F35" s="205"/>
      <c r="G35" s="205"/>
      <c r="H35" s="205"/>
      <c r="I35" s="205"/>
      <c r="J35" s="102"/>
    </row>
    <row r="68" spans="6:6">
      <c r="F68" s="3"/>
    </row>
  </sheetData>
  <mergeCells count="72">
    <mergeCell ref="L9:O17"/>
    <mergeCell ref="E35:I35"/>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C16:E16"/>
    <mergeCell ref="F16:I16"/>
    <mergeCell ref="A16:B16"/>
    <mergeCell ref="F14:I14"/>
    <mergeCell ref="A15:B15"/>
    <mergeCell ref="C15:E15"/>
    <mergeCell ref="F15:I15"/>
    <mergeCell ref="A28:K28"/>
    <mergeCell ref="B25:D25"/>
    <mergeCell ref="E25:G25"/>
    <mergeCell ref="H25:I25"/>
    <mergeCell ref="B21:D21"/>
    <mergeCell ref="E21:G21"/>
    <mergeCell ref="H21:J21"/>
    <mergeCell ref="B22:D22"/>
    <mergeCell ref="E22:G22"/>
    <mergeCell ref="H22:J22"/>
    <mergeCell ref="H23:J23"/>
    <mergeCell ref="B26:D26"/>
    <mergeCell ref="E26:G26"/>
    <mergeCell ref="H26:I26"/>
    <mergeCell ref="B34:D34"/>
    <mergeCell ref="E34:G34"/>
    <mergeCell ref="H34:J34"/>
    <mergeCell ref="B31:D31"/>
    <mergeCell ref="E31:G31"/>
    <mergeCell ref="H31:J31"/>
    <mergeCell ref="B32:D32"/>
    <mergeCell ref="E32:G32"/>
    <mergeCell ref="H32:J32"/>
    <mergeCell ref="B33:D33"/>
    <mergeCell ref="E33:G33"/>
    <mergeCell ref="H33:J33"/>
    <mergeCell ref="B29:D29"/>
    <mergeCell ref="E29:G29"/>
    <mergeCell ref="H29:J29"/>
    <mergeCell ref="B30:D30"/>
    <mergeCell ref="E30:G30"/>
    <mergeCell ref="H30:J30"/>
    <mergeCell ref="A18:K18"/>
    <mergeCell ref="B24:D24"/>
    <mergeCell ref="E24:G24"/>
    <mergeCell ref="H24:J24"/>
    <mergeCell ref="B23:D23"/>
    <mergeCell ref="E23:G23"/>
    <mergeCell ref="B19:D19"/>
    <mergeCell ref="E19:G19"/>
    <mergeCell ref="H19:J19"/>
    <mergeCell ref="B20:D20"/>
    <mergeCell ref="E20:G20"/>
    <mergeCell ref="H20:J20"/>
  </mergeCells>
  <phoneticPr fontId="25" type="noConversion"/>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zoomScaleNormal="100" workbookViewId="0">
      <selection activeCell="A11" sqref="A11:J12"/>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0">
      <c r="A1" s="85" t="str">
        <f>+'Cover Page'!$B$29</f>
        <v>Annual Performance Report 2022</v>
      </c>
      <c r="B1" s="85"/>
      <c r="C1" s="85"/>
      <c r="D1" s="85"/>
      <c r="E1" s="85" t="str">
        <f>+'Cover Page'!$B$33</f>
        <v xml:space="preserve">Runcorn Energy From Waste Facility </v>
      </c>
      <c r="F1" s="85"/>
      <c r="G1" s="85"/>
      <c r="H1" s="85"/>
      <c r="I1" s="85"/>
      <c r="J1" s="85"/>
    </row>
    <row r="3" spans="1:10" ht="15.6">
      <c r="A3" s="1" t="s">
        <v>274</v>
      </c>
      <c r="B3" s="85"/>
      <c r="C3" s="85"/>
      <c r="D3" s="85"/>
      <c r="E3" s="85"/>
      <c r="F3" s="85"/>
      <c r="G3" s="85"/>
      <c r="H3" s="85"/>
      <c r="I3" s="85"/>
      <c r="J3" s="85"/>
    </row>
    <row r="4" spans="1:10" ht="15.6">
      <c r="A4" s="1"/>
      <c r="B4" s="85"/>
      <c r="C4" s="85"/>
      <c r="D4" s="85"/>
      <c r="E4" s="85"/>
      <c r="F4" s="85"/>
      <c r="G4" s="85"/>
      <c r="H4" s="85"/>
      <c r="I4" s="85"/>
      <c r="J4" s="85"/>
    </row>
    <row r="5" spans="1:10" s="3" customFormat="1" ht="28.5" customHeight="1">
      <c r="A5" s="49" t="s">
        <v>275</v>
      </c>
      <c r="B5" s="50"/>
      <c r="C5" s="50"/>
      <c r="D5" s="50"/>
      <c r="E5" s="50"/>
      <c r="F5" s="50"/>
      <c r="G5" s="50"/>
      <c r="H5" s="50"/>
      <c r="I5" s="50"/>
      <c r="J5" s="51"/>
    </row>
    <row r="6" spans="1:10" s="3" customFormat="1" ht="15.75" customHeight="1">
      <c r="A6" s="180" t="s">
        <v>56</v>
      </c>
      <c r="B6" s="181"/>
      <c r="C6" s="180" t="s">
        <v>215</v>
      </c>
      <c r="D6" s="182"/>
      <c r="E6" s="182"/>
      <c r="F6" s="182"/>
      <c r="G6" s="182"/>
      <c r="H6" s="182"/>
      <c r="I6" s="182"/>
      <c r="J6" s="181"/>
    </row>
    <row r="7" spans="1:10" s="3" customFormat="1" ht="15.75" customHeight="1">
      <c r="A7" s="207">
        <v>44616</v>
      </c>
      <c r="B7" s="209"/>
      <c r="C7" s="208" t="s">
        <v>276</v>
      </c>
      <c r="D7" s="212"/>
      <c r="E7" s="212"/>
      <c r="F7" s="212"/>
      <c r="G7" s="212"/>
      <c r="H7" s="212"/>
      <c r="I7" s="212"/>
      <c r="J7" s="213"/>
    </row>
    <row r="8" spans="1:10" s="3" customFormat="1" ht="15.75" customHeight="1">
      <c r="A8" s="210"/>
      <c r="B8" s="211"/>
      <c r="C8" s="214"/>
      <c r="D8" s="215"/>
      <c r="E8" s="215"/>
      <c r="F8" s="215"/>
      <c r="G8" s="215"/>
      <c r="H8" s="215"/>
      <c r="I8" s="215"/>
      <c r="J8" s="216"/>
    </row>
    <row r="9" spans="1:10" s="3" customFormat="1" ht="15.75" customHeight="1">
      <c r="A9" s="207">
        <v>44676</v>
      </c>
      <c r="B9" s="213"/>
      <c r="C9" s="208" t="s">
        <v>276</v>
      </c>
      <c r="D9" s="212"/>
      <c r="E9" s="212"/>
      <c r="F9" s="212"/>
      <c r="G9" s="212"/>
      <c r="H9" s="212"/>
      <c r="I9" s="212"/>
      <c r="J9" s="213"/>
    </row>
    <row r="10" spans="1:10" s="3" customFormat="1" ht="15.75" customHeight="1">
      <c r="A10" s="214"/>
      <c r="B10" s="216"/>
      <c r="C10" s="214"/>
      <c r="D10" s="215"/>
      <c r="E10" s="215"/>
      <c r="F10" s="215"/>
      <c r="G10" s="215"/>
      <c r="H10" s="215"/>
      <c r="I10" s="215"/>
      <c r="J10" s="216"/>
    </row>
    <row r="11" spans="1:10" s="3" customFormat="1" ht="15.75" customHeight="1">
      <c r="A11" s="207">
        <v>44760</v>
      </c>
      <c r="B11" s="213"/>
      <c r="C11" s="208" t="s">
        <v>276</v>
      </c>
      <c r="D11" s="212"/>
      <c r="E11" s="212"/>
      <c r="F11" s="212"/>
      <c r="G11" s="212"/>
      <c r="H11" s="212"/>
      <c r="I11" s="212"/>
      <c r="J11" s="213"/>
    </row>
    <row r="12" spans="1:10" s="3" customFormat="1" ht="15.75" customHeight="1">
      <c r="A12" s="214"/>
      <c r="B12" s="216"/>
      <c r="C12" s="214"/>
      <c r="D12" s="215"/>
      <c r="E12" s="215"/>
      <c r="F12" s="215"/>
      <c r="G12" s="215"/>
      <c r="H12" s="215"/>
      <c r="I12" s="215"/>
      <c r="J12" s="216"/>
    </row>
    <row r="13" spans="1:10" s="3" customFormat="1" ht="15.75" customHeight="1">
      <c r="A13" s="207">
        <v>45216</v>
      </c>
      <c r="B13" s="213"/>
      <c r="C13" s="208" t="s">
        <v>276</v>
      </c>
      <c r="D13" s="212"/>
      <c r="E13" s="212"/>
      <c r="F13" s="212"/>
      <c r="G13" s="212"/>
      <c r="H13" s="212"/>
      <c r="I13" s="212"/>
      <c r="J13" s="213"/>
    </row>
    <row r="14" spans="1:10" s="3" customFormat="1" ht="15.75" customHeight="1">
      <c r="A14" s="214"/>
      <c r="B14" s="216"/>
      <c r="C14" s="214"/>
      <c r="D14" s="215"/>
      <c r="E14" s="215"/>
      <c r="F14" s="215"/>
      <c r="G14" s="215"/>
      <c r="H14" s="215"/>
      <c r="I14" s="215"/>
      <c r="J14" s="216"/>
    </row>
    <row r="15" spans="1:10" s="3" customFormat="1" ht="13.9"/>
    <row r="16" spans="1:10" s="48" customFormat="1" ht="33.75" customHeight="1">
      <c r="A16" s="177" t="s">
        <v>277</v>
      </c>
      <c r="B16" s="178"/>
      <c r="C16" s="178"/>
      <c r="D16" s="178"/>
      <c r="E16" s="178"/>
      <c r="F16" s="178"/>
      <c r="G16" s="178"/>
      <c r="H16" s="178"/>
      <c r="I16" s="178"/>
      <c r="J16" s="179"/>
    </row>
    <row r="17" spans="1:10" ht="15.75" customHeight="1">
      <c r="A17" s="180" t="s">
        <v>56</v>
      </c>
      <c r="B17" s="181"/>
      <c r="C17" s="180" t="s">
        <v>215</v>
      </c>
      <c r="D17" s="182"/>
      <c r="E17" s="182"/>
      <c r="F17" s="182"/>
      <c r="G17" s="182"/>
      <c r="H17" s="182"/>
      <c r="I17" s="182"/>
      <c r="J17" s="182"/>
    </row>
    <row r="18" spans="1:10" ht="15.75" customHeight="1">
      <c r="A18" s="207">
        <v>44942</v>
      </c>
      <c r="B18" s="213"/>
      <c r="C18" s="208" t="s">
        <v>276</v>
      </c>
      <c r="D18" s="212"/>
      <c r="E18" s="212"/>
      <c r="F18" s="212"/>
      <c r="G18" s="212"/>
      <c r="H18" s="212"/>
      <c r="I18" s="212"/>
      <c r="J18" s="213"/>
    </row>
    <row r="19" spans="1:10" ht="15.75" customHeight="1">
      <c r="A19" s="214"/>
      <c r="B19" s="216"/>
      <c r="C19" s="214"/>
      <c r="D19" s="215"/>
      <c r="E19" s="215"/>
      <c r="F19" s="215"/>
      <c r="G19" s="215"/>
      <c r="H19" s="215"/>
      <c r="I19" s="215"/>
      <c r="J19" s="216"/>
    </row>
    <row r="20" spans="1:10" ht="15.75" customHeight="1">
      <c r="A20" s="207"/>
      <c r="B20" s="213"/>
      <c r="C20" s="208"/>
      <c r="D20" s="212"/>
      <c r="E20" s="212"/>
      <c r="F20" s="212"/>
      <c r="G20" s="212"/>
      <c r="H20" s="212"/>
      <c r="I20" s="212"/>
      <c r="J20" s="213"/>
    </row>
    <row r="21" spans="1:10" ht="15.75" customHeight="1">
      <c r="A21" s="214"/>
      <c r="B21" s="216"/>
      <c r="C21" s="214"/>
      <c r="D21" s="215"/>
      <c r="E21" s="215"/>
      <c r="F21" s="215"/>
      <c r="G21" s="215"/>
      <c r="H21" s="215"/>
      <c r="I21" s="215"/>
      <c r="J21" s="216"/>
    </row>
    <row r="22" spans="1:10" ht="15.75" customHeight="1">
      <c r="A22" s="208"/>
      <c r="B22" s="213"/>
      <c r="C22" s="208"/>
      <c r="D22" s="212"/>
      <c r="E22" s="212"/>
      <c r="F22" s="212"/>
      <c r="G22" s="212"/>
      <c r="H22" s="212"/>
      <c r="I22" s="212"/>
      <c r="J22" s="213"/>
    </row>
    <row r="23" spans="1:10" ht="15.75" customHeight="1">
      <c r="A23" s="214"/>
      <c r="B23" s="216"/>
      <c r="C23" s="214"/>
      <c r="D23" s="215"/>
      <c r="E23" s="215"/>
      <c r="F23" s="215"/>
      <c r="G23" s="215"/>
      <c r="H23" s="215"/>
      <c r="I23" s="215"/>
      <c r="J23" s="216"/>
    </row>
    <row r="24" spans="1:10" ht="15.75" customHeight="1">
      <c r="A24" s="171"/>
      <c r="B24" s="141"/>
      <c r="C24" s="171"/>
      <c r="D24" s="140"/>
      <c r="E24" s="140"/>
      <c r="F24" s="140"/>
      <c r="G24" s="140"/>
      <c r="H24" s="140"/>
      <c r="I24" s="140"/>
      <c r="J24" s="141"/>
    </row>
    <row r="25" spans="1:10" ht="15.75" customHeight="1">
      <c r="A25" s="145"/>
      <c r="B25" s="147"/>
      <c r="C25" s="145"/>
      <c r="D25" s="146"/>
      <c r="E25" s="146"/>
      <c r="F25" s="146"/>
      <c r="G25" s="146"/>
      <c r="H25" s="146"/>
      <c r="I25" s="146"/>
      <c r="J25" s="147"/>
    </row>
    <row r="26" spans="1:10" ht="15.75" customHeight="1">
      <c r="A26" s="171"/>
      <c r="B26" s="141"/>
      <c r="C26" s="171"/>
      <c r="D26" s="140"/>
      <c r="E26" s="140"/>
      <c r="F26" s="140"/>
      <c r="G26" s="140"/>
      <c r="H26" s="140"/>
      <c r="I26" s="140"/>
      <c r="J26" s="141"/>
    </row>
    <row r="27" spans="1:10" ht="15.75" customHeight="1">
      <c r="A27" s="145"/>
      <c r="B27" s="147"/>
      <c r="C27" s="145"/>
      <c r="D27" s="146"/>
      <c r="E27" s="146"/>
      <c r="F27" s="146"/>
      <c r="G27" s="146"/>
      <c r="H27" s="146"/>
      <c r="I27" s="146"/>
      <c r="J27" s="147"/>
    </row>
    <row r="28" spans="1:10" ht="15.6">
      <c r="A28" s="1"/>
      <c r="B28" s="85"/>
      <c r="C28" s="85"/>
      <c r="D28" s="85"/>
      <c r="E28" s="85"/>
      <c r="F28" s="85"/>
      <c r="G28" s="85"/>
      <c r="H28" s="85"/>
      <c r="I28" s="85"/>
      <c r="J28" s="85"/>
    </row>
    <row r="29" spans="1:10" ht="36.75" customHeight="1">
      <c r="A29" s="177"/>
      <c r="B29" s="178"/>
      <c r="C29" s="178"/>
      <c r="D29" s="178"/>
      <c r="E29" s="178"/>
      <c r="F29" s="178"/>
      <c r="G29" s="178"/>
      <c r="H29" s="178"/>
      <c r="I29" s="178"/>
      <c r="J29" s="179"/>
    </row>
    <row r="66" spans="6:6">
      <c r="F66" s="3"/>
    </row>
  </sheetData>
  <mergeCells count="24">
    <mergeCell ref="A17:B17"/>
    <mergeCell ref="C17:J17"/>
    <mergeCell ref="A6:B6"/>
    <mergeCell ref="C6:J6"/>
    <mergeCell ref="A7:B8"/>
    <mergeCell ref="C7:J8"/>
    <mergeCell ref="A9:B10"/>
    <mergeCell ref="C9:J10"/>
    <mergeCell ref="A11:B12"/>
    <mergeCell ref="C11:J12"/>
    <mergeCell ref="A13:B14"/>
    <mergeCell ref="C13:J14"/>
    <mergeCell ref="A16:J16"/>
    <mergeCell ref="A18:B19"/>
    <mergeCell ref="C18:J19"/>
    <mergeCell ref="A20:B21"/>
    <mergeCell ref="C20:J21"/>
    <mergeCell ref="A22:B23"/>
    <mergeCell ref="C22:J23"/>
    <mergeCell ref="A24:B25"/>
    <mergeCell ref="C24:J25"/>
    <mergeCell ref="A26:B27"/>
    <mergeCell ref="C26:J27"/>
    <mergeCell ref="A29:J29"/>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92D050"/>
  </sheetPr>
  <dimension ref="A1:J64"/>
  <sheetViews>
    <sheetView showGridLines="0" topLeftCell="A9" zoomScaleNormal="100" workbookViewId="0">
      <selection activeCell="C17" sqref="C17:J18"/>
    </sheetView>
  </sheetViews>
  <sheetFormatPr defaultColWidth="9.28515625" defaultRowHeight="15"/>
  <cols>
    <col min="1" max="1" width="9.28515625" style="2" customWidth="1"/>
    <col min="2" max="2" width="14.5703125" style="2" bestFit="1" customWidth="1"/>
    <col min="3" max="9" width="9.28515625" style="2"/>
    <col min="10" max="10" width="10" style="2" customWidth="1"/>
    <col min="11" max="16384" width="9.28515625" style="2"/>
  </cols>
  <sheetData>
    <row r="1" spans="1:10">
      <c r="A1" s="85" t="str">
        <f>+'Cover Page'!$B$29</f>
        <v>Annual Performance Report 2022</v>
      </c>
      <c r="B1" s="85"/>
      <c r="C1" s="85"/>
      <c r="D1" s="85"/>
      <c r="E1" s="85" t="str">
        <f>+'Cover Page'!$B$33</f>
        <v xml:space="preserve">Runcorn Energy From Waste Facility </v>
      </c>
      <c r="F1" s="85"/>
      <c r="G1" s="85"/>
      <c r="H1" s="85"/>
      <c r="I1" s="85"/>
      <c r="J1" s="85"/>
    </row>
    <row r="3" spans="1:10" ht="15.6">
      <c r="A3" s="1" t="s">
        <v>41</v>
      </c>
      <c r="B3" s="85"/>
      <c r="C3" s="85"/>
      <c r="D3" s="85"/>
      <c r="E3" s="85"/>
      <c r="F3" s="85"/>
      <c r="G3" s="85"/>
      <c r="H3" s="85"/>
      <c r="I3" s="85"/>
      <c r="J3" s="85"/>
    </row>
    <row r="4" spans="1:10" ht="15.6">
      <c r="A4" s="1"/>
      <c r="B4" s="85"/>
      <c r="C4" s="85"/>
      <c r="D4" s="85"/>
      <c r="E4" s="85"/>
      <c r="F4" s="85"/>
      <c r="G4" s="85"/>
      <c r="H4" s="85"/>
      <c r="I4" s="85"/>
      <c r="J4" s="85"/>
    </row>
    <row r="5" spans="1:10" s="3" customFormat="1" ht="21.75" customHeight="1">
      <c r="A5" s="49" t="s">
        <v>210</v>
      </c>
      <c r="B5" s="50"/>
      <c r="C5" s="50"/>
      <c r="D5" s="50"/>
      <c r="E5" s="50"/>
      <c r="F5" s="50"/>
      <c r="G5" s="50"/>
      <c r="H5" s="50"/>
      <c r="I5" s="50"/>
      <c r="J5" s="51"/>
    </row>
    <row r="6" spans="1:10" s="3" customFormat="1" ht="15.75" customHeight="1">
      <c r="A6" s="171" t="s">
        <v>278</v>
      </c>
      <c r="B6" s="140"/>
      <c r="C6" s="140"/>
      <c r="D6" s="140"/>
      <c r="E6" s="140"/>
      <c r="F6" s="140"/>
      <c r="G6" s="140"/>
      <c r="H6" s="140"/>
      <c r="I6" s="140"/>
      <c r="J6" s="141"/>
    </row>
    <row r="7" spans="1:10" s="3" customFormat="1" ht="15.75" customHeight="1">
      <c r="A7" s="145"/>
      <c r="B7" s="146"/>
      <c r="C7" s="146"/>
      <c r="D7" s="146"/>
      <c r="E7" s="146"/>
      <c r="F7" s="146"/>
      <c r="G7" s="146"/>
      <c r="H7" s="146"/>
      <c r="I7" s="146"/>
      <c r="J7" s="147"/>
    </row>
    <row r="8" spans="1:10" s="3" customFormat="1" ht="15.75" customHeight="1">
      <c r="A8" s="137"/>
      <c r="B8" s="172"/>
      <c r="C8" s="172"/>
      <c r="D8" s="172"/>
      <c r="E8" s="172"/>
      <c r="F8" s="172"/>
      <c r="G8" s="172"/>
      <c r="H8" s="172"/>
      <c r="I8" s="172"/>
      <c r="J8" s="173"/>
    </row>
    <row r="9" spans="1:10" s="3" customFormat="1" ht="15.75" customHeight="1">
      <c r="A9" s="174"/>
      <c r="B9" s="175"/>
      <c r="C9" s="175"/>
      <c r="D9" s="175"/>
      <c r="E9" s="175"/>
      <c r="F9" s="175"/>
      <c r="G9" s="175"/>
      <c r="H9" s="175"/>
      <c r="I9" s="175"/>
      <c r="J9" s="176"/>
    </row>
    <row r="10" spans="1:10" s="3" customFormat="1" ht="15.75" customHeight="1">
      <c r="A10" s="137"/>
      <c r="B10" s="172"/>
      <c r="C10" s="172"/>
      <c r="D10" s="172"/>
      <c r="E10" s="172"/>
      <c r="F10" s="172"/>
      <c r="G10" s="172"/>
      <c r="H10" s="172"/>
      <c r="I10" s="172"/>
      <c r="J10" s="173"/>
    </row>
    <row r="11" spans="1:10" s="3" customFormat="1" ht="15.75" customHeight="1">
      <c r="A11" s="174"/>
      <c r="B11" s="175"/>
      <c r="C11" s="175"/>
      <c r="D11" s="175"/>
      <c r="E11" s="175"/>
      <c r="F11" s="175"/>
      <c r="G11" s="175"/>
      <c r="H11" s="175"/>
      <c r="I11" s="175"/>
      <c r="J11" s="176"/>
    </row>
    <row r="12" spans="1:10" s="3" customFormat="1" ht="13.9"/>
    <row r="13" spans="1:10" s="48" customFormat="1" ht="33.75" customHeight="1">
      <c r="A13" s="177" t="s">
        <v>213</v>
      </c>
      <c r="B13" s="178"/>
      <c r="C13" s="178"/>
      <c r="D13" s="178"/>
      <c r="E13" s="178"/>
      <c r="F13" s="178"/>
      <c r="G13" s="178"/>
      <c r="H13" s="178"/>
      <c r="I13" s="178"/>
      <c r="J13" s="179"/>
    </row>
    <row r="14" spans="1:10" ht="15.75" customHeight="1">
      <c r="A14" s="180" t="s">
        <v>214</v>
      </c>
      <c r="B14" s="181"/>
      <c r="C14" s="180" t="s">
        <v>215</v>
      </c>
      <c r="D14" s="182"/>
      <c r="E14" s="182"/>
      <c r="F14" s="182"/>
      <c r="G14" s="182"/>
      <c r="H14" s="182"/>
      <c r="I14" s="182"/>
      <c r="J14" s="182"/>
    </row>
    <row r="15" spans="1:10" ht="15.75" customHeight="1">
      <c r="A15" s="227">
        <v>44607</v>
      </c>
      <c r="B15" s="228"/>
      <c r="C15" s="231" t="s">
        <v>279</v>
      </c>
      <c r="D15" s="232"/>
      <c r="E15" s="232"/>
      <c r="F15" s="232"/>
      <c r="G15" s="232"/>
      <c r="H15" s="232"/>
      <c r="I15" s="232"/>
      <c r="J15" s="233"/>
    </row>
    <row r="16" spans="1:10" ht="40.15" customHeight="1">
      <c r="A16" s="229"/>
      <c r="B16" s="230"/>
      <c r="C16" s="234"/>
      <c r="D16" s="235"/>
      <c r="E16" s="235"/>
      <c r="F16" s="235"/>
      <c r="G16" s="235"/>
      <c r="H16" s="235"/>
      <c r="I16" s="235"/>
      <c r="J16" s="236"/>
    </row>
    <row r="17" spans="1:10" ht="15.75" customHeight="1">
      <c r="A17" s="413"/>
      <c r="B17" s="141"/>
      <c r="C17" s="137"/>
      <c r="D17" s="172"/>
      <c r="E17" s="172"/>
      <c r="F17" s="172"/>
      <c r="G17" s="172"/>
      <c r="H17" s="172"/>
      <c r="I17" s="172"/>
      <c r="J17" s="173"/>
    </row>
    <row r="18" spans="1:10" ht="30" customHeight="1">
      <c r="A18" s="145"/>
      <c r="B18" s="147"/>
      <c r="C18" s="174"/>
      <c r="D18" s="175"/>
      <c r="E18" s="175"/>
      <c r="F18" s="175"/>
      <c r="G18" s="175"/>
      <c r="H18" s="175"/>
      <c r="I18" s="175"/>
      <c r="J18" s="176"/>
    </row>
    <row r="19" spans="1:10" ht="15.75" customHeight="1">
      <c r="A19" s="171"/>
      <c r="B19" s="141"/>
      <c r="C19" s="171"/>
      <c r="D19" s="140"/>
      <c r="E19" s="140"/>
      <c r="F19" s="140"/>
      <c r="G19" s="140"/>
      <c r="H19" s="140"/>
      <c r="I19" s="140"/>
      <c r="J19" s="141"/>
    </row>
    <row r="20" spans="1:10" ht="15.75" customHeight="1">
      <c r="A20" s="145"/>
      <c r="B20" s="147"/>
      <c r="C20" s="145"/>
      <c r="D20" s="146"/>
      <c r="E20" s="146"/>
      <c r="F20" s="146"/>
      <c r="G20" s="146"/>
      <c r="H20" s="146"/>
      <c r="I20" s="146"/>
      <c r="J20" s="147"/>
    </row>
    <row r="22" spans="1:10" ht="22.5" customHeight="1">
      <c r="A22" s="219" t="s">
        <v>280</v>
      </c>
      <c r="B22" s="220"/>
      <c r="C22" s="220"/>
      <c r="D22" s="220"/>
      <c r="E22" s="220"/>
      <c r="F22" s="220"/>
      <c r="G22" s="220"/>
      <c r="H22" s="220"/>
      <c r="I22" s="220"/>
      <c r="J22" s="220"/>
    </row>
    <row r="23" spans="1:10" ht="19.5" customHeight="1">
      <c r="A23" s="221" t="s">
        <v>184</v>
      </c>
      <c r="B23" s="222"/>
      <c r="C23" s="223"/>
      <c r="D23" s="224" t="s">
        <v>281</v>
      </c>
      <c r="E23" s="225"/>
      <c r="F23" s="226"/>
      <c r="G23" s="55" t="s">
        <v>218</v>
      </c>
      <c r="H23" s="55" t="s">
        <v>282</v>
      </c>
      <c r="I23" s="55" t="s">
        <v>283</v>
      </c>
      <c r="J23" s="55" t="s">
        <v>284</v>
      </c>
    </row>
    <row r="24" spans="1:10" ht="30.75" customHeight="1">
      <c r="A24" s="217" t="s">
        <v>285</v>
      </c>
      <c r="B24" s="414"/>
      <c r="C24" s="415"/>
      <c r="D24" s="218" t="s">
        <v>286</v>
      </c>
      <c r="E24" s="416"/>
      <c r="F24" s="417"/>
      <c r="G24" s="89" t="s">
        <v>287</v>
      </c>
      <c r="H24" s="89" t="s">
        <v>288</v>
      </c>
      <c r="I24" s="418">
        <v>215</v>
      </c>
      <c r="J24" s="118">
        <v>18.8</v>
      </c>
    </row>
    <row r="25" spans="1:10" ht="27" customHeight="1">
      <c r="A25" s="217" t="s">
        <v>289</v>
      </c>
      <c r="B25" s="414"/>
      <c r="C25" s="415"/>
      <c r="D25" s="218" t="s">
        <v>286</v>
      </c>
      <c r="E25" s="416"/>
      <c r="F25" s="417"/>
      <c r="G25" s="89" t="s">
        <v>290</v>
      </c>
      <c r="H25" s="89" t="s">
        <v>291</v>
      </c>
      <c r="I25" s="418">
        <v>10.5</v>
      </c>
      <c r="J25" s="118">
        <v>8.1999999999999993</v>
      </c>
    </row>
    <row r="26" spans="1:10" ht="30.75" customHeight="1">
      <c r="A26" s="217" t="s">
        <v>292</v>
      </c>
      <c r="B26" s="414"/>
      <c r="C26" s="415"/>
      <c r="D26" s="218" t="s">
        <v>286</v>
      </c>
      <c r="E26" s="416"/>
      <c r="F26" s="417"/>
      <c r="G26" s="89" t="s">
        <v>293</v>
      </c>
      <c r="H26" s="89"/>
      <c r="I26" s="418">
        <v>36</v>
      </c>
      <c r="J26" s="118">
        <v>25.9</v>
      </c>
    </row>
    <row r="27" spans="1:10" ht="27.75" customHeight="1">
      <c r="A27" s="217" t="s">
        <v>294</v>
      </c>
      <c r="B27" s="414"/>
      <c r="C27" s="415"/>
      <c r="D27" s="218" t="s">
        <v>286</v>
      </c>
      <c r="E27" s="416"/>
      <c r="F27" s="417"/>
      <c r="G27" s="89" t="s">
        <v>295</v>
      </c>
      <c r="H27" s="89" t="s">
        <v>296</v>
      </c>
      <c r="I27" s="118">
        <v>0.3</v>
      </c>
      <c r="J27" s="118">
        <v>0.09</v>
      </c>
    </row>
    <row r="28" spans="1:10" ht="25.5" customHeight="1">
      <c r="A28" s="218" t="s">
        <v>297</v>
      </c>
      <c r="B28" s="416"/>
      <c r="C28" s="417"/>
      <c r="D28" s="218" t="s">
        <v>286</v>
      </c>
      <c r="E28" s="416"/>
      <c r="F28" s="417"/>
      <c r="G28" s="89" t="s">
        <v>298</v>
      </c>
      <c r="H28" s="89" t="s">
        <v>298</v>
      </c>
      <c r="I28" s="118" t="s">
        <v>298</v>
      </c>
      <c r="J28" s="118" t="s">
        <v>298</v>
      </c>
    </row>
    <row r="29" spans="1:10">
      <c r="A29" s="102"/>
      <c r="B29" s="102"/>
      <c r="C29" s="102"/>
      <c r="D29" s="102"/>
      <c r="E29" s="102"/>
      <c r="F29" s="102"/>
      <c r="G29" s="102"/>
      <c r="H29" s="102"/>
      <c r="I29" s="102"/>
      <c r="J29" s="102"/>
    </row>
    <row r="30" spans="1:10">
      <c r="A30" s="102"/>
      <c r="B30" s="102"/>
      <c r="C30" s="102"/>
      <c r="D30" s="102"/>
      <c r="E30" s="102"/>
      <c r="F30" s="102"/>
      <c r="G30" s="102"/>
      <c r="H30" s="102"/>
      <c r="I30" s="102"/>
      <c r="J30" s="102"/>
    </row>
    <row r="31" spans="1:10">
      <c r="A31" s="102"/>
      <c r="B31" s="102"/>
      <c r="C31" s="102"/>
      <c r="D31" s="102"/>
      <c r="E31" s="102"/>
      <c r="F31" s="102"/>
      <c r="G31" s="102"/>
      <c r="H31" s="102"/>
      <c r="I31" s="102"/>
      <c r="J31" s="102"/>
    </row>
    <row r="64" spans="6:6">
      <c r="F64" s="3"/>
    </row>
  </sheetData>
  <mergeCells count="25">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7:C27"/>
    <mergeCell ref="D27:F27"/>
    <mergeCell ref="A28:C28"/>
    <mergeCell ref="D28:F28"/>
    <mergeCell ref="A24:C24"/>
    <mergeCell ref="D24:F24"/>
    <mergeCell ref="A25:C25"/>
    <mergeCell ref="D25:F25"/>
    <mergeCell ref="A26:C26"/>
    <mergeCell ref="D26:F26"/>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O64"/>
  <sheetViews>
    <sheetView showGridLines="0" topLeftCell="A20" zoomScaleNormal="100" workbookViewId="0">
      <selection activeCell="L31" sqref="L31"/>
    </sheetView>
  </sheetViews>
  <sheetFormatPr defaultColWidth="9.28515625" defaultRowHeight="15"/>
  <cols>
    <col min="1" max="1" width="9.28515625" style="2" customWidth="1"/>
    <col min="2" max="2" width="14.5703125" style="2" bestFit="1" customWidth="1"/>
    <col min="3" max="16384" width="9.28515625" style="2"/>
  </cols>
  <sheetData>
    <row r="1" spans="1:15">
      <c r="A1" s="85" t="str">
        <f>+'Cover Page'!$B$29</f>
        <v>Annual Performance Report 2022</v>
      </c>
      <c r="B1" s="85"/>
      <c r="C1" s="85"/>
      <c r="D1" s="85"/>
      <c r="E1" s="85" t="str">
        <f>+'Cover Page'!$B$33</f>
        <v xml:space="preserve">Runcorn Energy From Waste Facility </v>
      </c>
      <c r="F1" s="85"/>
      <c r="G1" s="85"/>
      <c r="H1" s="85"/>
      <c r="I1" s="85"/>
      <c r="J1" s="85"/>
      <c r="K1" s="85"/>
      <c r="L1" s="85"/>
      <c r="M1" s="85"/>
      <c r="N1" s="85"/>
      <c r="O1" s="85"/>
    </row>
    <row r="2" spans="1:15" ht="7.5" customHeight="1">
      <c r="A2" s="85"/>
      <c r="B2" s="85"/>
      <c r="C2" s="85"/>
      <c r="D2" s="85"/>
      <c r="E2" s="85"/>
      <c r="F2" s="85"/>
      <c r="G2" s="85"/>
      <c r="H2" s="85"/>
      <c r="I2" s="85"/>
      <c r="J2" s="85"/>
      <c r="K2" s="85"/>
      <c r="L2" s="85"/>
      <c r="M2" s="85"/>
      <c r="N2" s="85"/>
      <c r="O2" s="85"/>
    </row>
    <row r="3" spans="1:15" ht="15.6">
      <c r="A3" s="1" t="s">
        <v>42</v>
      </c>
      <c r="B3" s="85"/>
      <c r="C3" s="85"/>
      <c r="D3" s="85"/>
      <c r="E3" s="85"/>
      <c r="F3" s="85"/>
      <c r="G3" s="85"/>
      <c r="H3" s="85"/>
      <c r="I3" s="85"/>
      <c r="J3" s="85"/>
      <c r="K3" s="85"/>
      <c r="L3" s="85"/>
      <c r="M3" s="85"/>
      <c r="N3" s="85"/>
      <c r="O3" s="85"/>
    </row>
    <row r="4" spans="1:15" ht="9.75" customHeight="1">
      <c r="A4" s="1"/>
      <c r="B4" s="85"/>
      <c r="C4" s="85"/>
      <c r="D4" s="85"/>
      <c r="E4" s="85"/>
      <c r="F4" s="85"/>
      <c r="G4" s="85"/>
      <c r="H4" s="85"/>
      <c r="I4" s="85"/>
      <c r="J4" s="85"/>
      <c r="K4" s="85"/>
      <c r="L4" s="85"/>
      <c r="M4" s="85"/>
      <c r="N4" s="85"/>
      <c r="O4" s="85"/>
    </row>
    <row r="5" spans="1:15" s="3" customFormat="1" ht="21.75" customHeight="1">
      <c r="A5" s="49" t="s">
        <v>299</v>
      </c>
      <c r="B5" s="50"/>
      <c r="C5" s="50"/>
      <c r="D5" s="50"/>
      <c r="E5" s="50"/>
      <c r="F5" s="50"/>
      <c r="G5" s="50"/>
      <c r="H5" s="50"/>
      <c r="I5" s="50"/>
      <c r="L5" s="82" t="s">
        <v>3</v>
      </c>
    </row>
    <row r="6" spans="1:15" s="3" customFormat="1" ht="15.75" customHeight="1">
      <c r="A6" s="171" t="s">
        <v>300</v>
      </c>
      <c r="B6" s="140"/>
      <c r="C6" s="140"/>
      <c r="D6" s="140"/>
      <c r="E6" s="140"/>
      <c r="F6" s="140"/>
      <c r="G6" s="140"/>
      <c r="H6" s="140"/>
      <c r="I6" s="140"/>
      <c r="L6" s="249" t="s">
        <v>301</v>
      </c>
      <c r="M6" s="249"/>
      <c r="N6" s="249"/>
      <c r="O6" s="249"/>
    </row>
    <row r="7" spans="1:15" s="3" customFormat="1" ht="15.75" customHeight="1">
      <c r="A7" s="145"/>
      <c r="B7" s="146"/>
      <c r="C7" s="146"/>
      <c r="D7" s="146"/>
      <c r="E7" s="146"/>
      <c r="F7" s="146"/>
      <c r="G7" s="146"/>
      <c r="H7" s="146"/>
      <c r="I7" s="146"/>
      <c r="L7" s="249"/>
      <c r="M7" s="249"/>
      <c r="N7" s="249"/>
      <c r="O7" s="249"/>
    </row>
    <row r="8" spans="1:15" s="3" customFormat="1" ht="13.9">
      <c r="L8" s="249"/>
      <c r="M8" s="249"/>
      <c r="N8" s="249"/>
      <c r="O8" s="249"/>
    </row>
    <row r="9" spans="1:15" s="57" customFormat="1" ht="16.5" customHeight="1">
      <c r="A9" s="170" t="s">
        <v>302</v>
      </c>
      <c r="B9" s="170"/>
      <c r="C9" s="170"/>
      <c r="D9" s="170"/>
      <c r="E9" s="170"/>
      <c r="F9" s="170"/>
      <c r="G9" s="170"/>
      <c r="H9" s="170"/>
      <c r="I9" s="170"/>
      <c r="L9" s="249"/>
      <c r="M9" s="249"/>
      <c r="N9" s="249"/>
      <c r="O9" s="249"/>
    </row>
    <row r="10" spans="1:15" s="57" customFormat="1" ht="16.5" customHeight="1">
      <c r="A10" s="237" t="s">
        <v>241</v>
      </c>
      <c r="B10" s="238"/>
      <c r="C10" s="247" t="s">
        <v>303</v>
      </c>
      <c r="D10" s="243" t="s">
        <v>304</v>
      </c>
      <c r="E10" s="244"/>
      <c r="F10" s="241" t="s">
        <v>305</v>
      </c>
      <c r="G10" s="242"/>
      <c r="H10" s="242"/>
      <c r="I10" s="242"/>
      <c r="L10" s="249" t="s">
        <v>306</v>
      </c>
      <c r="M10" s="249"/>
      <c r="N10" s="249"/>
      <c r="O10" s="249"/>
    </row>
    <row r="11" spans="1:15" s="12" customFormat="1" ht="17.25" customHeight="1">
      <c r="A11" s="239"/>
      <c r="B11" s="240"/>
      <c r="C11" s="248"/>
      <c r="D11" s="245"/>
      <c r="E11" s="246"/>
      <c r="F11" s="47" t="s">
        <v>186</v>
      </c>
      <c r="G11" s="47" t="s">
        <v>187</v>
      </c>
      <c r="H11" s="47" t="s">
        <v>188</v>
      </c>
      <c r="I11" s="47" t="s">
        <v>189</v>
      </c>
      <c r="J11" s="102"/>
      <c r="K11" s="102"/>
      <c r="L11" s="249"/>
      <c r="M11" s="249"/>
      <c r="N11" s="249"/>
      <c r="O11" s="249"/>
    </row>
    <row r="12" spans="1:15" s="12" customFormat="1" ht="23.25" customHeight="1">
      <c r="A12" s="168" t="s">
        <v>307</v>
      </c>
      <c r="B12" s="168"/>
      <c r="C12" s="419" t="s">
        <v>308</v>
      </c>
      <c r="D12" s="398" t="s">
        <v>309</v>
      </c>
      <c r="E12" s="398"/>
      <c r="F12" s="89">
        <v>0.62</v>
      </c>
      <c r="G12" s="89">
        <v>0.53</v>
      </c>
      <c r="H12" s="89">
        <v>0.2</v>
      </c>
      <c r="I12" s="89">
        <v>0.18</v>
      </c>
      <c r="J12" s="102"/>
      <c r="K12" s="102"/>
      <c r="L12" s="249"/>
      <c r="M12" s="249"/>
      <c r="N12" s="249"/>
      <c r="O12" s="249"/>
    </row>
    <row r="13" spans="1:15" s="12" customFormat="1" ht="23.25" customHeight="1">
      <c r="A13" s="168" t="s">
        <v>310</v>
      </c>
      <c r="B13" s="168"/>
      <c r="C13" s="419" t="s">
        <v>311</v>
      </c>
      <c r="D13" s="398" t="s">
        <v>312</v>
      </c>
      <c r="E13" s="398"/>
      <c r="F13" s="89">
        <v>1E-3</v>
      </c>
      <c r="G13" s="89">
        <v>1.6000000000000001E-3</v>
      </c>
      <c r="H13" s="89">
        <v>1.4E-3</v>
      </c>
      <c r="I13" s="89">
        <v>1E-3</v>
      </c>
      <c r="J13" s="102"/>
      <c r="K13" s="102"/>
      <c r="L13" s="102"/>
      <c r="M13" s="102"/>
      <c r="N13" s="102"/>
      <c r="O13" s="102"/>
    </row>
    <row r="14" spans="1:15" s="12" customFormat="1" ht="23.25" customHeight="1">
      <c r="A14" s="168" t="s">
        <v>313</v>
      </c>
      <c r="B14" s="168"/>
      <c r="C14" s="419" t="s">
        <v>311</v>
      </c>
      <c r="D14" s="398" t="s">
        <v>312</v>
      </c>
      <c r="E14" s="398"/>
      <c r="F14" s="89">
        <v>5.1999999999999998E-3</v>
      </c>
      <c r="G14" s="89">
        <v>3.0999999999999999E-3</v>
      </c>
      <c r="H14" s="89">
        <v>3.3E-3</v>
      </c>
      <c r="I14" s="89">
        <v>2E-3</v>
      </c>
      <c r="J14" s="102"/>
      <c r="K14" s="102"/>
      <c r="L14" s="102"/>
      <c r="M14" s="102"/>
      <c r="N14" s="102"/>
      <c r="O14" s="102"/>
    </row>
    <row r="15" spans="1:15" s="12" customFormat="1" ht="23.25" customHeight="1">
      <c r="A15" s="168" t="s">
        <v>314</v>
      </c>
      <c r="B15" s="168"/>
      <c r="C15" s="419" t="s">
        <v>311</v>
      </c>
      <c r="D15" s="398" t="s">
        <v>315</v>
      </c>
      <c r="E15" s="398"/>
      <c r="F15" s="89">
        <v>3.7010000000000001E-2</v>
      </c>
      <c r="G15" s="89">
        <v>0.21720999999999999</v>
      </c>
      <c r="H15" s="89">
        <v>4.4470000000000003E-2</v>
      </c>
      <c r="I15" s="89">
        <v>1.7649999999999999E-2</v>
      </c>
      <c r="J15" s="102"/>
      <c r="K15" s="102"/>
      <c r="L15" s="102"/>
      <c r="M15" s="102"/>
      <c r="N15" s="102"/>
      <c r="O15" s="102"/>
    </row>
    <row r="16" spans="1:15" s="12" customFormat="1" ht="23.25" customHeight="1">
      <c r="A16" s="168" t="s">
        <v>316</v>
      </c>
      <c r="B16" s="168"/>
      <c r="C16" s="419" t="s">
        <v>311</v>
      </c>
      <c r="D16" s="398" t="s">
        <v>317</v>
      </c>
      <c r="E16" s="398"/>
      <c r="F16" s="119">
        <v>1.6199999999999999E-2</v>
      </c>
      <c r="G16" s="89">
        <v>2.8E-3</v>
      </c>
      <c r="H16" s="89">
        <v>4.1000000000000003E-3</v>
      </c>
      <c r="I16" s="89">
        <v>6.4000000000000003E-3</v>
      </c>
      <c r="J16" s="102"/>
      <c r="K16" s="102"/>
      <c r="L16" s="102"/>
      <c r="M16" s="102"/>
      <c r="N16" s="102"/>
      <c r="O16" s="102"/>
    </row>
    <row r="17" spans="1:9" s="12" customFormat="1" ht="23.25" customHeight="1">
      <c r="A17" s="168" t="s">
        <v>318</v>
      </c>
      <c r="B17" s="168"/>
      <c r="C17" s="419" t="s">
        <v>311</v>
      </c>
      <c r="D17" s="398" t="s">
        <v>319</v>
      </c>
      <c r="E17" s="398"/>
      <c r="F17" s="89">
        <v>1.6999999999999999E-3</v>
      </c>
      <c r="G17" s="89">
        <v>2.5000000000000001E-4</v>
      </c>
      <c r="H17" s="89">
        <v>4.0000000000000002E-4</v>
      </c>
      <c r="I17" s="89">
        <v>1.1000000000000001E-3</v>
      </c>
    </row>
    <row r="18" spans="1:9" s="12" customFormat="1" ht="23.25" customHeight="1">
      <c r="A18" s="168" t="s">
        <v>320</v>
      </c>
      <c r="B18" s="168"/>
      <c r="C18" s="419" t="s">
        <v>311</v>
      </c>
      <c r="D18" s="398" t="s">
        <v>319</v>
      </c>
      <c r="E18" s="398"/>
      <c r="F18" s="89">
        <v>1E-4</v>
      </c>
      <c r="G18" s="89">
        <v>1.2999999999999999E-5</v>
      </c>
      <c r="H18" s="89">
        <v>2.0000000000000002E-5</v>
      </c>
      <c r="I18" s="89">
        <v>4.8999999999999998E-5</v>
      </c>
    </row>
    <row r="19" spans="1:9" s="12" customFormat="1" ht="23.25" customHeight="1">
      <c r="A19" s="168" t="s">
        <v>321</v>
      </c>
      <c r="B19" s="168"/>
      <c r="C19" s="419" t="s">
        <v>311</v>
      </c>
      <c r="D19" s="398" t="s">
        <v>319</v>
      </c>
      <c r="E19" s="398"/>
      <c r="F19" s="89">
        <v>4.4999999999999997E-3</v>
      </c>
      <c r="G19" s="89">
        <v>5.9999999999999995E-4</v>
      </c>
      <c r="H19" s="89">
        <v>1.1000000000000001E-3</v>
      </c>
      <c r="I19" s="89">
        <v>2.5000000000000001E-3</v>
      </c>
    </row>
    <row r="20" spans="1:9" s="12" customFormat="1" ht="23.25" customHeight="1">
      <c r="A20" s="168" t="s">
        <v>322</v>
      </c>
      <c r="B20" s="168"/>
      <c r="C20" s="419" t="s">
        <v>311</v>
      </c>
      <c r="D20" s="398" t="s">
        <v>319</v>
      </c>
      <c r="E20" s="398"/>
      <c r="F20" s="89">
        <v>1.46E-2</v>
      </c>
      <c r="G20" s="89">
        <v>2.3E-3</v>
      </c>
      <c r="H20" s="89">
        <v>3.5999999999999999E-3</v>
      </c>
      <c r="I20" s="89">
        <v>5.7999999999999996E-3</v>
      </c>
    </row>
    <row r="21" spans="1:9" s="12" customFormat="1" ht="23.25" customHeight="1">
      <c r="A21" s="168" t="s">
        <v>323</v>
      </c>
      <c r="B21" s="168"/>
      <c r="C21" s="419" t="s">
        <v>311</v>
      </c>
      <c r="D21" s="398" t="s">
        <v>319</v>
      </c>
      <c r="E21" s="398"/>
      <c r="F21" s="89">
        <v>1.6899999999999998E-2</v>
      </c>
      <c r="G21" s="89">
        <v>2.8E-3</v>
      </c>
      <c r="H21" s="89">
        <v>4.1000000000000003E-3</v>
      </c>
      <c r="I21" s="89">
        <v>6.3E-3</v>
      </c>
    </row>
    <row r="22" spans="1:9" s="12" customFormat="1" ht="23.25" customHeight="1">
      <c r="A22" s="168" t="s">
        <v>324</v>
      </c>
      <c r="B22" s="168"/>
      <c r="C22" s="419" t="s">
        <v>311</v>
      </c>
      <c r="D22" s="398" t="s">
        <v>319</v>
      </c>
      <c r="E22" s="398"/>
      <c r="F22" s="89">
        <v>2.6100000000000002E-2</v>
      </c>
      <c r="G22" s="89">
        <v>4.8999999999999998E-3</v>
      </c>
      <c r="H22" s="89">
        <v>7.4000000000000003E-3</v>
      </c>
      <c r="I22" s="89">
        <v>9.4999999999999998E-3</v>
      </c>
    </row>
    <row r="23" spans="1:9" s="12" customFormat="1" ht="23.25" customHeight="1">
      <c r="A23" s="168" t="s">
        <v>325</v>
      </c>
      <c r="B23" s="168"/>
      <c r="C23" s="419" t="s">
        <v>311</v>
      </c>
      <c r="D23" s="398" t="s">
        <v>326</v>
      </c>
      <c r="E23" s="398"/>
      <c r="F23" s="89" t="s">
        <v>327</v>
      </c>
      <c r="G23" s="89" t="s">
        <v>328</v>
      </c>
      <c r="H23" s="89" t="s">
        <v>328</v>
      </c>
      <c r="I23" s="89" t="s">
        <v>328</v>
      </c>
    </row>
    <row r="24" spans="1:9" s="12" customFormat="1" ht="23.25" customHeight="1">
      <c r="A24" s="168" t="s">
        <v>329</v>
      </c>
      <c r="B24" s="168"/>
      <c r="C24" s="419" t="s">
        <v>311</v>
      </c>
      <c r="D24" s="398" t="s">
        <v>326</v>
      </c>
      <c r="E24" s="398"/>
      <c r="F24" s="89" t="s">
        <v>330</v>
      </c>
      <c r="G24" s="89" t="s">
        <v>330</v>
      </c>
      <c r="H24" s="89" t="s">
        <v>330</v>
      </c>
      <c r="I24" s="89" t="s">
        <v>330</v>
      </c>
    </row>
    <row r="25" spans="1:9" s="12" customFormat="1" ht="23.25" customHeight="1">
      <c r="A25" s="168" t="s">
        <v>331</v>
      </c>
      <c r="B25" s="168"/>
      <c r="C25" s="419" t="s">
        <v>311</v>
      </c>
      <c r="D25" s="398" t="s">
        <v>326</v>
      </c>
      <c r="E25" s="398"/>
      <c r="F25" s="89" t="s">
        <v>327</v>
      </c>
      <c r="G25" s="89" t="s">
        <v>330</v>
      </c>
      <c r="H25" s="89" t="s">
        <v>330</v>
      </c>
      <c r="I25" s="89" t="s">
        <v>330</v>
      </c>
    </row>
    <row r="26" spans="1:9" s="12" customFormat="1" ht="23.25" customHeight="1">
      <c r="A26" s="168" t="s">
        <v>332</v>
      </c>
      <c r="B26" s="168"/>
      <c r="C26" s="419" t="s">
        <v>311</v>
      </c>
      <c r="D26" s="398" t="s">
        <v>326</v>
      </c>
      <c r="E26" s="398"/>
      <c r="F26" s="89" t="s">
        <v>330</v>
      </c>
      <c r="G26" s="89" t="s">
        <v>330</v>
      </c>
      <c r="H26" s="89" t="s">
        <v>330</v>
      </c>
      <c r="I26" s="89" t="s">
        <v>330</v>
      </c>
    </row>
    <row r="27" spans="1:9" s="12" customFormat="1" ht="25.9" customHeight="1">
      <c r="A27" s="168" t="s">
        <v>333</v>
      </c>
      <c r="B27" s="168"/>
      <c r="C27" s="419" t="s">
        <v>311</v>
      </c>
      <c r="D27" s="398" t="s">
        <v>326</v>
      </c>
      <c r="E27" s="398"/>
      <c r="F27" s="89" t="s">
        <v>327</v>
      </c>
      <c r="G27" s="89" t="s">
        <v>328</v>
      </c>
      <c r="H27" s="89" t="s">
        <v>330</v>
      </c>
      <c r="I27" s="89" t="s">
        <v>328</v>
      </c>
    </row>
    <row r="28" spans="1:9" s="12" customFormat="1" ht="23.25" customHeight="1">
      <c r="A28" s="168" t="s">
        <v>334</v>
      </c>
      <c r="B28" s="168"/>
      <c r="C28" s="419" t="s">
        <v>311</v>
      </c>
      <c r="D28" s="398" t="s">
        <v>326</v>
      </c>
      <c r="E28" s="398"/>
      <c r="F28" s="89" t="s">
        <v>327</v>
      </c>
      <c r="G28" s="89" t="s">
        <v>328</v>
      </c>
      <c r="H28" s="89" t="s">
        <v>328</v>
      </c>
      <c r="I28" s="89" t="s">
        <v>328</v>
      </c>
    </row>
    <row r="29" spans="1:9" s="12" customFormat="1" ht="23.25" customHeight="1">
      <c r="A29" s="168" t="s">
        <v>335</v>
      </c>
      <c r="B29" s="168"/>
      <c r="C29" s="419" t="s">
        <v>311</v>
      </c>
      <c r="D29" s="398" t="s">
        <v>326</v>
      </c>
      <c r="E29" s="398"/>
      <c r="F29" s="89" t="s">
        <v>330</v>
      </c>
      <c r="G29" s="89">
        <v>0.01</v>
      </c>
      <c r="H29" s="89">
        <v>0.01</v>
      </c>
      <c r="I29" s="89">
        <v>0.01</v>
      </c>
    </row>
    <row r="30" spans="1:9" s="12" customFormat="1" ht="23.25" customHeight="1">
      <c r="A30" s="168" t="s">
        <v>336</v>
      </c>
      <c r="B30" s="168"/>
      <c r="C30" s="419" t="s">
        <v>311</v>
      </c>
      <c r="D30" s="398" t="s">
        <v>326</v>
      </c>
      <c r="E30" s="398"/>
      <c r="F30" s="89" t="s">
        <v>327</v>
      </c>
      <c r="G30" s="89" t="s">
        <v>330</v>
      </c>
      <c r="H30" s="89" t="s">
        <v>330</v>
      </c>
      <c r="I30" s="89" t="s">
        <v>330</v>
      </c>
    </row>
    <row r="31" spans="1:9" s="12" customFormat="1" ht="23.25" customHeight="1">
      <c r="A31" s="168" t="s">
        <v>337</v>
      </c>
      <c r="B31" s="168"/>
      <c r="C31" s="419" t="s">
        <v>311</v>
      </c>
      <c r="D31" s="398" t="s">
        <v>326</v>
      </c>
      <c r="E31" s="398"/>
      <c r="F31" s="89" t="s">
        <v>327</v>
      </c>
      <c r="G31" s="89" t="s">
        <v>328</v>
      </c>
      <c r="H31" s="89" t="s">
        <v>328</v>
      </c>
      <c r="I31" s="89" t="s">
        <v>328</v>
      </c>
    </row>
    <row r="32" spans="1:9" s="12" customFormat="1" ht="23.25" customHeight="1">
      <c r="A32" s="168" t="s">
        <v>338</v>
      </c>
      <c r="B32" s="168"/>
      <c r="C32" s="419" t="s">
        <v>311</v>
      </c>
      <c r="D32" s="398" t="s">
        <v>326</v>
      </c>
      <c r="E32" s="398"/>
      <c r="F32" s="89" t="s">
        <v>339</v>
      </c>
      <c r="G32" s="89">
        <v>0.01</v>
      </c>
      <c r="H32" s="89">
        <v>0.01</v>
      </c>
      <c r="I32" s="89">
        <v>0.01</v>
      </c>
    </row>
    <row r="33" spans="1:9" s="12" customFormat="1" ht="23.25" customHeight="1">
      <c r="A33" s="168" t="s">
        <v>340</v>
      </c>
      <c r="B33" s="168"/>
      <c r="C33" s="419" t="s">
        <v>311</v>
      </c>
      <c r="D33" s="398" t="s">
        <v>326</v>
      </c>
      <c r="E33" s="398"/>
      <c r="F33" s="89" t="s">
        <v>327</v>
      </c>
      <c r="G33" s="89" t="s">
        <v>330</v>
      </c>
      <c r="H33" s="89">
        <v>0.01</v>
      </c>
      <c r="I33" s="89" t="s">
        <v>330</v>
      </c>
    </row>
    <row r="34" spans="1:9" s="12" customFormat="1" ht="23.25" customHeight="1">
      <c r="A34" s="168" t="s">
        <v>341</v>
      </c>
      <c r="B34" s="168"/>
      <c r="C34" s="419" t="s">
        <v>311</v>
      </c>
      <c r="D34" s="398" t="s">
        <v>326</v>
      </c>
      <c r="E34" s="398"/>
      <c r="F34" s="89" t="s">
        <v>327</v>
      </c>
      <c r="G34" s="89" t="s">
        <v>328</v>
      </c>
      <c r="H34" s="89" t="s">
        <v>328</v>
      </c>
      <c r="I34" s="89" t="s">
        <v>328</v>
      </c>
    </row>
    <row r="35" spans="1:9" s="12" customFormat="1" ht="23.25" customHeight="1">
      <c r="A35" s="168" t="s">
        <v>342</v>
      </c>
      <c r="B35" s="168"/>
      <c r="C35" s="419" t="s">
        <v>311</v>
      </c>
      <c r="D35" s="398" t="s">
        <v>326</v>
      </c>
      <c r="E35" s="398"/>
      <c r="F35" s="89" t="s">
        <v>327</v>
      </c>
      <c r="G35" s="89" t="s">
        <v>328</v>
      </c>
      <c r="H35" s="89" t="s">
        <v>328</v>
      </c>
      <c r="I35" s="89" t="s">
        <v>328</v>
      </c>
    </row>
    <row r="36" spans="1:9" s="12" customFormat="1" ht="23.25" customHeight="1">
      <c r="A36" s="168" t="s">
        <v>343</v>
      </c>
      <c r="B36" s="168"/>
      <c r="C36" s="419" t="s">
        <v>311</v>
      </c>
      <c r="D36" s="398" t="s">
        <v>326</v>
      </c>
      <c r="E36" s="398"/>
      <c r="F36" s="89">
        <v>7.0000000000000007E-2</v>
      </c>
      <c r="G36" s="89">
        <v>0.06</v>
      </c>
      <c r="H36" s="89">
        <v>0.12</v>
      </c>
      <c r="I36" s="89">
        <v>7.0000000000000007E-2</v>
      </c>
    </row>
    <row r="37" spans="1:9" s="12" customFormat="1" ht="23.25" customHeight="1">
      <c r="A37" s="168" t="s">
        <v>344</v>
      </c>
      <c r="B37" s="168"/>
      <c r="C37" s="419" t="s">
        <v>311</v>
      </c>
      <c r="D37" s="398" t="s">
        <v>326</v>
      </c>
      <c r="E37" s="398"/>
      <c r="F37" s="89" t="s">
        <v>327</v>
      </c>
      <c r="G37" s="89" t="s">
        <v>330</v>
      </c>
      <c r="H37" s="89">
        <v>0.01</v>
      </c>
      <c r="I37" s="89">
        <v>3.3999999999999998E-3</v>
      </c>
    </row>
    <row r="38" spans="1:9" s="12" customFormat="1" ht="23.25" customHeight="1">
      <c r="A38" s="168" t="s">
        <v>345</v>
      </c>
      <c r="B38" s="168"/>
      <c r="C38" s="419" t="s">
        <v>311</v>
      </c>
      <c r="D38" s="398" t="s">
        <v>326</v>
      </c>
      <c r="E38" s="398"/>
      <c r="F38" s="89">
        <v>1.28</v>
      </c>
      <c r="G38" s="89">
        <v>0.06</v>
      </c>
      <c r="H38" s="89">
        <v>12.23</v>
      </c>
      <c r="I38" s="89">
        <v>0.21</v>
      </c>
    </row>
    <row r="39" spans="1:9">
      <c r="A39" s="148" t="s">
        <v>228</v>
      </c>
      <c r="B39" s="148"/>
      <c r="C39" s="148"/>
      <c r="D39" s="148"/>
      <c r="E39" s="148"/>
      <c r="F39" s="148"/>
      <c r="G39" s="148"/>
      <c r="H39" s="148"/>
      <c r="I39" s="148"/>
    </row>
    <row r="40" spans="1:9">
      <c r="A40" s="149"/>
      <c r="B40" s="149"/>
      <c r="C40" s="149"/>
      <c r="D40" s="149"/>
      <c r="E40" s="149"/>
      <c r="F40" s="149"/>
      <c r="G40" s="149"/>
      <c r="H40" s="149"/>
      <c r="I40" s="149"/>
    </row>
    <row r="41" spans="1:9">
      <c r="A41" s="149"/>
      <c r="B41" s="149"/>
      <c r="C41" s="149"/>
      <c r="D41" s="149"/>
      <c r="E41" s="149"/>
      <c r="F41" s="149"/>
      <c r="G41" s="149"/>
      <c r="H41" s="149"/>
      <c r="I41" s="149"/>
    </row>
    <row r="64" spans="6:6">
      <c r="F64" s="3"/>
    </row>
  </sheetData>
  <mergeCells count="64">
    <mergeCell ref="L6:O9"/>
    <mergeCell ref="L10:O12"/>
    <mergeCell ref="A9:I9"/>
    <mergeCell ref="A6:I7"/>
    <mergeCell ref="A12:B12"/>
    <mergeCell ref="A13:B13"/>
    <mergeCell ref="D12:E12"/>
    <mergeCell ref="D13:E13"/>
    <mergeCell ref="A10:B11"/>
    <mergeCell ref="F10:I10"/>
    <mergeCell ref="D10:E11"/>
    <mergeCell ref="C10:C11"/>
    <mergeCell ref="A17:B17"/>
    <mergeCell ref="A18:B18"/>
    <mergeCell ref="A19:B19"/>
    <mergeCell ref="A14:B14"/>
    <mergeCell ref="A15:B15"/>
    <mergeCell ref="A16:B16"/>
    <mergeCell ref="A40:I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I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honeticPr fontId="25" type="noConversion"/>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N67"/>
  <sheetViews>
    <sheetView showGridLines="0" topLeftCell="A14" zoomScaleNormal="100" workbookViewId="0">
      <selection activeCell="A31" sqref="A31"/>
    </sheetView>
  </sheetViews>
  <sheetFormatPr defaultColWidth="9.28515625" defaultRowHeight="15"/>
  <cols>
    <col min="1" max="1" width="21.28515625" style="2" customWidth="1"/>
    <col min="2" max="2" width="13.7109375" style="2" customWidth="1"/>
    <col min="3" max="3" width="16.28515625" style="2" customWidth="1"/>
    <col min="4" max="4" width="9.5703125" style="2" bestFit="1" customWidth="1"/>
    <col min="5" max="16384" width="9.28515625" style="2"/>
  </cols>
  <sheetData>
    <row r="1" spans="1:14">
      <c r="A1" s="85" t="str">
        <f>+'Cover Page'!$B$29</f>
        <v>Annual Performance Report 2022</v>
      </c>
      <c r="B1" s="85"/>
      <c r="C1" s="85"/>
      <c r="D1" s="85"/>
      <c r="E1" s="85"/>
      <c r="F1" s="85"/>
      <c r="G1" s="85"/>
      <c r="H1" s="85"/>
      <c r="I1" s="85" t="str">
        <f>+'Cover Page'!$B$33</f>
        <v xml:space="preserve">Runcorn Energy From Waste Facility </v>
      </c>
      <c r="J1" s="85"/>
      <c r="K1" s="85"/>
      <c r="L1" s="85"/>
      <c r="M1" s="85"/>
      <c r="N1" s="85"/>
    </row>
    <row r="3" spans="1:14" ht="15.6">
      <c r="A3" s="1" t="s">
        <v>346</v>
      </c>
      <c r="B3" s="85"/>
      <c r="C3" s="85"/>
      <c r="D3" s="85"/>
      <c r="E3" s="85"/>
      <c r="F3" s="85"/>
      <c r="G3" s="85"/>
      <c r="H3" s="85"/>
      <c r="I3" s="85"/>
      <c r="J3" s="85"/>
      <c r="K3" s="85"/>
      <c r="L3" s="85"/>
      <c r="M3" s="85"/>
      <c r="N3" s="85"/>
    </row>
    <row r="4" spans="1:14" ht="15.6">
      <c r="A4" s="1"/>
      <c r="B4" s="85"/>
      <c r="C4" s="85"/>
      <c r="D4" s="85"/>
      <c r="E4" s="85"/>
      <c r="F4" s="85"/>
      <c r="G4" s="85"/>
      <c r="H4" s="85"/>
      <c r="I4" s="85"/>
      <c r="J4" s="85"/>
      <c r="K4" s="85"/>
      <c r="L4" s="85"/>
      <c r="M4" s="85"/>
      <c r="N4" s="73" t="s">
        <v>3</v>
      </c>
    </row>
    <row r="5" spans="1:14" s="3" customFormat="1" ht="21.75" customHeight="1">
      <c r="A5" s="49" t="s">
        <v>299</v>
      </c>
      <c r="B5" s="50"/>
      <c r="C5" s="50"/>
      <c r="D5" s="50"/>
      <c r="E5" s="50"/>
      <c r="F5" s="50"/>
      <c r="G5" s="50"/>
      <c r="H5" s="50"/>
      <c r="I5" s="50"/>
      <c r="J5" s="50"/>
      <c r="K5" s="50"/>
      <c r="N5" s="74" t="s">
        <v>347</v>
      </c>
    </row>
    <row r="6" spans="1:14" s="3" customFormat="1" ht="15.75" customHeight="1">
      <c r="A6" s="171" t="s">
        <v>348</v>
      </c>
      <c r="B6" s="140"/>
      <c r="C6" s="140"/>
      <c r="D6" s="140"/>
      <c r="E6" s="140"/>
      <c r="F6" s="140"/>
      <c r="G6" s="140"/>
      <c r="H6" s="140"/>
      <c r="I6" s="140"/>
      <c r="J6" s="140"/>
      <c r="K6" s="140"/>
      <c r="N6" s="3" t="s">
        <v>349</v>
      </c>
    </row>
    <row r="7" spans="1:14" s="3" customFormat="1" ht="15.75" customHeight="1">
      <c r="A7" s="145"/>
      <c r="B7" s="146"/>
      <c r="C7" s="146"/>
      <c r="D7" s="146"/>
      <c r="E7" s="146"/>
      <c r="F7" s="146"/>
      <c r="G7" s="146"/>
      <c r="H7" s="146"/>
      <c r="I7" s="146"/>
      <c r="J7" s="146"/>
      <c r="K7" s="146"/>
    </row>
    <row r="8" spans="1:14" s="3" customFormat="1" ht="15.75" customHeight="1">
      <c r="A8" s="137"/>
      <c r="B8" s="172"/>
      <c r="C8" s="172"/>
      <c r="D8" s="172"/>
      <c r="E8" s="172"/>
      <c r="F8" s="172"/>
      <c r="G8" s="172"/>
      <c r="H8" s="172"/>
      <c r="I8" s="172"/>
      <c r="J8" s="172"/>
      <c r="K8" s="172"/>
    </row>
    <row r="9" spans="1:14" s="3" customFormat="1" ht="15.75" customHeight="1">
      <c r="A9" s="174"/>
      <c r="B9" s="175"/>
      <c r="C9" s="175"/>
      <c r="D9" s="175"/>
      <c r="E9" s="175"/>
      <c r="F9" s="175"/>
      <c r="G9" s="175"/>
      <c r="H9" s="175"/>
      <c r="I9" s="175"/>
      <c r="J9" s="175"/>
      <c r="K9" s="175"/>
    </row>
    <row r="10" spans="1:14" s="3" customFormat="1" ht="13.9"/>
    <row r="11" spans="1:14" s="57" customFormat="1" ht="16.5" customHeight="1">
      <c r="A11" s="170" t="s">
        <v>350</v>
      </c>
      <c r="B11" s="170"/>
      <c r="C11" s="170"/>
      <c r="D11" s="170"/>
      <c r="E11" s="170"/>
      <c r="F11" s="170"/>
      <c r="G11" s="170"/>
      <c r="H11" s="170"/>
      <c r="I11" s="170"/>
      <c r="J11" s="170"/>
      <c r="K11" s="170"/>
    </row>
    <row r="12" spans="1:14" s="57" customFormat="1" ht="16.5" customHeight="1">
      <c r="A12" s="253" t="s">
        <v>241</v>
      </c>
      <c r="B12" s="247" t="s">
        <v>351</v>
      </c>
      <c r="C12" s="169" t="s">
        <v>304</v>
      </c>
      <c r="D12" s="187" t="s">
        <v>186</v>
      </c>
      <c r="E12" s="255"/>
      <c r="F12" s="187" t="s">
        <v>187</v>
      </c>
      <c r="G12" s="255"/>
      <c r="H12" s="187" t="s">
        <v>188</v>
      </c>
      <c r="I12" s="255"/>
      <c r="J12" s="187" t="s">
        <v>189</v>
      </c>
      <c r="K12" s="255"/>
    </row>
    <row r="13" spans="1:14" s="12" customFormat="1" ht="17.25" customHeight="1">
      <c r="A13" s="253"/>
      <c r="B13" s="254"/>
      <c r="C13" s="169"/>
      <c r="D13" s="47" t="s">
        <v>283</v>
      </c>
      <c r="E13" s="58" t="s">
        <v>352</v>
      </c>
      <c r="F13" s="47" t="s">
        <v>283</v>
      </c>
      <c r="G13" s="58" t="s">
        <v>352</v>
      </c>
      <c r="H13" s="47" t="s">
        <v>283</v>
      </c>
      <c r="I13" s="58" t="s">
        <v>352</v>
      </c>
      <c r="J13" s="47" t="s">
        <v>283</v>
      </c>
      <c r="K13" s="58" t="s">
        <v>352</v>
      </c>
      <c r="L13" s="102"/>
      <c r="M13" s="102"/>
      <c r="N13" s="102"/>
    </row>
    <row r="14" spans="1:14" s="12" customFormat="1" ht="23.25" customHeight="1">
      <c r="A14" s="168" t="s">
        <v>247</v>
      </c>
      <c r="B14" s="104" t="s">
        <v>353</v>
      </c>
      <c r="C14" s="104" t="s">
        <v>354</v>
      </c>
      <c r="D14" s="103">
        <f>NOx!O19</f>
        <v>194.44</v>
      </c>
      <c r="E14" s="103">
        <f>NOx!N19</f>
        <v>182.70500000000001</v>
      </c>
      <c r="F14" s="103">
        <f>NOx!O34</f>
        <v>199.31</v>
      </c>
      <c r="G14" s="103">
        <f>NOx!N34</f>
        <v>181.12416666666664</v>
      </c>
      <c r="H14" s="103">
        <f>NOx!O49</f>
        <v>198.65</v>
      </c>
      <c r="I14" s="103">
        <f>NOx!N49</f>
        <v>188.28333333333333</v>
      </c>
      <c r="J14" s="103">
        <f>NOx!O64</f>
        <v>196.82</v>
      </c>
      <c r="K14" s="103">
        <f>NOx!N64</f>
        <v>187.61</v>
      </c>
      <c r="L14" s="102"/>
      <c r="M14" s="102"/>
      <c r="N14" s="102"/>
    </row>
    <row r="15" spans="1:14" s="12" customFormat="1" ht="23.25" customHeight="1">
      <c r="A15" s="168"/>
      <c r="B15" s="104" t="s">
        <v>355</v>
      </c>
      <c r="C15" s="104" t="s">
        <v>356</v>
      </c>
      <c r="D15" s="103">
        <f>NOx!M19</f>
        <v>347.55</v>
      </c>
      <c r="E15" s="103">
        <f>NOx!L19</f>
        <v>182.56500000000003</v>
      </c>
      <c r="F15" s="103">
        <f>NOx!M34</f>
        <v>380.44</v>
      </c>
      <c r="G15" s="103">
        <f>NOx!L34</f>
        <v>180.92083333333332</v>
      </c>
      <c r="H15" s="103">
        <f>NOx!M49</f>
        <v>349.3</v>
      </c>
      <c r="I15" s="103">
        <f>NOx!L49</f>
        <v>187.95000000000005</v>
      </c>
      <c r="J15" s="103">
        <f>NOx!M64</f>
        <v>378.52</v>
      </c>
      <c r="K15" s="103">
        <f>NOx!L64</f>
        <v>187.34083333333334</v>
      </c>
      <c r="L15" s="102"/>
      <c r="M15" s="102"/>
      <c r="N15" s="102"/>
    </row>
    <row r="16" spans="1:14" s="12" customFormat="1" ht="23.25" customHeight="1">
      <c r="A16" s="124" t="s">
        <v>246</v>
      </c>
      <c r="B16" s="420" t="s">
        <v>353</v>
      </c>
      <c r="C16" s="104" t="s">
        <v>357</v>
      </c>
      <c r="D16" s="103">
        <f>Particulates!O19</f>
        <v>0.7</v>
      </c>
      <c r="E16" s="103">
        <f>Particulates!N19</f>
        <v>0.33083333333333337</v>
      </c>
      <c r="F16" s="103">
        <f>Particulates!O34</f>
        <v>4.2699999999999996</v>
      </c>
      <c r="G16" s="103">
        <f>Particulates!N34</f>
        <v>0.38500000000000001</v>
      </c>
      <c r="H16" s="103">
        <f>Particulates!O49</f>
        <v>9.49</v>
      </c>
      <c r="I16" s="103">
        <f>Particulates!N49</f>
        <v>1.2075000000000002</v>
      </c>
      <c r="J16" s="103">
        <f>Particulates!O64</f>
        <v>6.33</v>
      </c>
      <c r="K16" s="103">
        <f>Particulates!N64</f>
        <v>1.1033333333333333</v>
      </c>
      <c r="L16" s="102"/>
      <c r="M16" s="102"/>
      <c r="N16" s="102"/>
    </row>
    <row r="17" spans="1:11" s="12" customFormat="1" ht="23.25" customHeight="1">
      <c r="A17" s="124"/>
      <c r="B17" s="104" t="s">
        <v>355</v>
      </c>
      <c r="C17" s="104" t="s">
        <v>358</v>
      </c>
      <c r="D17" s="103">
        <f>Particulates!M19</f>
        <v>1.38</v>
      </c>
      <c r="E17" s="103">
        <f>Particulates!L19</f>
        <v>0.33249999999999996</v>
      </c>
      <c r="F17" s="103">
        <f>Particulates!M34</f>
        <v>8.27</v>
      </c>
      <c r="G17" s="103">
        <f>Particulates!L34</f>
        <v>0.38416666666666671</v>
      </c>
      <c r="H17" s="103">
        <f>Particulates!M49</f>
        <v>29.33</v>
      </c>
      <c r="I17" s="103">
        <f>Particulates!L49</f>
        <v>1.22</v>
      </c>
      <c r="J17" s="103">
        <f>Particulates!M64</f>
        <v>19.670000000000002</v>
      </c>
      <c r="K17" s="103">
        <f>Particulates!L64</f>
        <v>1.1100000000000001</v>
      </c>
    </row>
    <row r="18" spans="1:11" s="12" customFormat="1" ht="23.25" customHeight="1">
      <c r="A18" s="124" t="s">
        <v>359</v>
      </c>
      <c r="B18" s="104" t="s">
        <v>353</v>
      </c>
      <c r="C18" s="104" t="s">
        <v>360</v>
      </c>
      <c r="D18" s="103">
        <f>TOC!O19</f>
        <v>0.47</v>
      </c>
      <c r="E18" s="103">
        <f>TOC!N19</f>
        <v>6.9504833333333326E-3</v>
      </c>
      <c r="F18" s="103">
        <f>TOC!O34</f>
        <v>0.35</v>
      </c>
      <c r="G18" s="103">
        <f>TOC!N34</f>
        <v>5.8774596774193557E-3</v>
      </c>
      <c r="H18" s="103">
        <f>TOC!O49</f>
        <v>1.1100000000000001</v>
      </c>
      <c r="I18" s="103">
        <f>TOC!N49</f>
        <v>1.1212872956989249E-2</v>
      </c>
      <c r="J18" s="103">
        <f>TOC!O64</f>
        <v>0.26</v>
      </c>
      <c r="K18" s="103">
        <f>TOC!N64</f>
        <v>5.1752534722222234E-3</v>
      </c>
    </row>
    <row r="19" spans="1:11" s="12" customFormat="1" ht="23.25" customHeight="1">
      <c r="A19" s="124"/>
      <c r="B19" s="104" t="s">
        <v>355</v>
      </c>
      <c r="C19" s="104" t="s">
        <v>361</v>
      </c>
      <c r="D19" s="103">
        <f>TOC!M19</f>
        <v>10.45</v>
      </c>
      <c r="E19" s="103">
        <f>TOC!L19</f>
        <v>1.6950483449074075E-2</v>
      </c>
      <c r="F19" s="103">
        <f>TOC!M34</f>
        <v>14.06</v>
      </c>
      <c r="G19" s="103">
        <f>TOC!L34</f>
        <v>7.5441268481182796E-3</v>
      </c>
      <c r="H19" s="103">
        <f>TOC!M49</f>
        <v>6.3</v>
      </c>
      <c r="I19" s="103">
        <f>TOC!L49</f>
        <v>1.2046386712582522E-2</v>
      </c>
      <c r="J19" s="103">
        <f>TOC!M64</f>
        <v>10.1</v>
      </c>
      <c r="K19" s="103">
        <f>TOC!L64</f>
        <v>5.1746166744444048E-3</v>
      </c>
    </row>
    <row r="20" spans="1:11" s="12" customFormat="1" ht="23.25" customHeight="1">
      <c r="A20" s="124" t="s">
        <v>362</v>
      </c>
      <c r="B20" s="104" t="s">
        <v>353</v>
      </c>
      <c r="C20" s="104" t="s">
        <v>360</v>
      </c>
      <c r="D20" s="103">
        <f>HCl!O19</f>
        <v>9.11</v>
      </c>
      <c r="E20" s="103">
        <f>HCl!N19</f>
        <v>3.0783333333333336</v>
      </c>
      <c r="F20" s="103">
        <f>HCl!O34</f>
        <v>6.84</v>
      </c>
      <c r="G20" s="103">
        <f>HCl!N34</f>
        <v>0.22916666666666666</v>
      </c>
      <c r="H20" s="103">
        <f>HCl!O49</f>
        <v>8.01</v>
      </c>
      <c r="I20" s="103">
        <f>HCl!N49</f>
        <v>2.8466666666666662</v>
      </c>
      <c r="J20" s="103">
        <f>HCl!O64</f>
        <v>7.83</v>
      </c>
      <c r="K20" s="103">
        <f>HCl!N64</f>
        <v>2.3774999999999999</v>
      </c>
    </row>
    <row r="21" spans="1:11" s="12" customFormat="1" ht="23.25" customHeight="1">
      <c r="A21" s="124"/>
      <c r="B21" s="104" t="s">
        <v>355</v>
      </c>
      <c r="C21" s="104" t="s">
        <v>363</v>
      </c>
      <c r="D21" s="103">
        <f>HCl!M19</f>
        <v>39.520000000000003</v>
      </c>
      <c r="E21" s="103">
        <f>HCl!L19</f>
        <v>3.0958333333333337</v>
      </c>
      <c r="F21" s="103">
        <f>HCl!M34</f>
        <v>16.14</v>
      </c>
      <c r="G21" s="103">
        <f>HCl!L34</f>
        <v>0.23666666666666666</v>
      </c>
      <c r="H21" s="103">
        <f>HCl!M49</f>
        <v>32.42</v>
      </c>
      <c r="I21" s="103">
        <f>HCl!L49</f>
        <v>2.8333333333333335</v>
      </c>
      <c r="J21" s="103">
        <f>HCl!M64</f>
        <v>43.15</v>
      </c>
      <c r="K21" s="103">
        <f>HCl!L64</f>
        <v>2.375833333333333</v>
      </c>
    </row>
    <row r="22" spans="1:11" s="12" customFormat="1" ht="23.25" customHeight="1">
      <c r="A22" s="124" t="s">
        <v>248</v>
      </c>
      <c r="B22" s="104" t="s">
        <v>353</v>
      </c>
      <c r="C22" s="104" t="s">
        <v>364</v>
      </c>
      <c r="D22" s="103">
        <f>'SO2'!O19</f>
        <v>32.799999999999997</v>
      </c>
      <c r="E22" s="103">
        <f>'SO2'!N19</f>
        <v>14.589999999999998</v>
      </c>
      <c r="F22" s="103">
        <f>'SO2'!O34</f>
        <v>29.56</v>
      </c>
      <c r="G22" s="103">
        <f>'SO2'!N34</f>
        <v>4.4741666666666671</v>
      </c>
      <c r="H22" s="103">
        <f>'SO2'!O49</f>
        <v>46.02</v>
      </c>
      <c r="I22" s="103">
        <f>'SO2'!N49</f>
        <v>23.425833333333333</v>
      </c>
      <c r="J22" s="103">
        <f>'SO2'!O64</f>
        <v>39.93</v>
      </c>
      <c r="K22" s="103">
        <f>'SO2'!N64</f>
        <v>24.031666666666666</v>
      </c>
    </row>
    <row r="23" spans="1:11" s="12" customFormat="1" ht="23.25" customHeight="1">
      <c r="A23" s="124"/>
      <c r="B23" s="104" t="s">
        <v>355</v>
      </c>
      <c r="C23" s="104" t="s">
        <v>354</v>
      </c>
      <c r="D23" s="103">
        <f>'SO2'!M19</f>
        <v>236.97</v>
      </c>
      <c r="E23" s="103">
        <f>'SO2'!L19</f>
        <v>14.550833333333335</v>
      </c>
      <c r="F23" s="103">
        <f>'SO2'!M34</f>
        <v>88.41</v>
      </c>
      <c r="G23" s="103">
        <f>'SO2'!L34</f>
        <v>4.5558333333333332</v>
      </c>
      <c r="H23" s="103">
        <f>'SO2'!M49</f>
        <v>137.25</v>
      </c>
      <c r="I23" s="103">
        <f>'SO2'!L49</f>
        <v>23.501666666666665</v>
      </c>
      <c r="J23" s="103">
        <f>'SO2'!M64</f>
        <v>131.62</v>
      </c>
      <c r="K23" s="103">
        <f>'SO2'!L64</f>
        <v>23.939166666666665</v>
      </c>
    </row>
    <row r="24" spans="1:11" s="12" customFormat="1" ht="23.25" customHeight="1">
      <c r="A24" s="124" t="s">
        <v>365</v>
      </c>
      <c r="B24" s="104" t="s">
        <v>353</v>
      </c>
      <c r="C24" s="104" t="s">
        <v>364</v>
      </c>
      <c r="D24" s="103">
        <f>'CO 95% 10 min'!Q19</f>
        <v>6.41</v>
      </c>
      <c r="E24" s="103">
        <f>'CO 95% 10 min'!P19</f>
        <v>1.5991666666666664</v>
      </c>
      <c r="F24" s="103">
        <f>'CO 95% 10 min'!Q34</f>
        <v>12.54</v>
      </c>
      <c r="G24" s="103">
        <f>'CO 95% 10 min'!P34</f>
        <v>1.3525</v>
      </c>
      <c r="H24" s="103">
        <f>'CO 95% 10 min'!Q49</f>
        <v>12.49</v>
      </c>
      <c r="I24" s="103">
        <f>'CO 95% 10 min'!P49</f>
        <v>1.0783333333333334</v>
      </c>
      <c r="J24" s="103">
        <f>'CO 95% 10 min'!Q64</f>
        <v>23.25</v>
      </c>
      <c r="K24" s="103">
        <f>'CO 95% 10 min'!P64</f>
        <v>1.9075000000000004</v>
      </c>
    </row>
    <row r="25" spans="1:11" s="12" customFormat="1" ht="23.25" customHeight="1">
      <c r="A25" s="124"/>
      <c r="B25" s="104" t="s">
        <v>366</v>
      </c>
      <c r="C25" s="104" t="s">
        <v>367</v>
      </c>
      <c r="D25" s="103">
        <f>'CO 95% 10 min'!M19</f>
        <v>30.297812374999996</v>
      </c>
      <c r="E25" s="103">
        <f>'CO 95% 10 min'!N19</f>
        <v>1.3333333333333333</v>
      </c>
      <c r="F25" s="103">
        <f>'CO 95% 10 min'!M34</f>
        <v>18.804408458333334</v>
      </c>
      <c r="G25" s="103">
        <f>'CO 95% 10 min'!N34</f>
        <v>1.344642102126959</v>
      </c>
      <c r="H25" s="103">
        <f>'CO 95% 10 min'!M49</f>
        <v>24.577590333333333</v>
      </c>
      <c r="I25" s="103">
        <f>'CO 95% 10 min'!N49</f>
        <v>1</v>
      </c>
      <c r="J25" s="103">
        <f>'CO 95% 10 min'!M64</f>
        <v>89.81366433333335</v>
      </c>
      <c r="K25" s="103">
        <f>'CO 95% 10 min'!N64</f>
        <v>1.6666666666666667</v>
      </c>
    </row>
    <row r="26" spans="1:11" s="12" customFormat="1" ht="23.25" customHeight="1">
      <c r="A26" s="421" t="s">
        <v>368</v>
      </c>
      <c r="B26" s="422" t="s">
        <v>353</v>
      </c>
      <c r="C26" s="422" t="s">
        <v>369</v>
      </c>
      <c r="D26" s="103">
        <f>'NH3'!O19</f>
        <v>3.29</v>
      </c>
      <c r="E26" s="103">
        <f>'NH3'!N19</f>
        <v>1.4233333333333331</v>
      </c>
      <c r="F26" s="103">
        <f>'NH3'!O34</f>
        <v>1.6</v>
      </c>
      <c r="G26" s="103">
        <f>'NH3'!N34</f>
        <v>0.73833333333333329</v>
      </c>
      <c r="H26" s="103">
        <f>'NH3'!O49</f>
        <v>1.27</v>
      </c>
      <c r="I26" s="103">
        <f>'NH3'!N49</f>
        <v>0.65166666666666673</v>
      </c>
      <c r="J26" s="103">
        <f>'NH3'!O64</f>
        <v>6.16</v>
      </c>
      <c r="K26" s="103">
        <f>'NH3'!N64</f>
        <v>0.75916666666666677</v>
      </c>
    </row>
    <row r="27" spans="1:11">
      <c r="A27" s="250" t="s">
        <v>370</v>
      </c>
      <c r="B27" s="251"/>
      <c r="C27" s="251"/>
      <c r="D27" s="251"/>
      <c r="E27" s="251"/>
      <c r="F27" s="251"/>
      <c r="G27" s="251"/>
      <c r="H27" s="251"/>
      <c r="I27" s="251"/>
      <c r="J27" s="251"/>
      <c r="K27" s="251"/>
    </row>
    <row r="28" spans="1:11">
      <c r="A28" s="83" t="s">
        <v>228</v>
      </c>
      <c r="B28" s="84"/>
      <c r="C28" s="84"/>
      <c r="D28" s="84"/>
      <c r="E28" s="84"/>
      <c r="F28" s="84"/>
      <c r="G28" s="84"/>
      <c r="H28" s="84"/>
      <c r="I28" s="84"/>
      <c r="J28" s="84"/>
      <c r="K28" s="84"/>
    </row>
    <row r="29" spans="1:11">
      <c r="A29" s="252" t="s">
        <v>371</v>
      </c>
      <c r="B29" s="252"/>
      <c r="C29" s="252"/>
      <c r="D29" s="252"/>
      <c r="E29" s="252"/>
      <c r="F29" s="252"/>
      <c r="G29" s="252"/>
      <c r="H29" s="252"/>
      <c r="I29" s="252"/>
      <c r="J29" s="252"/>
      <c r="K29" s="252"/>
    </row>
    <row r="30" spans="1:11">
      <c r="A30" s="166"/>
      <c r="B30" s="166"/>
      <c r="C30" s="166"/>
      <c r="D30" s="166"/>
      <c r="E30" s="166"/>
      <c r="F30" s="166"/>
      <c r="G30" s="166"/>
      <c r="H30" s="166"/>
      <c r="I30" s="166"/>
      <c r="J30" s="166"/>
      <c r="K30" s="166"/>
    </row>
    <row r="67" spans="6:6">
      <c r="F67" s="3"/>
    </row>
  </sheetData>
  <mergeCells count="13">
    <mergeCell ref="A27:K27"/>
    <mergeCell ref="A29:K30"/>
    <mergeCell ref="A14:A15"/>
    <mergeCell ref="A6:K7"/>
    <mergeCell ref="A8:K9"/>
    <mergeCell ref="A11:K11"/>
    <mergeCell ref="A12:A13"/>
    <mergeCell ref="C12:C13"/>
    <mergeCell ref="B12:B13"/>
    <mergeCell ref="D12:E12"/>
    <mergeCell ref="F12:G12"/>
    <mergeCell ref="H12:I12"/>
    <mergeCell ref="J12:K12"/>
  </mergeCells>
  <pageMargins left="0.7" right="0.7" top="0.75" bottom="0.75" header="0.3" footer="0.3"/>
  <pageSetup paperSize="9" scale="87"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A37" zoomScaleNormal="100" workbookViewId="0">
      <selection activeCell="H17" sqref="H17"/>
    </sheetView>
  </sheetViews>
  <sheetFormatPr defaultRowHeight="13.9"/>
  <cols>
    <col min="1" max="1" width="14" style="3" customWidth="1"/>
    <col min="2" max="7" width="17" style="36" customWidth="1"/>
    <col min="8" max="9" width="9.28515625" style="3"/>
    <col min="10" max="10" width="46.28515625" style="3" bestFit="1" customWidth="1"/>
    <col min="11"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5" t="str">
        <f>+'Cover Page'!$B$29</f>
        <v>Annual Performance Report 2022</v>
      </c>
      <c r="B1" s="85"/>
      <c r="C1" s="85"/>
      <c r="D1" s="85"/>
      <c r="E1" s="85" t="str">
        <f>+'Cover Page'!$B$33</f>
        <v xml:space="preserve">Runcorn Energy From Waste Facility </v>
      </c>
      <c r="F1" s="85"/>
      <c r="G1" s="85"/>
    </row>
    <row r="3" spans="1:19" ht="14.45">
      <c r="A3" s="61" t="s">
        <v>372</v>
      </c>
      <c r="D3" s="76" t="s">
        <v>373</v>
      </c>
      <c r="G3" s="80" t="s">
        <v>374</v>
      </c>
      <c r="J3" s="9" t="str">
        <f>+A3</f>
        <v>Monitoring of Hydrogen Chloride emissions</v>
      </c>
      <c r="L3" s="9"/>
      <c r="N3" s="9" t="s">
        <v>375</v>
      </c>
      <c r="Q3" s="79" t="s">
        <v>3</v>
      </c>
      <c r="R3" s="74"/>
      <c r="S3" s="74"/>
    </row>
    <row r="4" spans="1:19" ht="13.9" customHeight="1">
      <c r="Q4" s="249" t="s">
        <v>376</v>
      </c>
      <c r="R4" s="249"/>
      <c r="S4" s="249"/>
    </row>
    <row r="5" spans="1:19" ht="16.149999999999999">
      <c r="A5" s="69" t="s">
        <v>377</v>
      </c>
      <c r="B5" s="260" t="s">
        <v>378</v>
      </c>
      <c r="C5" s="260"/>
      <c r="D5" s="260"/>
      <c r="E5" s="260" t="s">
        <v>379</v>
      </c>
      <c r="F5" s="260"/>
      <c r="G5" s="260"/>
      <c r="J5" s="259"/>
      <c r="K5" s="259"/>
      <c r="L5" s="259"/>
      <c r="M5" s="259"/>
      <c r="N5" s="259"/>
      <c r="O5" s="259"/>
      <c r="Q5" s="249"/>
      <c r="R5" s="249"/>
      <c r="S5" s="249"/>
    </row>
    <row r="6" spans="1:19" s="59" customFormat="1" ht="37.5" customHeight="1">
      <c r="A6" s="66">
        <f>+'Cover Page'!C39</f>
        <v>2022</v>
      </c>
      <c r="B6" s="56" t="s">
        <v>380</v>
      </c>
      <c r="C6" s="56" t="s">
        <v>381</v>
      </c>
      <c r="D6" s="56" t="s">
        <v>382</v>
      </c>
      <c r="E6" s="56" t="s">
        <v>383</v>
      </c>
      <c r="F6" s="56" t="s">
        <v>384</v>
      </c>
      <c r="G6" s="56" t="s">
        <v>385</v>
      </c>
      <c r="H6" s="60"/>
      <c r="J6" s="62">
        <f>+A6</f>
        <v>2022</v>
      </c>
      <c r="K6" s="62" t="s">
        <v>386</v>
      </c>
      <c r="L6" s="68" t="s">
        <v>381</v>
      </c>
      <c r="M6" s="68" t="s">
        <v>387</v>
      </c>
      <c r="N6" s="68" t="s">
        <v>384</v>
      </c>
      <c r="O6" s="68" t="s">
        <v>388</v>
      </c>
      <c r="Q6" s="249"/>
      <c r="R6" s="249"/>
      <c r="S6" s="249"/>
    </row>
    <row r="7" spans="1:19" ht="13.9" customHeight="1">
      <c r="A7" s="67" t="s">
        <v>389</v>
      </c>
      <c r="B7" s="64">
        <v>60</v>
      </c>
      <c r="C7" s="90">
        <f>AVERAGE(L7,L22,L37,L52)</f>
        <v>0.49</v>
      </c>
      <c r="D7" s="90">
        <f t="shared" ref="D7:D12" si="0">MAX(M7,M22,M37,M52)</f>
        <v>9.36</v>
      </c>
      <c r="E7" s="64">
        <v>10</v>
      </c>
      <c r="F7" s="90">
        <f>AVERAGE(N7,N22,N37,N52)</f>
        <v>0.49250000000000005</v>
      </c>
      <c r="G7" s="90">
        <f>MAX(O7,O22,O37,O52)</f>
        <v>3.23</v>
      </c>
      <c r="J7" s="257" t="s">
        <v>186</v>
      </c>
      <c r="K7" s="67" t="s">
        <v>389</v>
      </c>
      <c r="L7" s="90">
        <v>0.38</v>
      </c>
      <c r="M7" s="90">
        <v>8.82</v>
      </c>
      <c r="N7" s="90">
        <v>0.37</v>
      </c>
      <c r="O7" s="90">
        <v>1.38</v>
      </c>
      <c r="Q7" s="249"/>
      <c r="R7" s="249"/>
      <c r="S7" s="249"/>
    </row>
    <row r="8" spans="1:19">
      <c r="A8" s="67" t="s">
        <v>390</v>
      </c>
      <c r="B8" s="64">
        <v>60</v>
      </c>
      <c r="C8" s="90">
        <f>AVERAGE(L8,L23,L38,L53)</f>
        <v>0.27750000000000002</v>
      </c>
      <c r="D8" s="90">
        <f t="shared" si="0"/>
        <v>9.23</v>
      </c>
      <c r="E8" s="64">
        <v>10</v>
      </c>
      <c r="F8" s="90">
        <f>AVERAGE(N8,N23,N38,N53)</f>
        <v>0.245</v>
      </c>
      <c r="G8" s="90">
        <f t="shared" ref="G8:G9" si="1">MAX(O8,O23,O38,O53)</f>
        <v>3.43</v>
      </c>
      <c r="J8" s="257"/>
      <c r="K8" s="67" t="s">
        <v>390</v>
      </c>
      <c r="L8" s="90">
        <v>0.49</v>
      </c>
      <c r="M8" s="90">
        <v>6.92</v>
      </c>
      <c r="N8" s="90">
        <v>0.5</v>
      </c>
      <c r="O8" s="90">
        <v>1.17</v>
      </c>
      <c r="Q8" s="249"/>
      <c r="R8" s="249"/>
      <c r="S8" s="249"/>
    </row>
    <row r="9" spans="1:19">
      <c r="A9" s="67" t="s">
        <v>391</v>
      </c>
      <c r="B9" s="64">
        <v>60</v>
      </c>
      <c r="C9" s="90">
        <f>AVERAGE(L9,L24,L39,L54)</f>
        <v>0.2475</v>
      </c>
      <c r="D9" s="90">
        <f t="shared" si="0"/>
        <v>11.09</v>
      </c>
      <c r="E9" s="64">
        <v>10</v>
      </c>
      <c r="F9" s="90">
        <f>AVERAGE(N9,N24,N39,N54)</f>
        <v>0.25</v>
      </c>
      <c r="G9" s="90">
        <f t="shared" si="1"/>
        <v>1.44</v>
      </c>
      <c r="J9" s="257"/>
      <c r="K9" s="67" t="s">
        <v>391</v>
      </c>
      <c r="L9" s="90">
        <v>0.38</v>
      </c>
      <c r="M9" s="90">
        <v>3.59</v>
      </c>
      <c r="N9" s="90">
        <v>0.39</v>
      </c>
      <c r="O9" s="90">
        <v>0.8</v>
      </c>
      <c r="Q9" s="78" t="s">
        <v>392</v>
      </c>
    </row>
    <row r="10" spans="1:19" ht="13.9" customHeight="1">
      <c r="A10" s="67" t="s">
        <v>393</v>
      </c>
      <c r="B10" s="64">
        <v>60</v>
      </c>
      <c r="C10" s="90">
        <f t="shared" ref="C10:C12" si="2">AVERAGE(L10,L25,L40,L55)</f>
        <v>0.83250000000000002</v>
      </c>
      <c r="D10" s="90">
        <f t="shared" si="0"/>
        <v>32.42</v>
      </c>
      <c r="E10" s="64">
        <v>10</v>
      </c>
      <c r="F10" s="90">
        <f t="shared" ref="F10:F12" si="3">AVERAGE(N10,N25,N40,N55)</f>
        <v>0.83999999999999986</v>
      </c>
      <c r="G10" s="90">
        <f t="shared" ref="G10:G12" si="4">MAX(O10,O25,O40,O55)</f>
        <v>8.01</v>
      </c>
      <c r="J10" s="257"/>
      <c r="K10" s="67" t="s">
        <v>393</v>
      </c>
      <c r="L10" s="90">
        <v>1.1499999999999999</v>
      </c>
      <c r="M10" s="90">
        <v>6.13</v>
      </c>
      <c r="N10" s="90">
        <v>1.1499999999999999</v>
      </c>
      <c r="O10" s="90">
        <v>2.88</v>
      </c>
      <c r="Q10" s="256" t="s">
        <v>394</v>
      </c>
      <c r="R10" s="256"/>
      <c r="S10" s="256"/>
    </row>
    <row r="11" spans="1:19">
      <c r="A11" s="67" t="s">
        <v>395</v>
      </c>
      <c r="B11" s="64">
        <v>60</v>
      </c>
      <c r="C11" s="90">
        <f t="shared" si="2"/>
        <v>0.60750000000000004</v>
      </c>
      <c r="D11" s="90">
        <f t="shared" si="0"/>
        <v>9.6999999999999993</v>
      </c>
      <c r="E11" s="64">
        <v>10</v>
      </c>
      <c r="F11" s="90">
        <f t="shared" si="3"/>
        <v>0.60250000000000004</v>
      </c>
      <c r="G11" s="90">
        <f t="shared" si="4"/>
        <v>5.14</v>
      </c>
      <c r="J11" s="257"/>
      <c r="K11" s="67" t="s">
        <v>395</v>
      </c>
      <c r="L11" s="65">
        <v>1.1100000000000001</v>
      </c>
      <c r="M11" s="65">
        <v>7.28</v>
      </c>
      <c r="N11" s="65">
        <v>1.06</v>
      </c>
      <c r="O11" s="65">
        <v>3.93</v>
      </c>
      <c r="Q11" s="256"/>
      <c r="R11" s="256"/>
      <c r="S11" s="256"/>
    </row>
    <row r="12" spans="1:19">
      <c r="A12" s="67" t="s">
        <v>396</v>
      </c>
      <c r="B12" s="64">
        <v>60</v>
      </c>
      <c r="C12" s="90">
        <f t="shared" si="2"/>
        <v>1.8149999999999999</v>
      </c>
      <c r="D12" s="90">
        <f t="shared" si="0"/>
        <v>11.58</v>
      </c>
      <c r="E12" s="64">
        <v>10</v>
      </c>
      <c r="F12" s="90">
        <f t="shared" si="3"/>
        <v>1.7799999999999998</v>
      </c>
      <c r="G12" s="90">
        <f t="shared" si="4"/>
        <v>6.85</v>
      </c>
      <c r="J12" s="257"/>
      <c r="K12" s="67" t="s">
        <v>396</v>
      </c>
      <c r="L12" s="90">
        <v>0.7</v>
      </c>
      <c r="M12" s="90">
        <v>4.42</v>
      </c>
      <c r="N12" s="90">
        <v>0.5</v>
      </c>
      <c r="O12" s="90">
        <v>0.66</v>
      </c>
      <c r="Q12" s="256"/>
      <c r="R12" s="256"/>
      <c r="S12" s="256"/>
    </row>
    <row r="13" spans="1:19" ht="13.9" customHeight="1">
      <c r="A13" s="67" t="s">
        <v>397</v>
      </c>
      <c r="B13" s="64">
        <v>60</v>
      </c>
      <c r="C13" s="90">
        <f t="shared" ref="C13:C15" si="5">AVERAGE(L13,L28,L43,L58)</f>
        <v>4.3900000000000006</v>
      </c>
      <c r="D13" s="90">
        <f t="shared" ref="D13:D18" si="6">MAX(M13,M28,M43,M58)</f>
        <v>39.520000000000003</v>
      </c>
      <c r="E13" s="64">
        <v>10</v>
      </c>
      <c r="F13" s="90">
        <f t="shared" ref="F13:F15" si="7">AVERAGE(N13,N28,N43,N58)</f>
        <v>4.3774999999999995</v>
      </c>
      <c r="G13" s="90">
        <f t="shared" ref="G13:G15" si="8">MAX(O13,O28,O43,O58)</f>
        <v>9.11</v>
      </c>
      <c r="J13" s="257"/>
      <c r="K13" s="67" t="s">
        <v>397</v>
      </c>
      <c r="L13" s="90">
        <v>5.69</v>
      </c>
      <c r="M13" s="90">
        <v>39.520000000000003</v>
      </c>
      <c r="N13" s="90">
        <v>5.74</v>
      </c>
      <c r="O13" s="90">
        <v>9.11</v>
      </c>
      <c r="Q13" s="256" t="s">
        <v>398</v>
      </c>
      <c r="R13" s="256"/>
      <c r="S13" s="256"/>
    </row>
    <row r="14" spans="1:19">
      <c r="A14" s="67" t="s">
        <v>399</v>
      </c>
      <c r="B14" s="64">
        <v>60</v>
      </c>
      <c r="C14" s="90">
        <f t="shared" si="5"/>
        <v>4.1074999999999999</v>
      </c>
      <c r="D14" s="90">
        <f t="shared" si="6"/>
        <v>21.86</v>
      </c>
      <c r="E14" s="64">
        <v>10</v>
      </c>
      <c r="F14" s="90">
        <f t="shared" si="7"/>
        <v>4.1225000000000005</v>
      </c>
      <c r="G14" s="90">
        <f t="shared" si="8"/>
        <v>7.12</v>
      </c>
      <c r="J14" s="257"/>
      <c r="K14" s="67" t="s">
        <v>399</v>
      </c>
      <c r="L14" s="90">
        <v>6.16</v>
      </c>
      <c r="M14" s="90">
        <v>21.86</v>
      </c>
      <c r="N14" s="90">
        <v>6.15</v>
      </c>
      <c r="O14" s="90">
        <v>6.73</v>
      </c>
      <c r="Q14" s="256"/>
      <c r="R14" s="256"/>
      <c r="S14" s="256"/>
    </row>
    <row r="15" spans="1:19">
      <c r="A15" s="67" t="s">
        <v>400</v>
      </c>
      <c r="B15" s="64">
        <v>60</v>
      </c>
      <c r="C15" s="90">
        <f t="shared" si="5"/>
        <v>4.09</v>
      </c>
      <c r="D15" s="90">
        <f t="shared" si="6"/>
        <v>21.91</v>
      </c>
      <c r="E15" s="64">
        <v>10</v>
      </c>
      <c r="F15" s="90">
        <f t="shared" si="7"/>
        <v>4.1025</v>
      </c>
      <c r="G15" s="90">
        <f t="shared" si="8"/>
        <v>7.83</v>
      </c>
      <c r="J15" s="257"/>
      <c r="K15" s="67" t="s">
        <v>400</v>
      </c>
      <c r="L15" s="90">
        <v>6.27</v>
      </c>
      <c r="M15" s="90">
        <v>21.91</v>
      </c>
      <c r="N15" s="90">
        <v>6.27</v>
      </c>
      <c r="O15" s="90">
        <v>7.03</v>
      </c>
      <c r="Q15" s="256"/>
      <c r="R15" s="256"/>
      <c r="S15" s="256"/>
    </row>
    <row r="16" spans="1:19">
      <c r="A16" s="67" t="s">
        <v>401</v>
      </c>
      <c r="B16" s="64">
        <v>60</v>
      </c>
      <c r="C16" s="90">
        <f>AVERAGE(L16,L31,L46,L61)</f>
        <v>2.7925</v>
      </c>
      <c r="D16" s="90">
        <f t="shared" si="6"/>
        <v>16.14</v>
      </c>
      <c r="E16" s="64">
        <v>10</v>
      </c>
      <c r="F16" s="90">
        <f>AVERAGE(N16,N31,N46,N61)</f>
        <v>2.8125</v>
      </c>
      <c r="G16" s="90">
        <f>MAX(O16,O31,O46,O61)</f>
        <v>6.96</v>
      </c>
      <c r="J16" s="257"/>
      <c r="K16" s="67" t="s">
        <v>401</v>
      </c>
      <c r="L16" s="90">
        <v>3.92</v>
      </c>
      <c r="M16" s="90">
        <v>9.56</v>
      </c>
      <c r="N16" s="90">
        <v>3.92</v>
      </c>
      <c r="O16" s="90">
        <v>6.72</v>
      </c>
      <c r="Q16" s="256"/>
      <c r="R16" s="256"/>
      <c r="S16" s="256"/>
    </row>
    <row r="17" spans="1:15">
      <c r="A17" s="67" t="s">
        <v>402</v>
      </c>
      <c r="B17" s="64">
        <v>60</v>
      </c>
      <c r="C17" s="90">
        <f>AVERAGE(L17,L32,L47,L62)</f>
        <v>2.96</v>
      </c>
      <c r="D17" s="90">
        <f t="shared" si="6"/>
        <v>15.38</v>
      </c>
      <c r="E17" s="64">
        <v>10</v>
      </c>
      <c r="F17" s="90">
        <f>AVERAGE(N17,N32,N47,N62)</f>
        <v>2.96</v>
      </c>
      <c r="G17" s="90">
        <f t="shared" ref="G17:G18" si="9">MAX(O17,O32,O47,O62)</f>
        <v>6.84</v>
      </c>
      <c r="J17" s="257"/>
      <c r="K17" s="67" t="s">
        <v>402</v>
      </c>
      <c r="L17" s="90">
        <v>5.67</v>
      </c>
      <c r="M17" s="90">
        <v>11.25</v>
      </c>
      <c r="N17" s="90">
        <v>5.66</v>
      </c>
      <c r="O17" s="90">
        <v>6.48</v>
      </c>
    </row>
    <row r="18" spans="1:15">
      <c r="A18" s="67" t="s">
        <v>403</v>
      </c>
      <c r="B18" s="64">
        <v>60</v>
      </c>
      <c r="C18" s="90">
        <f>AVERAGE(L18,L33,L48,L63)</f>
        <v>3.0150000000000001</v>
      </c>
      <c r="D18" s="90">
        <f t="shared" si="6"/>
        <v>43.15</v>
      </c>
      <c r="E18" s="64">
        <v>10</v>
      </c>
      <c r="F18" s="90">
        <f>AVERAGE(N18,N33,N48,N63)</f>
        <v>3.0100000000000002</v>
      </c>
      <c r="G18" s="90">
        <f t="shared" si="9"/>
        <v>7.57</v>
      </c>
      <c r="J18" s="257"/>
      <c r="K18" s="67" t="s">
        <v>403</v>
      </c>
      <c r="L18" s="90">
        <v>5.23</v>
      </c>
      <c r="M18" s="90">
        <v>12.01</v>
      </c>
      <c r="N18" s="90">
        <v>5.23</v>
      </c>
      <c r="O18" s="90">
        <v>6.69</v>
      </c>
    </row>
    <row r="19" spans="1:15">
      <c r="J19" s="257"/>
      <c r="K19" s="63" t="s">
        <v>404</v>
      </c>
      <c r="L19" s="91">
        <f>AVERAGE(L7:L18)</f>
        <v>3.0958333333333337</v>
      </c>
      <c r="M19" s="91">
        <f>MAX(M7:M18)</f>
        <v>39.520000000000003</v>
      </c>
      <c r="N19" s="91">
        <f>AVERAGE(N7:N18)</f>
        <v>3.0783333333333336</v>
      </c>
      <c r="O19" s="91">
        <f>MAX(O7:O18)</f>
        <v>9.11</v>
      </c>
    </row>
    <row r="21" spans="1:15" ht="41.45">
      <c r="J21" s="62">
        <f>+A6</f>
        <v>2022</v>
      </c>
      <c r="K21" s="62" t="s">
        <v>386</v>
      </c>
      <c r="L21" s="68" t="s">
        <v>381</v>
      </c>
      <c r="M21" s="68" t="s">
        <v>387</v>
      </c>
      <c r="N21" s="68" t="s">
        <v>384</v>
      </c>
      <c r="O21" s="68" t="s">
        <v>388</v>
      </c>
    </row>
    <row r="22" spans="1:15">
      <c r="J22" s="257" t="s">
        <v>187</v>
      </c>
      <c r="K22" s="67" t="s">
        <v>389</v>
      </c>
      <c r="L22" s="90">
        <v>0.01</v>
      </c>
      <c r="M22" s="90">
        <v>0.67</v>
      </c>
      <c r="N22" s="90">
        <v>0.01</v>
      </c>
      <c r="O22" s="90">
        <v>0.04</v>
      </c>
    </row>
    <row r="23" spans="1:15">
      <c r="J23" s="257"/>
      <c r="K23" s="67" t="s">
        <v>390</v>
      </c>
      <c r="L23" s="90">
        <v>0</v>
      </c>
      <c r="M23" s="90">
        <v>0.11</v>
      </c>
      <c r="N23" s="90">
        <v>0</v>
      </c>
      <c r="O23" s="90">
        <v>0.02</v>
      </c>
    </row>
    <row r="24" spans="1:15">
      <c r="J24" s="257"/>
      <c r="K24" s="67" t="s">
        <v>391</v>
      </c>
      <c r="L24" s="90">
        <v>0.03</v>
      </c>
      <c r="M24" s="90">
        <v>3.6</v>
      </c>
      <c r="N24" s="90">
        <v>0.03</v>
      </c>
      <c r="O24" s="90">
        <v>0.3</v>
      </c>
    </row>
    <row r="25" spans="1:15">
      <c r="J25" s="257"/>
      <c r="K25" s="67" t="s">
        <v>393</v>
      </c>
      <c r="L25" s="65">
        <v>0.17</v>
      </c>
      <c r="M25" s="65">
        <v>5.3</v>
      </c>
      <c r="N25" s="65">
        <v>0.17</v>
      </c>
      <c r="O25" s="65">
        <v>1.9</v>
      </c>
    </row>
    <row r="26" spans="1:15">
      <c r="J26" s="257"/>
      <c r="K26" s="67" t="s">
        <v>395</v>
      </c>
      <c r="L26" s="65">
        <v>7.0000000000000007E-2</v>
      </c>
      <c r="M26" s="65">
        <v>3.96</v>
      </c>
      <c r="N26" s="65">
        <v>7.0000000000000007E-2</v>
      </c>
      <c r="O26" s="65">
        <v>0.85</v>
      </c>
    </row>
    <row r="27" spans="1:15">
      <c r="J27" s="257"/>
      <c r="K27" s="67" t="s">
        <v>396</v>
      </c>
      <c r="L27" s="65">
        <v>0.15</v>
      </c>
      <c r="M27" s="65">
        <v>4.6100000000000003</v>
      </c>
      <c r="N27" s="65">
        <v>0.14000000000000001</v>
      </c>
      <c r="O27" s="65">
        <v>1.21</v>
      </c>
    </row>
    <row r="28" spans="1:15">
      <c r="J28" s="257"/>
      <c r="K28" s="67" t="s">
        <v>397</v>
      </c>
      <c r="L28" s="65">
        <v>0.1</v>
      </c>
      <c r="M28" s="65">
        <v>7.98</v>
      </c>
      <c r="N28" s="65">
        <v>0.01</v>
      </c>
      <c r="O28" s="65">
        <v>0.04</v>
      </c>
    </row>
    <row r="29" spans="1:15">
      <c r="J29" s="257"/>
      <c r="K29" s="67" t="s">
        <v>399</v>
      </c>
      <c r="L29" s="65">
        <v>0</v>
      </c>
      <c r="M29" s="65">
        <v>0.68</v>
      </c>
      <c r="N29" s="65">
        <v>0</v>
      </c>
      <c r="O29" s="65">
        <v>0.09</v>
      </c>
    </row>
    <row r="30" spans="1:15">
      <c r="J30" s="257"/>
      <c r="K30" s="67" t="s">
        <v>400</v>
      </c>
      <c r="L30" s="65">
        <v>0.09</v>
      </c>
      <c r="M30" s="65">
        <v>8.18</v>
      </c>
      <c r="N30" s="65">
        <v>0.09</v>
      </c>
      <c r="O30" s="65">
        <v>1.55</v>
      </c>
    </row>
    <row r="31" spans="1:15">
      <c r="J31" s="257"/>
      <c r="K31" s="67" t="s">
        <v>401</v>
      </c>
      <c r="L31" s="65">
        <v>0.25</v>
      </c>
      <c r="M31" s="65">
        <v>16.14</v>
      </c>
      <c r="N31" s="65">
        <v>0.25</v>
      </c>
      <c r="O31" s="65">
        <v>1.82</v>
      </c>
    </row>
    <row r="32" spans="1:15">
      <c r="J32" s="257"/>
      <c r="K32" s="67" t="s">
        <v>402</v>
      </c>
      <c r="L32" s="65">
        <v>0.88</v>
      </c>
      <c r="M32" s="65">
        <v>10.72</v>
      </c>
      <c r="N32" s="65">
        <v>0.89</v>
      </c>
      <c r="O32" s="65">
        <v>6.84</v>
      </c>
    </row>
    <row r="33" spans="1:15">
      <c r="J33" s="257"/>
      <c r="K33" s="67" t="s">
        <v>403</v>
      </c>
      <c r="L33" s="65">
        <v>1.0900000000000001</v>
      </c>
      <c r="M33" s="65">
        <v>11.96</v>
      </c>
      <c r="N33" s="65">
        <v>1.0900000000000001</v>
      </c>
      <c r="O33" s="65">
        <v>6.07</v>
      </c>
    </row>
    <row r="34" spans="1:15">
      <c r="J34" s="257"/>
      <c r="K34" s="63" t="s">
        <v>404</v>
      </c>
      <c r="L34" s="91">
        <f>AVERAGE(L22:L33)</f>
        <v>0.23666666666666666</v>
      </c>
      <c r="M34" s="91">
        <f>MAX(M22:M33)</f>
        <v>16.14</v>
      </c>
      <c r="N34" s="91">
        <f>AVERAGE(N22:N33)</f>
        <v>0.22916666666666666</v>
      </c>
      <c r="O34" s="91">
        <f>MAX(O22:O33)</f>
        <v>6.84</v>
      </c>
    </row>
    <row r="36" spans="1:15" ht="41.45">
      <c r="J36" s="62">
        <f>+A6</f>
        <v>2022</v>
      </c>
      <c r="K36" s="62" t="s">
        <v>386</v>
      </c>
      <c r="L36" s="68" t="s">
        <v>381</v>
      </c>
      <c r="M36" s="68" t="s">
        <v>387</v>
      </c>
      <c r="N36" s="68" t="s">
        <v>384</v>
      </c>
      <c r="O36" s="68" t="s">
        <v>388</v>
      </c>
    </row>
    <row r="37" spans="1:15">
      <c r="J37" s="257" t="s">
        <v>188</v>
      </c>
      <c r="K37" s="67" t="s">
        <v>389</v>
      </c>
      <c r="L37" s="90">
        <v>1.34</v>
      </c>
      <c r="M37" s="90">
        <v>9.36</v>
      </c>
      <c r="N37" s="90">
        <v>1.36</v>
      </c>
      <c r="O37" s="90">
        <v>3.23</v>
      </c>
    </row>
    <row r="38" spans="1:15">
      <c r="J38" s="257"/>
      <c r="K38" s="67" t="s">
        <v>390</v>
      </c>
      <c r="L38" s="90">
        <v>7.0000000000000007E-2</v>
      </c>
      <c r="M38" s="90">
        <v>1.19</v>
      </c>
      <c r="N38" s="90">
        <v>0.06</v>
      </c>
      <c r="O38" s="90">
        <v>0.23</v>
      </c>
    </row>
    <row r="39" spans="1:15">
      <c r="J39" s="257"/>
      <c r="K39" s="67" t="s">
        <v>391</v>
      </c>
      <c r="L39" s="90">
        <v>0.35</v>
      </c>
      <c r="M39" s="90">
        <v>9.58</v>
      </c>
      <c r="N39" s="90">
        <v>0.34</v>
      </c>
      <c r="O39" s="90">
        <v>1.44</v>
      </c>
    </row>
    <row r="40" spans="1:15">
      <c r="J40" s="257"/>
      <c r="K40" s="67" t="s">
        <v>393</v>
      </c>
      <c r="L40" s="65">
        <v>1.46</v>
      </c>
      <c r="M40" s="65">
        <v>32.42</v>
      </c>
      <c r="N40" s="65">
        <v>1.49</v>
      </c>
      <c r="O40" s="65">
        <v>8.01</v>
      </c>
    </row>
    <row r="41" spans="1:15">
      <c r="J41" s="257"/>
      <c r="K41" s="67" t="s">
        <v>395</v>
      </c>
      <c r="L41" s="65">
        <v>1.1100000000000001</v>
      </c>
      <c r="M41" s="65">
        <v>9.6999999999999993</v>
      </c>
      <c r="N41" s="65">
        <v>1.1399999999999999</v>
      </c>
      <c r="O41" s="65">
        <v>5.14</v>
      </c>
    </row>
    <row r="42" spans="1:15">
      <c r="J42" s="257"/>
      <c r="K42" s="67" t="s">
        <v>396</v>
      </c>
      <c r="L42" s="65">
        <v>4.3099999999999996</v>
      </c>
      <c r="M42" s="65">
        <v>11.39</v>
      </c>
      <c r="N42" s="65">
        <v>4.3899999999999997</v>
      </c>
      <c r="O42" s="65">
        <v>6.78</v>
      </c>
    </row>
    <row r="43" spans="1:15">
      <c r="J43" s="257"/>
      <c r="K43" s="67" t="s">
        <v>397</v>
      </c>
      <c r="L43" s="65">
        <v>5.99</v>
      </c>
      <c r="M43" s="65">
        <v>23.52</v>
      </c>
      <c r="N43" s="65">
        <v>5.99</v>
      </c>
      <c r="O43" s="65">
        <v>7.11</v>
      </c>
    </row>
    <row r="44" spans="1:15">
      <c r="J44" s="257"/>
      <c r="K44" s="67" t="s">
        <v>399</v>
      </c>
      <c r="L44" s="65">
        <v>5.56</v>
      </c>
      <c r="M44" s="65">
        <v>13.08</v>
      </c>
      <c r="N44" s="65">
        <v>5.56</v>
      </c>
      <c r="O44" s="65">
        <v>6.98</v>
      </c>
    </row>
    <row r="45" spans="1:15">
      <c r="J45" s="257"/>
      <c r="K45" s="67" t="s">
        <v>400</v>
      </c>
      <c r="L45" s="65">
        <v>4.78</v>
      </c>
      <c r="M45" s="65">
        <v>15.22</v>
      </c>
      <c r="N45" s="65">
        <v>4.8</v>
      </c>
      <c r="O45" s="65">
        <v>6.98</v>
      </c>
    </row>
    <row r="46" spans="1:15">
      <c r="J46" s="257"/>
      <c r="K46" s="67" t="s">
        <v>401</v>
      </c>
      <c r="L46" s="65">
        <v>3.02</v>
      </c>
      <c r="M46" s="65">
        <v>12.72</v>
      </c>
      <c r="N46" s="65">
        <v>3.02</v>
      </c>
      <c r="O46" s="65">
        <v>6.67</v>
      </c>
    </row>
    <row r="47" spans="1:15">
      <c r="J47" s="257"/>
      <c r="K47" s="67" t="s">
        <v>402</v>
      </c>
      <c r="L47" s="65">
        <v>2.19</v>
      </c>
      <c r="M47" s="65">
        <v>15.38</v>
      </c>
      <c r="N47" s="65">
        <v>2.19</v>
      </c>
      <c r="O47" s="65">
        <v>5.07</v>
      </c>
    </row>
    <row r="48" spans="1:15">
      <c r="A48" s="270" t="s">
        <v>228</v>
      </c>
      <c r="B48" s="271"/>
      <c r="C48" s="271"/>
      <c r="D48" s="271"/>
      <c r="E48" s="271"/>
      <c r="F48" s="271"/>
      <c r="G48" s="272"/>
      <c r="J48" s="257"/>
      <c r="K48" s="67" t="s">
        <v>403</v>
      </c>
      <c r="L48" s="65">
        <v>3.82</v>
      </c>
      <c r="M48" s="65">
        <v>13.19</v>
      </c>
      <c r="N48" s="65">
        <v>3.82</v>
      </c>
      <c r="O48" s="65">
        <v>6.34</v>
      </c>
    </row>
    <row r="49" spans="1:15">
      <c r="A49" s="261"/>
      <c r="B49" s="262"/>
      <c r="C49" s="262"/>
      <c r="D49" s="262"/>
      <c r="E49" s="262"/>
      <c r="F49" s="262"/>
      <c r="G49" s="263"/>
      <c r="J49" s="257"/>
      <c r="K49" s="63" t="s">
        <v>404</v>
      </c>
      <c r="L49" s="91">
        <f>AVERAGE(L37:L48)</f>
        <v>2.8333333333333335</v>
      </c>
      <c r="M49" s="91">
        <f>MAX(M37:M48)</f>
        <v>32.42</v>
      </c>
      <c r="N49" s="91">
        <f>AVERAGE(N37:N48)</f>
        <v>2.8466666666666662</v>
      </c>
      <c r="O49" s="91">
        <f>MAX(O37:O48)</f>
        <v>8.01</v>
      </c>
    </row>
    <row r="50" spans="1:15">
      <c r="A50" s="264"/>
      <c r="B50" s="265"/>
      <c r="C50" s="265"/>
      <c r="D50" s="265"/>
      <c r="E50" s="265"/>
      <c r="F50" s="265"/>
      <c r="G50" s="266"/>
    </row>
    <row r="51" spans="1:15" ht="41.45">
      <c r="A51" s="264"/>
      <c r="B51" s="265"/>
      <c r="C51" s="265"/>
      <c r="D51" s="265"/>
      <c r="E51" s="265"/>
      <c r="F51" s="265"/>
      <c r="G51" s="266"/>
      <c r="J51" s="62">
        <f>+A6</f>
        <v>2022</v>
      </c>
      <c r="K51" s="62" t="s">
        <v>386</v>
      </c>
      <c r="L51" s="68" t="s">
        <v>381</v>
      </c>
      <c r="M51" s="68" t="s">
        <v>387</v>
      </c>
      <c r="N51" s="68" t="s">
        <v>384</v>
      </c>
      <c r="O51" s="68" t="s">
        <v>388</v>
      </c>
    </row>
    <row r="52" spans="1:15">
      <c r="A52" s="267"/>
      <c r="B52" s="268"/>
      <c r="C52" s="268"/>
      <c r="D52" s="268"/>
      <c r="E52" s="268"/>
      <c r="F52" s="268"/>
      <c r="G52" s="269"/>
      <c r="J52" s="257" t="s">
        <v>189</v>
      </c>
      <c r="K52" s="67" t="s">
        <v>389</v>
      </c>
      <c r="L52" s="90">
        <v>0.23</v>
      </c>
      <c r="M52" s="90">
        <v>6.31</v>
      </c>
      <c r="N52" s="90">
        <v>0.23</v>
      </c>
      <c r="O52" s="90">
        <v>2.0499999999999998</v>
      </c>
    </row>
    <row r="53" spans="1:15">
      <c r="J53" s="257"/>
      <c r="K53" s="67" t="s">
        <v>390</v>
      </c>
      <c r="L53" s="90">
        <v>0.55000000000000004</v>
      </c>
      <c r="M53" s="90">
        <v>9.23</v>
      </c>
      <c r="N53" s="90">
        <v>0.42</v>
      </c>
      <c r="O53" s="90">
        <v>3.43</v>
      </c>
    </row>
    <row r="54" spans="1:15">
      <c r="J54" s="257"/>
      <c r="K54" s="67" t="s">
        <v>391</v>
      </c>
      <c r="L54" s="90">
        <v>0.23</v>
      </c>
      <c r="M54" s="90">
        <v>11.09</v>
      </c>
      <c r="N54" s="90">
        <v>0.24</v>
      </c>
      <c r="O54" s="90">
        <v>1.1000000000000001</v>
      </c>
    </row>
    <row r="55" spans="1:15">
      <c r="J55" s="257"/>
      <c r="K55" s="67" t="s">
        <v>393</v>
      </c>
      <c r="L55" s="65">
        <v>0.55000000000000004</v>
      </c>
      <c r="M55" s="65">
        <v>8.24</v>
      </c>
      <c r="N55" s="65">
        <v>0.55000000000000004</v>
      </c>
      <c r="O55" s="65">
        <v>3.44</v>
      </c>
    </row>
    <row r="56" spans="1:15">
      <c r="J56" s="257"/>
      <c r="K56" s="67" t="s">
        <v>395</v>
      </c>
      <c r="L56" s="65">
        <v>0.14000000000000001</v>
      </c>
      <c r="M56" s="65">
        <v>5.67</v>
      </c>
      <c r="N56" s="65">
        <v>0.14000000000000001</v>
      </c>
      <c r="O56" s="65">
        <v>0.84</v>
      </c>
    </row>
    <row r="57" spans="1:15">
      <c r="J57" s="257"/>
      <c r="K57" s="67" t="s">
        <v>396</v>
      </c>
      <c r="L57" s="65">
        <v>2.1</v>
      </c>
      <c r="M57" s="65">
        <v>11.58</v>
      </c>
      <c r="N57" s="65">
        <v>2.09</v>
      </c>
      <c r="O57" s="65">
        <v>6.85</v>
      </c>
    </row>
    <row r="58" spans="1:15">
      <c r="J58" s="257"/>
      <c r="K58" s="67" t="s">
        <v>397</v>
      </c>
      <c r="L58" s="65">
        <v>5.78</v>
      </c>
      <c r="M58" s="65">
        <v>15.61</v>
      </c>
      <c r="N58" s="65">
        <v>5.77</v>
      </c>
      <c r="O58" s="65">
        <v>7.24</v>
      </c>
    </row>
    <row r="59" spans="1:15">
      <c r="J59" s="257"/>
      <c r="K59" s="67" t="s">
        <v>399</v>
      </c>
      <c r="L59" s="65">
        <v>4.71</v>
      </c>
      <c r="M59" s="65">
        <v>13.58</v>
      </c>
      <c r="N59" s="65">
        <v>4.78</v>
      </c>
      <c r="O59" s="65">
        <v>7.12</v>
      </c>
    </row>
    <row r="60" spans="1:15">
      <c r="J60" s="257"/>
      <c r="K60" s="67" t="s">
        <v>400</v>
      </c>
      <c r="L60" s="65">
        <v>5.22</v>
      </c>
      <c r="M60" s="65">
        <v>15.19</v>
      </c>
      <c r="N60" s="65">
        <v>5.25</v>
      </c>
      <c r="O60" s="65">
        <v>7.83</v>
      </c>
    </row>
    <row r="61" spans="1:15">
      <c r="J61" s="257"/>
      <c r="K61" s="67" t="s">
        <v>401</v>
      </c>
      <c r="L61" s="65">
        <v>3.98</v>
      </c>
      <c r="M61" s="90">
        <v>13</v>
      </c>
      <c r="N61" s="65">
        <v>4.0599999999999996</v>
      </c>
      <c r="O61" s="65">
        <v>6.96</v>
      </c>
    </row>
    <row r="62" spans="1:15">
      <c r="J62" s="257"/>
      <c r="K62" s="67" t="s">
        <v>402</v>
      </c>
      <c r="L62" s="65">
        <v>3.1</v>
      </c>
      <c r="M62" s="65">
        <v>13.02</v>
      </c>
      <c r="N62" s="65">
        <v>3.1</v>
      </c>
      <c r="O62" s="65">
        <v>6.24</v>
      </c>
    </row>
    <row r="63" spans="1:15">
      <c r="J63" s="257"/>
      <c r="K63" s="67" t="s">
        <v>403</v>
      </c>
      <c r="L63" s="65">
        <v>1.92</v>
      </c>
      <c r="M63" s="65">
        <v>43.15</v>
      </c>
      <c r="N63" s="65">
        <v>1.9</v>
      </c>
      <c r="O63" s="65">
        <v>7.57</v>
      </c>
    </row>
    <row r="64" spans="1:15">
      <c r="J64" s="257"/>
      <c r="K64" s="63" t="s">
        <v>404</v>
      </c>
      <c r="L64" s="91">
        <f>AVERAGE(L52:L63)</f>
        <v>2.375833333333333</v>
      </c>
      <c r="M64" s="91">
        <f>MAX(M52:M63)</f>
        <v>43.15</v>
      </c>
      <c r="N64" s="91">
        <f>AVERAGE(N52:N63)</f>
        <v>2.3774999999999999</v>
      </c>
      <c r="O64" s="91">
        <f>MAX(O52:O63)</f>
        <v>7.83</v>
      </c>
    </row>
    <row r="66" spans="10:15">
      <c r="J66" s="88"/>
      <c r="K66" s="88"/>
      <c r="L66" s="92"/>
      <c r="M66" s="92"/>
      <c r="N66" s="92"/>
      <c r="O66" s="92"/>
    </row>
    <row r="67" spans="10:15">
      <c r="J67" s="258"/>
      <c r="K67" s="93"/>
      <c r="L67" s="36"/>
      <c r="M67" s="36"/>
      <c r="N67" s="36"/>
      <c r="O67" s="36"/>
    </row>
    <row r="68" spans="10:15">
      <c r="J68" s="258"/>
      <c r="K68" s="93"/>
      <c r="L68" s="36"/>
      <c r="M68" s="36"/>
      <c r="N68" s="36"/>
      <c r="O68" s="36"/>
    </row>
    <row r="69" spans="10:15">
      <c r="J69" s="258"/>
      <c r="K69" s="93"/>
      <c r="L69" s="36"/>
      <c r="M69" s="36"/>
      <c r="N69" s="36"/>
      <c r="O69" s="36"/>
    </row>
    <row r="70" spans="10:15">
      <c r="J70" s="258"/>
      <c r="K70" s="93"/>
      <c r="L70" s="36"/>
      <c r="M70" s="36"/>
      <c r="N70" s="36"/>
      <c r="O70" s="36"/>
    </row>
    <row r="71" spans="10:15">
      <c r="J71" s="258"/>
      <c r="K71" s="93"/>
      <c r="L71" s="36"/>
      <c r="M71" s="36"/>
      <c r="N71" s="36"/>
      <c r="O71" s="36"/>
    </row>
    <row r="72" spans="10:15">
      <c r="J72" s="258"/>
      <c r="K72" s="93"/>
      <c r="L72" s="36"/>
      <c r="M72" s="36"/>
      <c r="N72" s="36"/>
      <c r="O72" s="36"/>
    </row>
    <row r="73" spans="10:15">
      <c r="J73" s="258"/>
      <c r="K73" s="93"/>
      <c r="L73" s="36"/>
      <c r="M73" s="36"/>
      <c r="N73" s="36"/>
      <c r="O73" s="36"/>
    </row>
    <row r="74" spans="10:15">
      <c r="J74" s="258"/>
      <c r="K74" s="93"/>
      <c r="L74" s="36"/>
      <c r="M74" s="36"/>
      <c r="N74" s="36"/>
      <c r="O74" s="36"/>
    </row>
    <row r="75" spans="10:15">
      <c r="J75" s="258"/>
      <c r="K75" s="93"/>
      <c r="L75" s="36"/>
      <c r="M75" s="36"/>
      <c r="N75" s="36"/>
      <c r="O75" s="36"/>
    </row>
    <row r="76" spans="10:15">
      <c r="J76" s="258"/>
      <c r="K76" s="93"/>
      <c r="L76" s="36"/>
      <c r="M76" s="36"/>
      <c r="N76" s="36"/>
      <c r="O76" s="36"/>
    </row>
    <row r="77" spans="10:15">
      <c r="J77" s="258"/>
      <c r="K77" s="93"/>
      <c r="L77" s="36"/>
      <c r="M77" s="36"/>
      <c r="N77" s="36"/>
      <c r="O77" s="36"/>
    </row>
    <row r="78" spans="10:15">
      <c r="J78" s="258"/>
      <c r="K78" s="93"/>
      <c r="L78" s="36"/>
      <c r="M78" s="36"/>
      <c r="N78" s="36"/>
      <c r="O78" s="36"/>
    </row>
    <row r="79" spans="10:15">
      <c r="J79" s="258"/>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opLeftCell="A36" zoomScaleNormal="100" workbookViewId="0">
      <selection activeCell="O2" sqref="O2"/>
    </sheetView>
  </sheetViews>
  <sheetFormatPr defaultRowHeight="13.9"/>
  <cols>
    <col min="1" max="1" width="14" style="3" customWidth="1"/>
    <col min="2" max="4" width="17" style="36" customWidth="1"/>
    <col min="5" max="5" width="14.7109375" style="36" customWidth="1"/>
    <col min="6" max="7" width="17" style="36" customWidth="1"/>
    <col min="8" max="9" width="9.28515625" style="3"/>
    <col min="10" max="10" width="43" style="3" bestFit="1" customWidth="1"/>
    <col min="11"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5" t="str">
        <f>+'Cover Page'!$B$29</f>
        <v>Annual Performance Report 2022</v>
      </c>
      <c r="B1" s="85"/>
      <c r="C1" s="85"/>
      <c r="D1" s="85"/>
      <c r="E1" s="85" t="str">
        <f>+'Cover Page'!$B$33</f>
        <v xml:space="preserve">Runcorn Energy From Waste Facility </v>
      </c>
      <c r="F1" s="85"/>
      <c r="G1" s="85"/>
    </row>
    <row r="3" spans="1:19" ht="14.45">
      <c r="A3" s="61" t="s">
        <v>405</v>
      </c>
      <c r="D3" s="76" t="s">
        <v>373</v>
      </c>
      <c r="G3" s="80" t="s">
        <v>374</v>
      </c>
      <c r="J3" s="9" t="str">
        <f>+A3</f>
        <v>Monitoring of Sulphur dioxide emissions</v>
      </c>
      <c r="L3" s="9"/>
      <c r="N3" s="9" t="s">
        <v>375</v>
      </c>
      <c r="Q3" s="79" t="s">
        <v>3</v>
      </c>
      <c r="R3" s="74"/>
      <c r="S3" s="74"/>
    </row>
    <row r="4" spans="1:19" ht="13.9" customHeight="1">
      <c r="Q4" s="249" t="s">
        <v>376</v>
      </c>
      <c r="R4" s="249"/>
      <c r="S4" s="249"/>
    </row>
    <row r="5" spans="1:19" ht="16.149999999999999">
      <c r="A5" s="69" t="s">
        <v>377</v>
      </c>
      <c r="B5" s="260" t="s">
        <v>378</v>
      </c>
      <c r="C5" s="260"/>
      <c r="D5" s="260"/>
      <c r="E5" s="260" t="s">
        <v>379</v>
      </c>
      <c r="F5" s="260"/>
      <c r="G5" s="260"/>
      <c r="J5" s="259"/>
      <c r="K5" s="259"/>
      <c r="L5" s="259"/>
      <c r="M5" s="259"/>
      <c r="N5" s="259"/>
      <c r="O5" s="259"/>
      <c r="Q5" s="249"/>
      <c r="R5" s="249"/>
      <c r="S5" s="249"/>
    </row>
    <row r="6" spans="1:19" s="59" customFormat="1" ht="37.5" customHeight="1">
      <c r="A6" s="66">
        <f>+'Cover Page'!C39</f>
        <v>2022</v>
      </c>
      <c r="B6" s="56" t="s">
        <v>406</v>
      </c>
      <c r="C6" s="56" t="s">
        <v>381</v>
      </c>
      <c r="D6" s="56" t="s">
        <v>382</v>
      </c>
      <c r="E6" s="56" t="s">
        <v>407</v>
      </c>
      <c r="F6" s="56" t="s">
        <v>384</v>
      </c>
      <c r="G6" s="56" t="s">
        <v>385</v>
      </c>
      <c r="H6" s="60"/>
      <c r="J6" s="62">
        <f>+A6</f>
        <v>2022</v>
      </c>
      <c r="K6" s="62" t="s">
        <v>386</v>
      </c>
      <c r="L6" s="68" t="s">
        <v>381</v>
      </c>
      <c r="M6" s="68" t="s">
        <v>387</v>
      </c>
      <c r="N6" s="68" t="s">
        <v>384</v>
      </c>
      <c r="O6" s="68" t="s">
        <v>388</v>
      </c>
      <c r="Q6" s="249"/>
      <c r="R6" s="249"/>
      <c r="S6" s="249"/>
    </row>
    <row r="7" spans="1:19">
      <c r="A7" s="67" t="s">
        <v>389</v>
      </c>
      <c r="B7" s="64">
        <v>200</v>
      </c>
      <c r="C7" s="90">
        <f>AVERAGE(L7,L22,L37,L52)</f>
        <v>8.1574999999999989</v>
      </c>
      <c r="D7" s="90">
        <f>MAX(M7,M22,M37,M52)</f>
        <v>63.11</v>
      </c>
      <c r="E7" s="64">
        <v>50</v>
      </c>
      <c r="F7" s="90">
        <f>AVERAGE(N7,N22,N37,N52)</f>
        <v>8.1750000000000007</v>
      </c>
      <c r="G7" s="90">
        <f>MAX(O7,O22,O37,O52)</f>
        <v>20.38</v>
      </c>
      <c r="J7" s="257" t="s">
        <v>186</v>
      </c>
      <c r="K7" s="67" t="s">
        <v>389</v>
      </c>
      <c r="L7" s="90">
        <v>4.92</v>
      </c>
      <c r="M7" s="90">
        <v>50.8</v>
      </c>
      <c r="N7" s="90">
        <v>4.8600000000000003</v>
      </c>
      <c r="O7" s="90">
        <v>12.2</v>
      </c>
      <c r="Q7" s="249"/>
      <c r="R7" s="249"/>
      <c r="S7" s="249"/>
    </row>
    <row r="8" spans="1:19">
      <c r="A8" s="67" t="s">
        <v>390</v>
      </c>
      <c r="B8" s="64">
        <v>200</v>
      </c>
      <c r="C8" s="90">
        <f>AVERAGE(N7,L23,L38,L53)</f>
        <v>9.4375</v>
      </c>
      <c r="D8" s="90">
        <f>MAX(O7,M23,M38,M53)</f>
        <v>60.63</v>
      </c>
      <c r="E8" s="64">
        <v>50</v>
      </c>
      <c r="F8" s="90">
        <f>AVERAGE(N8,N23,N38,N53)</f>
        <v>10.8475</v>
      </c>
      <c r="G8" s="90">
        <f t="shared" ref="G8:G9" si="0">MAX(O8,O23,O38,O53)</f>
        <v>22.23</v>
      </c>
      <c r="J8" s="257"/>
      <c r="K8" s="67" t="s">
        <v>390</v>
      </c>
      <c r="L8" s="90">
        <v>10.43</v>
      </c>
      <c r="M8" s="90">
        <v>79.47</v>
      </c>
      <c r="N8" s="90">
        <v>10.53</v>
      </c>
      <c r="O8" s="90">
        <v>15.54</v>
      </c>
      <c r="Q8" s="249"/>
      <c r="R8" s="249"/>
      <c r="S8" s="249"/>
    </row>
    <row r="9" spans="1:19">
      <c r="A9" s="67" t="s">
        <v>391</v>
      </c>
      <c r="B9" s="64">
        <v>200</v>
      </c>
      <c r="C9" s="90">
        <f t="shared" ref="C9" si="1">AVERAGE(L9,L24,L39,L54)</f>
        <v>13.3575</v>
      </c>
      <c r="D9" s="90">
        <f t="shared" ref="D9" si="2">MAX(M9,M24,M39,M54)</f>
        <v>236.97</v>
      </c>
      <c r="E9" s="64">
        <v>50</v>
      </c>
      <c r="F9" s="90">
        <f>AVERAGE(N9,N24,N39,N54)</f>
        <v>12.887499999999999</v>
      </c>
      <c r="G9" s="90">
        <f t="shared" si="0"/>
        <v>24.4</v>
      </c>
      <c r="J9" s="257"/>
      <c r="K9" s="67" t="s">
        <v>391</v>
      </c>
      <c r="L9" s="90">
        <v>13.05</v>
      </c>
      <c r="M9" s="90">
        <v>236.97</v>
      </c>
      <c r="N9" s="90">
        <v>13.05</v>
      </c>
      <c r="O9" s="90">
        <v>17.2</v>
      </c>
      <c r="Q9" s="78" t="s">
        <v>392</v>
      </c>
    </row>
    <row r="10" spans="1:19" ht="14.25" customHeight="1">
      <c r="A10" s="67" t="s">
        <v>393</v>
      </c>
      <c r="B10" s="64">
        <v>200</v>
      </c>
      <c r="C10" s="90">
        <f t="shared" ref="C10:C12" si="3">AVERAGE(L10,L25,L40,L55)</f>
        <v>13.885</v>
      </c>
      <c r="D10" s="90">
        <f t="shared" ref="D10:D12" si="4">MAX(M10,M25,M40,M55)</f>
        <v>137.25</v>
      </c>
      <c r="E10" s="64">
        <v>50</v>
      </c>
      <c r="F10" s="90">
        <f t="shared" ref="F10:F12" si="5">AVERAGE(N10,N25,N40,N55)</f>
        <v>14.072500000000002</v>
      </c>
      <c r="G10" s="90">
        <f t="shared" ref="G10:G12" si="6">MAX(O10,O25,O40,O55)</f>
        <v>46.02</v>
      </c>
      <c r="J10" s="257"/>
      <c r="K10" s="67" t="s">
        <v>393</v>
      </c>
      <c r="L10" s="90">
        <v>14.88</v>
      </c>
      <c r="M10" s="90">
        <v>48.93</v>
      </c>
      <c r="N10" s="90">
        <v>14.88</v>
      </c>
      <c r="O10" s="90">
        <v>18.03</v>
      </c>
      <c r="Q10" s="256" t="s">
        <v>394</v>
      </c>
      <c r="R10" s="256"/>
      <c r="S10" s="256"/>
    </row>
    <row r="11" spans="1:19">
      <c r="A11" s="67" t="s">
        <v>395</v>
      </c>
      <c r="B11" s="64">
        <v>200</v>
      </c>
      <c r="C11" s="90">
        <f t="shared" si="3"/>
        <v>13.225</v>
      </c>
      <c r="D11" s="90">
        <f t="shared" si="4"/>
        <v>81.180000000000007</v>
      </c>
      <c r="E11" s="64">
        <v>50</v>
      </c>
      <c r="F11" s="90">
        <f t="shared" si="5"/>
        <v>13.322499999999998</v>
      </c>
      <c r="G11" s="90">
        <f t="shared" si="6"/>
        <v>37.590000000000003</v>
      </c>
      <c r="J11" s="257"/>
      <c r="K11" s="67" t="s">
        <v>395</v>
      </c>
      <c r="L11" s="90">
        <v>12.91</v>
      </c>
      <c r="M11" s="90">
        <v>61.1</v>
      </c>
      <c r="N11" s="90">
        <v>13.28</v>
      </c>
      <c r="O11" s="90">
        <v>22.26</v>
      </c>
      <c r="Q11" s="256"/>
      <c r="R11" s="256"/>
      <c r="S11" s="256"/>
    </row>
    <row r="12" spans="1:19">
      <c r="A12" s="67" t="s">
        <v>396</v>
      </c>
      <c r="B12" s="64">
        <v>200</v>
      </c>
      <c r="C12" s="90">
        <f t="shared" si="3"/>
        <v>17.265000000000001</v>
      </c>
      <c r="D12" s="90">
        <f t="shared" si="4"/>
        <v>66.569999999999993</v>
      </c>
      <c r="E12" s="64">
        <v>50</v>
      </c>
      <c r="F12" s="90">
        <f t="shared" si="5"/>
        <v>17.164999999999999</v>
      </c>
      <c r="G12" s="90">
        <f t="shared" si="6"/>
        <v>39.340000000000003</v>
      </c>
      <c r="J12" s="257"/>
      <c r="K12" s="67" t="s">
        <v>396</v>
      </c>
      <c r="L12" s="90">
        <v>2.35</v>
      </c>
      <c r="M12" s="90">
        <v>10.59</v>
      </c>
      <c r="N12" s="90">
        <v>2.14</v>
      </c>
      <c r="O12" s="90">
        <v>3.01</v>
      </c>
      <c r="Q12" s="256"/>
      <c r="R12" s="256"/>
      <c r="S12" s="256"/>
    </row>
    <row r="13" spans="1:19" ht="14.25" customHeight="1">
      <c r="A13" s="67" t="s">
        <v>397</v>
      </c>
      <c r="B13" s="64">
        <v>200</v>
      </c>
      <c r="C13" s="90">
        <f t="shared" ref="C13:C15" si="7">AVERAGE(L13,L28,L43,L58)</f>
        <v>17.759999999999998</v>
      </c>
      <c r="D13" s="90">
        <f t="shared" ref="D13:D15" si="8">MAX(M13,M28,M43,M58)</f>
        <v>94.99</v>
      </c>
      <c r="E13" s="64">
        <v>50</v>
      </c>
      <c r="F13" s="90">
        <f t="shared" ref="F13:F15" si="9">AVERAGE(N13,N28,N43,N58)</f>
        <v>17.5975</v>
      </c>
      <c r="G13" s="90">
        <f t="shared" ref="G13:G15" si="10">MAX(O13,O28,O43,O58)</f>
        <v>36.909999999999997</v>
      </c>
      <c r="J13" s="257"/>
      <c r="K13" s="67" t="s">
        <v>397</v>
      </c>
      <c r="L13" s="90">
        <v>10.7</v>
      </c>
      <c r="M13" s="90">
        <v>94.99</v>
      </c>
      <c r="N13" s="90">
        <v>10.57</v>
      </c>
      <c r="O13" s="90">
        <v>16.39</v>
      </c>
      <c r="Q13" s="256" t="s">
        <v>398</v>
      </c>
      <c r="R13" s="256"/>
      <c r="S13" s="256"/>
    </row>
    <row r="14" spans="1:19">
      <c r="A14" s="67" t="s">
        <v>399</v>
      </c>
      <c r="B14" s="64">
        <v>200</v>
      </c>
      <c r="C14" s="90">
        <f t="shared" si="7"/>
        <v>22.150000000000002</v>
      </c>
      <c r="D14" s="90">
        <f t="shared" si="8"/>
        <v>111.87</v>
      </c>
      <c r="E14" s="64">
        <v>50</v>
      </c>
      <c r="F14" s="90">
        <f t="shared" si="9"/>
        <v>22.317499999999999</v>
      </c>
      <c r="G14" s="90">
        <f t="shared" si="10"/>
        <v>38.86</v>
      </c>
      <c r="J14" s="257"/>
      <c r="K14" s="67" t="s">
        <v>399</v>
      </c>
      <c r="L14" s="90">
        <v>25.03</v>
      </c>
      <c r="M14" s="90">
        <v>63.84</v>
      </c>
      <c r="N14" s="90">
        <v>25.36</v>
      </c>
      <c r="O14" s="90">
        <v>31.07</v>
      </c>
      <c r="Q14" s="256"/>
      <c r="R14" s="256"/>
      <c r="S14" s="256"/>
    </row>
    <row r="15" spans="1:19">
      <c r="A15" s="67" t="s">
        <v>400</v>
      </c>
      <c r="B15" s="64">
        <v>200</v>
      </c>
      <c r="C15" s="90">
        <f t="shared" si="7"/>
        <v>23.28</v>
      </c>
      <c r="D15" s="90">
        <f t="shared" si="8"/>
        <v>74.17</v>
      </c>
      <c r="E15" s="64">
        <v>50</v>
      </c>
      <c r="F15" s="90">
        <f t="shared" si="9"/>
        <v>23.354999999999997</v>
      </c>
      <c r="G15" s="90">
        <f t="shared" si="10"/>
        <v>39.93</v>
      </c>
      <c r="J15" s="257"/>
      <c r="K15" s="67" t="s">
        <v>400</v>
      </c>
      <c r="L15" s="90">
        <v>24.08</v>
      </c>
      <c r="M15" s="90">
        <v>56.9</v>
      </c>
      <c r="N15" s="90">
        <v>24.08</v>
      </c>
      <c r="O15" s="90">
        <v>32.799999999999997</v>
      </c>
      <c r="Q15" s="256"/>
      <c r="R15" s="256"/>
      <c r="S15" s="256"/>
    </row>
    <row r="16" spans="1:19">
      <c r="A16" s="67" t="s">
        <v>401</v>
      </c>
      <c r="B16" s="64">
        <v>200</v>
      </c>
      <c r="C16" s="90">
        <f>AVERAGE(L16,L31,L46,L61)</f>
        <v>20.984999999999999</v>
      </c>
      <c r="D16" s="90">
        <f>MAX(M16,M31,M46,M61)</f>
        <v>54.49</v>
      </c>
      <c r="E16" s="64">
        <v>50</v>
      </c>
      <c r="F16" s="90">
        <f>AVERAGE(N16,N31,N46,N61)</f>
        <v>21.074999999999999</v>
      </c>
      <c r="G16" s="90">
        <f>MAX(O16,O31,O46,O61)</f>
        <v>37.35</v>
      </c>
      <c r="J16" s="257"/>
      <c r="K16" s="67" t="s">
        <v>401</v>
      </c>
      <c r="L16" s="90">
        <v>21.14</v>
      </c>
      <c r="M16" s="90">
        <v>42.02</v>
      </c>
      <c r="N16" s="90">
        <v>21.14</v>
      </c>
      <c r="O16" s="90">
        <v>30.1</v>
      </c>
      <c r="Q16" s="256"/>
      <c r="R16" s="256"/>
      <c r="S16" s="256"/>
    </row>
    <row r="17" spans="1:15">
      <c r="A17" s="67" t="s">
        <v>402</v>
      </c>
      <c r="B17" s="64">
        <v>200</v>
      </c>
      <c r="C17" s="90">
        <f>AVERAGE(N16,L32,L47,L62)</f>
        <v>20.38</v>
      </c>
      <c r="D17" s="90">
        <f>MAX(O16,M32,M47,M62)</f>
        <v>65.08</v>
      </c>
      <c r="E17" s="64">
        <v>50</v>
      </c>
      <c r="F17" s="90">
        <f>AVERAGE(N17,N32,N47,N62)</f>
        <v>19.650000000000002</v>
      </c>
      <c r="G17" s="90">
        <f t="shared" ref="G17:G18" si="11">MAX(O17,O32,O47,O62)</f>
        <v>37.57</v>
      </c>
      <c r="J17" s="257"/>
      <c r="K17" s="67" t="s">
        <v>402</v>
      </c>
      <c r="L17" s="90">
        <v>18.21</v>
      </c>
      <c r="M17" s="90">
        <v>40.83</v>
      </c>
      <c r="N17" s="90">
        <v>18.28</v>
      </c>
      <c r="O17" s="90">
        <v>24.59</v>
      </c>
    </row>
    <row r="18" spans="1:15">
      <c r="A18" s="67" t="s">
        <v>403</v>
      </c>
      <c r="B18" s="64">
        <v>200</v>
      </c>
      <c r="C18" s="90">
        <f t="shared" ref="C18" si="12">AVERAGE(L18,L33,L48,L63)</f>
        <v>19.100000000000001</v>
      </c>
      <c r="D18" s="90">
        <f t="shared" ref="D18" si="13">MAX(M18,M33,M48,M63)</f>
        <v>101.34</v>
      </c>
      <c r="E18" s="64">
        <v>50</v>
      </c>
      <c r="F18" s="90">
        <f>AVERAGE(N18,N33,N48,N63)</f>
        <v>19.100000000000001</v>
      </c>
      <c r="G18" s="90">
        <f t="shared" si="11"/>
        <v>36.99</v>
      </c>
      <c r="J18" s="257"/>
      <c r="K18" s="67" t="s">
        <v>403</v>
      </c>
      <c r="L18" s="90">
        <v>16.91</v>
      </c>
      <c r="M18" s="90">
        <v>78.739999999999995</v>
      </c>
      <c r="N18" s="90">
        <v>16.91</v>
      </c>
      <c r="O18" s="90">
        <v>22.76</v>
      </c>
    </row>
    <row r="19" spans="1:15">
      <c r="J19" s="257"/>
      <c r="K19" s="63" t="s">
        <v>404</v>
      </c>
      <c r="L19" s="91">
        <f>AVERAGE(L7:L18)</f>
        <v>14.550833333333335</v>
      </c>
      <c r="M19" s="91">
        <f>MAX(M7:M18)</f>
        <v>236.97</v>
      </c>
      <c r="N19" s="91">
        <f>AVERAGE(N7:N18)</f>
        <v>14.589999999999998</v>
      </c>
      <c r="O19" s="91">
        <f>MAX(O7:O18)</f>
        <v>32.799999999999997</v>
      </c>
    </row>
    <row r="21" spans="1:15" ht="41.45">
      <c r="J21" s="62">
        <f>+A6</f>
        <v>2022</v>
      </c>
      <c r="K21" s="62" t="s">
        <v>386</v>
      </c>
      <c r="L21" s="68" t="s">
        <v>381</v>
      </c>
      <c r="M21" s="68" t="s">
        <v>387</v>
      </c>
      <c r="N21" s="68" t="s">
        <v>384</v>
      </c>
      <c r="O21" s="68" t="s">
        <v>388</v>
      </c>
    </row>
    <row r="22" spans="1:15">
      <c r="J22" s="257" t="s">
        <v>187</v>
      </c>
      <c r="K22" s="67" t="s">
        <v>389</v>
      </c>
      <c r="L22" s="90">
        <v>1.2</v>
      </c>
      <c r="M22" s="90">
        <v>63.11</v>
      </c>
      <c r="N22" s="90">
        <v>1.19</v>
      </c>
      <c r="O22" s="90">
        <v>4.66</v>
      </c>
    </row>
    <row r="23" spans="1:15">
      <c r="J23" s="257"/>
      <c r="K23" s="67" t="s">
        <v>390</v>
      </c>
      <c r="L23" s="90">
        <v>1.28</v>
      </c>
      <c r="M23" s="90">
        <v>60.63</v>
      </c>
      <c r="N23" s="90">
        <v>1.28</v>
      </c>
      <c r="O23" s="90">
        <v>3.88</v>
      </c>
    </row>
    <row r="24" spans="1:15">
      <c r="J24" s="257"/>
      <c r="K24" s="67" t="s">
        <v>391</v>
      </c>
      <c r="L24" s="90">
        <v>4.71</v>
      </c>
      <c r="M24" s="90">
        <v>88.41</v>
      </c>
      <c r="N24" s="90">
        <v>4.7300000000000004</v>
      </c>
      <c r="O24" s="90">
        <v>13.45</v>
      </c>
    </row>
    <row r="25" spans="1:15">
      <c r="J25" s="257"/>
      <c r="K25" s="67" t="s">
        <v>393</v>
      </c>
      <c r="L25" s="90">
        <v>3.97</v>
      </c>
      <c r="M25" s="90">
        <v>26.01</v>
      </c>
      <c r="N25" s="90">
        <v>3.95</v>
      </c>
      <c r="O25" s="90">
        <v>12.78</v>
      </c>
    </row>
    <row r="26" spans="1:15">
      <c r="J26" s="257"/>
      <c r="K26" s="67" t="s">
        <v>395</v>
      </c>
      <c r="L26" s="90">
        <v>5.99</v>
      </c>
      <c r="M26" s="90">
        <v>57.67</v>
      </c>
      <c r="N26" s="90">
        <v>6.02</v>
      </c>
      <c r="O26" s="90">
        <v>15.92</v>
      </c>
    </row>
    <row r="27" spans="1:15">
      <c r="J27" s="257"/>
      <c r="K27" s="67" t="s">
        <v>396</v>
      </c>
      <c r="L27" s="90">
        <v>5.74</v>
      </c>
      <c r="M27" s="90">
        <v>66.37</v>
      </c>
      <c r="N27" s="90">
        <v>5.32</v>
      </c>
      <c r="O27" s="90">
        <v>29.56</v>
      </c>
    </row>
    <row r="28" spans="1:15">
      <c r="J28" s="257"/>
      <c r="K28" s="67" t="s">
        <v>397</v>
      </c>
      <c r="L28" s="90">
        <v>3.32</v>
      </c>
      <c r="M28" s="90">
        <v>40</v>
      </c>
      <c r="N28" s="90">
        <v>2.8</v>
      </c>
      <c r="O28" s="90">
        <v>7.78</v>
      </c>
    </row>
    <row r="29" spans="1:15">
      <c r="J29" s="257"/>
      <c r="K29" s="67" t="s">
        <v>399</v>
      </c>
      <c r="L29" s="90">
        <v>1.8</v>
      </c>
      <c r="M29" s="90">
        <v>42.79</v>
      </c>
      <c r="N29" s="90">
        <v>1.8</v>
      </c>
      <c r="O29" s="90">
        <v>12.29</v>
      </c>
    </row>
    <row r="30" spans="1:15">
      <c r="J30" s="257"/>
      <c r="K30" s="67" t="s">
        <v>400</v>
      </c>
      <c r="L30" s="90">
        <v>2.82</v>
      </c>
      <c r="M30" s="90">
        <v>68.98</v>
      </c>
      <c r="N30" s="90">
        <v>2.82</v>
      </c>
      <c r="O30" s="90">
        <v>13.16</v>
      </c>
    </row>
    <row r="31" spans="1:15">
      <c r="J31" s="257"/>
      <c r="K31" s="67" t="s">
        <v>401</v>
      </c>
      <c r="L31" s="90">
        <v>9.7899999999999991</v>
      </c>
      <c r="M31" s="90">
        <v>52.03</v>
      </c>
      <c r="N31" s="90">
        <v>9.7899999999999991</v>
      </c>
      <c r="O31" s="90">
        <v>21.05</v>
      </c>
    </row>
    <row r="32" spans="1:15">
      <c r="J32" s="257"/>
      <c r="K32" s="67" t="s">
        <v>402</v>
      </c>
      <c r="L32" s="90">
        <v>5.66</v>
      </c>
      <c r="M32" s="90">
        <v>49.33</v>
      </c>
      <c r="N32" s="90">
        <v>5.6</v>
      </c>
      <c r="O32" s="90">
        <v>22.21</v>
      </c>
    </row>
    <row r="33" spans="1:15">
      <c r="J33" s="257"/>
      <c r="K33" s="67" t="s">
        <v>403</v>
      </c>
      <c r="L33" s="90">
        <v>8.39</v>
      </c>
      <c r="M33" s="90">
        <v>58.31</v>
      </c>
      <c r="N33" s="90">
        <v>8.39</v>
      </c>
      <c r="O33" s="90">
        <v>23.6</v>
      </c>
    </row>
    <row r="34" spans="1:15">
      <c r="J34" s="257"/>
      <c r="K34" s="63" t="s">
        <v>404</v>
      </c>
      <c r="L34" s="91">
        <f>AVERAGE(L22:L33)</f>
        <v>4.5558333333333332</v>
      </c>
      <c r="M34" s="91">
        <f>MAX(M22:M33)</f>
        <v>88.41</v>
      </c>
      <c r="N34" s="91">
        <f>AVERAGE(N22:N33)</f>
        <v>4.4741666666666671</v>
      </c>
      <c r="O34" s="91">
        <f>MAX(O22:O33)</f>
        <v>29.56</v>
      </c>
    </row>
    <row r="36" spans="1:15" ht="41.45">
      <c r="J36" s="62">
        <f>+A6</f>
        <v>2022</v>
      </c>
      <c r="K36" s="62" t="s">
        <v>386</v>
      </c>
      <c r="L36" s="68" t="s">
        <v>381</v>
      </c>
      <c r="M36" s="68" t="s">
        <v>387</v>
      </c>
      <c r="N36" s="68" t="s">
        <v>384</v>
      </c>
      <c r="O36" s="68" t="s">
        <v>388</v>
      </c>
    </row>
    <row r="37" spans="1:15">
      <c r="J37" s="257" t="s">
        <v>188</v>
      </c>
      <c r="K37" s="67" t="s">
        <v>389</v>
      </c>
      <c r="L37" s="90">
        <v>14.19</v>
      </c>
      <c r="M37" s="90">
        <v>52.25</v>
      </c>
      <c r="N37" s="90">
        <v>14.33</v>
      </c>
      <c r="O37" s="90">
        <v>19.95</v>
      </c>
    </row>
    <row r="38" spans="1:15">
      <c r="J38" s="257"/>
      <c r="K38" s="67" t="s">
        <v>390</v>
      </c>
      <c r="L38" s="90">
        <v>15.28</v>
      </c>
      <c r="M38" s="90">
        <v>54.98</v>
      </c>
      <c r="N38" s="90">
        <v>15.27</v>
      </c>
      <c r="O38" s="90">
        <v>20.04</v>
      </c>
    </row>
    <row r="39" spans="1:15">
      <c r="J39" s="257"/>
      <c r="K39" s="67" t="s">
        <v>391</v>
      </c>
      <c r="L39" s="90">
        <v>19.93</v>
      </c>
      <c r="M39" s="90">
        <v>109.95</v>
      </c>
      <c r="N39" s="90">
        <v>18.02</v>
      </c>
      <c r="O39" s="90">
        <v>23.69</v>
      </c>
    </row>
    <row r="40" spans="1:15">
      <c r="J40" s="257"/>
      <c r="K40" s="67" t="s">
        <v>393</v>
      </c>
      <c r="L40" s="90">
        <v>18.399999999999999</v>
      </c>
      <c r="M40" s="90">
        <v>137.25</v>
      </c>
      <c r="N40" s="90">
        <v>19.100000000000001</v>
      </c>
      <c r="O40" s="90">
        <v>46.02</v>
      </c>
    </row>
    <row r="41" spans="1:15">
      <c r="J41" s="257"/>
      <c r="K41" s="67" t="s">
        <v>395</v>
      </c>
      <c r="L41" s="90">
        <v>17.22</v>
      </c>
      <c r="M41" s="90">
        <v>81.180000000000007</v>
      </c>
      <c r="N41" s="90">
        <v>17.29</v>
      </c>
      <c r="O41" s="90">
        <v>37.590000000000003</v>
      </c>
    </row>
    <row r="42" spans="1:15">
      <c r="J42" s="257"/>
      <c r="K42" s="67" t="s">
        <v>396</v>
      </c>
      <c r="L42" s="90">
        <v>33.44</v>
      </c>
      <c r="M42" s="90">
        <v>66.569999999999993</v>
      </c>
      <c r="N42" s="90">
        <v>33.4</v>
      </c>
      <c r="O42" s="90">
        <v>39.340000000000003</v>
      </c>
    </row>
    <row r="43" spans="1:15">
      <c r="J43" s="257"/>
      <c r="K43" s="67" t="s">
        <v>397</v>
      </c>
      <c r="L43" s="90">
        <v>27.38</v>
      </c>
      <c r="M43" s="90">
        <v>71.78</v>
      </c>
      <c r="N43" s="90">
        <v>27.38</v>
      </c>
      <c r="O43" s="90">
        <v>32.36</v>
      </c>
    </row>
    <row r="44" spans="1:15">
      <c r="J44" s="257"/>
      <c r="K44" s="67" t="s">
        <v>399</v>
      </c>
      <c r="L44" s="90">
        <v>30.15</v>
      </c>
      <c r="M44" s="90">
        <v>111.87</v>
      </c>
      <c r="N44" s="90">
        <v>30.14</v>
      </c>
      <c r="O44" s="90">
        <v>35.78</v>
      </c>
    </row>
    <row r="45" spans="1:15">
      <c r="J45" s="257"/>
      <c r="K45" s="67" t="s">
        <v>400</v>
      </c>
      <c r="L45" s="90">
        <v>30.58</v>
      </c>
      <c r="M45" s="90">
        <v>72.91</v>
      </c>
      <c r="N45" s="90">
        <v>30.73</v>
      </c>
      <c r="O45" s="90">
        <v>36.58</v>
      </c>
    </row>
    <row r="46" spans="1:15">
      <c r="J46" s="257"/>
      <c r="K46" s="67" t="s">
        <v>401</v>
      </c>
      <c r="L46" s="90">
        <v>24.59</v>
      </c>
      <c r="M46" s="90">
        <v>53.73</v>
      </c>
      <c r="N46" s="90">
        <v>24.6</v>
      </c>
      <c r="O46" s="90">
        <v>36.299999999999997</v>
      </c>
    </row>
    <row r="47" spans="1:15">
      <c r="J47" s="257"/>
      <c r="K47" s="67" t="s">
        <v>402</v>
      </c>
      <c r="L47" s="90">
        <v>25.16</v>
      </c>
      <c r="M47" s="90">
        <v>65.08</v>
      </c>
      <c r="N47" s="90">
        <v>25.16</v>
      </c>
      <c r="O47" s="90">
        <v>35.14</v>
      </c>
    </row>
    <row r="48" spans="1:15">
      <c r="A48" s="270" t="s">
        <v>228</v>
      </c>
      <c r="B48" s="271"/>
      <c r="C48" s="271"/>
      <c r="D48" s="271"/>
      <c r="E48" s="271"/>
      <c r="F48" s="271"/>
      <c r="G48" s="272"/>
      <c r="J48" s="257"/>
      <c r="K48" s="67" t="s">
        <v>403</v>
      </c>
      <c r="L48" s="90">
        <v>25.7</v>
      </c>
      <c r="M48" s="90">
        <v>76.150000000000006</v>
      </c>
      <c r="N48" s="90">
        <v>25.69</v>
      </c>
      <c r="O48" s="90">
        <v>34.57</v>
      </c>
    </row>
    <row r="49" spans="1:15">
      <c r="A49" s="261" t="s">
        <v>408</v>
      </c>
      <c r="B49" s="262"/>
      <c r="C49" s="262"/>
      <c r="D49" s="262"/>
      <c r="E49" s="262"/>
      <c r="F49" s="262"/>
      <c r="G49" s="263"/>
      <c r="J49" s="257"/>
      <c r="K49" s="63" t="s">
        <v>404</v>
      </c>
      <c r="L49" s="91">
        <f>AVERAGE(L37:L48)</f>
        <v>23.501666666666665</v>
      </c>
      <c r="M49" s="91">
        <f>MAX(M37:M48)</f>
        <v>137.25</v>
      </c>
      <c r="N49" s="91">
        <f>AVERAGE(N37:N48)</f>
        <v>23.425833333333333</v>
      </c>
      <c r="O49" s="91">
        <f>MAX(O37:O48)</f>
        <v>46.02</v>
      </c>
    </row>
    <row r="50" spans="1:15">
      <c r="A50" s="264"/>
      <c r="B50" s="265"/>
      <c r="C50" s="265"/>
      <c r="D50" s="265"/>
      <c r="E50" s="265"/>
      <c r="F50" s="265"/>
      <c r="G50" s="266"/>
    </row>
    <row r="51" spans="1:15" ht="41.45">
      <c r="A51" s="264"/>
      <c r="B51" s="265"/>
      <c r="C51" s="265"/>
      <c r="D51" s="265"/>
      <c r="E51" s="265"/>
      <c r="F51" s="265"/>
      <c r="G51" s="266"/>
      <c r="J51" s="62">
        <f>+A6</f>
        <v>2022</v>
      </c>
      <c r="K51" s="62" t="s">
        <v>386</v>
      </c>
      <c r="L51" s="68" t="s">
        <v>381</v>
      </c>
      <c r="M51" s="68" t="s">
        <v>387</v>
      </c>
      <c r="N51" s="68" t="s">
        <v>384</v>
      </c>
      <c r="O51" s="68" t="s">
        <v>388</v>
      </c>
    </row>
    <row r="52" spans="1:15">
      <c r="A52" s="267"/>
      <c r="B52" s="268"/>
      <c r="C52" s="268"/>
      <c r="D52" s="268"/>
      <c r="E52" s="268"/>
      <c r="F52" s="268"/>
      <c r="G52" s="269"/>
      <c r="J52" s="257" t="s">
        <v>189</v>
      </c>
      <c r="K52" s="67" t="s">
        <v>389</v>
      </c>
      <c r="L52" s="90">
        <v>12.32</v>
      </c>
      <c r="M52" s="90">
        <v>55.6</v>
      </c>
      <c r="N52" s="90">
        <v>12.32</v>
      </c>
      <c r="O52" s="90">
        <v>20.38</v>
      </c>
    </row>
    <row r="53" spans="1:15">
      <c r="J53" s="257"/>
      <c r="K53" s="67" t="s">
        <v>390</v>
      </c>
      <c r="L53" s="90">
        <v>16.329999999999998</v>
      </c>
      <c r="M53" s="90">
        <v>56.38</v>
      </c>
      <c r="N53" s="90">
        <v>16.309999999999999</v>
      </c>
      <c r="O53" s="90">
        <v>22.23</v>
      </c>
    </row>
    <row r="54" spans="1:15">
      <c r="J54" s="257"/>
      <c r="K54" s="67" t="s">
        <v>391</v>
      </c>
      <c r="L54" s="90">
        <v>15.74</v>
      </c>
      <c r="M54" s="90">
        <v>131.62</v>
      </c>
      <c r="N54" s="90">
        <v>15.75</v>
      </c>
      <c r="O54" s="90">
        <v>24.4</v>
      </c>
    </row>
    <row r="55" spans="1:15">
      <c r="J55" s="257"/>
      <c r="K55" s="67" t="s">
        <v>393</v>
      </c>
      <c r="L55" s="90">
        <v>18.29</v>
      </c>
      <c r="M55" s="90">
        <v>40.86</v>
      </c>
      <c r="N55" s="90">
        <v>18.36</v>
      </c>
      <c r="O55" s="90">
        <v>20.350000000000001</v>
      </c>
    </row>
    <row r="56" spans="1:15">
      <c r="J56" s="257"/>
      <c r="K56" s="67" t="s">
        <v>395</v>
      </c>
      <c r="L56" s="90">
        <v>16.78</v>
      </c>
      <c r="M56" s="90">
        <v>49.15</v>
      </c>
      <c r="N56" s="90">
        <v>16.7</v>
      </c>
      <c r="O56" s="90">
        <v>27</v>
      </c>
    </row>
    <row r="57" spans="1:15">
      <c r="J57" s="257"/>
      <c r="K57" s="67" t="s">
        <v>396</v>
      </c>
      <c r="L57" s="90">
        <v>27.53</v>
      </c>
      <c r="M57" s="90">
        <v>48.36</v>
      </c>
      <c r="N57" s="90">
        <v>27.8</v>
      </c>
      <c r="O57" s="90">
        <v>35.979999999999997</v>
      </c>
    </row>
    <row r="58" spans="1:15">
      <c r="J58" s="257"/>
      <c r="K58" s="67" t="s">
        <v>397</v>
      </c>
      <c r="L58" s="90">
        <v>29.64</v>
      </c>
      <c r="M58" s="90">
        <v>57.81</v>
      </c>
      <c r="N58" s="90">
        <v>29.64</v>
      </c>
      <c r="O58" s="90">
        <v>36.909999999999997</v>
      </c>
    </row>
    <row r="59" spans="1:15">
      <c r="J59" s="257"/>
      <c r="K59" s="67" t="s">
        <v>399</v>
      </c>
      <c r="L59" s="90">
        <v>31.62</v>
      </c>
      <c r="M59" s="90">
        <v>78.2</v>
      </c>
      <c r="N59" s="90">
        <v>31.97</v>
      </c>
      <c r="O59" s="90">
        <v>38.86</v>
      </c>
    </row>
    <row r="60" spans="1:15">
      <c r="J60" s="257"/>
      <c r="K60" s="67" t="s">
        <v>400</v>
      </c>
      <c r="L60" s="90">
        <v>35.64</v>
      </c>
      <c r="M60" s="90">
        <v>74.17</v>
      </c>
      <c r="N60" s="90">
        <v>35.79</v>
      </c>
      <c r="O60" s="90">
        <v>39.93</v>
      </c>
    </row>
    <row r="61" spans="1:15">
      <c r="J61" s="257"/>
      <c r="K61" s="67" t="s">
        <v>401</v>
      </c>
      <c r="L61" s="90">
        <v>28.42</v>
      </c>
      <c r="M61" s="90">
        <v>54.49</v>
      </c>
      <c r="N61" s="90">
        <v>28.77</v>
      </c>
      <c r="O61" s="90">
        <v>37.35</v>
      </c>
    </row>
    <row r="62" spans="1:15">
      <c r="J62" s="257"/>
      <c r="K62" s="67" t="s">
        <v>402</v>
      </c>
      <c r="L62" s="90">
        <v>29.56</v>
      </c>
      <c r="M62" s="90">
        <v>57.18</v>
      </c>
      <c r="N62" s="90">
        <v>29.56</v>
      </c>
      <c r="O62" s="90">
        <v>37.57</v>
      </c>
    </row>
    <row r="63" spans="1:15">
      <c r="J63" s="257"/>
      <c r="K63" s="67" t="s">
        <v>403</v>
      </c>
      <c r="L63" s="90">
        <v>25.4</v>
      </c>
      <c r="M63" s="90">
        <v>101.34</v>
      </c>
      <c r="N63" s="90">
        <v>25.41</v>
      </c>
      <c r="O63" s="90">
        <v>36.99</v>
      </c>
    </row>
    <row r="64" spans="1:15">
      <c r="J64" s="257"/>
      <c r="K64" s="63" t="s">
        <v>404</v>
      </c>
      <c r="L64" s="91">
        <f>AVERAGE(L52:L63)</f>
        <v>23.939166666666665</v>
      </c>
      <c r="M64" s="91">
        <f>MAX(M52:M63)</f>
        <v>131.62</v>
      </c>
      <c r="N64" s="91">
        <f>AVERAGE(N52:N63)</f>
        <v>24.031666666666666</v>
      </c>
      <c r="O64" s="91">
        <f>MAX(O52:O63)</f>
        <v>39.93</v>
      </c>
    </row>
    <row r="66" spans="10:15">
      <c r="J66" s="88"/>
      <c r="K66" s="88"/>
      <c r="L66" s="92"/>
      <c r="M66" s="92"/>
      <c r="N66" s="92"/>
      <c r="O66" s="92"/>
    </row>
    <row r="67" spans="10:15">
      <c r="J67" s="258"/>
      <c r="K67" s="93"/>
      <c r="L67" s="36"/>
      <c r="M67" s="36"/>
      <c r="N67" s="36"/>
      <c r="O67" s="36"/>
    </row>
    <row r="68" spans="10:15">
      <c r="J68" s="258"/>
      <c r="K68" s="93"/>
      <c r="L68" s="36"/>
      <c r="M68" s="36"/>
      <c r="N68" s="36"/>
      <c r="O68" s="36"/>
    </row>
    <row r="69" spans="10:15">
      <c r="J69" s="258"/>
      <c r="K69" s="93"/>
      <c r="L69" s="36"/>
      <c r="M69" s="36"/>
      <c r="N69" s="36"/>
      <c r="O69" s="36"/>
    </row>
    <row r="70" spans="10:15">
      <c r="J70" s="258"/>
      <c r="K70" s="93"/>
      <c r="L70" s="36"/>
      <c r="M70" s="36"/>
      <c r="N70" s="36"/>
      <c r="O70" s="36"/>
    </row>
    <row r="71" spans="10:15">
      <c r="J71" s="258"/>
      <c r="K71" s="93"/>
      <c r="L71" s="36"/>
      <c r="M71" s="36"/>
      <c r="N71" s="36"/>
      <c r="O71" s="36"/>
    </row>
    <row r="72" spans="10:15">
      <c r="J72" s="258"/>
      <c r="K72" s="93"/>
      <c r="L72" s="36"/>
      <c r="M72" s="36"/>
      <c r="N72" s="36"/>
      <c r="O72" s="36"/>
    </row>
    <row r="73" spans="10:15">
      <c r="J73" s="258"/>
      <c r="K73" s="93"/>
      <c r="L73" s="36"/>
      <c r="M73" s="36"/>
      <c r="N73" s="36"/>
      <c r="O73" s="36"/>
    </row>
    <row r="74" spans="10:15">
      <c r="J74" s="258"/>
      <c r="K74" s="93"/>
      <c r="L74" s="36"/>
      <c r="M74" s="36"/>
      <c r="N74" s="36"/>
      <c r="O74" s="36"/>
    </row>
    <row r="75" spans="10:15">
      <c r="J75" s="258"/>
      <c r="K75" s="93"/>
      <c r="L75" s="36"/>
      <c r="M75" s="36"/>
      <c r="N75" s="36"/>
      <c r="O75" s="36"/>
    </row>
    <row r="76" spans="10:15">
      <c r="J76" s="258"/>
      <c r="K76" s="93"/>
      <c r="L76" s="36"/>
      <c r="M76" s="36"/>
      <c r="N76" s="36"/>
      <c r="O76" s="36"/>
    </row>
    <row r="77" spans="10:15">
      <c r="J77" s="258"/>
      <c r="K77" s="93"/>
      <c r="L77" s="36"/>
      <c r="M77" s="36"/>
      <c r="N77" s="36"/>
      <c r="O77" s="36"/>
    </row>
    <row r="78" spans="10:15">
      <c r="J78" s="258"/>
      <c r="K78" s="93"/>
      <c r="L78" s="36"/>
      <c r="M78" s="36"/>
      <c r="N78" s="36"/>
      <c r="O78" s="36"/>
    </row>
    <row r="79" spans="10:15">
      <c r="J79" s="258"/>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opLeftCell="A37" zoomScaleNormal="100" workbookViewId="0">
      <selection activeCell="N19" sqref="N19"/>
    </sheetView>
  </sheetViews>
  <sheetFormatPr defaultRowHeight="13.9"/>
  <cols>
    <col min="1" max="1" width="14" style="3" customWidth="1"/>
    <col min="2" max="4" width="17" style="36" customWidth="1"/>
    <col min="5" max="5" width="14.7109375" style="36" customWidth="1"/>
    <col min="6" max="7" width="17" style="36"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5" t="str">
        <f>+'Cover Page'!$B$29</f>
        <v>Annual Performance Report 2022</v>
      </c>
      <c r="B1" s="85"/>
      <c r="C1" s="85"/>
      <c r="D1" s="85"/>
      <c r="E1" s="85" t="str">
        <f>+'Cover Page'!$B$33</f>
        <v xml:space="preserve">Runcorn Energy From Waste Facility </v>
      </c>
      <c r="F1" s="85"/>
    </row>
    <row r="3" spans="1:19" ht="14.45">
      <c r="A3" s="61" t="s">
        <v>409</v>
      </c>
      <c r="D3" s="76" t="s">
        <v>373</v>
      </c>
      <c r="G3" s="80" t="s">
        <v>374</v>
      </c>
      <c r="J3" s="9" t="str">
        <f>+A3</f>
        <v>Monitoring of Oxides of Nitrogen emissions</v>
      </c>
      <c r="L3" s="9"/>
      <c r="N3" s="9" t="s">
        <v>375</v>
      </c>
      <c r="Q3" s="79" t="s">
        <v>3</v>
      </c>
      <c r="R3" s="74"/>
      <c r="S3" s="74"/>
    </row>
    <row r="4" spans="1:19" ht="13.9" customHeight="1">
      <c r="Q4" s="249" t="s">
        <v>376</v>
      </c>
      <c r="R4" s="249"/>
      <c r="S4" s="249"/>
    </row>
    <row r="5" spans="1:19" ht="16.149999999999999">
      <c r="A5" s="69" t="s">
        <v>377</v>
      </c>
      <c r="B5" s="260" t="s">
        <v>378</v>
      </c>
      <c r="C5" s="260"/>
      <c r="D5" s="260"/>
      <c r="E5" s="260" t="s">
        <v>379</v>
      </c>
      <c r="F5" s="260"/>
      <c r="G5" s="260"/>
      <c r="J5" s="259"/>
      <c r="K5" s="259"/>
      <c r="L5" s="259"/>
      <c r="M5" s="259"/>
      <c r="N5" s="259"/>
      <c r="O5" s="259"/>
      <c r="Q5" s="249"/>
      <c r="R5" s="249"/>
      <c r="S5" s="249"/>
    </row>
    <row r="6" spans="1:19" s="59" customFormat="1" ht="37.5" customHeight="1">
      <c r="A6" s="66">
        <f>+'Cover Page'!C39</f>
        <v>2022</v>
      </c>
      <c r="B6" s="56" t="s">
        <v>410</v>
      </c>
      <c r="C6" s="56" t="s">
        <v>381</v>
      </c>
      <c r="D6" s="56" t="s">
        <v>382</v>
      </c>
      <c r="E6" s="56" t="s">
        <v>411</v>
      </c>
      <c r="F6" s="56" t="s">
        <v>384</v>
      </c>
      <c r="G6" s="56" t="s">
        <v>385</v>
      </c>
      <c r="H6" s="60"/>
      <c r="J6" s="62">
        <f>+A6</f>
        <v>2022</v>
      </c>
      <c r="K6" s="62" t="s">
        <v>386</v>
      </c>
      <c r="L6" s="68" t="s">
        <v>381</v>
      </c>
      <c r="M6" s="68" t="s">
        <v>387</v>
      </c>
      <c r="N6" s="68" t="s">
        <v>384</v>
      </c>
      <c r="O6" s="68" t="s">
        <v>388</v>
      </c>
      <c r="Q6" s="249"/>
      <c r="R6" s="249"/>
      <c r="S6" s="249"/>
    </row>
    <row r="7" spans="1:19">
      <c r="A7" s="67" t="s">
        <v>389</v>
      </c>
      <c r="B7" s="64">
        <v>400</v>
      </c>
      <c r="C7" s="90">
        <f>AVERAGE(L7,L22,L37,L52)</f>
        <v>175.41250000000002</v>
      </c>
      <c r="D7" s="90">
        <f>MAX(M7,M22,M37,M52)</f>
        <v>225.4</v>
      </c>
      <c r="E7" s="64">
        <v>200</v>
      </c>
      <c r="F7" s="90">
        <f>AVERAGE(N7,N22,N37,N52)</f>
        <v>175.48000000000002</v>
      </c>
      <c r="G7" s="90">
        <f>MAX(O7,O22,O37,O52)</f>
        <v>181.19</v>
      </c>
      <c r="J7" s="257" t="s">
        <v>186</v>
      </c>
      <c r="K7" s="67" t="s">
        <v>389</v>
      </c>
      <c r="L7" s="90">
        <v>173.24</v>
      </c>
      <c r="M7" s="90">
        <v>219.61</v>
      </c>
      <c r="N7" s="90">
        <v>173.35</v>
      </c>
      <c r="O7" s="90">
        <v>176.36</v>
      </c>
      <c r="Q7" s="249"/>
      <c r="R7" s="249"/>
      <c r="S7" s="249"/>
    </row>
    <row r="8" spans="1:19">
      <c r="A8" s="67" t="s">
        <v>390</v>
      </c>
      <c r="B8" s="64">
        <v>400</v>
      </c>
      <c r="C8" s="90">
        <f t="shared" ref="C8:C9" si="0">AVERAGE(L8,L23,L38,L53)</f>
        <v>178.50750000000002</v>
      </c>
      <c r="D8" s="90">
        <f t="shared" ref="D8:D9" si="1">MAX(M8,M23,M38,M53)</f>
        <v>369.82</v>
      </c>
      <c r="E8" s="64">
        <v>200</v>
      </c>
      <c r="F8" s="90">
        <f t="shared" ref="F8:F9" si="2">AVERAGE(N8,N23,N38,N53)</f>
        <v>178.58249999999998</v>
      </c>
      <c r="G8" s="90">
        <f t="shared" ref="G8" si="3">MAX(O8,O23,O38,O53)</f>
        <v>191.7</v>
      </c>
      <c r="J8" s="257"/>
      <c r="K8" s="67" t="s">
        <v>390</v>
      </c>
      <c r="L8" s="90">
        <v>175.46</v>
      </c>
      <c r="M8" s="90">
        <v>330.43</v>
      </c>
      <c r="N8" s="90">
        <v>175.33</v>
      </c>
      <c r="O8" s="90">
        <v>186.43</v>
      </c>
      <c r="Q8" s="249"/>
      <c r="R8" s="249"/>
      <c r="S8" s="249"/>
    </row>
    <row r="9" spans="1:19">
      <c r="A9" s="67" t="s">
        <v>391</v>
      </c>
      <c r="B9" s="64">
        <v>400</v>
      </c>
      <c r="C9" s="90">
        <f t="shared" si="0"/>
        <v>187.05250000000001</v>
      </c>
      <c r="D9" s="90">
        <f t="shared" si="1"/>
        <v>345.05</v>
      </c>
      <c r="E9" s="64">
        <v>200</v>
      </c>
      <c r="F9" s="90">
        <f t="shared" si="2"/>
        <v>187.19749999999999</v>
      </c>
      <c r="G9" s="90">
        <f>MAX(O9,O24,O39,O54)</f>
        <v>196.82</v>
      </c>
      <c r="J9" s="257"/>
      <c r="K9" s="67" t="s">
        <v>391</v>
      </c>
      <c r="L9" s="90">
        <v>184.18</v>
      </c>
      <c r="M9" s="90">
        <v>345.05</v>
      </c>
      <c r="N9" s="90">
        <v>184.36</v>
      </c>
      <c r="O9" s="90">
        <v>191.49</v>
      </c>
      <c r="Q9" s="78" t="s">
        <v>392</v>
      </c>
    </row>
    <row r="10" spans="1:19" ht="14.25" customHeight="1">
      <c r="A10" s="67" t="s">
        <v>393</v>
      </c>
      <c r="B10" s="64">
        <v>400</v>
      </c>
      <c r="C10" s="90">
        <f t="shared" ref="C10:C12" si="4">AVERAGE(L10,L25,L40,L55)</f>
        <v>183.785</v>
      </c>
      <c r="D10" s="90">
        <f t="shared" ref="D10:D12" si="5">MAX(M10,M25,M40,M55)</f>
        <v>251.53</v>
      </c>
      <c r="E10" s="64">
        <v>200</v>
      </c>
      <c r="F10" s="90">
        <f t="shared" ref="F10:F12" si="6">AVERAGE(N10,N25,N40,N55)</f>
        <v>184.35999999999999</v>
      </c>
      <c r="G10" s="90">
        <f t="shared" ref="G10:G12" si="7">MAX(O10,O25,O40,O55)</f>
        <v>192.24</v>
      </c>
      <c r="J10" s="257"/>
      <c r="K10" s="67" t="s">
        <v>393</v>
      </c>
      <c r="L10" s="90">
        <v>183.91</v>
      </c>
      <c r="M10" s="90">
        <v>250.33</v>
      </c>
      <c r="N10" s="90">
        <v>183.91</v>
      </c>
      <c r="O10" s="90">
        <v>186.3</v>
      </c>
      <c r="Q10" s="256" t="s">
        <v>394</v>
      </c>
      <c r="R10" s="256"/>
      <c r="S10" s="256"/>
    </row>
    <row r="11" spans="1:19">
      <c r="A11" s="67" t="s">
        <v>395</v>
      </c>
      <c r="B11" s="64">
        <v>400</v>
      </c>
      <c r="C11" s="90">
        <f t="shared" si="4"/>
        <v>183.07999999999998</v>
      </c>
      <c r="D11" s="90">
        <f t="shared" si="5"/>
        <v>312.39</v>
      </c>
      <c r="E11" s="64">
        <v>200</v>
      </c>
      <c r="F11" s="90">
        <f t="shared" si="6"/>
        <v>183.54250000000002</v>
      </c>
      <c r="G11" s="90">
        <f t="shared" si="7"/>
        <v>199.31</v>
      </c>
      <c r="J11" s="257"/>
      <c r="K11" s="67" t="s">
        <v>395</v>
      </c>
      <c r="L11" s="90">
        <v>183.17</v>
      </c>
      <c r="M11" s="90">
        <v>248.25</v>
      </c>
      <c r="N11" s="90">
        <v>183.82</v>
      </c>
      <c r="O11" s="90">
        <v>184.61</v>
      </c>
      <c r="Q11" s="256"/>
      <c r="R11" s="256"/>
      <c r="S11" s="256"/>
    </row>
    <row r="12" spans="1:19">
      <c r="A12" s="67" t="s">
        <v>396</v>
      </c>
      <c r="B12" s="64">
        <v>400</v>
      </c>
      <c r="C12" s="90">
        <f t="shared" si="4"/>
        <v>185.125</v>
      </c>
      <c r="D12" s="90">
        <f t="shared" si="5"/>
        <v>273.54000000000002</v>
      </c>
      <c r="E12" s="64">
        <v>200</v>
      </c>
      <c r="F12" s="90">
        <f t="shared" si="6"/>
        <v>185.49250000000001</v>
      </c>
      <c r="G12" s="90">
        <f t="shared" si="7"/>
        <v>192.17</v>
      </c>
      <c r="J12" s="257"/>
      <c r="K12" s="67" t="s">
        <v>396</v>
      </c>
      <c r="L12" s="90">
        <v>182.84</v>
      </c>
      <c r="M12" s="90">
        <v>198.89</v>
      </c>
      <c r="N12" s="90">
        <v>183.28</v>
      </c>
      <c r="O12" s="90">
        <v>183.39</v>
      </c>
      <c r="Q12" s="256"/>
      <c r="R12" s="256"/>
      <c r="S12" s="256"/>
    </row>
    <row r="13" spans="1:19" ht="14.25" customHeight="1">
      <c r="A13" s="67" t="s">
        <v>397</v>
      </c>
      <c r="B13" s="64">
        <v>400</v>
      </c>
      <c r="C13" s="90">
        <f t="shared" ref="C13:C15" si="8">AVERAGE(L13,L28,L43,L58)</f>
        <v>186.15</v>
      </c>
      <c r="D13" s="90">
        <f t="shared" ref="D13:D15" si="9">MAX(M13,M28,M43,M58)</f>
        <v>314.66000000000003</v>
      </c>
      <c r="E13" s="64">
        <v>200</v>
      </c>
      <c r="F13" s="90">
        <f t="shared" ref="F13:F15" si="10">AVERAGE(N13,N28,N43,N58)</f>
        <v>186.76250000000002</v>
      </c>
      <c r="G13" s="90">
        <f t="shared" ref="G13:G15" si="11">MAX(O13,O28,O43,O58)</f>
        <v>193.97</v>
      </c>
      <c r="J13" s="257"/>
      <c r="K13" s="67" t="s">
        <v>397</v>
      </c>
      <c r="L13" s="90">
        <v>183.19</v>
      </c>
      <c r="M13" s="90">
        <v>279.72000000000003</v>
      </c>
      <c r="N13" s="90">
        <v>183.32</v>
      </c>
      <c r="O13" s="90">
        <v>183.96</v>
      </c>
      <c r="Q13" s="256" t="s">
        <v>398</v>
      </c>
      <c r="R13" s="256"/>
      <c r="S13" s="256"/>
    </row>
    <row r="14" spans="1:19">
      <c r="A14" s="67" t="s">
        <v>399</v>
      </c>
      <c r="B14" s="64">
        <v>400</v>
      </c>
      <c r="C14" s="90">
        <f t="shared" si="8"/>
        <v>186.79249999999999</v>
      </c>
      <c r="D14" s="90">
        <f t="shared" si="9"/>
        <v>278.95999999999998</v>
      </c>
      <c r="E14" s="64">
        <v>200</v>
      </c>
      <c r="F14" s="90">
        <f t="shared" si="10"/>
        <v>187.16750000000002</v>
      </c>
      <c r="G14" s="90">
        <f t="shared" si="11"/>
        <v>195.63</v>
      </c>
      <c r="J14" s="257"/>
      <c r="K14" s="67" t="s">
        <v>399</v>
      </c>
      <c r="L14" s="90">
        <v>183.4</v>
      </c>
      <c r="M14" s="90">
        <v>249.9</v>
      </c>
      <c r="N14" s="90">
        <v>183.7</v>
      </c>
      <c r="O14" s="90">
        <v>185.05</v>
      </c>
      <c r="Q14" s="256"/>
      <c r="R14" s="256"/>
      <c r="S14" s="256"/>
    </row>
    <row r="15" spans="1:19">
      <c r="A15" s="67" t="s">
        <v>400</v>
      </c>
      <c r="B15" s="64">
        <v>400</v>
      </c>
      <c r="C15" s="90">
        <f t="shared" si="8"/>
        <v>187.26249999999999</v>
      </c>
      <c r="D15" s="90">
        <f t="shared" si="9"/>
        <v>347.55</v>
      </c>
      <c r="E15" s="64">
        <v>200</v>
      </c>
      <c r="F15" s="90">
        <f t="shared" si="10"/>
        <v>187.34500000000003</v>
      </c>
      <c r="G15" s="90">
        <f t="shared" si="11"/>
        <v>194.78</v>
      </c>
      <c r="J15" s="257"/>
      <c r="K15" s="67" t="s">
        <v>400</v>
      </c>
      <c r="L15" s="90">
        <v>183.9</v>
      </c>
      <c r="M15" s="90">
        <v>347.55</v>
      </c>
      <c r="N15" s="90">
        <v>183.9</v>
      </c>
      <c r="O15" s="90">
        <v>188.07</v>
      </c>
      <c r="Q15" s="256"/>
      <c r="R15" s="256"/>
      <c r="S15" s="256"/>
    </row>
    <row r="16" spans="1:19">
      <c r="A16" s="67" t="s">
        <v>401</v>
      </c>
      <c r="B16" s="64">
        <v>400</v>
      </c>
      <c r="C16" s="90">
        <f>AVERAGE(L16,L31,L46,L61)</f>
        <v>186.64999999999998</v>
      </c>
      <c r="D16" s="90">
        <f>MAX(M16,M31,M46,M61)</f>
        <v>380.44</v>
      </c>
      <c r="E16" s="64">
        <v>200</v>
      </c>
      <c r="F16" s="90">
        <f>AVERAGE(N16,N31,N46,N61)</f>
        <v>186.72749999999999</v>
      </c>
      <c r="G16" s="90">
        <f>MAX(O16,O31,O46,O61)</f>
        <v>195.66</v>
      </c>
      <c r="J16" s="257"/>
      <c r="K16" s="67" t="s">
        <v>401</v>
      </c>
      <c r="L16" s="90">
        <v>184.02</v>
      </c>
      <c r="M16" s="90">
        <v>325.12</v>
      </c>
      <c r="N16" s="90">
        <v>184.02</v>
      </c>
      <c r="O16" s="90">
        <v>190.2</v>
      </c>
      <c r="Q16" s="256"/>
      <c r="R16" s="256"/>
      <c r="S16" s="256"/>
    </row>
    <row r="17" spans="1:15">
      <c r="A17" s="67" t="s">
        <v>402</v>
      </c>
      <c r="B17" s="64">
        <v>400</v>
      </c>
      <c r="C17" s="90">
        <f t="shared" ref="C17:C18" si="12">AVERAGE(L17,L32,L47,L62)</f>
        <v>187.64</v>
      </c>
      <c r="D17" s="90">
        <f t="shared" ref="D17:D18" si="13">MAX(M17,M32,M47,M62)</f>
        <v>276.08999999999997</v>
      </c>
      <c r="E17" s="64">
        <v>200</v>
      </c>
      <c r="F17" s="90">
        <f t="shared" ref="F17:F18" si="14">AVERAGE(N17,N32,N47,N62)</f>
        <v>187.63749999999999</v>
      </c>
      <c r="G17" s="90">
        <f t="shared" ref="G17" si="15">MAX(O17,O32,O47,O62)</f>
        <v>194.84</v>
      </c>
      <c r="J17" s="257"/>
      <c r="K17" s="67" t="s">
        <v>402</v>
      </c>
      <c r="L17" s="90">
        <v>184.59</v>
      </c>
      <c r="M17" s="90">
        <v>208.11</v>
      </c>
      <c r="N17" s="90">
        <v>184.6</v>
      </c>
      <c r="O17" s="90">
        <v>187.98</v>
      </c>
    </row>
    <row r="18" spans="1:15">
      <c r="A18" s="67" t="s">
        <v>403</v>
      </c>
      <c r="B18" s="64">
        <v>400</v>
      </c>
      <c r="C18" s="90">
        <f t="shared" si="12"/>
        <v>188.8725</v>
      </c>
      <c r="D18" s="90">
        <f t="shared" si="13"/>
        <v>349.3</v>
      </c>
      <c r="E18" s="64">
        <v>200</v>
      </c>
      <c r="F18" s="90">
        <f t="shared" si="14"/>
        <v>188.8725</v>
      </c>
      <c r="G18" s="90">
        <f>MAX(O18,O33,O48,O63)</f>
        <v>198.65</v>
      </c>
      <c r="J18" s="257"/>
      <c r="K18" s="67" t="s">
        <v>403</v>
      </c>
      <c r="L18" s="90">
        <v>188.88</v>
      </c>
      <c r="M18" s="90">
        <v>318.76</v>
      </c>
      <c r="N18" s="90">
        <v>188.87</v>
      </c>
      <c r="O18" s="90">
        <v>194.44</v>
      </c>
    </row>
    <row r="19" spans="1:15">
      <c r="J19" s="257"/>
      <c r="K19" s="63" t="s">
        <v>404</v>
      </c>
      <c r="L19" s="91">
        <f>AVERAGE(L7:L18)</f>
        <v>182.56500000000003</v>
      </c>
      <c r="M19" s="91">
        <f>MAX(M7:M18)</f>
        <v>347.55</v>
      </c>
      <c r="N19" s="91">
        <f>AVERAGE(N7:N18)</f>
        <v>182.70500000000001</v>
      </c>
      <c r="O19" s="91">
        <f>MAX(O7:O18)</f>
        <v>194.44</v>
      </c>
    </row>
    <row r="21" spans="1:15" ht="41.45">
      <c r="J21" s="62">
        <f>+A6</f>
        <v>2022</v>
      </c>
      <c r="K21" s="62" t="s">
        <v>386</v>
      </c>
      <c r="L21" s="68" t="s">
        <v>381</v>
      </c>
      <c r="M21" s="68" t="s">
        <v>387</v>
      </c>
      <c r="N21" s="68" t="s">
        <v>384</v>
      </c>
      <c r="O21" s="68" t="s">
        <v>388</v>
      </c>
    </row>
    <row r="22" spans="1:15">
      <c r="J22" s="257" t="s">
        <v>187</v>
      </c>
      <c r="K22" s="67" t="s">
        <v>389</v>
      </c>
      <c r="L22" s="90">
        <v>171.47</v>
      </c>
      <c r="M22" s="90">
        <v>225.4</v>
      </c>
      <c r="N22" s="90">
        <v>171.51</v>
      </c>
      <c r="O22" s="90">
        <v>174.54</v>
      </c>
    </row>
    <row r="23" spans="1:15">
      <c r="J23" s="257"/>
      <c r="K23" s="67" t="s">
        <v>390</v>
      </c>
      <c r="L23" s="90">
        <v>174.43</v>
      </c>
      <c r="M23" s="90">
        <v>340.02</v>
      </c>
      <c r="N23" s="90">
        <v>174.43</v>
      </c>
      <c r="O23" s="90">
        <v>186.46</v>
      </c>
    </row>
    <row r="24" spans="1:15">
      <c r="J24" s="257"/>
      <c r="K24" s="67" t="s">
        <v>391</v>
      </c>
      <c r="L24" s="90">
        <v>183.38</v>
      </c>
      <c r="M24" s="90">
        <v>321.52999999999997</v>
      </c>
      <c r="N24" s="90">
        <v>183.38</v>
      </c>
      <c r="O24" s="90">
        <v>191.61</v>
      </c>
    </row>
    <row r="25" spans="1:15">
      <c r="J25" s="257"/>
      <c r="K25" s="67" t="s">
        <v>393</v>
      </c>
      <c r="L25" s="90">
        <v>182.18</v>
      </c>
      <c r="M25" s="90">
        <v>213.58</v>
      </c>
      <c r="N25" s="90">
        <v>182.16</v>
      </c>
      <c r="O25" s="90">
        <v>183.7</v>
      </c>
    </row>
    <row r="26" spans="1:15">
      <c r="J26" s="257"/>
      <c r="K26" s="67" t="s">
        <v>395</v>
      </c>
      <c r="L26" s="90">
        <v>183.24</v>
      </c>
      <c r="M26" s="90">
        <v>312.39</v>
      </c>
      <c r="N26" s="90">
        <v>183.24</v>
      </c>
      <c r="O26" s="90">
        <v>199.31</v>
      </c>
    </row>
    <row r="27" spans="1:15">
      <c r="J27" s="257"/>
      <c r="K27" s="67" t="s">
        <v>396</v>
      </c>
      <c r="L27" s="90">
        <v>182.13</v>
      </c>
      <c r="M27" s="90">
        <v>194.61</v>
      </c>
      <c r="N27" s="90">
        <v>182.25</v>
      </c>
      <c r="O27" s="90">
        <v>183.15</v>
      </c>
    </row>
    <row r="28" spans="1:15">
      <c r="J28" s="257"/>
      <c r="K28" s="67" t="s">
        <v>397</v>
      </c>
      <c r="L28" s="90">
        <v>180.58</v>
      </c>
      <c r="M28" s="90">
        <v>299.27</v>
      </c>
      <c r="N28" s="90">
        <v>182.9</v>
      </c>
      <c r="O28" s="90">
        <v>193.97</v>
      </c>
    </row>
    <row r="29" spans="1:15">
      <c r="J29" s="257"/>
      <c r="K29" s="67" t="s">
        <v>399</v>
      </c>
      <c r="L29" s="90">
        <v>182.89</v>
      </c>
      <c r="M29" s="90">
        <v>278.95999999999998</v>
      </c>
      <c r="N29" s="90">
        <v>182.89</v>
      </c>
      <c r="O29" s="90">
        <v>189.69</v>
      </c>
    </row>
    <row r="30" spans="1:15">
      <c r="J30" s="257"/>
      <c r="K30" s="67" t="s">
        <v>400</v>
      </c>
      <c r="L30" s="90">
        <v>183.06</v>
      </c>
      <c r="M30" s="90">
        <v>293.49</v>
      </c>
      <c r="N30" s="90">
        <v>183.06</v>
      </c>
      <c r="O30" s="90">
        <v>187</v>
      </c>
    </row>
    <row r="31" spans="1:15">
      <c r="J31" s="257"/>
      <c r="K31" s="67" t="s">
        <v>401</v>
      </c>
      <c r="L31" s="90">
        <v>182.13</v>
      </c>
      <c r="M31" s="90">
        <v>380.44</v>
      </c>
      <c r="N31" s="90">
        <v>182.13</v>
      </c>
      <c r="O31" s="90">
        <v>188.48</v>
      </c>
    </row>
    <row r="32" spans="1:15">
      <c r="J32" s="257"/>
      <c r="K32" s="67" t="s">
        <v>402</v>
      </c>
      <c r="L32" s="90">
        <v>182.34</v>
      </c>
      <c r="M32" s="90">
        <v>213.81</v>
      </c>
      <c r="N32" s="90">
        <v>182.32</v>
      </c>
      <c r="O32" s="90">
        <v>183.46</v>
      </c>
    </row>
    <row r="33" spans="1:15">
      <c r="J33" s="257"/>
      <c r="K33" s="67" t="s">
        <v>403</v>
      </c>
      <c r="L33" s="90">
        <v>183.22</v>
      </c>
      <c r="M33" s="90">
        <v>291.19</v>
      </c>
      <c r="N33" s="90">
        <v>183.22</v>
      </c>
      <c r="O33" s="90">
        <v>186.1</v>
      </c>
    </row>
    <row r="34" spans="1:15">
      <c r="J34" s="257"/>
      <c r="K34" s="63" t="s">
        <v>404</v>
      </c>
      <c r="L34" s="91">
        <f>AVERAGE(L22:L33)</f>
        <v>180.92083333333332</v>
      </c>
      <c r="M34" s="91">
        <f>MAX(M22:M33)</f>
        <v>380.44</v>
      </c>
      <c r="N34" s="91">
        <f>AVERAGE(N22:N33)</f>
        <v>181.12416666666664</v>
      </c>
      <c r="O34" s="91">
        <f>MAX(O22:O33)</f>
        <v>199.31</v>
      </c>
    </row>
    <row r="36" spans="1:15" ht="41.45">
      <c r="J36" s="62">
        <f>+A6</f>
        <v>2022</v>
      </c>
      <c r="K36" s="62" t="s">
        <v>386</v>
      </c>
      <c r="L36" s="68" t="s">
        <v>381</v>
      </c>
      <c r="M36" s="68" t="s">
        <v>387</v>
      </c>
      <c r="N36" s="68" t="s">
        <v>384</v>
      </c>
      <c r="O36" s="68" t="s">
        <v>388</v>
      </c>
    </row>
    <row r="37" spans="1:15">
      <c r="J37" s="257" t="s">
        <v>188</v>
      </c>
      <c r="K37" s="67" t="s">
        <v>389</v>
      </c>
      <c r="L37" s="90">
        <v>178.21</v>
      </c>
      <c r="M37" s="90">
        <v>213.61</v>
      </c>
      <c r="N37" s="90">
        <v>178.33</v>
      </c>
      <c r="O37" s="90">
        <v>181.19</v>
      </c>
    </row>
    <row r="38" spans="1:15">
      <c r="J38" s="257"/>
      <c r="K38" s="67" t="s">
        <v>390</v>
      </c>
      <c r="L38" s="90">
        <v>182.06</v>
      </c>
      <c r="M38" s="90">
        <v>257.64</v>
      </c>
      <c r="N38" s="90">
        <v>182.32</v>
      </c>
      <c r="O38" s="90">
        <v>191.7</v>
      </c>
    </row>
    <row r="39" spans="1:15">
      <c r="J39" s="257"/>
      <c r="K39" s="67" t="s">
        <v>391</v>
      </c>
      <c r="L39" s="90">
        <v>190.71</v>
      </c>
      <c r="M39" s="90">
        <v>263.95999999999998</v>
      </c>
      <c r="N39" s="90">
        <v>190.88</v>
      </c>
      <c r="O39" s="90">
        <v>194.09</v>
      </c>
    </row>
    <row r="40" spans="1:15">
      <c r="J40" s="257"/>
      <c r="K40" s="67" t="s">
        <v>393</v>
      </c>
      <c r="L40" s="90">
        <v>178.9</v>
      </c>
      <c r="M40" s="90">
        <v>251.53</v>
      </c>
      <c r="N40" s="90">
        <v>181.23</v>
      </c>
      <c r="O40" s="90">
        <v>192.15</v>
      </c>
    </row>
    <row r="41" spans="1:15">
      <c r="J41" s="257"/>
      <c r="K41" s="67" t="s">
        <v>395</v>
      </c>
      <c r="L41" s="90">
        <v>186.87</v>
      </c>
      <c r="M41" s="90">
        <v>247.37</v>
      </c>
      <c r="N41" s="90">
        <v>187.42</v>
      </c>
      <c r="O41" s="90">
        <v>192.75</v>
      </c>
    </row>
    <row r="42" spans="1:15">
      <c r="J42" s="257"/>
      <c r="K42" s="67" t="s">
        <v>396</v>
      </c>
      <c r="L42" s="90">
        <v>190.82</v>
      </c>
      <c r="M42" s="90">
        <v>273.54000000000002</v>
      </c>
      <c r="N42" s="90">
        <v>191.22</v>
      </c>
      <c r="O42" s="90">
        <v>192.17</v>
      </c>
    </row>
    <row r="43" spans="1:15">
      <c r="J43" s="257"/>
      <c r="K43" s="67" t="s">
        <v>397</v>
      </c>
      <c r="L43" s="90">
        <v>190.49</v>
      </c>
      <c r="M43" s="90">
        <v>262.44</v>
      </c>
      <c r="N43" s="90">
        <v>190.49</v>
      </c>
      <c r="O43" s="90">
        <v>191.99</v>
      </c>
    </row>
    <row r="44" spans="1:15">
      <c r="J44" s="257"/>
      <c r="K44" s="67" t="s">
        <v>399</v>
      </c>
      <c r="L44" s="90">
        <v>190.88</v>
      </c>
      <c r="M44" s="90">
        <v>268.67</v>
      </c>
      <c r="N44" s="90">
        <v>190.88</v>
      </c>
      <c r="O44" s="90">
        <v>192.27</v>
      </c>
    </row>
    <row r="45" spans="1:15">
      <c r="J45" s="257"/>
      <c r="K45" s="67" t="s">
        <v>400</v>
      </c>
      <c r="L45" s="90">
        <v>191.16</v>
      </c>
      <c r="M45" s="90">
        <v>333.69</v>
      </c>
      <c r="N45" s="90">
        <v>191.34</v>
      </c>
      <c r="O45" s="90">
        <v>194.78</v>
      </c>
    </row>
    <row r="46" spans="1:15">
      <c r="J46" s="257"/>
      <c r="K46" s="67" t="s">
        <v>401</v>
      </c>
      <c r="L46" s="90">
        <v>191.4</v>
      </c>
      <c r="M46" s="90">
        <v>334.03</v>
      </c>
      <c r="N46" s="90">
        <v>191.4</v>
      </c>
      <c r="O46" s="90">
        <v>195.66</v>
      </c>
    </row>
    <row r="47" spans="1:15">
      <c r="J47" s="257"/>
      <c r="K47" s="67" t="s">
        <v>402</v>
      </c>
      <c r="L47" s="90">
        <v>191.89</v>
      </c>
      <c r="M47" s="90">
        <v>276.08999999999997</v>
      </c>
      <c r="N47" s="90">
        <v>191.89</v>
      </c>
      <c r="O47" s="90">
        <v>193.44</v>
      </c>
    </row>
    <row r="48" spans="1:15">
      <c r="A48" s="270" t="s">
        <v>228</v>
      </c>
      <c r="B48" s="271"/>
      <c r="C48" s="271"/>
      <c r="D48" s="271"/>
      <c r="E48" s="271"/>
      <c r="F48" s="271"/>
      <c r="G48" s="272"/>
      <c r="J48" s="257"/>
      <c r="K48" s="67" t="s">
        <v>403</v>
      </c>
      <c r="L48" s="90">
        <v>192.01</v>
      </c>
      <c r="M48" s="90">
        <v>349.3</v>
      </c>
      <c r="N48" s="90">
        <v>192</v>
      </c>
      <c r="O48" s="90">
        <v>198.65</v>
      </c>
    </row>
    <row r="49" spans="1:15">
      <c r="A49" s="261"/>
      <c r="B49" s="262"/>
      <c r="C49" s="262"/>
      <c r="D49" s="262"/>
      <c r="E49" s="262"/>
      <c r="F49" s="262"/>
      <c r="G49" s="263"/>
      <c r="J49" s="257"/>
      <c r="K49" s="63" t="s">
        <v>404</v>
      </c>
      <c r="L49" s="91">
        <f>AVERAGE(L37:L48)</f>
        <v>187.95000000000005</v>
      </c>
      <c r="M49" s="91">
        <f>MAX(M37:M48)</f>
        <v>349.3</v>
      </c>
      <c r="N49" s="91">
        <f>AVERAGE(N37:N48)</f>
        <v>188.28333333333333</v>
      </c>
      <c r="O49" s="91">
        <f>MAX(O37:O48)</f>
        <v>198.65</v>
      </c>
    </row>
    <row r="50" spans="1:15">
      <c r="A50" s="264"/>
      <c r="B50" s="265"/>
      <c r="C50" s="265"/>
      <c r="D50" s="265"/>
      <c r="E50" s="265"/>
      <c r="F50" s="265"/>
      <c r="G50" s="266"/>
    </row>
    <row r="51" spans="1:15" ht="41.45">
      <c r="A51" s="264"/>
      <c r="B51" s="265"/>
      <c r="C51" s="265"/>
      <c r="D51" s="265"/>
      <c r="E51" s="265"/>
      <c r="F51" s="265"/>
      <c r="G51" s="266"/>
      <c r="J51" s="62">
        <f>+A6</f>
        <v>2022</v>
      </c>
      <c r="K51" s="62" t="s">
        <v>386</v>
      </c>
      <c r="L51" s="68" t="s">
        <v>381</v>
      </c>
      <c r="M51" s="68" t="s">
        <v>387</v>
      </c>
      <c r="N51" s="68" t="s">
        <v>384</v>
      </c>
      <c r="O51" s="68" t="s">
        <v>388</v>
      </c>
    </row>
    <row r="52" spans="1:15">
      <c r="A52" s="267"/>
      <c r="B52" s="268"/>
      <c r="C52" s="268"/>
      <c r="D52" s="268"/>
      <c r="E52" s="268"/>
      <c r="F52" s="268"/>
      <c r="G52" s="269"/>
      <c r="J52" s="257" t="s">
        <v>189</v>
      </c>
      <c r="K52" s="67" t="s">
        <v>389</v>
      </c>
      <c r="L52" s="90">
        <v>178.73</v>
      </c>
      <c r="M52" s="90">
        <v>181.19</v>
      </c>
      <c r="N52" s="90">
        <v>178.73</v>
      </c>
      <c r="O52" s="90">
        <v>181.19</v>
      </c>
    </row>
    <row r="53" spans="1:15">
      <c r="J53" s="257"/>
      <c r="K53" s="67" t="s">
        <v>390</v>
      </c>
      <c r="L53" s="90">
        <v>182.08</v>
      </c>
      <c r="M53" s="90">
        <v>369.82</v>
      </c>
      <c r="N53" s="90">
        <v>182.25</v>
      </c>
      <c r="O53" s="90">
        <v>191.47</v>
      </c>
    </row>
    <row r="54" spans="1:15">
      <c r="J54" s="257"/>
      <c r="K54" s="67" t="s">
        <v>391</v>
      </c>
      <c r="L54" s="90">
        <v>189.94</v>
      </c>
      <c r="M54" s="90">
        <v>295.24</v>
      </c>
      <c r="N54" s="90">
        <v>190.17</v>
      </c>
      <c r="O54" s="90">
        <v>196.82</v>
      </c>
    </row>
    <row r="55" spans="1:15">
      <c r="J55" s="257"/>
      <c r="K55" s="67" t="s">
        <v>393</v>
      </c>
      <c r="L55" s="90">
        <v>190.15</v>
      </c>
      <c r="M55" s="90">
        <v>239.4</v>
      </c>
      <c r="N55" s="90">
        <v>190.14</v>
      </c>
      <c r="O55" s="90">
        <v>192.24</v>
      </c>
    </row>
    <row r="56" spans="1:15">
      <c r="J56" s="257"/>
      <c r="K56" s="67" t="s">
        <v>395</v>
      </c>
      <c r="L56" s="90">
        <v>179.04</v>
      </c>
      <c r="M56" s="90">
        <v>209.43</v>
      </c>
      <c r="N56" s="90">
        <v>179.69</v>
      </c>
      <c r="O56" s="90">
        <v>189.46</v>
      </c>
    </row>
    <row r="57" spans="1:15">
      <c r="J57" s="257"/>
      <c r="K57" s="67" t="s">
        <v>396</v>
      </c>
      <c r="L57" s="90">
        <v>184.71</v>
      </c>
      <c r="M57" s="90">
        <v>246.42</v>
      </c>
      <c r="N57" s="90">
        <v>185.22</v>
      </c>
      <c r="O57" s="90">
        <v>191.01</v>
      </c>
    </row>
    <row r="58" spans="1:15">
      <c r="J58" s="257"/>
      <c r="K58" s="67" t="s">
        <v>397</v>
      </c>
      <c r="L58" s="90">
        <v>190.34</v>
      </c>
      <c r="M58" s="90">
        <v>314.66000000000003</v>
      </c>
      <c r="N58" s="90">
        <v>190.34</v>
      </c>
      <c r="O58" s="90">
        <v>192.29</v>
      </c>
    </row>
    <row r="59" spans="1:15">
      <c r="J59" s="257"/>
      <c r="K59" s="67" t="s">
        <v>399</v>
      </c>
      <c r="L59" s="90">
        <v>190</v>
      </c>
      <c r="M59" s="90">
        <v>253.8</v>
      </c>
      <c r="N59" s="90">
        <v>191.2</v>
      </c>
      <c r="O59" s="90">
        <v>195.63</v>
      </c>
    </row>
    <row r="60" spans="1:15">
      <c r="J60" s="257"/>
      <c r="K60" s="67" t="s">
        <v>400</v>
      </c>
      <c r="L60" s="90">
        <v>190.93</v>
      </c>
      <c r="M60" s="90">
        <v>234.45</v>
      </c>
      <c r="N60" s="90">
        <v>191.08</v>
      </c>
      <c r="O60" s="90">
        <v>192.34</v>
      </c>
    </row>
    <row r="61" spans="1:15">
      <c r="J61" s="257"/>
      <c r="K61" s="67" t="s">
        <v>401</v>
      </c>
      <c r="L61" s="90">
        <v>189.05</v>
      </c>
      <c r="M61" s="90">
        <v>378.52</v>
      </c>
      <c r="N61" s="90">
        <v>189.36</v>
      </c>
      <c r="O61" s="90">
        <v>195.48</v>
      </c>
    </row>
    <row r="62" spans="1:15">
      <c r="J62" s="257"/>
      <c r="K62" s="67" t="s">
        <v>402</v>
      </c>
      <c r="L62" s="90">
        <v>191.74</v>
      </c>
      <c r="M62" s="90">
        <v>247.95</v>
      </c>
      <c r="N62" s="90">
        <v>191.74</v>
      </c>
      <c r="O62" s="90">
        <v>194.84</v>
      </c>
    </row>
    <row r="63" spans="1:15">
      <c r="J63" s="257"/>
      <c r="K63" s="67" t="s">
        <v>403</v>
      </c>
      <c r="L63" s="90">
        <v>191.38</v>
      </c>
      <c r="M63" s="90">
        <v>287.99</v>
      </c>
      <c r="N63" s="90">
        <v>191.4</v>
      </c>
      <c r="O63" s="90">
        <v>193.24</v>
      </c>
    </row>
    <row r="64" spans="1:15">
      <c r="J64" s="257"/>
      <c r="K64" s="63" t="s">
        <v>404</v>
      </c>
      <c r="L64" s="91">
        <f>AVERAGE(L52:L63)</f>
        <v>187.34083333333334</v>
      </c>
      <c r="M64" s="91">
        <f>MAX(M52:M63)</f>
        <v>378.52</v>
      </c>
      <c r="N64" s="91">
        <f>AVERAGE(N52:N63)</f>
        <v>187.61</v>
      </c>
      <c r="O64" s="91">
        <f>MAX(O52:O63)</f>
        <v>196.82</v>
      </c>
    </row>
    <row r="66" spans="10:15">
      <c r="J66" s="88"/>
      <c r="K66" s="88"/>
      <c r="L66" s="92"/>
      <c r="M66" s="92"/>
      <c r="N66" s="92"/>
      <c r="O66" s="92"/>
    </row>
    <row r="67" spans="10:15">
      <c r="J67" s="258"/>
      <c r="K67" s="93"/>
      <c r="L67" s="36"/>
      <c r="M67" s="36"/>
      <c r="N67" s="36"/>
      <c r="O67" s="36"/>
    </row>
    <row r="68" spans="10:15">
      <c r="J68" s="258"/>
      <c r="K68" s="93"/>
      <c r="L68" s="36"/>
      <c r="M68" s="36"/>
      <c r="N68" s="36"/>
      <c r="O68" s="36"/>
    </row>
    <row r="69" spans="10:15">
      <c r="J69" s="258"/>
      <c r="K69" s="93"/>
      <c r="L69" s="36"/>
      <c r="M69" s="36"/>
      <c r="N69" s="36"/>
      <c r="O69" s="36"/>
    </row>
    <row r="70" spans="10:15">
      <c r="J70" s="258"/>
      <c r="K70" s="93"/>
      <c r="L70" s="36"/>
      <c r="M70" s="36"/>
      <c r="N70" s="36"/>
      <c r="O70" s="36"/>
    </row>
    <row r="71" spans="10:15">
      <c r="J71" s="258"/>
      <c r="K71" s="93"/>
      <c r="L71" s="36"/>
      <c r="M71" s="36"/>
      <c r="N71" s="36"/>
      <c r="O71" s="36"/>
    </row>
    <row r="72" spans="10:15">
      <c r="J72" s="258"/>
      <c r="K72" s="93"/>
      <c r="L72" s="36"/>
      <c r="M72" s="36"/>
      <c r="N72" s="36"/>
      <c r="O72" s="36"/>
    </row>
    <row r="73" spans="10:15">
      <c r="J73" s="258"/>
      <c r="K73" s="93"/>
      <c r="L73" s="36"/>
      <c r="M73" s="36"/>
      <c r="N73" s="36"/>
      <c r="O73" s="36"/>
    </row>
    <row r="74" spans="10:15">
      <c r="J74" s="258"/>
      <c r="K74" s="93"/>
      <c r="L74" s="36"/>
      <c r="M74" s="36"/>
      <c r="N74" s="36"/>
      <c r="O74" s="36"/>
    </row>
    <row r="75" spans="10:15">
      <c r="J75" s="258"/>
      <c r="K75" s="93"/>
      <c r="L75" s="36"/>
      <c r="M75" s="36"/>
      <c r="N75" s="36"/>
      <c r="O75" s="36"/>
    </row>
    <row r="76" spans="10:15">
      <c r="J76" s="258"/>
      <c r="K76" s="93"/>
      <c r="L76" s="36"/>
      <c r="M76" s="36"/>
      <c r="N76" s="36"/>
      <c r="O76" s="36"/>
    </row>
    <row r="77" spans="10:15">
      <c r="J77" s="258"/>
      <c r="K77" s="93"/>
      <c r="L77" s="36"/>
      <c r="M77" s="36"/>
      <c r="N77" s="36"/>
      <c r="O77" s="36"/>
    </row>
    <row r="78" spans="10:15">
      <c r="J78" s="258"/>
      <c r="K78" s="93"/>
      <c r="L78" s="36"/>
      <c r="M78" s="36"/>
      <c r="N78" s="36"/>
      <c r="O78" s="36"/>
    </row>
    <row r="79" spans="10:15">
      <c r="J79" s="258"/>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opLeftCell="A36" zoomScaleNormal="100" workbookViewId="0">
      <selection activeCell="O64" sqref="O64"/>
    </sheetView>
  </sheetViews>
  <sheetFormatPr defaultRowHeight="13.9"/>
  <cols>
    <col min="1" max="1" width="14" style="3" customWidth="1"/>
    <col min="2" max="4" width="17" style="36" customWidth="1"/>
    <col min="5" max="5" width="14.7109375" style="36" customWidth="1"/>
    <col min="6" max="7" width="17" style="36"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5" t="str">
        <f>+'Cover Page'!$B$29</f>
        <v>Annual Performance Report 2022</v>
      </c>
      <c r="B1" s="85"/>
      <c r="C1" s="85"/>
      <c r="D1" s="85"/>
      <c r="E1" s="85" t="str">
        <f>+'Cover Page'!$B$33</f>
        <v xml:space="preserve">Runcorn Energy From Waste Facility </v>
      </c>
    </row>
    <row r="3" spans="1:19" ht="14.45">
      <c r="A3" s="61" t="s">
        <v>412</v>
      </c>
      <c r="D3" s="76" t="s">
        <v>373</v>
      </c>
      <c r="G3" s="80" t="s">
        <v>374</v>
      </c>
      <c r="J3" s="9" t="str">
        <f>+A3</f>
        <v>Monitoring of Total organic carbon emissions</v>
      </c>
      <c r="L3" s="9"/>
      <c r="N3" s="9" t="s">
        <v>375</v>
      </c>
      <c r="Q3" s="79" t="s">
        <v>3</v>
      </c>
      <c r="R3" s="74"/>
      <c r="S3" s="74"/>
    </row>
    <row r="4" spans="1:19" ht="13.9" customHeight="1">
      <c r="Q4" s="249" t="s">
        <v>376</v>
      </c>
      <c r="R4" s="249"/>
      <c r="S4" s="249"/>
    </row>
    <row r="5" spans="1:19" ht="16.149999999999999">
      <c r="A5" s="69" t="s">
        <v>377</v>
      </c>
      <c r="B5" s="260" t="s">
        <v>378</v>
      </c>
      <c r="C5" s="260"/>
      <c r="D5" s="260"/>
      <c r="E5" s="260" t="s">
        <v>379</v>
      </c>
      <c r="F5" s="260"/>
      <c r="G5" s="260"/>
      <c r="J5" s="259"/>
      <c r="K5" s="259"/>
      <c r="L5" s="259"/>
      <c r="M5" s="259"/>
      <c r="N5" s="259"/>
      <c r="O5" s="259"/>
      <c r="Q5" s="249"/>
      <c r="R5" s="249"/>
      <c r="S5" s="249"/>
    </row>
    <row r="6" spans="1:19" s="59" customFormat="1" ht="37.5" customHeight="1">
      <c r="A6" s="66">
        <f>+'Cover Page'!C39</f>
        <v>2022</v>
      </c>
      <c r="B6" s="56" t="s">
        <v>413</v>
      </c>
      <c r="C6" s="56" t="s">
        <v>381</v>
      </c>
      <c r="D6" s="56" t="s">
        <v>382</v>
      </c>
      <c r="E6" s="56" t="s">
        <v>414</v>
      </c>
      <c r="F6" s="56" t="s">
        <v>384</v>
      </c>
      <c r="G6" s="56" t="s">
        <v>385</v>
      </c>
      <c r="H6" s="60"/>
      <c r="J6" s="62">
        <f>+A6</f>
        <v>2022</v>
      </c>
      <c r="K6" s="62" t="s">
        <v>386</v>
      </c>
      <c r="L6" s="68" t="s">
        <v>381</v>
      </c>
      <c r="M6" s="68" t="s">
        <v>387</v>
      </c>
      <c r="N6" s="68" t="s">
        <v>384</v>
      </c>
      <c r="O6" s="68" t="s">
        <v>388</v>
      </c>
      <c r="Q6" s="249"/>
      <c r="R6" s="249"/>
      <c r="S6" s="249"/>
    </row>
    <row r="7" spans="1:19">
      <c r="A7" s="67" t="s">
        <v>389</v>
      </c>
      <c r="B7" s="64">
        <v>20</v>
      </c>
      <c r="C7" s="90">
        <f>AVERAGE(L7,L22,L37,L52)</f>
        <v>2.5000000000000001E-3</v>
      </c>
      <c r="D7" s="90">
        <f>MAX(M7,M22,M37,M52)</f>
        <v>3.43</v>
      </c>
      <c r="E7" s="64">
        <v>10</v>
      </c>
      <c r="F7" s="90">
        <f>AVERAGE(N7,N22,N37,N52)</f>
        <v>2.5000000000000001E-3</v>
      </c>
      <c r="G7" s="90">
        <f>MAX(O7,O22,O37,O52)</f>
        <v>7.0000000000000007E-2</v>
      </c>
      <c r="J7" s="257" t="s">
        <v>186</v>
      </c>
      <c r="K7" s="67" t="s">
        <v>389</v>
      </c>
      <c r="L7" s="90">
        <v>0</v>
      </c>
      <c r="M7" s="90">
        <v>0.57999999999999996</v>
      </c>
      <c r="N7" s="90">
        <v>0</v>
      </c>
      <c r="O7" s="90">
        <v>0.06</v>
      </c>
      <c r="Q7" s="249"/>
      <c r="R7" s="249"/>
      <c r="S7" s="249"/>
    </row>
    <row r="8" spans="1:19">
      <c r="A8" s="67" t="s">
        <v>390</v>
      </c>
      <c r="B8" s="64">
        <v>20</v>
      </c>
      <c r="C8" s="90">
        <f>AVERAGE(L8,L23,L38,L53)</f>
        <v>0</v>
      </c>
      <c r="D8" s="90">
        <f t="shared" ref="D8:D9" si="0">MAX(M8,M23,M38,M53)</f>
        <v>1.54</v>
      </c>
      <c r="E8" s="64">
        <v>10</v>
      </c>
      <c r="F8" s="90">
        <f t="shared" ref="F8:F9" si="1">AVERAGE(N8,N23,N38,N53)</f>
        <v>2.5000000000000001E-3</v>
      </c>
      <c r="G8" s="90">
        <f>MAX(O8,O23,O38,O53)</f>
        <v>0.05</v>
      </c>
      <c r="J8" s="257"/>
      <c r="K8" s="67" t="s">
        <v>390</v>
      </c>
      <c r="L8" s="90">
        <v>0</v>
      </c>
      <c r="M8" s="90">
        <v>1.1599999999999999</v>
      </c>
      <c r="N8" s="90">
        <v>0</v>
      </c>
      <c r="O8" s="90">
        <v>0.03</v>
      </c>
      <c r="Q8" s="249"/>
      <c r="R8" s="249"/>
      <c r="S8" s="249"/>
    </row>
    <row r="9" spans="1:19">
      <c r="A9" s="67" t="s">
        <v>391</v>
      </c>
      <c r="B9" s="64">
        <v>20</v>
      </c>
      <c r="C9" s="90">
        <f t="shared" ref="C9" si="2">AVERAGE(L9,L24,L39,L54)</f>
        <v>1.5000000000000001E-2</v>
      </c>
      <c r="D9" s="90">
        <f t="shared" si="0"/>
        <v>4.8499999999999996</v>
      </c>
      <c r="E9" s="64">
        <v>10</v>
      </c>
      <c r="F9" s="90">
        <f t="shared" si="1"/>
        <v>7.4999999999999997E-3</v>
      </c>
      <c r="G9" s="90">
        <f t="shared" ref="G9" si="3">MAX(O9,O24,O39,O54)</f>
        <v>0.47</v>
      </c>
      <c r="J9" s="257"/>
      <c r="K9" s="67" t="s">
        <v>391</v>
      </c>
      <c r="L9" s="90">
        <v>0.05</v>
      </c>
      <c r="M9" s="90">
        <v>4.8499999999999996</v>
      </c>
      <c r="N9" s="90">
        <v>0.02</v>
      </c>
      <c r="O9" s="90">
        <v>0.47</v>
      </c>
      <c r="Q9" s="78" t="s">
        <v>392</v>
      </c>
    </row>
    <row r="10" spans="1:19" ht="14.25" customHeight="1">
      <c r="A10" s="67" t="s">
        <v>393</v>
      </c>
      <c r="B10" s="64">
        <v>20</v>
      </c>
      <c r="C10" s="90">
        <f t="shared" ref="C10:C12" si="4">AVERAGE(L10,L25,L40,L55)</f>
        <v>5.0000000000000001E-3</v>
      </c>
      <c r="D10" s="90">
        <f t="shared" ref="D10:D12" si="5">MAX(M10,M25,M40,M55)</f>
        <v>14.06</v>
      </c>
      <c r="E10" s="64">
        <v>10</v>
      </c>
      <c r="F10" s="90">
        <f t="shared" ref="F10:F12" si="6">AVERAGE(N10,N25,N40,N55)</f>
        <v>5.0000000000000001E-3</v>
      </c>
      <c r="G10" s="90">
        <f t="shared" ref="G10:G12" si="7">MAX(O10,O25,O40,O55)</f>
        <v>0.35</v>
      </c>
      <c r="J10" s="257"/>
      <c r="K10" s="67" t="s">
        <v>393</v>
      </c>
      <c r="L10" s="90">
        <v>0.01</v>
      </c>
      <c r="M10" s="90">
        <v>1.86</v>
      </c>
      <c r="N10" s="90">
        <v>0.01</v>
      </c>
      <c r="O10" s="90">
        <v>0.06</v>
      </c>
      <c r="Q10" s="256" t="s">
        <v>394</v>
      </c>
      <c r="R10" s="256"/>
      <c r="S10" s="256"/>
    </row>
    <row r="11" spans="1:19">
      <c r="A11" s="67" t="s">
        <v>395</v>
      </c>
      <c r="B11" s="64">
        <v>20</v>
      </c>
      <c r="C11" s="90">
        <f t="shared" si="4"/>
        <v>3.5000000000000003E-2</v>
      </c>
      <c r="D11" s="90">
        <f t="shared" si="5"/>
        <v>10.1</v>
      </c>
      <c r="E11" s="64">
        <v>10</v>
      </c>
      <c r="F11" s="90">
        <f t="shared" si="6"/>
        <v>3.5000000000000003E-2</v>
      </c>
      <c r="G11" s="90">
        <f t="shared" si="7"/>
        <v>1.1100000000000001</v>
      </c>
      <c r="J11" s="257"/>
      <c r="K11" s="67" t="s">
        <v>395</v>
      </c>
      <c r="L11" s="90">
        <v>0</v>
      </c>
      <c r="M11" s="90">
        <v>0.66</v>
      </c>
      <c r="N11" s="90">
        <v>0</v>
      </c>
      <c r="O11" s="90">
        <v>0.01</v>
      </c>
      <c r="Q11" s="256"/>
      <c r="R11" s="256"/>
      <c r="S11" s="256"/>
    </row>
    <row r="12" spans="1:19">
      <c r="A12" s="67" t="s">
        <v>396</v>
      </c>
      <c r="B12" s="64">
        <v>20</v>
      </c>
      <c r="C12" s="90">
        <f t="shared" si="4"/>
        <v>2.2499999999999999E-2</v>
      </c>
      <c r="D12" s="90">
        <f t="shared" si="5"/>
        <v>10.45</v>
      </c>
      <c r="E12" s="64">
        <v>10</v>
      </c>
      <c r="F12" s="90">
        <f t="shared" si="6"/>
        <v>2.5000000000000001E-3</v>
      </c>
      <c r="G12" s="90">
        <f t="shared" si="7"/>
        <v>0.1</v>
      </c>
      <c r="J12" s="257"/>
      <c r="K12" s="67" t="s">
        <v>396</v>
      </c>
      <c r="L12" s="90">
        <v>0.05</v>
      </c>
      <c r="M12" s="90">
        <v>10.45</v>
      </c>
      <c r="N12" s="90">
        <v>0</v>
      </c>
      <c r="O12" s="90">
        <v>0</v>
      </c>
      <c r="Q12" s="256"/>
      <c r="R12" s="256"/>
      <c r="S12" s="256"/>
    </row>
    <row r="13" spans="1:19" ht="14.25" customHeight="1">
      <c r="A13" s="67" t="s">
        <v>397</v>
      </c>
      <c r="B13" s="64">
        <v>20</v>
      </c>
      <c r="C13" s="90">
        <f t="shared" ref="C13:C15" si="8">AVERAGE(L13,L28,L43,L58)</f>
        <v>1.7500000000000002E-2</v>
      </c>
      <c r="D13" s="90">
        <f t="shared" ref="D13:D15" si="9">MAX(M13,M28,M43,M58)</f>
        <v>5.18</v>
      </c>
      <c r="E13" s="64">
        <v>10</v>
      </c>
      <c r="F13" s="90">
        <f t="shared" ref="F13:F15" si="10">AVERAGE(N13,N28,N43,N58)</f>
        <v>7.4999999999999997E-3</v>
      </c>
      <c r="G13" s="90">
        <f t="shared" ref="G13:G15" si="11">MAX(O13,O28,O43,O58)</f>
        <v>0.1</v>
      </c>
      <c r="J13" s="257"/>
      <c r="K13" s="67" t="s">
        <v>397</v>
      </c>
      <c r="L13" s="90">
        <v>0.05</v>
      </c>
      <c r="M13" s="90">
        <v>5.18</v>
      </c>
      <c r="N13" s="90">
        <v>0.02</v>
      </c>
      <c r="O13" s="90">
        <v>0.1</v>
      </c>
      <c r="Q13" s="256" t="s">
        <v>398</v>
      </c>
      <c r="R13" s="256"/>
      <c r="S13" s="256"/>
    </row>
    <row r="14" spans="1:19">
      <c r="A14" s="67" t="s">
        <v>399</v>
      </c>
      <c r="B14" s="64">
        <v>20</v>
      </c>
      <c r="C14" s="90">
        <f t="shared" si="8"/>
        <v>7.4999999999999997E-3</v>
      </c>
      <c r="D14" s="90">
        <f t="shared" si="9"/>
        <v>6.3</v>
      </c>
      <c r="E14" s="64">
        <v>10</v>
      </c>
      <c r="F14" s="90">
        <f t="shared" si="10"/>
        <v>5.0000000000000001E-3</v>
      </c>
      <c r="G14" s="90">
        <f t="shared" si="11"/>
        <v>0.13</v>
      </c>
      <c r="J14" s="257"/>
      <c r="K14" s="67" t="s">
        <v>399</v>
      </c>
      <c r="L14" s="90">
        <v>0.02</v>
      </c>
      <c r="M14" s="90">
        <v>3.1</v>
      </c>
      <c r="N14" s="90">
        <v>0.01</v>
      </c>
      <c r="O14" s="90">
        <v>0.11</v>
      </c>
      <c r="Q14" s="256"/>
      <c r="R14" s="256"/>
      <c r="S14" s="256"/>
    </row>
    <row r="15" spans="1:19">
      <c r="A15" s="67" t="s">
        <v>400</v>
      </c>
      <c r="B15" s="64">
        <v>20</v>
      </c>
      <c r="C15" s="90">
        <f t="shared" si="8"/>
        <v>2.5000000000000001E-3</v>
      </c>
      <c r="D15" s="90">
        <f t="shared" si="9"/>
        <v>4.12</v>
      </c>
      <c r="E15" s="64">
        <v>10</v>
      </c>
      <c r="F15" s="90">
        <f t="shared" si="10"/>
        <v>2.5000000000000001E-3</v>
      </c>
      <c r="G15" s="90">
        <f t="shared" si="11"/>
        <v>0.09</v>
      </c>
      <c r="J15" s="257"/>
      <c r="K15" s="67" t="s">
        <v>400</v>
      </c>
      <c r="L15" s="90">
        <v>0</v>
      </c>
      <c r="M15" s="90">
        <v>0.05</v>
      </c>
      <c r="N15" s="90">
        <v>0</v>
      </c>
      <c r="O15" s="90">
        <v>0.06</v>
      </c>
      <c r="Q15" s="256"/>
      <c r="R15" s="256"/>
      <c r="S15" s="256"/>
    </row>
    <row r="16" spans="1:19">
      <c r="A16" s="67" t="s">
        <v>401</v>
      </c>
      <c r="B16" s="64">
        <v>20</v>
      </c>
      <c r="C16" s="90">
        <f>AVERAGE(L16,L31,L46,L61)</f>
        <v>6.1936800179211472E-3</v>
      </c>
      <c r="D16" s="90">
        <f>MAX(M16,M31,M46,M61)</f>
        <v>6.89</v>
      </c>
      <c r="E16" s="64">
        <v>10</v>
      </c>
      <c r="F16" s="90">
        <f>AVERAGE(N16,N31,N46,N61)</f>
        <v>6.1936838709677425E-3</v>
      </c>
      <c r="G16" s="90">
        <f>MAX(O16,O31,O46,O61)</f>
        <v>0.16</v>
      </c>
      <c r="J16" s="257"/>
      <c r="K16" s="67" t="s">
        <v>401</v>
      </c>
      <c r="L16" s="90">
        <v>3.4058013888888889E-3</v>
      </c>
      <c r="M16" s="90">
        <v>0.59</v>
      </c>
      <c r="N16" s="90">
        <v>3.4058000000000001E-3</v>
      </c>
      <c r="O16" s="90">
        <v>7.0000000000000007E-2</v>
      </c>
      <c r="Q16" s="256"/>
      <c r="R16" s="256"/>
      <c r="S16" s="256"/>
    </row>
    <row r="17" spans="1:15">
      <c r="A17" s="67" t="s">
        <v>402</v>
      </c>
      <c r="B17" s="64">
        <v>20</v>
      </c>
      <c r="C17" s="90">
        <f>AVERAGE(L17,L32,L47,L62)</f>
        <v>7.7672758246527772E-3</v>
      </c>
      <c r="D17" s="90">
        <f t="shared" ref="D17:D18" si="12">MAX(M17,M32,M47,M62)</f>
        <v>13.08</v>
      </c>
      <c r="E17" s="64">
        <v>10</v>
      </c>
      <c r="F17" s="90">
        <f t="shared" ref="F17:F18" si="13">AVERAGE(N17,N32,N47,N62)</f>
        <v>7.7672708333333326E-3</v>
      </c>
      <c r="G17" s="90">
        <f>MAX(O17,O32,O47,O62)</f>
        <v>0.27</v>
      </c>
      <c r="J17" s="257"/>
      <c r="K17" s="67" t="s">
        <v>402</v>
      </c>
      <c r="L17" s="90">
        <v>0.01</v>
      </c>
      <c r="M17" s="90">
        <v>1.03</v>
      </c>
      <c r="N17" s="90">
        <v>0.01</v>
      </c>
      <c r="O17" s="90">
        <v>0.09</v>
      </c>
    </row>
    <row r="18" spans="1:15">
      <c r="A18" s="67" t="s">
        <v>403</v>
      </c>
      <c r="B18" s="64">
        <v>20</v>
      </c>
      <c r="C18" s="90">
        <f t="shared" ref="C18" si="14">AVERAGE(L18,L33,L48,L63)</f>
        <v>3.6858852100839145E-3</v>
      </c>
      <c r="D18" s="90">
        <f t="shared" si="12"/>
        <v>1.23</v>
      </c>
      <c r="E18" s="64">
        <v>10</v>
      </c>
      <c r="F18" s="90">
        <f t="shared" si="13"/>
        <v>3.6872536155913979E-3</v>
      </c>
      <c r="G18" s="90">
        <f t="shared" ref="G18" si="15">MAX(O18,O33,O48,O63)</f>
        <v>0.08</v>
      </c>
      <c r="J18" s="257"/>
      <c r="K18" s="67" t="s">
        <v>403</v>
      </c>
      <c r="L18" s="90">
        <v>0.01</v>
      </c>
      <c r="M18" s="90">
        <v>1.23</v>
      </c>
      <c r="N18" s="90">
        <v>0.01</v>
      </c>
      <c r="O18" s="90">
        <v>0.08</v>
      </c>
    </row>
    <row r="19" spans="1:15">
      <c r="J19" s="257"/>
      <c r="K19" s="63" t="s">
        <v>404</v>
      </c>
      <c r="L19" s="91">
        <f>AVERAGE(L7:L18)</f>
        <v>1.6950483449074075E-2</v>
      </c>
      <c r="M19" s="91">
        <f>MAX(M7:M18)</f>
        <v>10.45</v>
      </c>
      <c r="N19" s="91">
        <f>AVERAGE(N7:N18)</f>
        <v>6.9504833333333326E-3</v>
      </c>
      <c r="O19" s="91">
        <f>MAX(O7:O18)</f>
        <v>0.47</v>
      </c>
    </row>
    <row r="21" spans="1:15" ht="41.45">
      <c r="J21" s="62">
        <f>+A6</f>
        <v>2022</v>
      </c>
      <c r="K21" s="62" t="s">
        <v>386</v>
      </c>
      <c r="L21" s="68" t="s">
        <v>381</v>
      </c>
      <c r="M21" s="68" t="s">
        <v>387</v>
      </c>
      <c r="N21" s="68" t="s">
        <v>384</v>
      </c>
      <c r="O21" s="68" t="s">
        <v>388</v>
      </c>
    </row>
    <row r="22" spans="1:15">
      <c r="J22" s="257" t="s">
        <v>187</v>
      </c>
      <c r="K22" s="67" t="s">
        <v>389</v>
      </c>
      <c r="L22" s="90">
        <v>0</v>
      </c>
      <c r="M22" s="90">
        <v>1.73</v>
      </c>
      <c r="N22" s="90">
        <v>0</v>
      </c>
      <c r="O22" s="90">
        <v>0.04</v>
      </c>
    </row>
    <row r="23" spans="1:15">
      <c r="J23" s="257"/>
      <c r="K23" s="67" t="s">
        <v>390</v>
      </c>
      <c r="L23" s="90">
        <v>0</v>
      </c>
      <c r="M23" s="90">
        <v>0.18</v>
      </c>
      <c r="N23" s="90">
        <v>0</v>
      </c>
      <c r="O23" s="90">
        <v>0.01</v>
      </c>
    </row>
    <row r="24" spans="1:15">
      <c r="J24" s="257"/>
      <c r="K24" s="67" t="s">
        <v>391</v>
      </c>
      <c r="L24" s="90">
        <v>0.01</v>
      </c>
      <c r="M24" s="90">
        <v>4.34</v>
      </c>
      <c r="N24" s="90">
        <v>0.01</v>
      </c>
      <c r="O24" s="90">
        <v>0.09</v>
      </c>
    </row>
    <row r="25" spans="1:15">
      <c r="J25" s="257"/>
      <c r="K25" s="67" t="s">
        <v>393</v>
      </c>
      <c r="L25" s="90">
        <v>0.01</v>
      </c>
      <c r="M25" s="90">
        <v>14.06</v>
      </c>
      <c r="N25" s="90">
        <v>0.01</v>
      </c>
      <c r="O25" s="90">
        <v>0.35</v>
      </c>
    </row>
    <row r="26" spans="1:15">
      <c r="J26" s="257"/>
      <c r="K26" s="67" t="s">
        <v>395</v>
      </c>
      <c r="L26" s="90">
        <v>0</v>
      </c>
      <c r="M26" s="90">
        <v>0.2</v>
      </c>
      <c r="N26" s="90">
        <v>0</v>
      </c>
      <c r="O26" s="90">
        <v>0</v>
      </c>
    </row>
    <row r="27" spans="1:15">
      <c r="J27" s="257"/>
      <c r="K27" s="67" t="s">
        <v>396</v>
      </c>
      <c r="L27" s="90">
        <v>0.02</v>
      </c>
      <c r="M27" s="90">
        <v>3.63</v>
      </c>
      <c r="N27" s="90">
        <v>0.01</v>
      </c>
      <c r="O27" s="90">
        <v>0.1</v>
      </c>
    </row>
    <row r="28" spans="1:15">
      <c r="J28" s="257"/>
      <c r="K28" s="67" t="s">
        <v>397</v>
      </c>
      <c r="L28" s="90">
        <v>0.02</v>
      </c>
      <c r="M28" s="90">
        <v>3.88</v>
      </c>
      <c r="N28" s="90">
        <v>0.01</v>
      </c>
      <c r="O28" s="90">
        <v>7.0000000000000007E-2</v>
      </c>
    </row>
    <row r="29" spans="1:15">
      <c r="J29" s="257"/>
      <c r="K29" s="67" t="s">
        <v>399</v>
      </c>
      <c r="L29" s="90">
        <v>0</v>
      </c>
      <c r="M29" s="90">
        <v>1.38</v>
      </c>
      <c r="N29" s="90">
        <v>0</v>
      </c>
      <c r="O29" s="90">
        <v>0.03</v>
      </c>
    </row>
    <row r="30" spans="1:15">
      <c r="J30" s="257"/>
      <c r="K30" s="67" t="s">
        <v>400</v>
      </c>
      <c r="L30" s="90">
        <v>0</v>
      </c>
      <c r="M30" s="90">
        <v>1.95</v>
      </c>
      <c r="N30" s="90">
        <v>0</v>
      </c>
      <c r="O30" s="90">
        <v>0.09</v>
      </c>
    </row>
    <row r="31" spans="1:15">
      <c r="J31" s="257"/>
      <c r="K31" s="67" t="s">
        <v>401</v>
      </c>
      <c r="L31" s="90">
        <v>0.01</v>
      </c>
      <c r="M31" s="90">
        <v>6.89</v>
      </c>
      <c r="N31" s="90">
        <v>0.01</v>
      </c>
      <c r="O31" s="90">
        <v>0.16</v>
      </c>
    </row>
    <row r="32" spans="1:15">
      <c r="J32" s="257"/>
      <c r="K32" s="67" t="s">
        <v>402</v>
      </c>
      <c r="L32" s="90">
        <v>0.02</v>
      </c>
      <c r="M32" s="90">
        <v>13.08</v>
      </c>
      <c r="N32" s="90">
        <v>0.02</v>
      </c>
      <c r="O32" s="90">
        <v>0.27</v>
      </c>
    </row>
    <row r="33" spans="1:15">
      <c r="J33" s="257"/>
      <c r="K33" s="67" t="s">
        <v>403</v>
      </c>
      <c r="L33" s="90">
        <v>5.2952217741935486E-4</v>
      </c>
      <c r="M33" s="90">
        <v>0.16</v>
      </c>
      <c r="N33" s="90">
        <v>5.2951612903225803E-4</v>
      </c>
      <c r="O33" s="90">
        <v>0.02</v>
      </c>
    </row>
    <row r="34" spans="1:15">
      <c r="J34" s="257"/>
      <c r="K34" s="63" t="s">
        <v>404</v>
      </c>
      <c r="L34" s="91">
        <f>AVERAGE(L22:L33)</f>
        <v>7.5441268481182796E-3</v>
      </c>
      <c r="M34" s="91">
        <f>MAX(M22:M33)</f>
        <v>14.06</v>
      </c>
      <c r="N34" s="91">
        <f>AVERAGE(N22:N33)</f>
        <v>5.8774596774193557E-3</v>
      </c>
      <c r="O34" s="91">
        <f>MAX(O22:O33)</f>
        <v>0.35</v>
      </c>
    </row>
    <row r="36" spans="1:15" ht="41.45">
      <c r="J36" s="62">
        <f>+A6</f>
        <v>2022</v>
      </c>
      <c r="K36" s="62" t="s">
        <v>386</v>
      </c>
      <c r="L36" s="68" t="s">
        <v>381</v>
      </c>
      <c r="M36" s="68" t="s">
        <v>387</v>
      </c>
      <c r="N36" s="68" t="s">
        <v>384</v>
      </c>
      <c r="O36" s="68" t="s">
        <v>388</v>
      </c>
    </row>
    <row r="37" spans="1:15">
      <c r="J37" s="257" t="s">
        <v>188</v>
      </c>
      <c r="K37" s="67" t="s">
        <v>389</v>
      </c>
      <c r="L37" s="90">
        <v>0.01</v>
      </c>
      <c r="M37" s="90">
        <v>3.43</v>
      </c>
      <c r="N37" s="90">
        <v>0.01</v>
      </c>
      <c r="O37" s="90">
        <v>7.0000000000000007E-2</v>
      </c>
    </row>
    <row r="38" spans="1:15">
      <c r="J38" s="257"/>
      <c r="K38" s="67" t="s">
        <v>390</v>
      </c>
      <c r="L38" s="90">
        <v>0</v>
      </c>
      <c r="M38" s="90">
        <v>1.54</v>
      </c>
      <c r="N38" s="90">
        <v>0</v>
      </c>
      <c r="O38" s="90">
        <v>0.03</v>
      </c>
    </row>
    <row r="39" spans="1:15">
      <c r="J39" s="257"/>
      <c r="K39" s="67" t="s">
        <v>391</v>
      </c>
      <c r="L39" s="90">
        <v>0</v>
      </c>
      <c r="M39" s="90">
        <v>2.39</v>
      </c>
      <c r="N39" s="90">
        <v>0</v>
      </c>
      <c r="O39" s="90">
        <v>0.05</v>
      </c>
    </row>
    <row r="40" spans="1:15">
      <c r="J40" s="257"/>
      <c r="K40" s="67" t="s">
        <v>393</v>
      </c>
      <c r="L40" s="90">
        <v>0</v>
      </c>
      <c r="M40" s="90">
        <v>0.16</v>
      </c>
      <c r="N40" s="90">
        <v>0</v>
      </c>
      <c r="O40" s="90">
        <v>0.02</v>
      </c>
    </row>
    <row r="41" spans="1:15">
      <c r="J41" s="257"/>
      <c r="K41" s="67" t="s">
        <v>395</v>
      </c>
      <c r="L41" s="90">
        <v>0.11</v>
      </c>
      <c r="M41" s="90">
        <v>4.4000000000000004</v>
      </c>
      <c r="N41" s="90">
        <v>0.11</v>
      </c>
      <c r="O41" s="90">
        <v>1.1100000000000001</v>
      </c>
    </row>
    <row r="42" spans="1:15">
      <c r="J42" s="257"/>
      <c r="K42" s="67" t="s">
        <v>396</v>
      </c>
      <c r="L42" s="90">
        <v>0.01</v>
      </c>
      <c r="M42" s="90">
        <v>6.27</v>
      </c>
      <c r="N42" s="90">
        <v>0</v>
      </c>
      <c r="O42" s="90">
        <v>0.02</v>
      </c>
    </row>
    <row r="43" spans="1:15">
      <c r="J43" s="257"/>
      <c r="K43" s="67" t="s">
        <v>397</v>
      </c>
      <c r="L43" s="90">
        <v>0</v>
      </c>
      <c r="M43" s="90">
        <v>2.3199999999999998</v>
      </c>
      <c r="N43" s="90">
        <v>0</v>
      </c>
      <c r="O43" s="90">
        <v>0.05</v>
      </c>
    </row>
    <row r="44" spans="1:15">
      <c r="J44" s="257"/>
      <c r="K44" s="67" t="s">
        <v>399</v>
      </c>
      <c r="L44" s="90">
        <v>0.01</v>
      </c>
      <c r="M44" s="90">
        <v>6.3</v>
      </c>
      <c r="N44" s="90">
        <v>0.01</v>
      </c>
      <c r="O44" s="90">
        <v>0.13</v>
      </c>
    </row>
    <row r="45" spans="1:15">
      <c r="J45" s="257"/>
      <c r="K45" s="67" t="s">
        <v>400</v>
      </c>
      <c r="L45" s="90">
        <v>0</v>
      </c>
      <c r="M45" s="90">
        <v>1.64</v>
      </c>
      <c r="N45" s="90">
        <v>0</v>
      </c>
      <c r="O45" s="90">
        <v>0.03</v>
      </c>
    </row>
    <row r="46" spans="1:15">
      <c r="J46" s="257"/>
      <c r="K46" s="67" t="s">
        <v>401</v>
      </c>
      <c r="L46" s="90">
        <v>1.3689186827956993E-3</v>
      </c>
      <c r="M46" s="90">
        <v>0.27</v>
      </c>
      <c r="N46" s="90">
        <v>1.3689354838709675E-3</v>
      </c>
      <c r="O46" s="90">
        <v>0.02</v>
      </c>
    </row>
    <row r="47" spans="1:15">
      <c r="J47" s="257"/>
      <c r="K47" s="67" t="s">
        <v>402</v>
      </c>
      <c r="L47" s="90">
        <v>6.0552170138888884E-4</v>
      </c>
      <c r="M47" s="90">
        <v>0.13</v>
      </c>
      <c r="N47" s="90">
        <v>6.0549999999999992E-4</v>
      </c>
      <c r="O47" s="90">
        <v>0.01</v>
      </c>
    </row>
    <row r="48" spans="1:15">
      <c r="A48" s="270" t="s">
        <v>228</v>
      </c>
      <c r="B48" s="271"/>
      <c r="C48" s="271"/>
      <c r="D48" s="271"/>
      <c r="E48" s="271"/>
      <c r="F48" s="271"/>
      <c r="G48" s="272"/>
      <c r="J48" s="257"/>
      <c r="K48" s="67" t="s">
        <v>403</v>
      </c>
      <c r="L48" s="90">
        <v>2.5822001668056715E-3</v>
      </c>
      <c r="M48" s="90">
        <v>0.93</v>
      </c>
      <c r="N48" s="90">
        <v>2.58004E-3</v>
      </c>
      <c r="O48" s="90">
        <v>0.03</v>
      </c>
    </row>
    <row r="49" spans="1:15">
      <c r="A49" s="261"/>
      <c r="B49" s="262"/>
      <c r="C49" s="262"/>
      <c r="D49" s="262"/>
      <c r="E49" s="262"/>
      <c r="F49" s="262"/>
      <c r="G49" s="263"/>
      <c r="J49" s="257"/>
      <c r="K49" s="63" t="s">
        <v>404</v>
      </c>
      <c r="L49" s="91">
        <f>AVERAGE(L37:L48)</f>
        <v>1.2046386712582522E-2</v>
      </c>
      <c r="M49" s="91">
        <f>MAX(M37:M48)</f>
        <v>6.3</v>
      </c>
      <c r="N49" s="91">
        <f>AVERAGE(N37:N48)</f>
        <v>1.1212872956989249E-2</v>
      </c>
      <c r="O49" s="91">
        <f>MAX(O37:O48)</f>
        <v>1.1100000000000001</v>
      </c>
    </row>
    <row r="50" spans="1:15">
      <c r="A50" s="264"/>
      <c r="B50" s="265"/>
      <c r="C50" s="265"/>
      <c r="D50" s="265"/>
      <c r="E50" s="265"/>
      <c r="F50" s="265"/>
      <c r="G50" s="266"/>
    </row>
    <row r="51" spans="1:15" ht="41.45">
      <c r="A51" s="264"/>
      <c r="B51" s="265"/>
      <c r="C51" s="265"/>
      <c r="D51" s="265"/>
      <c r="E51" s="265"/>
      <c r="F51" s="265"/>
      <c r="G51" s="266"/>
      <c r="J51" s="62">
        <f>+A6</f>
        <v>2022</v>
      </c>
      <c r="K51" s="62" t="s">
        <v>386</v>
      </c>
      <c r="L51" s="68" t="s">
        <v>381</v>
      </c>
      <c r="M51" s="68" t="s">
        <v>387</v>
      </c>
      <c r="N51" s="68" t="s">
        <v>384</v>
      </c>
      <c r="O51" s="68" t="s">
        <v>388</v>
      </c>
    </row>
    <row r="52" spans="1:15">
      <c r="A52" s="267"/>
      <c r="B52" s="268"/>
      <c r="C52" s="268"/>
      <c r="D52" s="268"/>
      <c r="E52" s="268"/>
      <c r="F52" s="268"/>
      <c r="G52" s="269"/>
      <c r="J52" s="257" t="s">
        <v>189</v>
      </c>
      <c r="K52" s="67" t="s">
        <v>389</v>
      </c>
      <c r="L52" s="90">
        <v>0</v>
      </c>
      <c r="M52" s="90">
        <v>0.32</v>
      </c>
      <c r="N52" s="90">
        <v>0</v>
      </c>
      <c r="O52" s="90">
        <v>0.04</v>
      </c>
    </row>
    <row r="53" spans="1:15">
      <c r="J53" s="257"/>
      <c r="K53" s="67" t="s">
        <v>390</v>
      </c>
      <c r="L53" s="90">
        <v>0</v>
      </c>
      <c r="M53" s="90">
        <v>1.44</v>
      </c>
      <c r="N53" s="90">
        <v>0.01</v>
      </c>
      <c r="O53" s="90">
        <v>0.05</v>
      </c>
    </row>
    <row r="54" spans="1:15">
      <c r="J54" s="257"/>
      <c r="K54" s="67" t="s">
        <v>391</v>
      </c>
      <c r="L54" s="90">
        <v>0</v>
      </c>
      <c r="M54" s="90">
        <v>0.37</v>
      </c>
      <c r="N54" s="90">
        <v>0</v>
      </c>
      <c r="O54" s="90">
        <v>0.03</v>
      </c>
    </row>
    <row r="55" spans="1:15">
      <c r="J55" s="257"/>
      <c r="K55" s="67" t="s">
        <v>393</v>
      </c>
      <c r="L55" s="90">
        <v>0</v>
      </c>
      <c r="M55" s="90">
        <v>0.59</v>
      </c>
      <c r="N55" s="90">
        <v>0</v>
      </c>
      <c r="O55" s="90">
        <v>0.02</v>
      </c>
    </row>
    <row r="56" spans="1:15">
      <c r="J56" s="257"/>
      <c r="K56" s="67" t="s">
        <v>395</v>
      </c>
      <c r="L56" s="90">
        <v>0.03</v>
      </c>
      <c r="M56" s="90">
        <v>10.1</v>
      </c>
      <c r="N56" s="90">
        <v>0.03</v>
      </c>
      <c r="O56" s="90">
        <v>0.26</v>
      </c>
    </row>
    <row r="57" spans="1:15">
      <c r="J57" s="257"/>
      <c r="K57" s="67" t="s">
        <v>396</v>
      </c>
      <c r="L57" s="90">
        <v>0.01</v>
      </c>
      <c r="M57" s="90">
        <v>3.7</v>
      </c>
      <c r="N57" s="90">
        <v>0</v>
      </c>
      <c r="O57" s="90">
        <v>0.02</v>
      </c>
    </row>
    <row r="58" spans="1:15">
      <c r="J58" s="257"/>
      <c r="K58" s="67" t="s">
        <v>397</v>
      </c>
      <c r="L58" s="90">
        <v>0</v>
      </c>
      <c r="M58" s="90">
        <v>0.56000000000000005</v>
      </c>
      <c r="N58" s="90">
        <v>0</v>
      </c>
      <c r="O58" s="90">
        <v>0.02</v>
      </c>
    </row>
    <row r="59" spans="1:15">
      <c r="J59" s="257"/>
      <c r="K59" s="67" t="s">
        <v>399</v>
      </c>
      <c r="L59" s="90">
        <v>0</v>
      </c>
      <c r="M59" s="90">
        <v>1.08</v>
      </c>
      <c r="N59" s="90">
        <v>0</v>
      </c>
      <c r="O59" s="90">
        <v>0.02</v>
      </c>
    </row>
    <row r="60" spans="1:15">
      <c r="J60" s="257"/>
      <c r="K60" s="67" t="s">
        <v>400</v>
      </c>
      <c r="L60" s="90">
        <v>0.01</v>
      </c>
      <c r="M60" s="90">
        <v>4.12</v>
      </c>
      <c r="N60" s="90">
        <v>0.01</v>
      </c>
      <c r="O60" s="90">
        <v>0.09</v>
      </c>
    </row>
    <row r="61" spans="1:15">
      <c r="J61" s="257"/>
      <c r="K61" s="67" t="s">
        <v>401</v>
      </c>
      <c r="L61" s="90">
        <v>0.01</v>
      </c>
      <c r="M61" s="90">
        <v>6.45</v>
      </c>
      <c r="N61" s="90">
        <v>0.01</v>
      </c>
      <c r="O61" s="90">
        <v>0.16</v>
      </c>
    </row>
    <row r="62" spans="1:15">
      <c r="J62" s="257"/>
      <c r="K62" s="67" t="s">
        <v>402</v>
      </c>
      <c r="L62" s="90">
        <v>4.6358159722222222E-4</v>
      </c>
      <c r="M62" s="90">
        <v>0.2</v>
      </c>
      <c r="N62" s="90">
        <v>4.6358333333333337E-4</v>
      </c>
      <c r="O62" s="90">
        <v>4.2199999999999998E-3</v>
      </c>
    </row>
    <row r="63" spans="1:15">
      <c r="J63" s="257"/>
      <c r="K63" s="67" t="s">
        <v>403</v>
      </c>
      <c r="L63" s="90">
        <v>1.631818496110631E-3</v>
      </c>
      <c r="M63" s="90">
        <v>0.89</v>
      </c>
      <c r="N63" s="90">
        <v>1.6394583333333335E-3</v>
      </c>
      <c r="O63" s="90">
        <v>0.02</v>
      </c>
    </row>
    <row r="64" spans="1:15">
      <c r="J64" s="257"/>
      <c r="K64" s="63" t="s">
        <v>404</v>
      </c>
      <c r="L64" s="91">
        <f>AVERAGE(L52:L63)</f>
        <v>5.1746166744444048E-3</v>
      </c>
      <c r="M64" s="91">
        <f>MAX(M52:M63)</f>
        <v>10.1</v>
      </c>
      <c r="N64" s="91">
        <f>AVERAGE(N52:N63)</f>
        <v>5.1752534722222234E-3</v>
      </c>
      <c r="O64" s="91">
        <f>MAX(O52:O63)</f>
        <v>0.26</v>
      </c>
    </row>
    <row r="66" spans="10:15">
      <c r="J66" s="88"/>
      <c r="K66" s="88"/>
      <c r="L66" s="92"/>
      <c r="M66" s="92"/>
      <c r="N66" s="92"/>
      <c r="O66" s="92"/>
    </row>
    <row r="67" spans="10:15">
      <c r="J67" s="258"/>
      <c r="K67" s="93"/>
      <c r="L67" s="36"/>
      <c r="M67" s="36"/>
      <c r="N67" s="36"/>
      <c r="O67" s="36"/>
    </row>
    <row r="68" spans="10:15">
      <c r="J68" s="258"/>
      <c r="K68" s="93"/>
      <c r="L68" s="36"/>
      <c r="M68" s="36"/>
      <c r="N68" s="36"/>
      <c r="O68" s="36"/>
    </row>
    <row r="69" spans="10:15">
      <c r="J69" s="258"/>
      <c r="K69" s="93"/>
      <c r="L69" s="36"/>
      <c r="M69" s="36"/>
      <c r="N69" s="36"/>
      <c r="O69" s="36"/>
    </row>
    <row r="70" spans="10:15">
      <c r="J70" s="258"/>
      <c r="K70" s="93"/>
      <c r="L70" s="36"/>
      <c r="M70" s="36"/>
      <c r="N70" s="36"/>
      <c r="O70" s="36"/>
    </row>
    <row r="71" spans="10:15">
      <c r="J71" s="258"/>
      <c r="K71" s="93"/>
      <c r="L71" s="36"/>
      <c r="M71" s="36"/>
      <c r="N71" s="36"/>
      <c r="O71" s="36"/>
    </row>
    <row r="72" spans="10:15">
      <c r="J72" s="258"/>
      <c r="K72" s="93"/>
      <c r="L72" s="36"/>
      <c r="M72" s="36"/>
      <c r="N72" s="36"/>
      <c r="O72" s="36"/>
    </row>
    <row r="73" spans="10:15">
      <c r="J73" s="258"/>
      <c r="K73" s="93"/>
      <c r="L73" s="36"/>
      <c r="M73" s="36"/>
      <c r="N73" s="36"/>
      <c r="O73" s="36"/>
    </row>
    <row r="74" spans="10:15">
      <c r="J74" s="258"/>
      <c r="K74" s="93"/>
      <c r="L74" s="36"/>
      <c r="M74" s="36"/>
      <c r="N74" s="36"/>
      <c r="O74" s="36"/>
    </row>
    <row r="75" spans="10:15">
      <c r="J75" s="258"/>
      <c r="K75" s="93"/>
      <c r="L75" s="36"/>
      <c r="M75" s="36"/>
      <c r="N75" s="36"/>
      <c r="O75" s="36"/>
    </row>
    <row r="76" spans="10:15">
      <c r="J76" s="258"/>
      <c r="K76" s="93"/>
      <c r="L76" s="36"/>
      <c r="M76" s="36"/>
      <c r="N76" s="36"/>
      <c r="O76" s="36"/>
    </row>
    <row r="77" spans="10:15">
      <c r="J77" s="258"/>
      <c r="K77" s="93"/>
      <c r="L77" s="36"/>
      <c r="M77" s="36"/>
      <c r="N77" s="36"/>
      <c r="O77" s="36"/>
    </row>
    <row r="78" spans="10:15">
      <c r="J78" s="258"/>
      <c r="K78" s="93"/>
      <c r="L78" s="36"/>
      <c r="M78" s="36"/>
      <c r="N78" s="36"/>
      <c r="O78" s="36"/>
    </row>
    <row r="79" spans="10:15">
      <c r="J79" s="258"/>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opLeftCell="A35" zoomScaleNormal="100" workbookViewId="0">
      <selection activeCell="F14" sqref="F14"/>
    </sheetView>
  </sheetViews>
  <sheetFormatPr defaultRowHeight="13.9"/>
  <cols>
    <col min="1" max="1" width="14" style="3" customWidth="1"/>
    <col min="2" max="4" width="17" style="36" customWidth="1"/>
    <col min="5" max="5" width="14.7109375" style="36" customWidth="1"/>
    <col min="6" max="7" width="17" style="36"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5" t="str">
        <f>+'Cover Page'!$B$29</f>
        <v>Annual Performance Report 2022</v>
      </c>
      <c r="B1" s="85"/>
      <c r="C1" s="85"/>
      <c r="D1" s="85"/>
      <c r="E1" s="85" t="str">
        <f>+'Cover Page'!$B$33</f>
        <v xml:space="preserve">Runcorn Energy From Waste Facility </v>
      </c>
    </row>
    <row r="3" spans="1:19" ht="14.45">
      <c r="A3" s="61" t="s">
        <v>415</v>
      </c>
      <c r="D3" s="76" t="s">
        <v>373</v>
      </c>
      <c r="G3" s="80" t="s">
        <v>374</v>
      </c>
      <c r="J3" s="9" t="str">
        <f>+A3</f>
        <v xml:space="preserve">Monitoring of Ammnonia emissions </v>
      </c>
      <c r="L3" s="9"/>
      <c r="N3" s="9" t="s">
        <v>375</v>
      </c>
      <c r="Q3" s="79" t="s">
        <v>3</v>
      </c>
      <c r="R3" s="74"/>
      <c r="S3" s="74"/>
    </row>
    <row r="4" spans="1:19" ht="13.9" customHeight="1">
      <c r="Q4" s="249" t="s">
        <v>376</v>
      </c>
      <c r="R4" s="249"/>
      <c r="S4" s="249"/>
    </row>
    <row r="5" spans="1:19" ht="16.149999999999999">
      <c r="A5" s="69" t="s">
        <v>377</v>
      </c>
      <c r="B5" s="260" t="s">
        <v>378</v>
      </c>
      <c r="C5" s="260"/>
      <c r="D5" s="260"/>
      <c r="E5" s="260" t="s">
        <v>379</v>
      </c>
      <c r="F5" s="260"/>
      <c r="G5" s="260"/>
      <c r="J5" s="259"/>
      <c r="K5" s="259"/>
      <c r="L5" s="259"/>
      <c r="M5" s="259"/>
      <c r="N5" s="259"/>
      <c r="O5" s="259"/>
      <c r="Q5" s="249"/>
      <c r="R5" s="249"/>
      <c r="S5" s="249"/>
    </row>
    <row r="6" spans="1:19" s="59" customFormat="1" ht="37.5" customHeight="1">
      <c r="A6" s="66">
        <f>+'Cover Page'!C39</f>
        <v>2022</v>
      </c>
      <c r="B6" s="56" t="s">
        <v>416</v>
      </c>
      <c r="C6" s="56" t="s">
        <v>381</v>
      </c>
      <c r="D6" s="56" t="s">
        <v>382</v>
      </c>
      <c r="E6" s="56" t="s">
        <v>417</v>
      </c>
      <c r="F6" s="56" t="s">
        <v>384</v>
      </c>
      <c r="G6" s="56" t="s">
        <v>385</v>
      </c>
      <c r="H6" s="60"/>
      <c r="J6" s="62">
        <f>+A6</f>
        <v>2022</v>
      </c>
      <c r="K6" s="62" t="s">
        <v>386</v>
      </c>
      <c r="L6" s="68" t="s">
        <v>381</v>
      </c>
      <c r="M6" s="68" t="s">
        <v>387</v>
      </c>
      <c r="N6" s="68" t="s">
        <v>384</v>
      </c>
      <c r="O6" s="68" t="s">
        <v>388</v>
      </c>
      <c r="Q6" s="249"/>
      <c r="R6" s="249"/>
      <c r="S6" s="249"/>
    </row>
    <row r="7" spans="1:19">
      <c r="A7" s="67" t="s">
        <v>389</v>
      </c>
      <c r="B7" s="64">
        <v>0</v>
      </c>
      <c r="C7" s="90">
        <f>AVERAGE(L7,L22,L37,L52)</f>
        <v>0.90500000000000003</v>
      </c>
      <c r="D7" s="90">
        <f>MAX(M7,M22,M37,M52)</f>
        <v>4.8099999999999996</v>
      </c>
      <c r="E7" s="64">
        <v>10</v>
      </c>
      <c r="F7" s="90">
        <f>AVERAGE(N7,N22,N37,N52)</f>
        <v>0.90500000000000003</v>
      </c>
      <c r="G7" s="90">
        <f>MAX(O7,O22,O37,O52)</f>
        <v>1.76</v>
      </c>
      <c r="J7" s="257" t="s">
        <v>186</v>
      </c>
      <c r="K7" s="67" t="s">
        <v>389</v>
      </c>
      <c r="L7" s="90">
        <v>1.21</v>
      </c>
      <c r="M7" s="90">
        <v>2.84</v>
      </c>
      <c r="N7" s="90">
        <v>1.21</v>
      </c>
      <c r="O7" s="90">
        <v>1.76</v>
      </c>
      <c r="Q7" s="249"/>
      <c r="R7" s="249"/>
      <c r="S7" s="249"/>
    </row>
    <row r="8" spans="1:19">
      <c r="A8" s="67" t="s">
        <v>390</v>
      </c>
      <c r="B8" s="64">
        <f>+B7</f>
        <v>0</v>
      </c>
      <c r="C8" s="90">
        <f t="shared" ref="C8:C9" si="0">AVERAGE(L8,L23,L38,L53)</f>
        <v>1.0049999999999999</v>
      </c>
      <c r="D8" s="90">
        <f t="shared" ref="D8:D9" si="1">MAX(M8,M23,M38,M53)</f>
        <v>5.68</v>
      </c>
      <c r="E8" s="64">
        <f>+E7</f>
        <v>10</v>
      </c>
      <c r="F8" s="90">
        <f t="shared" ref="F8:F9" si="2">AVERAGE(N8,N23,N38,N53)</f>
        <v>0.97249999999999992</v>
      </c>
      <c r="G8" s="90">
        <f t="shared" ref="G8:G9" si="3">MAX(O8,O23,O38,O53)</f>
        <v>2.73</v>
      </c>
      <c r="J8" s="257"/>
      <c r="K8" s="67" t="s">
        <v>390</v>
      </c>
      <c r="L8" s="90">
        <v>1.24</v>
      </c>
      <c r="M8" s="90">
        <v>5.68</v>
      </c>
      <c r="N8" s="90">
        <v>1.23</v>
      </c>
      <c r="O8" s="90">
        <v>2.06</v>
      </c>
      <c r="Q8" s="249"/>
      <c r="R8" s="249"/>
      <c r="S8" s="249"/>
    </row>
    <row r="9" spans="1:19">
      <c r="A9" s="67" t="s">
        <v>391</v>
      </c>
      <c r="B9" s="64">
        <f t="shared" ref="B9:B18" si="4">+B8</f>
        <v>0</v>
      </c>
      <c r="C9" s="90">
        <f t="shared" si="0"/>
        <v>0.77249999999999996</v>
      </c>
      <c r="D9" s="90">
        <f t="shared" si="1"/>
        <v>4.8600000000000003</v>
      </c>
      <c r="E9" s="64">
        <f t="shared" ref="E9:E18" si="5">+E8</f>
        <v>10</v>
      </c>
      <c r="F9" s="90">
        <f t="shared" si="2"/>
        <v>0.77249999999999996</v>
      </c>
      <c r="G9" s="90">
        <f t="shared" si="3"/>
        <v>1.68</v>
      </c>
      <c r="J9" s="257"/>
      <c r="K9" s="67" t="s">
        <v>391</v>
      </c>
      <c r="L9" s="90">
        <v>1.19</v>
      </c>
      <c r="M9" s="90">
        <v>2.8</v>
      </c>
      <c r="N9" s="90">
        <v>1.19</v>
      </c>
      <c r="O9" s="90">
        <v>1.68</v>
      </c>
      <c r="Q9" s="78" t="s">
        <v>392</v>
      </c>
    </row>
    <row r="10" spans="1:19" ht="14.25" customHeight="1">
      <c r="A10" s="67" t="s">
        <v>393</v>
      </c>
      <c r="B10" s="64">
        <f t="shared" si="4"/>
        <v>0</v>
      </c>
      <c r="C10" s="90">
        <f t="shared" ref="C10:C12" si="6">AVERAGE(L10,L25,L40,L55)</f>
        <v>0.81500000000000006</v>
      </c>
      <c r="D10" s="90">
        <f t="shared" ref="D10:D12" si="7">MAX(M10,M25,M40,M55)</f>
        <v>10.18</v>
      </c>
      <c r="E10" s="64">
        <f t="shared" si="5"/>
        <v>10</v>
      </c>
      <c r="F10" s="90">
        <f t="shared" ref="F10:F12" si="8">AVERAGE(N10,N25,N40,N55)</f>
        <v>0.8125</v>
      </c>
      <c r="G10" s="90">
        <f t="shared" ref="G10:G12" si="9">MAX(O10,O25,O40,O55)</f>
        <v>1.71</v>
      </c>
      <c r="J10" s="257"/>
      <c r="K10" s="67" t="s">
        <v>393</v>
      </c>
      <c r="L10" s="65">
        <v>1.36</v>
      </c>
      <c r="M10" s="65">
        <v>3.03</v>
      </c>
      <c r="N10" s="65">
        <v>1.36</v>
      </c>
      <c r="O10" s="65">
        <v>1.71</v>
      </c>
      <c r="Q10" s="256" t="s">
        <v>394</v>
      </c>
      <c r="R10" s="256"/>
      <c r="S10" s="256"/>
    </row>
    <row r="11" spans="1:19">
      <c r="A11" s="67" t="s">
        <v>395</v>
      </c>
      <c r="B11" s="64">
        <f t="shared" si="4"/>
        <v>0</v>
      </c>
      <c r="C11" s="90">
        <f t="shared" si="6"/>
        <v>0.87749999999999995</v>
      </c>
      <c r="D11" s="90">
        <f t="shared" si="7"/>
        <v>9.7100000000000009</v>
      </c>
      <c r="E11" s="64">
        <f t="shared" si="5"/>
        <v>10</v>
      </c>
      <c r="F11" s="90">
        <f t="shared" si="8"/>
        <v>0.84250000000000003</v>
      </c>
      <c r="G11" s="90">
        <f t="shared" si="9"/>
        <v>6.16</v>
      </c>
      <c r="J11" s="257"/>
      <c r="K11" s="67" t="s">
        <v>395</v>
      </c>
      <c r="L11" s="90">
        <v>1.1299999999999999</v>
      </c>
      <c r="M11" s="65">
        <v>2.69</v>
      </c>
      <c r="N11" s="65">
        <v>1.1100000000000001</v>
      </c>
      <c r="O11" s="90">
        <v>1.45</v>
      </c>
      <c r="Q11" s="256"/>
      <c r="R11" s="256"/>
      <c r="S11" s="256"/>
    </row>
    <row r="12" spans="1:19">
      <c r="A12" s="67" t="s">
        <v>396</v>
      </c>
      <c r="B12" s="64">
        <f t="shared" si="4"/>
        <v>0</v>
      </c>
      <c r="C12" s="90">
        <f t="shared" si="6"/>
        <v>0.88500000000000001</v>
      </c>
      <c r="D12" s="90">
        <f t="shared" si="7"/>
        <v>12.91</v>
      </c>
      <c r="E12" s="64">
        <f t="shared" si="5"/>
        <v>10</v>
      </c>
      <c r="F12" s="90">
        <f t="shared" si="8"/>
        <v>0.86499999999999999</v>
      </c>
      <c r="G12" s="90">
        <f t="shared" si="9"/>
        <v>2.0699999999999998</v>
      </c>
      <c r="J12" s="257"/>
      <c r="K12" s="67" t="s">
        <v>396</v>
      </c>
      <c r="L12" s="65">
        <v>1.86</v>
      </c>
      <c r="M12" s="65">
        <v>3.42</v>
      </c>
      <c r="N12" s="65">
        <v>1.84</v>
      </c>
      <c r="O12" s="65">
        <v>2.0699999999999998</v>
      </c>
      <c r="Q12" s="256"/>
      <c r="R12" s="256"/>
      <c r="S12" s="256"/>
    </row>
    <row r="13" spans="1:19" ht="14.25" customHeight="1">
      <c r="A13" s="67" t="s">
        <v>397</v>
      </c>
      <c r="B13" s="64">
        <f t="shared" si="4"/>
        <v>0</v>
      </c>
      <c r="C13" s="90">
        <f t="shared" ref="C13:C15" si="10">AVERAGE(L13,L28,L43,L58)</f>
        <v>0.9474999999999999</v>
      </c>
      <c r="D13" s="90">
        <f t="shared" ref="D13:D15" si="11">MAX(M13,M28,M43,M58)</f>
        <v>3.81</v>
      </c>
      <c r="E13" s="64">
        <f t="shared" si="5"/>
        <v>10</v>
      </c>
      <c r="F13" s="90">
        <f t="shared" ref="F13:F15" si="12">AVERAGE(N13,N28,N43,N58)</f>
        <v>0.94000000000000006</v>
      </c>
      <c r="G13" s="90">
        <f t="shared" ref="G13:G15" si="13">MAX(O13,O28,O43,O58)</f>
        <v>1.8</v>
      </c>
      <c r="J13" s="257"/>
      <c r="K13" s="67" t="s">
        <v>397</v>
      </c>
      <c r="L13" s="65">
        <v>1.38</v>
      </c>
      <c r="M13" s="65">
        <v>3.81</v>
      </c>
      <c r="N13" s="65">
        <v>1.36</v>
      </c>
      <c r="O13" s="65">
        <v>1.8</v>
      </c>
      <c r="Q13" s="256" t="s">
        <v>398</v>
      </c>
      <c r="R13" s="256"/>
      <c r="S13" s="256"/>
    </row>
    <row r="14" spans="1:19">
      <c r="A14" s="67" t="s">
        <v>399</v>
      </c>
      <c r="B14" s="64">
        <f t="shared" si="4"/>
        <v>0</v>
      </c>
      <c r="C14" s="90">
        <f t="shared" si="10"/>
        <v>0.8849999999999999</v>
      </c>
      <c r="D14" s="90">
        <f t="shared" si="11"/>
        <v>4.95</v>
      </c>
      <c r="E14" s="64">
        <f t="shared" si="5"/>
        <v>10</v>
      </c>
      <c r="F14" s="90">
        <f t="shared" si="12"/>
        <v>0.87750000000000006</v>
      </c>
      <c r="G14" s="90">
        <f t="shared" si="13"/>
        <v>1.8</v>
      </c>
      <c r="J14" s="257"/>
      <c r="K14" s="67" t="s">
        <v>399</v>
      </c>
      <c r="L14" s="65">
        <v>1.39</v>
      </c>
      <c r="M14" s="65">
        <v>4.95</v>
      </c>
      <c r="N14" s="65">
        <v>1.36</v>
      </c>
      <c r="O14" s="65">
        <v>1.8</v>
      </c>
      <c r="Q14" s="256"/>
      <c r="R14" s="256"/>
      <c r="S14" s="256"/>
    </row>
    <row r="15" spans="1:19">
      <c r="A15" s="67" t="s">
        <v>400</v>
      </c>
      <c r="B15" s="64">
        <f t="shared" si="4"/>
        <v>0</v>
      </c>
      <c r="C15" s="90">
        <f t="shared" si="10"/>
        <v>0.85000000000000009</v>
      </c>
      <c r="D15" s="90">
        <f t="shared" si="11"/>
        <v>5.29</v>
      </c>
      <c r="E15" s="64">
        <f t="shared" si="5"/>
        <v>10</v>
      </c>
      <c r="F15" s="90">
        <f t="shared" si="12"/>
        <v>0.84749999999999992</v>
      </c>
      <c r="G15" s="90">
        <f t="shared" si="13"/>
        <v>2.59</v>
      </c>
      <c r="J15" s="257"/>
      <c r="K15" s="67" t="s">
        <v>400</v>
      </c>
      <c r="L15" s="65">
        <v>1.41</v>
      </c>
      <c r="M15" s="65">
        <v>5.29</v>
      </c>
      <c r="N15" s="65">
        <v>1.41</v>
      </c>
      <c r="O15" s="65">
        <v>2.59</v>
      </c>
      <c r="Q15" s="256"/>
      <c r="R15" s="256"/>
      <c r="S15" s="256"/>
    </row>
    <row r="16" spans="1:19">
      <c r="A16" s="67" t="s">
        <v>401</v>
      </c>
      <c r="B16" s="64">
        <f t="shared" si="4"/>
        <v>0</v>
      </c>
      <c r="C16" s="90">
        <f>AVERAGE(L16,L31,L46,L61)</f>
        <v>0.84749999999999992</v>
      </c>
      <c r="D16" s="90">
        <f>MAX(M16,M31,M46,M61)</f>
        <v>8.67</v>
      </c>
      <c r="E16" s="64">
        <f t="shared" si="5"/>
        <v>10</v>
      </c>
      <c r="F16" s="90">
        <f>AVERAGE(N16,N31,N46,N61)</f>
        <v>0.84499999999999997</v>
      </c>
      <c r="G16" s="90">
        <f>MAX(O16,O31,O46,O61)</f>
        <v>1.92</v>
      </c>
      <c r="J16" s="257"/>
      <c r="K16" s="67" t="s">
        <v>401</v>
      </c>
      <c r="L16" s="65">
        <v>1.17</v>
      </c>
      <c r="M16" s="65">
        <v>1.73</v>
      </c>
      <c r="N16" s="65">
        <v>1.17</v>
      </c>
      <c r="O16" s="65">
        <v>1.35</v>
      </c>
      <c r="Q16" s="256"/>
      <c r="R16" s="256"/>
      <c r="S16" s="256"/>
    </row>
    <row r="17" spans="1:15">
      <c r="A17" s="67" t="s">
        <v>402</v>
      </c>
      <c r="B17" s="64">
        <f t="shared" si="4"/>
        <v>0</v>
      </c>
      <c r="C17" s="90">
        <f t="shared" ref="C17:C18" si="14">AVERAGE(L17,L32,L47,L62)</f>
        <v>0.89749999999999996</v>
      </c>
      <c r="D17" s="90">
        <f t="shared" ref="D17:D18" si="15">MAX(M17,M32,M47,M62)</f>
        <v>2.38</v>
      </c>
      <c r="E17" s="64">
        <f t="shared" si="5"/>
        <v>10</v>
      </c>
      <c r="F17" s="90">
        <f t="shared" ref="F17:F18" si="16">AVERAGE(N17,N32,N47,N62)</f>
        <v>0.89749999999999996</v>
      </c>
      <c r="G17" s="90">
        <f t="shared" ref="G17:G18" si="17">MAX(O17,O32,O47,O62)</f>
        <v>1.91</v>
      </c>
      <c r="J17" s="257"/>
      <c r="K17" s="67" t="s">
        <v>402</v>
      </c>
      <c r="L17" s="65">
        <v>1.27</v>
      </c>
      <c r="M17" s="65">
        <v>2.38</v>
      </c>
      <c r="N17" s="65">
        <v>1.27</v>
      </c>
      <c r="O17" s="65">
        <v>1.91</v>
      </c>
    </row>
    <row r="18" spans="1:15">
      <c r="A18" s="67" t="s">
        <v>403</v>
      </c>
      <c r="B18" s="64">
        <f t="shared" si="4"/>
        <v>0</v>
      </c>
      <c r="C18" s="90">
        <f t="shared" si="14"/>
        <v>1.1399999999999999</v>
      </c>
      <c r="D18" s="90">
        <f t="shared" si="15"/>
        <v>8</v>
      </c>
      <c r="E18" s="64">
        <f t="shared" si="5"/>
        <v>10</v>
      </c>
      <c r="F18" s="90">
        <f t="shared" si="16"/>
        <v>1.1399999999999999</v>
      </c>
      <c r="G18" s="90">
        <f t="shared" si="17"/>
        <v>3.29</v>
      </c>
      <c r="J18" s="257"/>
      <c r="K18" s="67" t="s">
        <v>403</v>
      </c>
      <c r="L18" s="65">
        <v>2.57</v>
      </c>
      <c r="M18" s="65">
        <v>8</v>
      </c>
      <c r="N18" s="65">
        <v>2.57</v>
      </c>
      <c r="O18" s="65">
        <v>3.29</v>
      </c>
    </row>
    <row r="19" spans="1:15">
      <c r="J19" s="257"/>
      <c r="K19" s="63" t="s">
        <v>404</v>
      </c>
      <c r="L19" s="91">
        <f>AVERAGE(L7:L18)</f>
        <v>1.4316666666666666</v>
      </c>
      <c r="M19" s="91">
        <f>MAX(M7:M18)</f>
        <v>8</v>
      </c>
      <c r="N19" s="91">
        <f>AVERAGE(N7:N18)</f>
        <v>1.4233333333333331</v>
      </c>
      <c r="O19" s="91">
        <f>MAX(O7:O18)</f>
        <v>3.29</v>
      </c>
    </row>
    <row r="21" spans="1:15" ht="41.45">
      <c r="J21" s="62">
        <f>+A6</f>
        <v>2022</v>
      </c>
      <c r="K21" s="62" t="s">
        <v>386</v>
      </c>
      <c r="L21" s="68" t="s">
        <v>381</v>
      </c>
      <c r="M21" s="68" t="s">
        <v>387</v>
      </c>
      <c r="N21" s="68" t="s">
        <v>384</v>
      </c>
      <c r="O21" s="68" t="s">
        <v>388</v>
      </c>
    </row>
    <row r="22" spans="1:15">
      <c r="J22" s="257" t="s">
        <v>187</v>
      </c>
      <c r="K22" s="67" t="s">
        <v>389</v>
      </c>
      <c r="L22" s="90">
        <v>1</v>
      </c>
      <c r="M22" s="90">
        <v>4.8099999999999996</v>
      </c>
      <c r="N22" s="90">
        <v>1</v>
      </c>
      <c r="O22" s="90">
        <v>1.41</v>
      </c>
    </row>
    <row r="23" spans="1:15">
      <c r="J23" s="257"/>
      <c r="K23" s="67" t="s">
        <v>390</v>
      </c>
      <c r="L23" s="90">
        <v>0.84</v>
      </c>
      <c r="M23" s="90">
        <v>3.48</v>
      </c>
      <c r="N23" s="90">
        <v>0.84</v>
      </c>
      <c r="O23" s="90">
        <v>1.1399999999999999</v>
      </c>
    </row>
    <row r="24" spans="1:15">
      <c r="J24" s="257"/>
      <c r="K24" s="67" t="s">
        <v>391</v>
      </c>
      <c r="L24" s="90">
        <v>0.55000000000000004</v>
      </c>
      <c r="M24" s="90">
        <v>1.34</v>
      </c>
      <c r="N24" s="90">
        <v>0.55000000000000004</v>
      </c>
      <c r="O24" s="90">
        <v>0.69</v>
      </c>
    </row>
    <row r="25" spans="1:15">
      <c r="J25" s="257"/>
      <c r="K25" s="67" t="s">
        <v>393</v>
      </c>
      <c r="L25" s="65">
        <v>0.55000000000000004</v>
      </c>
      <c r="M25" s="65">
        <v>10.18</v>
      </c>
      <c r="N25" s="65">
        <v>0.55000000000000004</v>
      </c>
      <c r="O25" s="65">
        <v>0.93</v>
      </c>
    </row>
    <row r="26" spans="1:15">
      <c r="J26" s="257"/>
      <c r="K26" s="67" t="s">
        <v>395</v>
      </c>
      <c r="L26" s="65">
        <v>0.47</v>
      </c>
      <c r="M26" s="65">
        <v>0.89</v>
      </c>
      <c r="N26" s="90">
        <v>0.47</v>
      </c>
      <c r="O26" s="65">
        <v>0.62</v>
      </c>
    </row>
    <row r="27" spans="1:15">
      <c r="J27" s="257"/>
      <c r="K27" s="67" t="s">
        <v>396</v>
      </c>
      <c r="L27" s="65">
        <v>0.51</v>
      </c>
      <c r="M27" s="65">
        <v>2.36</v>
      </c>
      <c r="N27" s="65">
        <v>0.5</v>
      </c>
      <c r="O27" s="65">
        <v>0.62</v>
      </c>
    </row>
    <row r="28" spans="1:15">
      <c r="J28" s="257"/>
      <c r="K28" s="67" t="s">
        <v>397</v>
      </c>
      <c r="L28" s="65">
        <v>1.22</v>
      </c>
      <c r="M28" s="65">
        <v>2.54</v>
      </c>
      <c r="N28" s="65">
        <v>1.21</v>
      </c>
      <c r="O28" s="65">
        <v>1.6</v>
      </c>
    </row>
    <row r="29" spans="1:15">
      <c r="J29" s="257"/>
      <c r="K29" s="67" t="s">
        <v>399</v>
      </c>
      <c r="L29" s="65">
        <v>0.93</v>
      </c>
      <c r="M29" s="65">
        <v>1.38</v>
      </c>
      <c r="N29" s="65">
        <v>0.93</v>
      </c>
      <c r="O29" s="65">
        <v>1.1599999999999999</v>
      </c>
    </row>
    <row r="30" spans="1:15">
      <c r="J30" s="257"/>
      <c r="K30" s="67" t="s">
        <v>400</v>
      </c>
      <c r="L30" s="65">
        <v>0.68</v>
      </c>
      <c r="M30" s="65">
        <v>1.34</v>
      </c>
      <c r="N30" s="65">
        <v>0.68</v>
      </c>
      <c r="O30" s="65">
        <v>0.77</v>
      </c>
    </row>
    <row r="31" spans="1:15">
      <c r="J31" s="257"/>
      <c r="K31" s="67" t="s">
        <v>401</v>
      </c>
      <c r="L31" s="65">
        <v>0.82</v>
      </c>
      <c r="M31" s="65">
        <v>1.53</v>
      </c>
      <c r="N31" s="65">
        <v>0.82</v>
      </c>
      <c r="O31" s="65">
        <v>1.01</v>
      </c>
    </row>
    <row r="32" spans="1:15">
      <c r="J32" s="257"/>
      <c r="K32" s="67" t="s">
        <v>402</v>
      </c>
      <c r="L32" s="65">
        <v>0.82</v>
      </c>
      <c r="M32" s="65">
        <v>1.84</v>
      </c>
      <c r="N32" s="65">
        <v>0.82</v>
      </c>
      <c r="O32" s="65">
        <v>0.98</v>
      </c>
    </row>
    <row r="33" spans="1:15">
      <c r="J33" s="257"/>
      <c r="K33" s="67" t="s">
        <v>403</v>
      </c>
      <c r="L33" s="65">
        <v>0.49</v>
      </c>
      <c r="M33" s="65">
        <v>0.87</v>
      </c>
      <c r="N33" s="65">
        <v>0.49</v>
      </c>
      <c r="O33" s="65">
        <v>0.66</v>
      </c>
    </row>
    <row r="34" spans="1:15">
      <c r="J34" s="257"/>
      <c r="K34" s="63" t="s">
        <v>404</v>
      </c>
      <c r="L34" s="91">
        <f>AVERAGE(L22:L33)</f>
        <v>0.73999999999999988</v>
      </c>
      <c r="M34" s="91">
        <f>MAX(M22:M33)</f>
        <v>10.18</v>
      </c>
      <c r="N34" s="91">
        <f>AVERAGE(N22:N33)</f>
        <v>0.73833333333333329</v>
      </c>
      <c r="O34" s="91">
        <f>MAX(O22:O33)</f>
        <v>1.6</v>
      </c>
    </row>
    <row r="36" spans="1:15" ht="41.45">
      <c r="J36" s="62">
        <f>+A6</f>
        <v>2022</v>
      </c>
      <c r="K36" s="62" t="s">
        <v>386</v>
      </c>
      <c r="L36" s="68" t="s">
        <v>381</v>
      </c>
      <c r="M36" s="68" t="s">
        <v>387</v>
      </c>
      <c r="N36" s="68" t="s">
        <v>384</v>
      </c>
      <c r="O36" s="68" t="s">
        <v>388</v>
      </c>
    </row>
    <row r="37" spans="1:15">
      <c r="J37" s="257" t="s">
        <v>188</v>
      </c>
      <c r="K37" s="67" t="s">
        <v>389</v>
      </c>
      <c r="L37" s="90">
        <v>0.75</v>
      </c>
      <c r="M37" s="90">
        <v>2</v>
      </c>
      <c r="N37" s="90">
        <v>0.75</v>
      </c>
      <c r="O37" s="90">
        <v>0.87</v>
      </c>
    </row>
    <row r="38" spans="1:15">
      <c r="J38" s="257"/>
      <c r="K38" s="67" t="s">
        <v>390</v>
      </c>
      <c r="L38" s="90">
        <v>0.86</v>
      </c>
      <c r="M38" s="90">
        <v>1.8</v>
      </c>
      <c r="N38" s="90">
        <v>0.86</v>
      </c>
      <c r="O38" s="90">
        <v>1.07</v>
      </c>
    </row>
    <row r="39" spans="1:15">
      <c r="J39" s="257"/>
      <c r="K39" s="67" t="s">
        <v>391</v>
      </c>
      <c r="L39" s="90">
        <v>0.68</v>
      </c>
      <c r="M39" s="90">
        <v>1.23</v>
      </c>
      <c r="N39" s="90">
        <v>0.68</v>
      </c>
      <c r="O39" s="90">
        <v>0.82</v>
      </c>
    </row>
    <row r="40" spans="1:15">
      <c r="J40" s="257"/>
      <c r="K40" s="67" t="s">
        <v>393</v>
      </c>
      <c r="L40" s="65">
        <v>0.7</v>
      </c>
      <c r="M40" s="65">
        <v>1.48</v>
      </c>
      <c r="N40" s="65">
        <v>0.69</v>
      </c>
      <c r="O40" s="65">
        <v>0.92</v>
      </c>
    </row>
    <row r="41" spans="1:15">
      <c r="J41" s="257"/>
      <c r="K41" s="67" t="s">
        <v>395</v>
      </c>
      <c r="L41" s="65">
        <v>0.7</v>
      </c>
      <c r="M41" s="65">
        <v>4.9000000000000004</v>
      </c>
      <c r="N41" s="65">
        <v>0.68</v>
      </c>
      <c r="O41" s="65">
        <v>1.02</v>
      </c>
    </row>
    <row r="42" spans="1:15">
      <c r="J42" s="257"/>
      <c r="K42" s="67" t="s">
        <v>396</v>
      </c>
      <c r="L42" s="90">
        <v>0.56999999999999995</v>
      </c>
      <c r="M42" s="65">
        <v>10.17</v>
      </c>
      <c r="N42" s="65">
        <v>0.54</v>
      </c>
      <c r="O42" s="65">
        <v>0.56999999999999995</v>
      </c>
    </row>
    <row r="43" spans="1:15">
      <c r="J43" s="257"/>
      <c r="K43" s="67" t="s">
        <v>397</v>
      </c>
      <c r="L43" s="65">
        <v>0.54</v>
      </c>
      <c r="M43" s="65">
        <v>1.04</v>
      </c>
      <c r="N43" s="65">
        <v>0.54</v>
      </c>
      <c r="O43" s="65">
        <v>0.62</v>
      </c>
    </row>
    <row r="44" spans="1:15">
      <c r="J44" s="257"/>
      <c r="K44" s="67" t="s">
        <v>399</v>
      </c>
      <c r="L44" s="65">
        <v>0.53</v>
      </c>
      <c r="M44" s="65">
        <v>0.95</v>
      </c>
      <c r="N44" s="65">
        <v>0.53</v>
      </c>
      <c r="O44" s="65">
        <v>0.56000000000000005</v>
      </c>
    </row>
    <row r="45" spans="1:15">
      <c r="J45" s="257"/>
      <c r="K45" s="67" t="s">
        <v>400</v>
      </c>
      <c r="L45" s="65">
        <v>0.53</v>
      </c>
      <c r="M45" s="65">
        <v>1.34</v>
      </c>
      <c r="N45" s="65">
        <v>0.52</v>
      </c>
      <c r="O45" s="65">
        <v>0.56000000000000005</v>
      </c>
    </row>
    <row r="46" spans="1:15">
      <c r="J46" s="257"/>
      <c r="K46" s="67" t="s">
        <v>401</v>
      </c>
      <c r="L46" s="65">
        <v>0.63</v>
      </c>
      <c r="M46" s="65">
        <v>2.64</v>
      </c>
      <c r="N46" s="65">
        <v>0.63</v>
      </c>
      <c r="O46" s="65">
        <v>1.27</v>
      </c>
    </row>
    <row r="47" spans="1:15">
      <c r="J47" s="257"/>
      <c r="K47" s="67" t="s">
        <v>402</v>
      </c>
      <c r="L47" s="65">
        <v>0.65</v>
      </c>
      <c r="M47" s="65">
        <v>1.7</v>
      </c>
      <c r="N47" s="65">
        <v>0.65</v>
      </c>
      <c r="O47" s="65">
        <v>0.89</v>
      </c>
    </row>
    <row r="48" spans="1:15">
      <c r="A48" s="270" t="s">
        <v>228</v>
      </c>
      <c r="B48" s="271"/>
      <c r="C48" s="271"/>
      <c r="D48" s="271"/>
      <c r="E48" s="271"/>
      <c r="F48" s="271"/>
      <c r="G48" s="272"/>
      <c r="J48" s="257"/>
      <c r="K48" s="67" t="s">
        <v>403</v>
      </c>
      <c r="L48" s="65">
        <v>0.75</v>
      </c>
      <c r="M48" s="65">
        <v>1.67</v>
      </c>
      <c r="N48" s="65">
        <v>0.75</v>
      </c>
      <c r="O48" s="65">
        <v>0.97</v>
      </c>
    </row>
    <row r="49" spans="1:15">
      <c r="A49" s="261" t="s">
        <v>418</v>
      </c>
      <c r="B49" s="262"/>
      <c r="C49" s="262"/>
      <c r="D49" s="262"/>
      <c r="E49" s="262"/>
      <c r="F49" s="262"/>
      <c r="G49" s="263"/>
      <c r="J49" s="257"/>
      <c r="K49" s="63" t="s">
        <v>404</v>
      </c>
      <c r="L49" s="91">
        <f>AVERAGE(L37:L48)</f>
        <v>0.65750000000000008</v>
      </c>
      <c r="M49" s="91">
        <f>MAX(M37:M48)</f>
        <v>10.17</v>
      </c>
      <c r="N49" s="91">
        <f>AVERAGE(N37:N48)</f>
        <v>0.65166666666666673</v>
      </c>
      <c r="O49" s="91">
        <f>MAX(O37:O48)</f>
        <v>1.27</v>
      </c>
    </row>
    <row r="50" spans="1:15">
      <c r="A50" s="264"/>
      <c r="B50" s="265"/>
      <c r="C50" s="265"/>
      <c r="D50" s="265"/>
      <c r="E50" s="265"/>
      <c r="F50" s="265"/>
      <c r="G50" s="266"/>
    </row>
    <row r="51" spans="1:15" ht="41.45">
      <c r="A51" s="264"/>
      <c r="B51" s="265"/>
      <c r="C51" s="265"/>
      <c r="D51" s="265"/>
      <c r="E51" s="265"/>
      <c r="F51" s="265"/>
      <c r="G51" s="266"/>
      <c r="J51" s="62">
        <f>+A6</f>
        <v>2022</v>
      </c>
      <c r="K51" s="62" t="s">
        <v>386</v>
      </c>
      <c r="L51" s="68" t="s">
        <v>381</v>
      </c>
      <c r="M51" s="68" t="s">
        <v>387</v>
      </c>
      <c r="N51" s="68" t="s">
        <v>384</v>
      </c>
      <c r="O51" s="68" t="s">
        <v>388</v>
      </c>
    </row>
    <row r="52" spans="1:15">
      <c r="A52" s="267"/>
      <c r="B52" s="268"/>
      <c r="C52" s="268"/>
      <c r="D52" s="268"/>
      <c r="E52" s="268"/>
      <c r="F52" s="268"/>
      <c r="G52" s="269"/>
      <c r="J52" s="257" t="s">
        <v>189</v>
      </c>
      <c r="K52" s="67" t="s">
        <v>389</v>
      </c>
      <c r="L52" s="90">
        <v>0.66</v>
      </c>
      <c r="M52" s="90">
        <v>1.5</v>
      </c>
      <c r="N52" s="90">
        <v>0.66</v>
      </c>
      <c r="O52" s="90">
        <v>0.93</v>
      </c>
    </row>
    <row r="53" spans="1:15">
      <c r="J53" s="257"/>
      <c r="K53" s="67" t="s">
        <v>390</v>
      </c>
      <c r="L53" s="90">
        <v>1.08</v>
      </c>
      <c r="M53" s="90">
        <v>1.58</v>
      </c>
      <c r="N53" s="90">
        <v>0.96</v>
      </c>
      <c r="O53" s="90">
        <v>2.73</v>
      </c>
    </row>
    <row r="54" spans="1:15">
      <c r="J54" s="257"/>
      <c r="K54" s="67" t="s">
        <v>391</v>
      </c>
      <c r="L54" s="90">
        <v>0.67</v>
      </c>
      <c r="M54" s="90">
        <v>4.8600000000000003</v>
      </c>
      <c r="N54" s="90">
        <v>0.67</v>
      </c>
      <c r="O54" s="90">
        <v>0.87</v>
      </c>
    </row>
    <row r="55" spans="1:15">
      <c r="J55" s="257"/>
      <c r="K55" s="67" t="s">
        <v>393</v>
      </c>
      <c r="L55" s="65">
        <v>0.65</v>
      </c>
      <c r="M55" s="65">
        <v>1.19</v>
      </c>
      <c r="N55" s="65">
        <v>0.65</v>
      </c>
      <c r="O55" s="65">
        <v>0.8</v>
      </c>
    </row>
    <row r="56" spans="1:15">
      <c r="J56" s="257"/>
      <c r="K56" s="67" t="s">
        <v>395</v>
      </c>
      <c r="L56" s="65">
        <v>1.21</v>
      </c>
      <c r="M56" s="65">
        <v>9.7100000000000009</v>
      </c>
      <c r="N56" s="65">
        <v>1.1100000000000001</v>
      </c>
      <c r="O56" s="65">
        <v>6.16</v>
      </c>
    </row>
    <row r="57" spans="1:15">
      <c r="J57" s="257"/>
      <c r="K57" s="67" t="s">
        <v>396</v>
      </c>
      <c r="L57" s="90">
        <v>0.6</v>
      </c>
      <c r="M57" s="65">
        <v>12.91</v>
      </c>
      <c r="N57" s="90">
        <v>0.57999999999999996</v>
      </c>
      <c r="O57" s="65">
        <v>0.69</v>
      </c>
    </row>
    <row r="58" spans="1:15">
      <c r="J58" s="257"/>
      <c r="K58" s="67" t="s">
        <v>397</v>
      </c>
      <c r="L58" s="65">
        <v>0.65</v>
      </c>
      <c r="M58" s="65">
        <v>1.44</v>
      </c>
      <c r="N58" s="65">
        <v>0.65</v>
      </c>
      <c r="O58" s="65">
        <v>0.79</v>
      </c>
    </row>
    <row r="59" spans="1:15">
      <c r="J59" s="257"/>
      <c r="K59" s="67" t="s">
        <v>399</v>
      </c>
      <c r="L59" s="65">
        <v>0.69</v>
      </c>
      <c r="M59" s="65">
        <v>1.4</v>
      </c>
      <c r="N59" s="65">
        <v>0.69</v>
      </c>
      <c r="O59" s="65">
        <v>0.8</v>
      </c>
    </row>
    <row r="60" spans="1:15">
      <c r="J60" s="257"/>
      <c r="K60" s="67" t="s">
        <v>400</v>
      </c>
      <c r="L60" s="65">
        <v>0.78</v>
      </c>
      <c r="M60" s="65">
        <v>1.95</v>
      </c>
      <c r="N60" s="65">
        <v>0.78</v>
      </c>
      <c r="O60" s="65">
        <v>0.98</v>
      </c>
    </row>
    <row r="61" spans="1:15">
      <c r="J61" s="257"/>
      <c r="K61" s="67" t="s">
        <v>401</v>
      </c>
      <c r="L61" s="65">
        <v>0.77</v>
      </c>
      <c r="M61" s="65">
        <v>8.67</v>
      </c>
      <c r="N61" s="65">
        <v>0.76</v>
      </c>
      <c r="O61" s="65">
        <v>1.92</v>
      </c>
    </row>
    <row r="62" spans="1:15">
      <c r="J62" s="257"/>
      <c r="K62" s="67" t="s">
        <v>402</v>
      </c>
      <c r="L62" s="65">
        <v>0.85</v>
      </c>
      <c r="M62" s="65">
        <v>1.91</v>
      </c>
      <c r="N62" s="65">
        <v>0.85</v>
      </c>
      <c r="O62" s="65">
        <v>1.1399999999999999</v>
      </c>
    </row>
    <row r="63" spans="1:15">
      <c r="J63" s="257"/>
      <c r="K63" s="67" t="s">
        <v>403</v>
      </c>
      <c r="L63" s="65">
        <v>0.75</v>
      </c>
      <c r="M63" s="65">
        <v>1.81</v>
      </c>
      <c r="N63" s="65">
        <v>0.75</v>
      </c>
      <c r="O63" s="65">
        <v>1.0900000000000001</v>
      </c>
    </row>
    <row r="64" spans="1:15">
      <c r="J64" s="257"/>
      <c r="K64" s="63" t="s">
        <v>404</v>
      </c>
      <c r="L64" s="91">
        <f>AVERAGE(L52:L63)</f>
        <v>0.77999999999999992</v>
      </c>
      <c r="M64" s="91">
        <f>MAX(M52:M63)</f>
        <v>12.91</v>
      </c>
      <c r="N64" s="91">
        <f>AVERAGE(N52:N63)</f>
        <v>0.75916666666666677</v>
      </c>
      <c r="O64" s="91">
        <f>MAX(O52:O63)</f>
        <v>6.16</v>
      </c>
    </row>
    <row r="66" spans="10:15">
      <c r="J66" s="88"/>
      <c r="K66" s="88"/>
      <c r="L66" s="92"/>
      <c r="M66" s="92"/>
      <c r="N66" s="92"/>
      <c r="O66" s="92"/>
    </row>
    <row r="67" spans="10:15">
      <c r="J67" s="258"/>
      <c r="K67" s="93"/>
      <c r="L67" s="36"/>
      <c r="M67" s="36"/>
      <c r="N67" s="36"/>
      <c r="O67" s="36"/>
    </row>
    <row r="68" spans="10:15">
      <c r="J68" s="258"/>
      <c r="K68" s="93"/>
      <c r="L68" s="36"/>
      <c r="M68" s="36"/>
      <c r="N68" s="36"/>
      <c r="O68" s="36"/>
    </row>
    <row r="69" spans="10:15">
      <c r="J69" s="258"/>
      <c r="K69" s="93"/>
      <c r="L69" s="36"/>
      <c r="M69" s="36"/>
      <c r="N69" s="36"/>
      <c r="O69" s="36"/>
    </row>
    <row r="70" spans="10:15">
      <c r="J70" s="258"/>
      <c r="K70" s="93"/>
      <c r="L70" s="36"/>
      <c r="M70" s="36"/>
      <c r="N70" s="36"/>
      <c r="O70" s="36"/>
    </row>
    <row r="71" spans="10:15">
      <c r="J71" s="258"/>
      <c r="K71" s="93"/>
      <c r="L71" s="36"/>
      <c r="M71" s="36"/>
      <c r="N71" s="36"/>
      <c r="O71" s="36"/>
    </row>
    <row r="72" spans="10:15">
      <c r="J72" s="258"/>
      <c r="K72" s="93"/>
      <c r="L72" s="36"/>
      <c r="M72" s="36"/>
      <c r="N72" s="36"/>
      <c r="O72" s="36"/>
    </row>
    <row r="73" spans="10:15">
      <c r="J73" s="258"/>
      <c r="K73" s="93"/>
      <c r="L73" s="36"/>
      <c r="M73" s="36"/>
      <c r="N73" s="36"/>
      <c r="O73" s="36"/>
    </row>
    <row r="74" spans="10:15">
      <c r="J74" s="258"/>
      <c r="K74" s="93"/>
      <c r="L74" s="36"/>
      <c r="M74" s="36"/>
      <c r="N74" s="36"/>
      <c r="O74" s="36"/>
    </row>
    <row r="75" spans="10:15">
      <c r="J75" s="258"/>
      <c r="K75" s="93"/>
      <c r="L75" s="36"/>
      <c r="M75" s="36"/>
      <c r="N75" s="36"/>
      <c r="O75" s="36"/>
    </row>
    <row r="76" spans="10:15">
      <c r="J76" s="258"/>
      <c r="K76" s="93"/>
      <c r="L76" s="36"/>
      <c r="M76" s="36"/>
      <c r="N76" s="36"/>
      <c r="O76" s="36"/>
    </row>
    <row r="77" spans="10:15">
      <c r="J77" s="258"/>
      <c r="K77" s="93"/>
      <c r="L77" s="36"/>
      <c r="M77" s="36"/>
      <c r="N77" s="36"/>
      <c r="O77" s="36"/>
    </row>
    <row r="78" spans="10:15">
      <c r="J78" s="258"/>
      <c r="K78" s="93"/>
      <c r="L78" s="36"/>
      <c r="M78" s="36"/>
      <c r="N78" s="36"/>
      <c r="O78" s="36"/>
    </row>
    <row r="79" spans="10:15">
      <c r="J79" s="258"/>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A37" zoomScaleNormal="100" workbookViewId="0">
      <selection activeCell="S25" sqref="S25"/>
    </sheetView>
  </sheetViews>
  <sheetFormatPr defaultRowHeight="13.9"/>
  <cols>
    <col min="1" max="1" width="14" style="3" customWidth="1"/>
    <col min="2" max="4" width="17" style="36" customWidth="1"/>
    <col min="5" max="5" width="14.7109375" style="36" customWidth="1"/>
    <col min="6" max="7" width="17" style="36"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85" t="str">
        <f>+'Cover Page'!$B$29</f>
        <v>Annual Performance Report 2022</v>
      </c>
      <c r="B1" s="85"/>
      <c r="C1" s="85"/>
      <c r="D1" s="85"/>
      <c r="E1" s="85" t="str">
        <f>+'Cover Page'!$B$33</f>
        <v xml:space="preserve">Runcorn Energy From Waste Facility </v>
      </c>
    </row>
    <row r="3" spans="1:19" ht="14.45">
      <c r="A3" s="61" t="s">
        <v>419</v>
      </c>
      <c r="D3" s="76" t="s">
        <v>373</v>
      </c>
      <c r="G3" s="80" t="s">
        <v>374</v>
      </c>
      <c r="J3" s="9" t="str">
        <f>+A3</f>
        <v>Monitoring of Particulate matter emissions</v>
      </c>
      <c r="L3" s="9"/>
      <c r="N3" s="9" t="s">
        <v>375</v>
      </c>
      <c r="Q3" s="79" t="s">
        <v>3</v>
      </c>
      <c r="R3" s="74"/>
      <c r="S3" s="74"/>
    </row>
    <row r="4" spans="1:19" ht="13.9" customHeight="1">
      <c r="Q4" s="249" t="s">
        <v>376</v>
      </c>
      <c r="R4" s="249"/>
      <c r="S4" s="249"/>
    </row>
    <row r="5" spans="1:19" ht="16.149999999999999">
      <c r="A5" s="69" t="s">
        <v>377</v>
      </c>
      <c r="B5" s="260" t="s">
        <v>378</v>
      </c>
      <c r="C5" s="260"/>
      <c r="D5" s="260"/>
      <c r="E5" s="260" t="s">
        <v>379</v>
      </c>
      <c r="F5" s="260"/>
      <c r="G5" s="260"/>
      <c r="J5" s="259"/>
      <c r="K5" s="259"/>
      <c r="L5" s="259"/>
      <c r="M5" s="259"/>
      <c r="N5" s="259"/>
      <c r="O5" s="259"/>
      <c r="Q5" s="249"/>
      <c r="R5" s="249"/>
      <c r="S5" s="249"/>
    </row>
    <row r="6" spans="1:19" s="59" customFormat="1" ht="37.5" customHeight="1">
      <c r="A6" s="66">
        <f>+'Cover Page'!C39</f>
        <v>2022</v>
      </c>
      <c r="B6" s="56" t="s">
        <v>420</v>
      </c>
      <c r="C6" s="56" t="s">
        <v>381</v>
      </c>
      <c r="D6" s="56" t="s">
        <v>382</v>
      </c>
      <c r="E6" s="56" t="s">
        <v>421</v>
      </c>
      <c r="F6" s="56" t="s">
        <v>384</v>
      </c>
      <c r="G6" s="56" t="s">
        <v>385</v>
      </c>
      <c r="H6" s="60"/>
      <c r="J6" s="62">
        <f>+A6</f>
        <v>2022</v>
      </c>
      <c r="K6" s="62" t="s">
        <v>386</v>
      </c>
      <c r="L6" s="68" t="s">
        <v>381</v>
      </c>
      <c r="M6" s="68" t="s">
        <v>387</v>
      </c>
      <c r="N6" s="68" t="s">
        <v>384</v>
      </c>
      <c r="O6" s="68" t="s">
        <v>388</v>
      </c>
      <c r="Q6" s="249"/>
      <c r="R6" s="249"/>
      <c r="S6" s="249"/>
    </row>
    <row r="7" spans="1:19">
      <c r="A7" s="67" t="s">
        <v>389</v>
      </c>
      <c r="B7" s="64">
        <v>30</v>
      </c>
      <c r="C7" s="90">
        <f>AVERAGE(L7,L22,L37,L52)</f>
        <v>0.16250000000000001</v>
      </c>
      <c r="D7" s="90">
        <f>MAX(M7,M22,M37,M52)</f>
        <v>1.85</v>
      </c>
      <c r="E7" s="64">
        <v>10</v>
      </c>
      <c r="F7" s="90">
        <f>AVERAGE(N7,N22,N37,N52)</f>
        <v>0.16250000000000001</v>
      </c>
      <c r="G7" s="90">
        <f>MAX(O7,O22,O37,O52)</f>
        <v>0.47</v>
      </c>
      <c r="J7" s="257" t="s">
        <v>186</v>
      </c>
      <c r="K7" s="67" t="s">
        <v>389</v>
      </c>
      <c r="L7" s="90">
        <v>0.01</v>
      </c>
      <c r="M7" s="90">
        <v>0.04</v>
      </c>
      <c r="N7" s="90">
        <v>0.01</v>
      </c>
      <c r="O7" s="90">
        <v>0.02</v>
      </c>
      <c r="Q7" s="249"/>
      <c r="R7" s="249"/>
      <c r="S7" s="249"/>
    </row>
    <row r="8" spans="1:19">
      <c r="A8" s="67" t="s">
        <v>390</v>
      </c>
      <c r="B8" s="64">
        <v>30</v>
      </c>
      <c r="C8" s="90">
        <f t="shared" ref="C8:C9" si="0">AVERAGE(L8,L23,L38,L53)</f>
        <v>0.26250000000000001</v>
      </c>
      <c r="D8" s="90">
        <f t="shared" ref="D8" si="1">MAX(M8,M23,M38,M53)</f>
        <v>8.77</v>
      </c>
      <c r="E8" s="64">
        <v>10</v>
      </c>
      <c r="F8" s="90">
        <f t="shared" ref="F8:F9" si="2">AVERAGE(N8,N23,N38,N53)</f>
        <v>0.26</v>
      </c>
      <c r="G8" s="90">
        <f t="shared" ref="G8" si="3">MAX(O8,O23,O38,O53)</f>
        <v>0.88</v>
      </c>
      <c r="J8" s="257"/>
      <c r="K8" s="67" t="s">
        <v>390</v>
      </c>
      <c r="L8" s="90">
        <v>7.0000000000000007E-2</v>
      </c>
      <c r="M8" s="90">
        <v>0.68</v>
      </c>
      <c r="N8" s="90">
        <v>0.06</v>
      </c>
      <c r="O8" s="90">
        <v>0.4</v>
      </c>
      <c r="Q8" s="249"/>
      <c r="R8" s="249"/>
      <c r="S8" s="249"/>
    </row>
    <row r="9" spans="1:19">
      <c r="A9" s="67" t="s">
        <v>391</v>
      </c>
      <c r="B9" s="64">
        <v>30</v>
      </c>
      <c r="C9" s="90">
        <f t="shared" si="0"/>
        <v>0.3775</v>
      </c>
      <c r="D9" s="90">
        <f>MAX(M9,M24,M39,M54)</f>
        <v>1.72</v>
      </c>
      <c r="E9" s="64">
        <v>10</v>
      </c>
      <c r="F9" s="90">
        <f t="shared" si="2"/>
        <v>0.375</v>
      </c>
      <c r="G9" s="90">
        <f>MAX(O9,O24,O39,O54)</f>
        <v>0.64</v>
      </c>
      <c r="J9" s="257"/>
      <c r="K9" s="67" t="s">
        <v>391</v>
      </c>
      <c r="L9" s="90">
        <v>0.34</v>
      </c>
      <c r="M9" s="90">
        <v>0.45</v>
      </c>
      <c r="N9" s="90">
        <v>0.34</v>
      </c>
      <c r="O9" s="90">
        <v>0.38</v>
      </c>
      <c r="Q9" s="78" t="s">
        <v>392</v>
      </c>
    </row>
    <row r="10" spans="1:19" ht="14.25" customHeight="1">
      <c r="A10" s="67" t="s">
        <v>393</v>
      </c>
      <c r="B10" s="64">
        <v>30</v>
      </c>
      <c r="C10" s="90">
        <f t="shared" ref="C10:C12" si="4">AVERAGE(L10,L25,L40,L55)</f>
        <v>0.38999999999999996</v>
      </c>
      <c r="D10" s="90">
        <f t="shared" ref="D10:D12" si="5">MAX(M10,M25,M40,M55)</f>
        <v>1.45</v>
      </c>
      <c r="E10" s="64">
        <v>10</v>
      </c>
      <c r="F10" s="90">
        <f t="shared" ref="F10:F12" si="6">AVERAGE(N10,N25,N40,N55)</f>
        <v>0.38750000000000001</v>
      </c>
      <c r="G10" s="90">
        <f t="shared" ref="G10:G12" si="7">MAX(O10,O25,O40,O55)</f>
        <v>0.59</v>
      </c>
      <c r="J10" s="257"/>
      <c r="K10" s="67" t="s">
        <v>393</v>
      </c>
      <c r="L10" s="90">
        <v>0.35</v>
      </c>
      <c r="M10" s="90">
        <v>0.49</v>
      </c>
      <c r="N10" s="90">
        <v>0.35</v>
      </c>
      <c r="O10" s="90">
        <v>0.39</v>
      </c>
      <c r="Q10" s="256" t="s">
        <v>394</v>
      </c>
      <c r="R10" s="256"/>
      <c r="S10" s="256"/>
    </row>
    <row r="11" spans="1:19">
      <c r="A11" s="67" t="s">
        <v>395</v>
      </c>
      <c r="B11" s="64">
        <v>30</v>
      </c>
      <c r="C11" s="90">
        <f t="shared" si="4"/>
        <v>0.505</v>
      </c>
      <c r="D11" s="90">
        <f t="shared" si="5"/>
        <v>5.0999999999999996</v>
      </c>
      <c r="E11" s="64">
        <v>10</v>
      </c>
      <c r="F11" s="90">
        <f t="shared" si="6"/>
        <v>0.50250000000000006</v>
      </c>
      <c r="G11" s="90">
        <f t="shared" si="7"/>
        <v>1.72</v>
      </c>
      <c r="J11" s="257"/>
      <c r="K11" s="67" t="s">
        <v>395</v>
      </c>
      <c r="L11" s="90">
        <v>0.35</v>
      </c>
      <c r="M11" s="90">
        <v>0.62</v>
      </c>
      <c r="N11" s="90">
        <v>0.35</v>
      </c>
      <c r="O11" s="90">
        <v>0.38</v>
      </c>
      <c r="Q11" s="256"/>
      <c r="R11" s="256"/>
      <c r="S11" s="256"/>
    </row>
    <row r="12" spans="1:19">
      <c r="A12" s="67" t="s">
        <v>396</v>
      </c>
      <c r="B12" s="64">
        <v>30</v>
      </c>
      <c r="C12" s="90">
        <f t="shared" si="4"/>
        <v>0.88249999999999995</v>
      </c>
      <c r="D12" s="90">
        <f t="shared" si="5"/>
        <v>23.48</v>
      </c>
      <c r="E12" s="64">
        <v>10</v>
      </c>
      <c r="F12" s="90">
        <f t="shared" si="6"/>
        <v>0.84499999999999997</v>
      </c>
      <c r="G12" s="90">
        <f t="shared" si="7"/>
        <v>3.46</v>
      </c>
      <c r="J12" s="257"/>
      <c r="K12" s="67" t="s">
        <v>396</v>
      </c>
      <c r="L12" s="90">
        <v>0.43</v>
      </c>
      <c r="M12" s="90">
        <v>0.62</v>
      </c>
      <c r="N12" s="90">
        <v>0.42</v>
      </c>
      <c r="O12" s="90">
        <v>0.42</v>
      </c>
      <c r="Q12" s="256"/>
      <c r="R12" s="256"/>
      <c r="S12" s="256"/>
    </row>
    <row r="13" spans="1:19" ht="14.25" customHeight="1">
      <c r="A13" s="67" t="s">
        <v>397</v>
      </c>
      <c r="B13" s="64">
        <v>30</v>
      </c>
      <c r="C13" s="90">
        <f t="shared" ref="C13:C15" si="8">AVERAGE(L13,L28,L43,L58)</f>
        <v>0.54</v>
      </c>
      <c r="D13" s="90">
        <f t="shared" ref="D13:D15" si="9">MAX(M13,M28,M43,M58)</f>
        <v>2.23</v>
      </c>
      <c r="E13" s="64">
        <v>10</v>
      </c>
      <c r="F13" s="90">
        <f t="shared" ref="F13:F15" si="10">AVERAGE(N13,N28,N43,N58)</f>
        <v>0.54249999999999998</v>
      </c>
      <c r="G13" s="90">
        <f t="shared" ref="G13:G15" si="11">MAX(O13,O28,O43,O58)</f>
        <v>1.46</v>
      </c>
      <c r="J13" s="257"/>
      <c r="K13" s="67" t="s">
        <v>397</v>
      </c>
      <c r="L13" s="65">
        <v>0.39</v>
      </c>
      <c r="M13" s="65">
        <v>0.95</v>
      </c>
      <c r="N13" s="65">
        <v>0.39</v>
      </c>
      <c r="O13" s="65">
        <v>0.46</v>
      </c>
      <c r="Q13" s="256" t="s">
        <v>398</v>
      </c>
      <c r="R13" s="256"/>
      <c r="S13" s="256"/>
    </row>
    <row r="14" spans="1:19">
      <c r="A14" s="67" t="s">
        <v>399</v>
      </c>
      <c r="B14" s="64">
        <v>30</v>
      </c>
      <c r="C14" s="90">
        <f t="shared" si="8"/>
        <v>0.96250000000000002</v>
      </c>
      <c r="D14" s="90">
        <f t="shared" si="9"/>
        <v>7.61</v>
      </c>
      <c r="E14" s="64">
        <v>10</v>
      </c>
      <c r="F14" s="90">
        <f t="shared" si="10"/>
        <v>0.95750000000000002</v>
      </c>
      <c r="G14" s="90">
        <f t="shared" si="11"/>
        <v>3.25</v>
      </c>
      <c r="J14" s="257"/>
      <c r="K14" s="67" t="s">
        <v>399</v>
      </c>
      <c r="L14" s="65">
        <v>0.49</v>
      </c>
      <c r="M14" s="65">
        <v>1.38</v>
      </c>
      <c r="N14" s="65">
        <v>0.49</v>
      </c>
      <c r="O14" s="65">
        <v>0.7</v>
      </c>
      <c r="Q14" s="256"/>
      <c r="R14" s="256"/>
      <c r="S14" s="256"/>
    </row>
    <row r="15" spans="1:19">
      <c r="A15" s="67" t="s">
        <v>400</v>
      </c>
      <c r="B15" s="64">
        <v>30</v>
      </c>
      <c r="C15" s="90">
        <f t="shared" si="8"/>
        <v>1.4224999999999999</v>
      </c>
      <c r="D15" s="90">
        <f t="shared" si="9"/>
        <v>19.670000000000002</v>
      </c>
      <c r="E15" s="64">
        <v>10</v>
      </c>
      <c r="F15" s="90">
        <f t="shared" si="10"/>
        <v>1.4175</v>
      </c>
      <c r="G15" s="90">
        <f t="shared" si="11"/>
        <v>6.33</v>
      </c>
      <c r="J15" s="257"/>
      <c r="K15" s="67" t="s">
        <v>400</v>
      </c>
      <c r="L15" s="65">
        <v>0.42</v>
      </c>
      <c r="M15" s="65">
        <v>0.56999999999999995</v>
      </c>
      <c r="N15" s="65">
        <v>0.42</v>
      </c>
      <c r="O15" s="65">
        <v>0.5</v>
      </c>
      <c r="Q15" s="256"/>
      <c r="R15" s="256"/>
      <c r="S15" s="256"/>
    </row>
    <row r="16" spans="1:19">
      <c r="A16" s="67" t="s">
        <v>401</v>
      </c>
      <c r="B16" s="64">
        <v>30</v>
      </c>
      <c r="C16" s="90">
        <f>AVERAGE(L16,L31,L46,L61)</f>
        <v>1.0274999999999999</v>
      </c>
      <c r="D16" s="90">
        <f>MAX(M16,M31,M46,M61)</f>
        <v>8.27</v>
      </c>
      <c r="E16" s="64">
        <v>10</v>
      </c>
      <c r="F16" s="90">
        <f>AVERAGE(N16,N31,N46,N61)</f>
        <v>1.0225</v>
      </c>
      <c r="G16" s="90">
        <f>MAX(O16,O31,O46,O61)</f>
        <v>4.2699999999999996</v>
      </c>
      <c r="J16" s="257"/>
      <c r="K16" s="67" t="s">
        <v>401</v>
      </c>
      <c r="L16" s="90">
        <v>0.42</v>
      </c>
      <c r="M16" s="90">
        <v>0.52</v>
      </c>
      <c r="N16" s="90">
        <v>0.42</v>
      </c>
      <c r="O16" s="90">
        <v>0.46</v>
      </c>
      <c r="Q16" s="256"/>
      <c r="R16" s="256"/>
      <c r="S16" s="256"/>
    </row>
    <row r="17" spans="1:15">
      <c r="A17" s="67" t="s">
        <v>402</v>
      </c>
      <c r="B17" s="64">
        <v>30</v>
      </c>
      <c r="C17" s="90">
        <f t="shared" ref="C17:C18" si="12">AVERAGE(L17,L32,L47,L62)</f>
        <v>1.7475000000000001</v>
      </c>
      <c r="D17" s="90">
        <f t="shared" ref="D17" si="13">MAX(M17,M32,M47,M62)</f>
        <v>29.33</v>
      </c>
      <c r="E17" s="64">
        <v>10</v>
      </c>
      <c r="F17" s="90">
        <f t="shared" ref="F17:F18" si="14">AVERAGE(N17,N32,N47,N62)</f>
        <v>1.7475000000000001</v>
      </c>
      <c r="G17" s="90">
        <f t="shared" ref="G17" si="15">MAX(O17,O32,O47,O62)</f>
        <v>9.49</v>
      </c>
      <c r="J17" s="257"/>
      <c r="K17" s="67" t="s">
        <v>402</v>
      </c>
      <c r="L17" s="90">
        <v>0.39</v>
      </c>
      <c r="M17" s="90">
        <v>0.49</v>
      </c>
      <c r="N17" s="90">
        <v>0.39</v>
      </c>
      <c r="O17" s="90">
        <v>0.44</v>
      </c>
    </row>
    <row r="18" spans="1:15">
      <c r="A18" s="67" t="s">
        <v>403</v>
      </c>
      <c r="B18" s="64">
        <v>30</v>
      </c>
      <c r="C18" s="90">
        <f t="shared" si="12"/>
        <v>0.85999999999999988</v>
      </c>
      <c r="D18" s="90">
        <f>MAX(M18,M33,M48,M63)</f>
        <v>4.72</v>
      </c>
      <c r="E18" s="64">
        <v>10</v>
      </c>
      <c r="F18" s="90">
        <f t="shared" si="14"/>
        <v>0.85999999999999988</v>
      </c>
      <c r="G18" s="90">
        <f>MAX(O18,O33,O48,O63)</f>
        <v>2.67</v>
      </c>
      <c r="J18" s="257"/>
      <c r="K18" s="67" t="s">
        <v>403</v>
      </c>
      <c r="L18" s="90">
        <v>0.33</v>
      </c>
      <c r="M18" s="90">
        <v>0.47</v>
      </c>
      <c r="N18" s="90">
        <v>0.33</v>
      </c>
      <c r="O18" s="90">
        <v>0.38</v>
      </c>
    </row>
    <row r="19" spans="1:15">
      <c r="J19" s="257"/>
      <c r="K19" s="63" t="s">
        <v>404</v>
      </c>
      <c r="L19" s="91">
        <f>AVERAGE(L7:L18)</f>
        <v>0.33249999999999996</v>
      </c>
      <c r="M19" s="91">
        <f>MAX(M7:M18)</f>
        <v>1.38</v>
      </c>
      <c r="N19" s="91">
        <f>AVERAGE(N7:N18)</f>
        <v>0.33083333333333337</v>
      </c>
      <c r="O19" s="91">
        <f>MAX(O7:O18)</f>
        <v>0.7</v>
      </c>
    </row>
    <row r="21" spans="1:15" ht="41.45">
      <c r="J21" s="62">
        <f>+A6</f>
        <v>2022</v>
      </c>
      <c r="K21" s="62" t="s">
        <v>386</v>
      </c>
      <c r="L21" s="68" t="s">
        <v>381</v>
      </c>
      <c r="M21" s="68" t="s">
        <v>387</v>
      </c>
      <c r="N21" s="68" t="s">
        <v>384</v>
      </c>
      <c r="O21" s="68" t="s">
        <v>388</v>
      </c>
    </row>
    <row r="22" spans="1:15">
      <c r="J22" s="257" t="s">
        <v>187</v>
      </c>
      <c r="K22" s="67" t="s">
        <v>389</v>
      </c>
      <c r="L22" s="90">
        <v>0.18</v>
      </c>
      <c r="M22" s="90">
        <v>0.88</v>
      </c>
      <c r="N22" s="90">
        <v>0.18</v>
      </c>
      <c r="O22" s="90">
        <v>0.28999999999999998</v>
      </c>
    </row>
    <row r="23" spans="1:15">
      <c r="J23" s="257"/>
      <c r="K23" s="67" t="s">
        <v>390</v>
      </c>
      <c r="L23" s="90">
        <v>0.2</v>
      </c>
      <c r="M23" s="90">
        <v>0.68</v>
      </c>
      <c r="N23" s="90">
        <v>0.2</v>
      </c>
      <c r="O23" s="90">
        <v>0.3</v>
      </c>
    </row>
    <row r="24" spans="1:15">
      <c r="J24" s="257"/>
      <c r="K24" s="67" t="s">
        <v>391</v>
      </c>
      <c r="L24" s="90">
        <v>0.21</v>
      </c>
      <c r="M24" s="90">
        <v>0.9</v>
      </c>
      <c r="N24" s="90">
        <v>0.21</v>
      </c>
      <c r="O24" s="90">
        <v>0.32</v>
      </c>
    </row>
    <row r="25" spans="1:15">
      <c r="J25" s="257"/>
      <c r="K25" s="67" t="s">
        <v>393</v>
      </c>
      <c r="L25" s="90">
        <v>0.25</v>
      </c>
      <c r="M25" s="90">
        <v>1.03</v>
      </c>
      <c r="N25" s="90">
        <v>0.24</v>
      </c>
      <c r="O25" s="90">
        <v>0.36</v>
      </c>
    </row>
    <row r="26" spans="1:15">
      <c r="J26" s="257"/>
      <c r="K26" s="67" t="s">
        <v>395</v>
      </c>
      <c r="L26" s="90">
        <v>0.21</v>
      </c>
      <c r="M26" s="90">
        <v>0.88</v>
      </c>
      <c r="N26" s="90">
        <v>0.21</v>
      </c>
      <c r="O26" s="90">
        <v>0.3</v>
      </c>
    </row>
    <row r="27" spans="1:15">
      <c r="J27" s="257"/>
      <c r="K27" s="67" t="s">
        <v>396</v>
      </c>
      <c r="L27" s="90">
        <v>0.24</v>
      </c>
      <c r="M27" s="90">
        <v>1.1299999999999999</v>
      </c>
      <c r="N27" s="90">
        <v>0.25</v>
      </c>
      <c r="O27" s="90">
        <v>0.39</v>
      </c>
    </row>
    <row r="28" spans="1:15">
      <c r="J28" s="257"/>
      <c r="K28" s="67" t="s">
        <v>397</v>
      </c>
      <c r="L28" s="90">
        <v>0.19</v>
      </c>
      <c r="M28" s="90">
        <v>0.54</v>
      </c>
      <c r="N28" s="90">
        <v>0.2</v>
      </c>
      <c r="O28" s="90">
        <v>0.36</v>
      </c>
    </row>
    <row r="29" spans="1:15">
      <c r="J29" s="257"/>
      <c r="K29" s="67" t="s">
        <v>399</v>
      </c>
      <c r="L29" s="90">
        <v>0.52</v>
      </c>
      <c r="M29" s="90">
        <v>1.25</v>
      </c>
      <c r="N29" s="90">
        <v>0.52</v>
      </c>
      <c r="O29" s="90">
        <v>0.76</v>
      </c>
    </row>
    <row r="30" spans="1:15">
      <c r="J30" s="257"/>
      <c r="K30" s="67" t="s">
        <v>400</v>
      </c>
      <c r="L30" s="90">
        <v>1.1000000000000001</v>
      </c>
      <c r="M30" s="90">
        <v>4.47</v>
      </c>
      <c r="N30" s="90">
        <v>1.1000000000000001</v>
      </c>
      <c r="O30" s="90">
        <v>2.4300000000000002</v>
      </c>
    </row>
    <row r="31" spans="1:15">
      <c r="J31" s="257"/>
      <c r="K31" s="67" t="s">
        <v>401</v>
      </c>
      <c r="L31" s="90">
        <v>1.18</v>
      </c>
      <c r="M31" s="90">
        <v>8.27</v>
      </c>
      <c r="N31" s="90">
        <v>1.18</v>
      </c>
      <c r="O31" s="90">
        <v>4.2699999999999996</v>
      </c>
    </row>
    <row r="32" spans="1:15">
      <c r="J32" s="257"/>
      <c r="K32" s="67" t="s">
        <v>402</v>
      </c>
      <c r="L32" s="90">
        <v>0.13</v>
      </c>
      <c r="M32" s="90">
        <v>1.94</v>
      </c>
      <c r="N32" s="90">
        <v>0.13</v>
      </c>
      <c r="O32" s="90">
        <v>0.99</v>
      </c>
    </row>
    <row r="33" spans="1:15">
      <c r="J33" s="257"/>
      <c r="K33" s="67" t="s">
        <v>403</v>
      </c>
      <c r="L33" s="90">
        <v>0.2</v>
      </c>
      <c r="M33" s="90">
        <v>0.91</v>
      </c>
      <c r="N33" s="90">
        <v>0.2</v>
      </c>
      <c r="O33" s="90">
        <v>0.5</v>
      </c>
    </row>
    <row r="34" spans="1:15">
      <c r="J34" s="257"/>
      <c r="K34" s="63" t="s">
        <v>404</v>
      </c>
      <c r="L34" s="91">
        <f>AVERAGE(L22:L33)</f>
        <v>0.38416666666666671</v>
      </c>
      <c r="M34" s="91">
        <f>MAX(M22:M33)</f>
        <v>8.27</v>
      </c>
      <c r="N34" s="91">
        <f>AVERAGE(N22:N33)</f>
        <v>0.38500000000000001</v>
      </c>
      <c r="O34" s="91">
        <f>MAX(O22:O33)</f>
        <v>4.2699999999999996</v>
      </c>
    </row>
    <row r="36" spans="1:15" ht="41.45">
      <c r="J36" s="62">
        <f>+A6</f>
        <v>2022</v>
      </c>
      <c r="K36" s="62" t="s">
        <v>386</v>
      </c>
      <c r="L36" s="68" t="s">
        <v>381</v>
      </c>
      <c r="M36" s="68" t="s">
        <v>387</v>
      </c>
      <c r="N36" s="68" t="s">
        <v>384</v>
      </c>
      <c r="O36" s="68" t="s">
        <v>388</v>
      </c>
    </row>
    <row r="37" spans="1:15">
      <c r="J37" s="257" t="s">
        <v>188</v>
      </c>
      <c r="K37" s="67" t="s">
        <v>389</v>
      </c>
      <c r="L37" s="90">
        <v>0.03</v>
      </c>
      <c r="M37" s="90">
        <v>1.85</v>
      </c>
      <c r="N37" s="90">
        <v>0.03</v>
      </c>
      <c r="O37" s="90">
        <v>0.1</v>
      </c>
    </row>
    <row r="38" spans="1:15">
      <c r="J38" s="257"/>
      <c r="K38" s="67" t="s">
        <v>390</v>
      </c>
      <c r="L38" s="90">
        <v>0.27</v>
      </c>
      <c r="M38" s="90">
        <v>8.77</v>
      </c>
      <c r="N38" s="90">
        <v>0.27</v>
      </c>
      <c r="O38" s="90">
        <v>0.51</v>
      </c>
    </row>
    <row r="39" spans="1:15">
      <c r="J39" s="257"/>
      <c r="K39" s="67" t="s">
        <v>391</v>
      </c>
      <c r="L39" s="90">
        <v>0.47</v>
      </c>
      <c r="M39" s="90">
        <v>1.72</v>
      </c>
      <c r="N39" s="90">
        <v>0.47</v>
      </c>
      <c r="O39" s="90">
        <v>0.64</v>
      </c>
    </row>
    <row r="40" spans="1:15">
      <c r="J40" s="257"/>
      <c r="K40" s="67" t="s">
        <v>393</v>
      </c>
      <c r="L40" s="90">
        <v>0.47</v>
      </c>
      <c r="M40" s="90">
        <v>1.45</v>
      </c>
      <c r="N40" s="90">
        <v>0.47</v>
      </c>
      <c r="O40" s="90">
        <v>0.59</v>
      </c>
    </row>
    <row r="41" spans="1:15">
      <c r="J41" s="257"/>
      <c r="K41" s="67" t="s">
        <v>395</v>
      </c>
      <c r="L41" s="90">
        <v>1.04</v>
      </c>
      <c r="M41" s="90">
        <v>5.0999999999999996</v>
      </c>
      <c r="N41" s="90">
        <v>1.04</v>
      </c>
      <c r="O41" s="90">
        <v>1.72</v>
      </c>
    </row>
    <row r="42" spans="1:15">
      <c r="J42" s="257"/>
      <c r="K42" s="67" t="s">
        <v>396</v>
      </c>
      <c r="L42" s="90">
        <v>2.36</v>
      </c>
      <c r="M42" s="90">
        <v>23.48</v>
      </c>
      <c r="N42" s="90">
        <v>2.21</v>
      </c>
      <c r="O42" s="90">
        <v>3.46</v>
      </c>
    </row>
    <row r="43" spans="1:15">
      <c r="J43" s="257"/>
      <c r="K43" s="67" t="s">
        <v>397</v>
      </c>
      <c r="L43" s="90">
        <v>0.56000000000000005</v>
      </c>
      <c r="M43" s="90">
        <v>0.86</v>
      </c>
      <c r="N43" s="90">
        <v>0.56000000000000005</v>
      </c>
      <c r="O43" s="90">
        <v>0.69</v>
      </c>
    </row>
    <row r="44" spans="1:15">
      <c r="J44" s="257"/>
      <c r="K44" s="67" t="s">
        <v>399</v>
      </c>
      <c r="L44" s="90">
        <v>0.62</v>
      </c>
      <c r="M44" s="90">
        <v>1.76</v>
      </c>
      <c r="N44" s="90">
        <v>0.62</v>
      </c>
      <c r="O44" s="90">
        <v>1.28</v>
      </c>
    </row>
    <row r="45" spans="1:15">
      <c r="J45" s="257"/>
      <c r="K45" s="67" t="s">
        <v>400</v>
      </c>
      <c r="L45" s="90">
        <v>1.74</v>
      </c>
      <c r="M45" s="90">
        <v>7.27</v>
      </c>
      <c r="N45" s="90">
        <v>1.74</v>
      </c>
      <c r="O45" s="90">
        <v>3.33</v>
      </c>
    </row>
    <row r="46" spans="1:15">
      <c r="J46" s="257"/>
      <c r="K46" s="67" t="s">
        <v>401</v>
      </c>
      <c r="L46" s="90">
        <v>1.22</v>
      </c>
      <c r="M46" s="90">
        <v>5.79</v>
      </c>
      <c r="N46" s="90">
        <v>1.22</v>
      </c>
      <c r="O46" s="90">
        <v>1.64</v>
      </c>
    </row>
    <row r="47" spans="1:15">
      <c r="J47" s="257"/>
      <c r="K47" s="67" t="s">
        <v>402</v>
      </c>
      <c r="L47" s="90">
        <v>4.38</v>
      </c>
      <c r="M47" s="90">
        <v>29.33</v>
      </c>
      <c r="N47" s="90">
        <v>4.38</v>
      </c>
      <c r="O47" s="90">
        <v>9.49</v>
      </c>
    </row>
    <row r="48" spans="1:15">
      <c r="A48" s="270" t="s">
        <v>228</v>
      </c>
      <c r="B48" s="271"/>
      <c r="C48" s="271"/>
      <c r="D48" s="271"/>
      <c r="E48" s="271"/>
      <c r="F48" s="271"/>
      <c r="G48" s="272"/>
      <c r="J48" s="257"/>
      <c r="K48" s="67" t="s">
        <v>403</v>
      </c>
      <c r="L48" s="90">
        <v>1.48</v>
      </c>
      <c r="M48" s="90">
        <v>3.53</v>
      </c>
      <c r="N48" s="90">
        <v>1.48</v>
      </c>
      <c r="O48" s="90">
        <v>2.35</v>
      </c>
    </row>
    <row r="49" spans="1:15">
      <c r="A49" s="261"/>
      <c r="B49" s="262"/>
      <c r="C49" s="262"/>
      <c r="D49" s="262"/>
      <c r="E49" s="262"/>
      <c r="F49" s="262"/>
      <c r="G49" s="263"/>
      <c r="J49" s="257"/>
      <c r="K49" s="63" t="s">
        <v>404</v>
      </c>
      <c r="L49" s="91">
        <f>AVERAGE(L37:L48)</f>
        <v>1.22</v>
      </c>
      <c r="M49" s="91">
        <f>MAX(M37:M48)</f>
        <v>29.33</v>
      </c>
      <c r="N49" s="91">
        <f>AVERAGE(N37:N48)</f>
        <v>1.2075000000000002</v>
      </c>
      <c r="O49" s="91">
        <f>MAX(O37:O48)</f>
        <v>9.49</v>
      </c>
    </row>
    <row r="50" spans="1:15">
      <c r="A50" s="264"/>
      <c r="B50" s="265"/>
      <c r="C50" s="265"/>
      <c r="D50" s="265"/>
      <c r="E50" s="265"/>
      <c r="F50" s="265"/>
      <c r="G50" s="266"/>
    </row>
    <row r="51" spans="1:15" ht="41.45">
      <c r="A51" s="264"/>
      <c r="B51" s="265"/>
      <c r="C51" s="265"/>
      <c r="D51" s="265"/>
      <c r="E51" s="265"/>
      <c r="F51" s="265"/>
      <c r="G51" s="266"/>
      <c r="J51" s="62">
        <f>+A6</f>
        <v>2022</v>
      </c>
      <c r="K51" s="62" t="s">
        <v>386</v>
      </c>
      <c r="L51" s="68" t="s">
        <v>381</v>
      </c>
      <c r="M51" s="68" t="s">
        <v>387</v>
      </c>
      <c r="N51" s="68" t="s">
        <v>384</v>
      </c>
      <c r="O51" s="68" t="s">
        <v>388</v>
      </c>
    </row>
    <row r="52" spans="1:15">
      <c r="A52" s="267"/>
      <c r="B52" s="268"/>
      <c r="C52" s="268"/>
      <c r="D52" s="268"/>
      <c r="E52" s="268"/>
      <c r="F52" s="268"/>
      <c r="G52" s="269"/>
      <c r="J52" s="257" t="s">
        <v>189</v>
      </c>
      <c r="K52" s="67" t="s">
        <v>389</v>
      </c>
      <c r="L52" s="90">
        <v>0.43</v>
      </c>
      <c r="M52" s="90">
        <v>0.77</v>
      </c>
      <c r="N52" s="90">
        <v>0.43</v>
      </c>
      <c r="O52" s="90">
        <v>0.47</v>
      </c>
    </row>
    <row r="53" spans="1:15">
      <c r="J53" s="257"/>
      <c r="K53" s="67" t="s">
        <v>390</v>
      </c>
      <c r="L53" s="90">
        <v>0.51</v>
      </c>
      <c r="M53" s="90">
        <v>0.88</v>
      </c>
      <c r="N53" s="90">
        <v>0.51</v>
      </c>
      <c r="O53" s="90">
        <v>0.88</v>
      </c>
    </row>
    <row r="54" spans="1:15">
      <c r="J54" s="257"/>
      <c r="K54" s="67" t="s">
        <v>391</v>
      </c>
      <c r="L54" s="90">
        <v>0.49</v>
      </c>
      <c r="M54" s="90">
        <v>1.17</v>
      </c>
      <c r="N54" s="90">
        <v>0.48</v>
      </c>
      <c r="O54" s="90">
        <v>0.63</v>
      </c>
    </row>
    <row r="55" spans="1:15">
      <c r="J55" s="257"/>
      <c r="K55" s="67" t="s">
        <v>393</v>
      </c>
      <c r="L55" s="90">
        <v>0.49</v>
      </c>
      <c r="M55" s="90">
        <v>0.77</v>
      </c>
      <c r="N55" s="90">
        <v>0.49</v>
      </c>
      <c r="O55" s="90">
        <v>0.56000000000000005</v>
      </c>
    </row>
    <row r="56" spans="1:15">
      <c r="J56" s="257"/>
      <c r="K56" s="67" t="s">
        <v>395</v>
      </c>
      <c r="L56" s="90">
        <v>0.42</v>
      </c>
      <c r="M56" s="90">
        <v>1.38</v>
      </c>
      <c r="N56" s="90">
        <v>0.41</v>
      </c>
      <c r="O56" s="90">
        <v>0.54</v>
      </c>
    </row>
    <row r="57" spans="1:15">
      <c r="J57" s="257"/>
      <c r="K57" s="67" t="s">
        <v>396</v>
      </c>
      <c r="L57" s="90">
        <v>0.5</v>
      </c>
      <c r="M57" s="90">
        <v>1.71</v>
      </c>
      <c r="N57" s="90">
        <v>0.5</v>
      </c>
      <c r="O57" s="90">
        <v>0.71</v>
      </c>
    </row>
    <row r="58" spans="1:15">
      <c r="J58" s="257"/>
      <c r="K58" s="67" t="s">
        <v>397</v>
      </c>
      <c r="L58" s="90">
        <v>1.02</v>
      </c>
      <c r="M58" s="90">
        <v>2.23</v>
      </c>
      <c r="N58" s="90">
        <v>1.02</v>
      </c>
      <c r="O58" s="90">
        <v>1.46</v>
      </c>
    </row>
    <row r="59" spans="1:15">
      <c r="J59" s="257"/>
      <c r="K59" s="67" t="s">
        <v>399</v>
      </c>
      <c r="L59" s="90">
        <v>2.2200000000000002</v>
      </c>
      <c r="M59" s="90">
        <v>7.61</v>
      </c>
      <c r="N59" s="90">
        <v>2.2000000000000002</v>
      </c>
      <c r="O59" s="90">
        <v>3.25</v>
      </c>
    </row>
    <row r="60" spans="1:15">
      <c r="J60" s="257"/>
      <c r="K60" s="67" t="s">
        <v>400</v>
      </c>
      <c r="L60" s="90">
        <v>2.4300000000000002</v>
      </c>
      <c r="M60" s="90">
        <v>19.670000000000002</v>
      </c>
      <c r="N60" s="90">
        <v>2.41</v>
      </c>
      <c r="O60" s="90">
        <v>6.33</v>
      </c>
    </row>
    <row r="61" spans="1:15">
      <c r="J61" s="257"/>
      <c r="K61" s="67" t="s">
        <v>401</v>
      </c>
      <c r="L61" s="90">
        <v>1.29</v>
      </c>
      <c r="M61" s="90">
        <v>6.41</v>
      </c>
      <c r="N61" s="90">
        <v>1.27</v>
      </c>
      <c r="O61" s="90">
        <v>1.52</v>
      </c>
    </row>
    <row r="62" spans="1:15">
      <c r="J62" s="257"/>
      <c r="K62" s="67" t="s">
        <v>402</v>
      </c>
      <c r="L62" s="90">
        <v>2.09</v>
      </c>
      <c r="M62" s="90">
        <v>4.87</v>
      </c>
      <c r="N62" s="90">
        <v>2.09</v>
      </c>
      <c r="O62" s="90">
        <v>3.06</v>
      </c>
    </row>
    <row r="63" spans="1:15">
      <c r="J63" s="257"/>
      <c r="K63" s="67" t="s">
        <v>403</v>
      </c>
      <c r="L63" s="90">
        <v>1.43</v>
      </c>
      <c r="M63" s="90">
        <v>4.72</v>
      </c>
      <c r="N63" s="90">
        <v>1.43</v>
      </c>
      <c r="O63" s="90">
        <v>2.67</v>
      </c>
    </row>
    <row r="64" spans="1:15">
      <c r="J64" s="257"/>
      <c r="K64" s="63" t="s">
        <v>404</v>
      </c>
      <c r="L64" s="91">
        <f>AVERAGE(L52:L63)</f>
        <v>1.1100000000000001</v>
      </c>
      <c r="M64" s="91">
        <f>MAX(M52:M63)</f>
        <v>19.670000000000002</v>
      </c>
      <c r="N64" s="91">
        <f>AVERAGE(N52:N63)</f>
        <v>1.1033333333333333</v>
      </c>
      <c r="O64" s="91">
        <f>MAX(O52:O63)</f>
        <v>6.33</v>
      </c>
    </row>
    <row r="66" spans="10:15">
      <c r="J66" s="88"/>
      <c r="K66" s="88"/>
      <c r="L66" s="92"/>
      <c r="M66" s="92"/>
      <c r="N66" s="92"/>
      <c r="O66" s="92"/>
    </row>
    <row r="67" spans="10:15">
      <c r="J67" s="258"/>
      <c r="K67" s="93"/>
      <c r="L67" s="36"/>
      <c r="M67" s="36"/>
      <c r="N67" s="36"/>
      <c r="O67" s="36"/>
    </row>
    <row r="68" spans="10:15">
      <c r="J68" s="258"/>
      <c r="K68" s="93"/>
      <c r="L68" s="36"/>
      <c r="M68" s="36"/>
      <c r="N68" s="36"/>
      <c r="O68" s="36"/>
    </row>
    <row r="69" spans="10:15">
      <c r="J69" s="258"/>
      <c r="K69" s="93"/>
      <c r="L69" s="36"/>
      <c r="M69" s="36"/>
      <c r="N69" s="36"/>
      <c r="O69" s="36"/>
    </row>
    <row r="70" spans="10:15">
      <c r="J70" s="258"/>
      <c r="K70" s="93"/>
      <c r="L70" s="36"/>
      <c r="M70" s="36"/>
      <c r="N70" s="36"/>
      <c r="O70" s="36"/>
    </row>
    <row r="71" spans="10:15">
      <c r="J71" s="258"/>
      <c r="K71" s="93"/>
      <c r="L71" s="36"/>
      <c r="M71" s="36"/>
      <c r="N71" s="36"/>
      <c r="O71" s="36"/>
    </row>
    <row r="72" spans="10:15">
      <c r="J72" s="258"/>
      <c r="K72" s="93"/>
      <c r="L72" s="36"/>
      <c r="M72" s="36"/>
      <c r="N72" s="36"/>
      <c r="O72" s="36"/>
    </row>
    <row r="73" spans="10:15">
      <c r="J73" s="258"/>
      <c r="K73" s="93"/>
      <c r="L73" s="36"/>
      <c r="M73" s="36"/>
      <c r="N73" s="36"/>
      <c r="O73" s="36"/>
    </row>
    <row r="74" spans="10:15">
      <c r="J74" s="258"/>
      <c r="K74" s="93"/>
      <c r="L74" s="36"/>
      <c r="M74" s="36"/>
      <c r="N74" s="36"/>
      <c r="O74" s="36"/>
    </row>
    <row r="75" spans="10:15">
      <c r="J75" s="258"/>
      <c r="K75" s="93"/>
      <c r="L75" s="36"/>
      <c r="M75" s="36"/>
      <c r="N75" s="36"/>
      <c r="O75" s="36"/>
    </row>
    <row r="76" spans="10:15">
      <c r="J76" s="258"/>
      <c r="K76" s="93"/>
      <c r="L76" s="36"/>
      <c r="M76" s="36"/>
      <c r="N76" s="36"/>
      <c r="O76" s="36"/>
    </row>
    <row r="77" spans="10:15">
      <c r="J77" s="258"/>
      <c r="K77" s="93"/>
      <c r="L77" s="36"/>
      <c r="M77" s="36"/>
      <c r="N77" s="36"/>
      <c r="O77" s="36"/>
    </row>
    <row r="78" spans="10:15">
      <c r="J78" s="258"/>
      <c r="K78" s="93"/>
      <c r="L78" s="36"/>
      <c r="M78" s="36"/>
      <c r="N78" s="36"/>
      <c r="O78" s="36"/>
    </row>
    <row r="79" spans="10:15">
      <c r="J79" s="258"/>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opLeftCell="A30" zoomScaleNormal="100" workbookViewId="0">
      <selection activeCell="M64" sqref="M64"/>
    </sheetView>
  </sheetViews>
  <sheetFormatPr defaultRowHeight="13.9"/>
  <cols>
    <col min="1" max="1" width="14" style="3" customWidth="1"/>
    <col min="2" max="2" width="12.7109375" style="36" customWidth="1"/>
    <col min="3" max="3" width="15.28515625" style="36" customWidth="1"/>
    <col min="4" max="4" width="17.7109375" style="36" customWidth="1"/>
    <col min="5" max="5" width="14.7109375" style="36" customWidth="1"/>
    <col min="6" max="6" width="11.5703125" style="36" customWidth="1"/>
    <col min="7" max="7" width="15" style="36" customWidth="1"/>
    <col min="8" max="8" width="14.7109375" style="36" customWidth="1"/>
    <col min="9" max="10" width="9.28515625" style="3"/>
    <col min="11" max="11" width="15.85546875" style="3" bestFit="1" customWidth="1"/>
    <col min="12"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85" t="str">
        <f>+'Cover Page'!$B$29</f>
        <v>Annual Performance Report 2022</v>
      </c>
      <c r="B1" s="85"/>
      <c r="C1" s="85"/>
      <c r="D1" s="85"/>
      <c r="E1" s="85" t="str">
        <f>+'Cover Page'!$B$33</f>
        <v xml:space="preserve">Runcorn Energy From Waste Facility </v>
      </c>
    </row>
    <row r="3" spans="1:21" ht="14.45">
      <c r="A3" s="61" t="s">
        <v>422</v>
      </c>
      <c r="E3" s="76" t="s">
        <v>373</v>
      </c>
      <c r="H3" s="80" t="s">
        <v>423</v>
      </c>
      <c r="J3" s="9" t="str">
        <f>+A3</f>
        <v>Monitoring of Carbon Monoxide (10-minute avg)</v>
      </c>
      <c r="L3" s="9"/>
      <c r="O3" s="9" t="s">
        <v>375</v>
      </c>
      <c r="Q3" s="77" t="s">
        <v>3</v>
      </c>
      <c r="S3" s="79" t="s">
        <v>3</v>
      </c>
      <c r="T3" s="74"/>
      <c r="U3" s="74"/>
    </row>
    <row r="4" spans="1:21" ht="13.9" customHeight="1">
      <c r="S4" s="249" t="s">
        <v>424</v>
      </c>
      <c r="T4" s="249"/>
      <c r="U4" s="249"/>
    </row>
    <row r="5" spans="1:21" ht="16.149999999999999">
      <c r="A5" s="69" t="s">
        <v>377</v>
      </c>
      <c r="B5" s="260" t="s">
        <v>425</v>
      </c>
      <c r="C5" s="260"/>
      <c r="D5" s="260"/>
      <c r="E5" s="260"/>
      <c r="F5" s="260" t="s">
        <v>379</v>
      </c>
      <c r="G5" s="260"/>
      <c r="H5" s="260"/>
      <c r="K5" s="259"/>
      <c r="L5" s="259"/>
      <c r="M5" s="259"/>
      <c r="N5" s="259"/>
      <c r="O5" s="259"/>
      <c r="P5" s="259"/>
      <c r="Q5" s="259"/>
      <c r="S5" s="249"/>
      <c r="T5" s="249"/>
      <c r="U5" s="249"/>
    </row>
    <row r="6" spans="1:21" s="59" customFormat="1" ht="37.5" customHeight="1">
      <c r="A6" s="66">
        <f>+'Cover Page'!C39</f>
        <v>2022</v>
      </c>
      <c r="B6" s="56" t="s">
        <v>426</v>
      </c>
      <c r="C6" s="56" t="s">
        <v>427</v>
      </c>
      <c r="D6" s="56" t="s">
        <v>428</v>
      </c>
      <c r="E6" s="56" t="s">
        <v>429</v>
      </c>
      <c r="F6" s="56" t="s">
        <v>430</v>
      </c>
      <c r="G6" s="56" t="s">
        <v>384</v>
      </c>
      <c r="H6" s="56" t="s">
        <v>385</v>
      </c>
      <c r="I6" s="60"/>
      <c r="K6" s="62">
        <f>+A6</f>
        <v>2022</v>
      </c>
      <c r="L6" s="62" t="s">
        <v>386</v>
      </c>
      <c r="M6" s="56" t="s">
        <v>427</v>
      </c>
      <c r="N6" s="56" t="s">
        <v>428</v>
      </c>
      <c r="O6" s="56" t="s">
        <v>429</v>
      </c>
      <c r="P6" s="68" t="s">
        <v>384</v>
      </c>
      <c r="Q6" s="68" t="s">
        <v>388</v>
      </c>
      <c r="S6" s="249"/>
      <c r="T6" s="249"/>
      <c r="U6" s="249"/>
    </row>
    <row r="7" spans="1:21">
      <c r="A7" s="67" t="s">
        <v>389</v>
      </c>
      <c r="B7" s="64">
        <v>150</v>
      </c>
      <c r="C7" s="90">
        <f>MAX(M7,M22,M37,M52)</f>
        <v>3</v>
      </c>
      <c r="D7" s="90">
        <f>AVERAGE(N7,N22,N37,N52)</f>
        <v>1</v>
      </c>
      <c r="E7" s="90">
        <f>MAX(O7,O22,O37,O52)</f>
        <v>300</v>
      </c>
      <c r="F7" s="64">
        <v>50</v>
      </c>
      <c r="G7" s="90">
        <f>AVERAGE(P7,P22,P37,P52)</f>
        <v>1</v>
      </c>
      <c r="H7" s="90">
        <f>MAX(Q7,Q22,Q37,Q52)</f>
        <v>3.1</v>
      </c>
      <c r="K7" s="257" t="s">
        <v>186</v>
      </c>
      <c r="L7" s="67" t="s">
        <v>389</v>
      </c>
      <c r="M7" s="90">
        <v>2.9</v>
      </c>
      <c r="N7" s="90">
        <v>1</v>
      </c>
      <c r="O7" s="90">
        <v>247.2</v>
      </c>
      <c r="P7" s="90">
        <v>1</v>
      </c>
      <c r="Q7" s="90">
        <v>3.1</v>
      </c>
      <c r="S7" s="249"/>
      <c r="T7" s="249"/>
      <c r="U7" s="249"/>
    </row>
    <row r="8" spans="1:21">
      <c r="A8" s="67" t="s">
        <v>390</v>
      </c>
      <c r="B8" s="64">
        <f>+B7</f>
        <v>150</v>
      </c>
      <c r="C8" s="90">
        <f>MAX(M8,N23,M38,M53)</f>
        <v>3.7</v>
      </c>
      <c r="D8" s="90">
        <f>AVERAGE(N8,N23,N38,N53)</f>
        <v>1.5</v>
      </c>
      <c r="E8" s="90">
        <f t="shared" ref="E8" si="0">MAX(O8,O23,O38,O53)</f>
        <v>208</v>
      </c>
      <c r="F8" s="64">
        <f>+F7</f>
        <v>50</v>
      </c>
      <c r="G8" s="90">
        <f t="shared" ref="G8" si="1">AVERAGE(P8,P23,P38,P53)</f>
        <v>1.5</v>
      </c>
      <c r="H8" s="90">
        <f t="shared" ref="H8:H9" si="2">MAX(Q8,Q23,Q38,Q53)</f>
        <v>4</v>
      </c>
      <c r="K8" s="257"/>
      <c r="L8" s="67" t="s">
        <v>390</v>
      </c>
      <c r="M8" s="90">
        <v>3.7</v>
      </c>
      <c r="N8" s="90">
        <v>1</v>
      </c>
      <c r="O8" s="90">
        <v>51.6</v>
      </c>
      <c r="P8" s="90">
        <v>1</v>
      </c>
      <c r="Q8" s="90">
        <v>3.2</v>
      </c>
      <c r="S8" s="249"/>
      <c r="T8" s="249"/>
      <c r="U8" s="249"/>
    </row>
    <row r="9" spans="1:21">
      <c r="A9" s="67" t="s">
        <v>391</v>
      </c>
      <c r="B9" s="64">
        <f t="shared" ref="B9:B18" si="3">+B8</f>
        <v>150</v>
      </c>
      <c r="C9" s="90">
        <f t="shared" ref="C9" si="4">MAX(M9,M24,M39,M54)</f>
        <v>5.8</v>
      </c>
      <c r="D9" s="90">
        <f>AVERAGE(N9,N24,N39,N54)</f>
        <v>1.5</v>
      </c>
      <c r="E9" s="90">
        <f>MAX(O9,O24,O39,O54)</f>
        <v>1258</v>
      </c>
      <c r="F9" s="64">
        <f t="shared" ref="F9:F18" si="5">+F8</f>
        <v>50</v>
      </c>
      <c r="G9" s="90">
        <f>AVERAGE(P9,P24,P39,P54)</f>
        <v>1.5</v>
      </c>
      <c r="H9" s="90">
        <f t="shared" si="2"/>
        <v>4.2</v>
      </c>
      <c r="K9" s="257"/>
      <c r="L9" s="67" t="s">
        <v>391</v>
      </c>
      <c r="M9" s="90">
        <v>5.8</v>
      </c>
      <c r="N9" s="90">
        <v>2</v>
      </c>
      <c r="O9" s="90">
        <v>66.599999999999994</v>
      </c>
      <c r="P9" s="90">
        <v>2</v>
      </c>
      <c r="Q9" s="90">
        <v>4.2</v>
      </c>
      <c r="S9" s="78" t="s">
        <v>431</v>
      </c>
    </row>
    <row r="10" spans="1:21">
      <c r="A10" s="67" t="s">
        <v>393</v>
      </c>
      <c r="B10" s="64">
        <f t="shared" si="3"/>
        <v>150</v>
      </c>
      <c r="C10" s="90">
        <f t="shared" ref="C10:C12" si="6">MAX(M10,M25,M40,M55)</f>
        <v>136.2151795</v>
      </c>
      <c r="D10" s="90">
        <f t="shared" ref="D10:D12" si="7">AVERAGE(N10,N25,N40,N55)</f>
        <v>2.7190528925959003</v>
      </c>
      <c r="E10" s="90">
        <f t="shared" ref="E10:E12" si="8">MAX(O10,O25,O40,O55)</f>
        <v>1258.3630370000001</v>
      </c>
      <c r="F10" s="64">
        <f t="shared" si="5"/>
        <v>50</v>
      </c>
      <c r="G10" s="90">
        <f t="shared" ref="G10:G12" si="9">AVERAGE(P10,P25,P40,P55)</f>
        <v>2.2425000000000002</v>
      </c>
      <c r="H10" s="90">
        <f t="shared" ref="H10:H12" si="10">MAX(Q10,Q25,Q40,Q55)</f>
        <v>10.35</v>
      </c>
      <c r="K10" s="257"/>
      <c r="L10" s="67" t="s">
        <v>393</v>
      </c>
      <c r="M10" s="90">
        <v>11.520621</v>
      </c>
      <c r="N10" s="90">
        <v>2.4232492874999996</v>
      </c>
      <c r="O10" s="90">
        <v>30.002700999999998</v>
      </c>
      <c r="P10" s="90">
        <v>2.42</v>
      </c>
      <c r="Q10" s="90">
        <v>4</v>
      </c>
      <c r="S10" s="256" t="s">
        <v>432</v>
      </c>
      <c r="T10" s="256"/>
      <c r="U10" s="256"/>
    </row>
    <row r="11" spans="1:21">
      <c r="A11" s="67" t="s">
        <v>395</v>
      </c>
      <c r="B11" s="64">
        <f t="shared" si="3"/>
        <v>150</v>
      </c>
      <c r="C11" s="90">
        <f t="shared" si="6"/>
        <v>95.118369999999999</v>
      </c>
      <c r="D11" s="90">
        <f t="shared" si="7"/>
        <v>3.3174423424521531</v>
      </c>
      <c r="E11" s="90">
        <f t="shared" si="8"/>
        <v>311.58346599999999</v>
      </c>
      <c r="F11" s="64">
        <f t="shared" si="5"/>
        <v>50</v>
      </c>
      <c r="G11" s="90">
        <f t="shared" si="9"/>
        <v>2.7675000000000001</v>
      </c>
      <c r="H11" s="90">
        <f t="shared" si="10"/>
        <v>23.25</v>
      </c>
      <c r="K11" s="257"/>
      <c r="L11" s="67" t="s">
        <v>395</v>
      </c>
      <c r="M11" s="90">
        <v>20.344869500000001</v>
      </c>
      <c r="N11" s="90">
        <v>1.5525264420578073</v>
      </c>
      <c r="O11" s="90">
        <v>311.58346599999999</v>
      </c>
      <c r="P11" s="90">
        <v>1.42</v>
      </c>
      <c r="Q11" s="90">
        <v>5.35</v>
      </c>
      <c r="S11" s="256"/>
      <c r="T11" s="256"/>
      <c r="U11" s="256"/>
    </row>
    <row r="12" spans="1:21">
      <c r="A12" s="67" t="s">
        <v>396</v>
      </c>
      <c r="B12" s="64">
        <f t="shared" si="3"/>
        <v>150</v>
      </c>
      <c r="C12" s="90">
        <f t="shared" si="6"/>
        <v>259.2659835</v>
      </c>
      <c r="D12" s="90">
        <f t="shared" si="7"/>
        <v>1.2852753363767782</v>
      </c>
      <c r="E12" s="90">
        <f t="shared" si="8"/>
        <v>1719.6022949999999</v>
      </c>
      <c r="F12" s="64">
        <f t="shared" si="5"/>
        <v>50</v>
      </c>
      <c r="G12" s="90">
        <f t="shared" si="9"/>
        <v>2.0725000000000002</v>
      </c>
      <c r="H12" s="90">
        <f t="shared" si="10"/>
        <v>7.04</v>
      </c>
      <c r="K12" s="257"/>
      <c r="L12" s="67" t="s">
        <v>396</v>
      </c>
      <c r="M12" s="90">
        <v>259.2659835</v>
      </c>
      <c r="N12" s="90">
        <v>1.1562503705341558</v>
      </c>
      <c r="O12" s="90">
        <v>1719.6022949999999</v>
      </c>
      <c r="P12" s="90">
        <v>4.75</v>
      </c>
      <c r="Q12" s="90">
        <v>6.34</v>
      </c>
      <c r="S12" s="256"/>
      <c r="T12" s="256"/>
      <c r="U12" s="256"/>
    </row>
    <row r="13" spans="1:21">
      <c r="A13" s="67" t="s">
        <v>397</v>
      </c>
      <c r="B13" s="64">
        <f t="shared" si="3"/>
        <v>150</v>
      </c>
      <c r="C13" s="90">
        <f t="shared" ref="C13:C15" si="11">MAX(M13,M28,M43,M58)</f>
        <v>144.82094549999999</v>
      </c>
      <c r="D13" s="90">
        <f t="shared" ref="D13:D15" si="12">AVERAGE(N13,N28,N43,N58)</f>
        <v>1.976492028196871</v>
      </c>
      <c r="E13" s="90">
        <f t="shared" ref="E13:E15" si="13">MAX(O13,O28,O43,O58)</f>
        <v>2814.3178710000002</v>
      </c>
      <c r="F13" s="64">
        <f t="shared" si="5"/>
        <v>50</v>
      </c>
      <c r="G13" s="90">
        <f t="shared" ref="G13:G15" si="14">AVERAGE(P13,P28,P43,P58)</f>
        <v>1.5050000000000001</v>
      </c>
      <c r="H13" s="90">
        <f t="shared" ref="H13:H15" si="15">MAX(Q13,Q28,Q43,Q58)</f>
        <v>12.41</v>
      </c>
      <c r="K13" s="257"/>
      <c r="L13" s="67" t="s">
        <v>397</v>
      </c>
      <c r="M13" s="90">
        <v>23.3431885</v>
      </c>
      <c r="N13" s="90">
        <v>2.4491632802083325</v>
      </c>
      <c r="O13" s="90">
        <v>177.01603700000001</v>
      </c>
      <c r="P13" s="65">
        <v>2.4500000000000002</v>
      </c>
      <c r="Q13" s="65">
        <v>6.41</v>
      </c>
      <c r="S13" s="256" t="s">
        <v>433</v>
      </c>
      <c r="T13" s="256"/>
      <c r="U13" s="256"/>
    </row>
    <row r="14" spans="1:21">
      <c r="A14" s="67" t="s">
        <v>399</v>
      </c>
      <c r="B14" s="64">
        <f t="shared" si="3"/>
        <v>150</v>
      </c>
      <c r="C14" s="90">
        <f t="shared" si="11"/>
        <v>591.26129149999997</v>
      </c>
      <c r="D14" s="90">
        <f t="shared" si="12"/>
        <v>2.1883907000928033</v>
      </c>
      <c r="E14" s="90">
        <f t="shared" si="13"/>
        <v>1307.3908690000001</v>
      </c>
      <c r="F14" s="64">
        <f t="shared" si="5"/>
        <v>50</v>
      </c>
      <c r="G14" s="90">
        <f t="shared" si="14"/>
        <v>0.92999999999999994</v>
      </c>
      <c r="H14" s="90">
        <f t="shared" si="15"/>
        <v>3.57</v>
      </c>
      <c r="K14" s="257"/>
      <c r="L14" s="67" t="s">
        <v>399</v>
      </c>
      <c r="M14" s="90">
        <v>8.4577360000000006</v>
      </c>
      <c r="N14" s="90">
        <v>1.3290300089285716</v>
      </c>
      <c r="O14" s="90">
        <v>35.073875000000001</v>
      </c>
      <c r="P14" s="65">
        <v>1.33</v>
      </c>
      <c r="Q14" s="65">
        <v>3.57</v>
      </c>
      <c r="S14" s="256"/>
      <c r="T14" s="256"/>
      <c r="U14" s="256"/>
    </row>
    <row r="15" spans="1:21">
      <c r="A15" s="67" t="s">
        <v>400</v>
      </c>
      <c r="B15" s="64">
        <f t="shared" si="3"/>
        <v>150</v>
      </c>
      <c r="C15" s="90">
        <f t="shared" si="11"/>
        <v>190.68481449999999</v>
      </c>
      <c r="D15" s="90">
        <f t="shared" si="12"/>
        <v>1.4209464018518521</v>
      </c>
      <c r="E15" s="90">
        <f t="shared" si="13"/>
        <v>382.66601600000001</v>
      </c>
      <c r="F15" s="64">
        <f t="shared" si="5"/>
        <v>50</v>
      </c>
      <c r="G15" s="90">
        <f t="shared" si="14"/>
        <v>0.85000000000000009</v>
      </c>
      <c r="H15" s="90">
        <f t="shared" si="15"/>
        <v>3.24</v>
      </c>
      <c r="K15" s="257"/>
      <c r="L15" s="67" t="s">
        <v>400</v>
      </c>
      <c r="M15" s="90">
        <v>9.2313500000000008</v>
      </c>
      <c r="N15" s="90">
        <v>1.1233178131944443</v>
      </c>
      <c r="O15" s="90">
        <v>83.266784999999999</v>
      </c>
      <c r="P15" s="65">
        <v>1.1200000000000001</v>
      </c>
      <c r="Q15" s="65">
        <v>2.2400000000000002</v>
      </c>
      <c r="S15" s="256"/>
      <c r="T15" s="256"/>
      <c r="U15" s="256"/>
    </row>
    <row r="16" spans="1:21">
      <c r="A16" s="67" t="s">
        <v>401</v>
      </c>
      <c r="B16" s="64">
        <f t="shared" si="3"/>
        <v>150</v>
      </c>
      <c r="C16" s="90">
        <f>MAX(M16,M31,M46,M61)</f>
        <v>143.77000000000001</v>
      </c>
      <c r="D16" s="90">
        <f>AVERAGE(N16,N31,N46,N61)</f>
        <v>1.155</v>
      </c>
      <c r="E16" s="90">
        <f>MAX(O16,O31,O46,O61)</f>
        <v>329.15</v>
      </c>
      <c r="F16" s="64">
        <f t="shared" si="5"/>
        <v>50</v>
      </c>
      <c r="G16" s="90">
        <f>AVERAGE(P16,P31,P46,P61)</f>
        <v>0.95000000000000007</v>
      </c>
      <c r="H16" s="90">
        <f>MAX(Q16,Q31,Q46,Q61)</f>
        <v>14.92</v>
      </c>
      <c r="K16" s="257"/>
      <c r="L16" s="67" t="s">
        <v>401</v>
      </c>
      <c r="M16" s="90">
        <v>5.59</v>
      </c>
      <c r="N16" s="90">
        <v>0.65</v>
      </c>
      <c r="O16" s="90">
        <v>34.39</v>
      </c>
      <c r="P16" s="90">
        <v>0.65</v>
      </c>
      <c r="Q16" s="90">
        <v>1.22</v>
      </c>
      <c r="S16" s="256"/>
      <c r="T16" s="256"/>
      <c r="U16" s="256"/>
    </row>
    <row r="17" spans="1:17">
      <c r="A17" s="67" t="s">
        <v>402</v>
      </c>
      <c r="B17" s="64">
        <f t="shared" si="3"/>
        <v>150</v>
      </c>
      <c r="C17" s="90">
        <f>MAX(M17,N32,M47,M62)</f>
        <v>9.15</v>
      </c>
      <c r="D17" s="90">
        <f>AVERAGE(N17,N32,N47,N62)</f>
        <v>1.2275</v>
      </c>
      <c r="E17" s="90">
        <f t="shared" ref="E17" si="16">MAX(O17,O32,O47,O62)</f>
        <v>1488.26</v>
      </c>
      <c r="F17" s="64">
        <f t="shared" si="5"/>
        <v>50</v>
      </c>
      <c r="G17" s="90">
        <f t="shared" ref="G17" si="17">AVERAGE(P17,P32,P47,P62)</f>
        <v>1.2275</v>
      </c>
      <c r="H17" s="90">
        <f t="shared" ref="H17:H18" si="18">MAX(Q17,Q32,Q47,Q62)</f>
        <v>12.54</v>
      </c>
      <c r="K17" s="257"/>
      <c r="L17" s="67" t="s">
        <v>402</v>
      </c>
      <c r="M17" s="90">
        <v>9.15</v>
      </c>
      <c r="N17" s="90">
        <v>0.93</v>
      </c>
      <c r="O17" s="90">
        <v>34.090000000000003</v>
      </c>
      <c r="P17" s="90">
        <v>0.93</v>
      </c>
      <c r="Q17" s="90">
        <v>2.85</v>
      </c>
    </row>
    <row r="18" spans="1:17">
      <c r="A18" s="67" t="s">
        <v>403</v>
      </c>
      <c r="B18" s="64">
        <f t="shared" si="3"/>
        <v>150</v>
      </c>
      <c r="C18" s="90">
        <f t="shared" ref="C18" si="19">MAX(M18,M33,M48,M63)</f>
        <v>5.72</v>
      </c>
      <c r="D18" s="90">
        <f>AVERAGE(N18,N33,N48,N63)</f>
        <v>1.7225000000000001</v>
      </c>
      <c r="E18" s="90">
        <f>MAX(O18,O33,O48,O63)</f>
        <v>341.8</v>
      </c>
      <c r="F18" s="64">
        <f t="shared" si="5"/>
        <v>50</v>
      </c>
      <c r="G18" s="90">
        <f>AVERAGE(P18,P33,P48,P63)</f>
        <v>1.2675000000000001</v>
      </c>
      <c r="H18" s="90">
        <f t="shared" si="18"/>
        <v>3.41</v>
      </c>
      <c r="K18" s="257"/>
      <c r="L18" s="67" t="s">
        <v>403</v>
      </c>
      <c r="M18" s="90">
        <v>4.2699999999999996</v>
      </c>
      <c r="N18" s="90">
        <v>0.16</v>
      </c>
      <c r="O18" s="90">
        <v>145.22</v>
      </c>
      <c r="P18" s="90">
        <v>0.12</v>
      </c>
      <c r="Q18" s="90">
        <v>0.66</v>
      </c>
    </row>
    <row r="19" spans="1:17">
      <c r="K19" s="257"/>
      <c r="L19" s="63" t="s">
        <v>404</v>
      </c>
      <c r="M19" s="91">
        <f>AVERAGE(M7:M18)</f>
        <v>30.297812374999996</v>
      </c>
      <c r="N19" s="91">
        <f>AVERAGE(N7:N9)</f>
        <v>1.3333333333333333</v>
      </c>
      <c r="O19" s="91">
        <f>MAX(O7:O18)</f>
        <v>1719.6022949999999</v>
      </c>
      <c r="P19" s="91">
        <f>AVERAGE(P7:P18)</f>
        <v>1.5991666666666664</v>
      </c>
      <c r="Q19" s="91">
        <f>MAX(Q7:Q18)</f>
        <v>6.41</v>
      </c>
    </row>
    <row r="21" spans="1:17" ht="27.6">
      <c r="K21" s="62">
        <f>+A6</f>
        <v>2022</v>
      </c>
      <c r="L21" s="62" t="s">
        <v>386</v>
      </c>
      <c r="M21" s="56" t="s">
        <v>427</v>
      </c>
      <c r="N21" s="56" t="s">
        <v>428</v>
      </c>
      <c r="O21" s="56" t="s">
        <v>429</v>
      </c>
      <c r="P21" s="68" t="s">
        <v>384</v>
      </c>
      <c r="Q21" s="68" t="s">
        <v>388</v>
      </c>
    </row>
    <row r="22" spans="1:17">
      <c r="K22" s="257" t="s">
        <v>187</v>
      </c>
      <c r="L22" s="67" t="s">
        <v>389</v>
      </c>
      <c r="M22" s="90">
        <v>3</v>
      </c>
      <c r="N22" s="90">
        <v>1</v>
      </c>
      <c r="O22" s="90">
        <v>287</v>
      </c>
      <c r="P22" s="90">
        <v>1</v>
      </c>
      <c r="Q22" s="90">
        <v>3</v>
      </c>
    </row>
    <row r="23" spans="1:17">
      <c r="K23" s="257"/>
      <c r="L23" s="67" t="s">
        <v>390</v>
      </c>
      <c r="M23" s="90">
        <v>4</v>
      </c>
      <c r="N23" s="90">
        <v>2</v>
      </c>
      <c r="O23" s="90">
        <v>16</v>
      </c>
      <c r="P23" s="90">
        <v>2</v>
      </c>
      <c r="Q23" s="90">
        <v>4</v>
      </c>
    </row>
    <row r="24" spans="1:17">
      <c r="K24" s="257"/>
      <c r="L24" s="67" t="s">
        <v>391</v>
      </c>
      <c r="M24" s="90">
        <v>2</v>
      </c>
      <c r="N24" s="90">
        <v>1</v>
      </c>
      <c r="O24" s="90">
        <v>1258</v>
      </c>
      <c r="P24" s="90">
        <v>1</v>
      </c>
      <c r="Q24" s="90">
        <v>2</v>
      </c>
    </row>
    <row r="25" spans="1:17">
      <c r="K25" s="257"/>
      <c r="L25" s="67" t="s">
        <v>393</v>
      </c>
      <c r="M25" s="90">
        <v>10.509779999999999</v>
      </c>
      <c r="N25" s="90">
        <v>1.3785684085078362</v>
      </c>
      <c r="O25" s="90">
        <v>1258.3630370000001</v>
      </c>
      <c r="P25" s="65">
        <v>1.25</v>
      </c>
      <c r="Q25" s="65">
        <v>7.46</v>
      </c>
    </row>
    <row r="26" spans="1:17">
      <c r="K26" s="257"/>
      <c r="L26" s="67" t="s">
        <v>395</v>
      </c>
      <c r="M26" s="90">
        <v>6.8936060000000001</v>
      </c>
      <c r="N26" s="90">
        <v>0.95155274553571478</v>
      </c>
      <c r="O26" s="90">
        <v>21.704834000000002</v>
      </c>
      <c r="P26" s="65">
        <v>0.95</v>
      </c>
      <c r="Q26" s="65">
        <v>2.33</v>
      </c>
    </row>
    <row r="27" spans="1:17">
      <c r="K27" s="257"/>
      <c r="L27" s="67" t="s">
        <v>396</v>
      </c>
      <c r="M27" s="90">
        <v>18.696340500000002</v>
      </c>
      <c r="N27" s="90">
        <v>1.1562503705341558</v>
      </c>
      <c r="O27" s="90">
        <v>176.13265999999999</v>
      </c>
      <c r="P27" s="90">
        <v>1</v>
      </c>
      <c r="Q27" s="65">
        <v>3.5</v>
      </c>
    </row>
    <row r="28" spans="1:17">
      <c r="K28" s="257"/>
      <c r="L28" s="67" t="s">
        <v>397</v>
      </c>
      <c r="M28" s="90">
        <v>144.82094549999999</v>
      </c>
      <c r="N28" s="90">
        <v>4.3321379557870374</v>
      </c>
      <c r="O28" s="90">
        <v>2814.3178710000002</v>
      </c>
      <c r="P28" s="65">
        <v>2.4500000000000002</v>
      </c>
      <c r="Q28" s="65">
        <v>12.41</v>
      </c>
    </row>
    <row r="29" spans="1:17">
      <c r="K29" s="257"/>
      <c r="L29" s="67" t="s">
        <v>399</v>
      </c>
      <c r="M29" s="90">
        <v>11.516356999999999</v>
      </c>
      <c r="N29" s="90">
        <v>1.0121248893369177</v>
      </c>
      <c r="O29" s="90">
        <v>51.540512</v>
      </c>
      <c r="P29" s="65">
        <v>1</v>
      </c>
      <c r="Q29" s="65">
        <v>3.17</v>
      </c>
    </row>
    <row r="30" spans="1:17">
      <c r="K30" s="257"/>
      <c r="L30" s="67" t="s">
        <v>400</v>
      </c>
      <c r="M30" s="90">
        <v>4.8458724999999996</v>
      </c>
      <c r="N30" s="90">
        <v>0.75216455254629611</v>
      </c>
      <c r="O30" s="90">
        <v>44.969971000000001</v>
      </c>
      <c r="P30" s="65">
        <v>0.75</v>
      </c>
      <c r="Q30" s="65">
        <v>1.85</v>
      </c>
    </row>
    <row r="31" spans="1:17">
      <c r="K31" s="257"/>
      <c r="L31" s="67" t="s">
        <v>401</v>
      </c>
      <c r="M31" s="65">
        <v>6.61</v>
      </c>
      <c r="N31" s="65">
        <v>0.51</v>
      </c>
      <c r="O31" s="65">
        <v>60.13</v>
      </c>
      <c r="P31" s="65">
        <v>0.51</v>
      </c>
      <c r="Q31" s="65">
        <v>1.67</v>
      </c>
    </row>
    <row r="32" spans="1:17">
      <c r="K32" s="257"/>
      <c r="L32" s="67" t="s">
        <v>402</v>
      </c>
      <c r="M32" s="65">
        <v>7.04</v>
      </c>
      <c r="N32" s="65">
        <v>1.88</v>
      </c>
      <c r="O32" s="65">
        <v>1488.26</v>
      </c>
      <c r="P32" s="65">
        <v>1.88</v>
      </c>
      <c r="Q32" s="65">
        <v>12.54</v>
      </c>
    </row>
    <row r="33" spans="1:17">
      <c r="K33" s="257"/>
      <c r="L33" s="67" t="s">
        <v>403</v>
      </c>
      <c r="M33" s="65">
        <v>5.72</v>
      </c>
      <c r="N33" s="65">
        <v>2.44</v>
      </c>
      <c r="O33" s="65"/>
      <c r="P33" s="65">
        <v>2.44</v>
      </c>
      <c r="Q33" s="65">
        <v>3.41</v>
      </c>
    </row>
    <row r="34" spans="1:17">
      <c r="K34" s="257"/>
      <c r="L34" s="63" t="s">
        <v>404</v>
      </c>
      <c r="M34" s="91">
        <f>AVERAGE(M22:M33)</f>
        <v>18.804408458333334</v>
      </c>
      <c r="N34" s="91">
        <f>AVERAGE(N22:N25)</f>
        <v>1.344642102126959</v>
      </c>
      <c r="O34" s="91">
        <f>MAX(O22:O33)</f>
        <v>2814.3178710000002</v>
      </c>
      <c r="P34" s="91">
        <f>AVERAGE(P22:P33)</f>
        <v>1.3525</v>
      </c>
      <c r="Q34" s="91">
        <f>MAX(Q22:Q33)</f>
        <v>12.54</v>
      </c>
    </row>
    <row r="36" spans="1:17" ht="27.6">
      <c r="K36" s="62">
        <f>+A6</f>
        <v>2022</v>
      </c>
      <c r="L36" s="62" t="s">
        <v>386</v>
      </c>
      <c r="M36" s="56" t="s">
        <v>427</v>
      </c>
      <c r="N36" s="56" t="s">
        <v>428</v>
      </c>
      <c r="O36" s="56" t="s">
        <v>429</v>
      </c>
      <c r="P36" s="68" t="s">
        <v>384</v>
      </c>
      <c r="Q36" s="68" t="s">
        <v>388</v>
      </c>
    </row>
    <row r="37" spans="1:17">
      <c r="K37" s="257" t="s">
        <v>188</v>
      </c>
      <c r="L37" s="67" t="s">
        <v>389</v>
      </c>
      <c r="M37" s="90">
        <v>3</v>
      </c>
      <c r="N37" s="90">
        <v>1</v>
      </c>
      <c r="O37" s="90">
        <v>300</v>
      </c>
      <c r="P37" s="90">
        <v>1</v>
      </c>
      <c r="Q37" s="90">
        <v>3</v>
      </c>
    </row>
    <row r="38" spans="1:17">
      <c r="K38" s="257"/>
      <c r="L38" s="67" t="s">
        <v>390</v>
      </c>
      <c r="M38" s="90">
        <v>3</v>
      </c>
      <c r="N38" s="90">
        <v>1</v>
      </c>
      <c r="O38" s="90">
        <v>59</v>
      </c>
      <c r="P38" s="90">
        <v>1</v>
      </c>
      <c r="Q38" s="90">
        <v>2</v>
      </c>
    </row>
    <row r="39" spans="1:17">
      <c r="K39" s="257"/>
      <c r="L39" s="67" t="s">
        <v>391</v>
      </c>
      <c r="M39" s="90">
        <v>2</v>
      </c>
      <c r="N39" s="90">
        <v>1</v>
      </c>
      <c r="O39" s="90">
        <v>99</v>
      </c>
      <c r="P39" s="90">
        <v>1</v>
      </c>
      <c r="Q39" s="90">
        <v>2</v>
      </c>
    </row>
    <row r="40" spans="1:17">
      <c r="K40" s="257"/>
      <c r="L40" s="67" t="s">
        <v>393</v>
      </c>
      <c r="M40" s="90">
        <v>136.2151795</v>
      </c>
      <c r="N40" s="90">
        <v>5.0003902053193938</v>
      </c>
      <c r="O40" s="90">
        <v>361.919556</v>
      </c>
      <c r="P40" s="65">
        <v>3.47</v>
      </c>
      <c r="Q40" s="65">
        <v>10.35</v>
      </c>
    </row>
    <row r="41" spans="1:17">
      <c r="K41" s="257"/>
      <c r="L41" s="67" t="s">
        <v>395</v>
      </c>
      <c r="M41" s="90">
        <v>95.118369999999999</v>
      </c>
      <c r="N41" s="90">
        <v>3.6480872923609482</v>
      </c>
      <c r="O41" s="90">
        <v>137.954544</v>
      </c>
      <c r="P41" s="65">
        <v>2.44</v>
      </c>
      <c r="Q41" s="65">
        <v>12.49</v>
      </c>
    </row>
    <row r="42" spans="1:17">
      <c r="K42" s="257"/>
      <c r="L42" s="67" t="s">
        <v>396</v>
      </c>
      <c r="M42" s="90">
        <v>7.0521039999999999</v>
      </c>
      <c r="N42" s="90">
        <v>0.58464681931313911</v>
      </c>
      <c r="O42" s="90">
        <v>40.116688000000003</v>
      </c>
      <c r="P42" s="65">
        <v>0.48</v>
      </c>
      <c r="Q42" s="65">
        <v>0.87</v>
      </c>
    </row>
    <row r="43" spans="1:17">
      <c r="K43" s="257"/>
      <c r="L43" s="67" t="s">
        <v>397</v>
      </c>
      <c r="M43" s="90">
        <v>5.2030880000000002</v>
      </c>
      <c r="N43" s="90">
        <v>0.29454358602150549</v>
      </c>
      <c r="O43" s="90">
        <v>56.793308000000003</v>
      </c>
      <c r="P43" s="65">
        <v>0.28999999999999998</v>
      </c>
      <c r="Q43" s="65">
        <v>1.08</v>
      </c>
    </row>
    <row r="44" spans="1:17">
      <c r="K44" s="257"/>
      <c r="L44" s="67" t="s">
        <v>399</v>
      </c>
      <c r="M44" s="90">
        <v>27.838288500000001</v>
      </c>
      <c r="N44" s="90">
        <v>0.6094736211917563</v>
      </c>
      <c r="O44" s="90">
        <v>218.22186300000001</v>
      </c>
      <c r="P44" s="65">
        <v>0.47</v>
      </c>
      <c r="Q44" s="65">
        <v>1.44</v>
      </c>
    </row>
    <row r="45" spans="1:17">
      <c r="K45" s="257"/>
      <c r="L45" s="67" t="s">
        <v>400</v>
      </c>
      <c r="M45" s="90">
        <v>3.044054</v>
      </c>
      <c r="N45" s="90">
        <v>0.44145293055555568</v>
      </c>
      <c r="O45" s="90">
        <v>44.969971000000001</v>
      </c>
      <c r="P45" s="65">
        <v>0.44</v>
      </c>
      <c r="Q45" s="65">
        <v>0.97</v>
      </c>
    </row>
    <row r="46" spans="1:17">
      <c r="K46" s="257"/>
      <c r="L46" s="67" t="s">
        <v>401</v>
      </c>
      <c r="M46" s="65">
        <v>4.78</v>
      </c>
      <c r="N46" s="65">
        <v>0.6</v>
      </c>
      <c r="O46" s="65">
        <v>24.6</v>
      </c>
      <c r="P46" s="65">
        <v>0.6</v>
      </c>
      <c r="Q46" s="65">
        <v>1.5</v>
      </c>
    </row>
    <row r="47" spans="1:17">
      <c r="K47" s="257"/>
      <c r="L47" s="67" t="s">
        <v>402</v>
      </c>
      <c r="M47" s="65">
        <v>3.6</v>
      </c>
      <c r="N47" s="65">
        <v>0.68</v>
      </c>
      <c r="O47" s="65">
        <v>13.96</v>
      </c>
      <c r="P47" s="65">
        <v>0.68</v>
      </c>
      <c r="Q47" s="65">
        <v>1.1100000000000001</v>
      </c>
    </row>
    <row r="48" spans="1:17">
      <c r="A48" s="270" t="s">
        <v>228</v>
      </c>
      <c r="B48" s="271"/>
      <c r="C48" s="271"/>
      <c r="D48" s="271"/>
      <c r="E48" s="271"/>
      <c r="F48" s="271"/>
      <c r="G48" s="271"/>
      <c r="H48" s="272"/>
      <c r="K48" s="257"/>
      <c r="L48" s="67" t="s">
        <v>403</v>
      </c>
      <c r="M48" s="65">
        <v>4.08</v>
      </c>
      <c r="N48" s="65">
        <v>1.07</v>
      </c>
      <c r="O48" s="65">
        <v>145.11000000000001</v>
      </c>
      <c r="P48" s="65">
        <v>1.07</v>
      </c>
      <c r="Q48" s="65">
        <v>2.16</v>
      </c>
    </row>
    <row r="49" spans="1:17">
      <c r="A49" s="273" t="s">
        <v>434</v>
      </c>
      <c r="B49" s="274"/>
      <c r="C49" s="274"/>
      <c r="D49" s="274"/>
      <c r="E49" s="274"/>
      <c r="F49" s="274"/>
      <c r="G49" s="274"/>
      <c r="H49" s="275"/>
      <c r="K49" s="257"/>
      <c r="L49" s="63" t="s">
        <v>404</v>
      </c>
      <c r="M49" s="91">
        <f>AVERAGE(M37:M48)</f>
        <v>24.577590333333333</v>
      </c>
      <c r="N49" s="91">
        <f>AVERAGE(N37:N39)</f>
        <v>1</v>
      </c>
      <c r="O49" s="91">
        <f>MAX(O37:O48)</f>
        <v>361.919556</v>
      </c>
      <c r="P49" s="91">
        <f>AVERAGE(P37:P48)</f>
        <v>1.0783333333333334</v>
      </c>
      <c r="Q49" s="91">
        <f>MAX(Q37:Q48)</f>
        <v>12.49</v>
      </c>
    </row>
    <row r="50" spans="1:17">
      <c r="A50" s="276"/>
      <c r="B50" s="277"/>
      <c r="C50" s="277"/>
      <c r="D50" s="277"/>
      <c r="E50" s="277"/>
      <c r="F50" s="277"/>
      <c r="G50" s="277"/>
      <c r="H50" s="278"/>
    </row>
    <row r="51" spans="1:17" ht="27.6">
      <c r="A51" s="276"/>
      <c r="B51" s="277"/>
      <c r="C51" s="277"/>
      <c r="D51" s="277"/>
      <c r="E51" s="277"/>
      <c r="F51" s="277"/>
      <c r="G51" s="277"/>
      <c r="H51" s="278"/>
      <c r="K51" s="62">
        <f>+A6</f>
        <v>2022</v>
      </c>
      <c r="L51" s="62" t="s">
        <v>386</v>
      </c>
      <c r="M51" s="56" t="s">
        <v>427</v>
      </c>
      <c r="N51" s="56" t="s">
        <v>428</v>
      </c>
      <c r="O51" s="56" t="s">
        <v>429</v>
      </c>
      <c r="P51" s="68" t="s">
        <v>384</v>
      </c>
      <c r="Q51" s="68" t="s">
        <v>388</v>
      </c>
    </row>
    <row r="52" spans="1:17">
      <c r="A52" s="279"/>
      <c r="B52" s="280"/>
      <c r="C52" s="280"/>
      <c r="D52" s="280"/>
      <c r="E52" s="280"/>
      <c r="F52" s="280"/>
      <c r="G52" s="280"/>
      <c r="H52" s="281"/>
      <c r="K52" s="257" t="s">
        <v>189</v>
      </c>
      <c r="L52" s="67" t="s">
        <v>389</v>
      </c>
      <c r="M52" s="90">
        <v>3</v>
      </c>
      <c r="N52" s="90">
        <v>1</v>
      </c>
      <c r="O52" s="90">
        <v>62</v>
      </c>
      <c r="P52" s="90">
        <v>1</v>
      </c>
      <c r="Q52" s="90">
        <v>2</v>
      </c>
    </row>
    <row r="53" spans="1:17">
      <c r="K53" s="257"/>
      <c r="L53" s="67" t="s">
        <v>390</v>
      </c>
      <c r="M53" s="90">
        <v>3</v>
      </c>
      <c r="N53" s="90">
        <v>2</v>
      </c>
      <c r="O53" s="90">
        <v>208</v>
      </c>
      <c r="P53" s="90">
        <v>2</v>
      </c>
      <c r="Q53" s="90">
        <v>3</v>
      </c>
    </row>
    <row r="54" spans="1:17">
      <c r="K54" s="257"/>
      <c r="L54" s="67" t="s">
        <v>391</v>
      </c>
      <c r="M54" s="90">
        <v>4</v>
      </c>
      <c r="N54" s="90">
        <v>2</v>
      </c>
      <c r="O54" s="90">
        <v>250</v>
      </c>
      <c r="P54" s="90">
        <v>2</v>
      </c>
      <c r="Q54" s="90">
        <v>3</v>
      </c>
    </row>
    <row r="55" spans="1:17">
      <c r="K55" s="257"/>
      <c r="L55" s="67" t="s">
        <v>393</v>
      </c>
      <c r="M55" s="90">
        <v>34.978897000000003</v>
      </c>
      <c r="N55" s="90">
        <v>2.0740036690563728</v>
      </c>
      <c r="O55" s="90">
        <v>36.912224000000002</v>
      </c>
      <c r="P55" s="65">
        <v>1.83</v>
      </c>
      <c r="Q55" s="65">
        <v>3.24</v>
      </c>
    </row>
    <row r="56" spans="1:17">
      <c r="K56" s="257"/>
      <c r="L56" s="67" t="s">
        <v>395</v>
      </c>
      <c r="M56" s="90">
        <v>66.481159000000005</v>
      </c>
      <c r="N56" s="90">
        <v>7.1176028898541421</v>
      </c>
      <c r="O56" s="90">
        <v>160.760391</v>
      </c>
      <c r="P56" s="65">
        <v>6.26</v>
      </c>
      <c r="Q56" s="65">
        <v>23.25</v>
      </c>
    </row>
    <row r="57" spans="1:17">
      <c r="K57" s="257"/>
      <c r="L57" s="67" t="s">
        <v>396</v>
      </c>
      <c r="M57" s="90">
        <v>24.924208499999999</v>
      </c>
      <c r="N57" s="90">
        <v>2.2439537851256617</v>
      </c>
      <c r="O57" s="90">
        <v>200.24917600000001</v>
      </c>
      <c r="P57" s="65">
        <v>2.06</v>
      </c>
      <c r="Q57" s="65">
        <v>7.04</v>
      </c>
    </row>
    <row r="58" spans="1:17">
      <c r="K58" s="257"/>
      <c r="L58" s="67" t="s">
        <v>397</v>
      </c>
      <c r="M58" s="90">
        <v>5.4936014999999996</v>
      </c>
      <c r="N58" s="90">
        <v>0.83012329077060931</v>
      </c>
      <c r="O58" s="90">
        <v>112.566109</v>
      </c>
      <c r="P58" s="65">
        <v>0.83</v>
      </c>
      <c r="Q58" s="65">
        <v>1.44</v>
      </c>
    </row>
    <row r="59" spans="1:17">
      <c r="K59" s="257"/>
      <c r="L59" s="67" t="s">
        <v>399</v>
      </c>
      <c r="M59" s="90">
        <v>591.26129149999997</v>
      </c>
      <c r="N59" s="90">
        <v>5.802934280913969</v>
      </c>
      <c r="O59" s="90">
        <v>1307.3908690000001</v>
      </c>
      <c r="P59" s="65">
        <v>0.92</v>
      </c>
      <c r="Q59" s="65">
        <v>1.78</v>
      </c>
    </row>
    <row r="60" spans="1:17">
      <c r="K60" s="257"/>
      <c r="L60" s="67" t="s">
        <v>400</v>
      </c>
      <c r="M60" s="90">
        <v>190.68481449999999</v>
      </c>
      <c r="N60" s="90">
        <v>3.3668503111111119</v>
      </c>
      <c r="O60" s="90">
        <v>382.66601600000001</v>
      </c>
      <c r="P60" s="65">
        <v>1.0900000000000001</v>
      </c>
      <c r="Q60" s="65">
        <v>3.24</v>
      </c>
    </row>
    <row r="61" spans="1:17">
      <c r="K61" s="257"/>
      <c r="L61" s="67" t="s">
        <v>401</v>
      </c>
      <c r="M61" s="65">
        <v>143.77000000000001</v>
      </c>
      <c r="N61" s="65">
        <v>2.86</v>
      </c>
      <c r="O61" s="65">
        <v>329.15</v>
      </c>
      <c r="P61" s="65">
        <v>2.04</v>
      </c>
      <c r="Q61" s="65">
        <v>14.92</v>
      </c>
    </row>
    <row r="62" spans="1:17">
      <c r="K62" s="257"/>
      <c r="L62" s="67" t="s">
        <v>402</v>
      </c>
      <c r="M62" s="65">
        <v>4.71</v>
      </c>
      <c r="N62" s="65">
        <v>1.42</v>
      </c>
      <c r="O62" s="65">
        <v>27.29</v>
      </c>
      <c r="P62" s="65">
        <v>1.42</v>
      </c>
      <c r="Q62" s="65">
        <v>2.21</v>
      </c>
    </row>
    <row r="63" spans="1:17">
      <c r="K63" s="257"/>
      <c r="L63" s="67" t="s">
        <v>403</v>
      </c>
      <c r="M63" s="65">
        <v>5.46</v>
      </c>
      <c r="N63" s="65">
        <v>3.22</v>
      </c>
      <c r="O63" s="65">
        <v>341.8</v>
      </c>
      <c r="P63" s="65">
        <v>1.44</v>
      </c>
      <c r="Q63" s="65">
        <v>2.2799999999999998</v>
      </c>
    </row>
    <row r="64" spans="1:17">
      <c r="K64" s="257"/>
      <c r="L64" s="63" t="s">
        <v>404</v>
      </c>
      <c r="M64" s="91">
        <f>AVERAGE(M52:M63)</f>
        <v>89.81366433333335</v>
      </c>
      <c r="N64" s="91">
        <f>AVERAGE(N52:N54)</f>
        <v>1.6666666666666667</v>
      </c>
      <c r="O64" s="91">
        <f>MAX(O52:O63)</f>
        <v>1307.3908690000001</v>
      </c>
      <c r="P64" s="91">
        <f>AVERAGE(P52:P63)</f>
        <v>1.9075000000000004</v>
      </c>
      <c r="Q64" s="91">
        <f>MAX(Q52:Q63)</f>
        <v>23.25</v>
      </c>
    </row>
    <row r="66" spans="11:17">
      <c r="K66" s="88"/>
      <c r="L66" s="88"/>
      <c r="M66" s="92"/>
      <c r="N66" s="92"/>
      <c r="O66" s="92"/>
      <c r="P66" s="92"/>
      <c r="Q66" s="92"/>
    </row>
    <row r="67" spans="11:17">
      <c r="K67" s="258"/>
      <c r="L67" s="93"/>
      <c r="M67" s="36"/>
      <c r="N67" s="36"/>
      <c r="O67" s="36"/>
      <c r="P67" s="36"/>
      <c r="Q67" s="36"/>
    </row>
    <row r="68" spans="11:17">
      <c r="K68" s="258"/>
      <c r="L68" s="93"/>
      <c r="M68" s="36"/>
      <c r="N68" s="36"/>
      <c r="O68" s="36"/>
      <c r="P68" s="36"/>
      <c r="Q68" s="36"/>
    </row>
    <row r="69" spans="11:17">
      <c r="K69" s="258"/>
      <c r="L69" s="93"/>
      <c r="M69" s="36"/>
      <c r="N69" s="36"/>
      <c r="O69" s="36"/>
      <c r="P69" s="36"/>
      <c r="Q69" s="36"/>
    </row>
    <row r="70" spans="11:17">
      <c r="K70" s="258"/>
      <c r="L70" s="93"/>
      <c r="M70" s="36"/>
      <c r="N70" s="36"/>
      <c r="O70" s="36"/>
      <c r="P70" s="36"/>
      <c r="Q70" s="36"/>
    </row>
    <row r="71" spans="11:17">
      <c r="K71" s="258"/>
      <c r="L71" s="93"/>
      <c r="M71" s="36"/>
      <c r="N71" s="36"/>
      <c r="O71" s="36"/>
      <c r="P71" s="36"/>
      <c r="Q71" s="36"/>
    </row>
    <row r="72" spans="11:17">
      <c r="K72" s="258"/>
      <c r="L72" s="93"/>
      <c r="M72" s="36"/>
      <c r="N72" s="36"/>
      <c r="O72" s="36"/>
      <c r="P72" s="36"/>
      <c r="Q72" s="36"/>
    </row>
    <row r="73" spans="11:17">
      <c r="K73" s="258"/>
      <c r="L73" s="93"/>
      <c r="M73" s="36"/>
      <c r="N73" s="36"/>
      <c r="O73" s="36"/>
      <c r="P73" s="36"/>
      <c r="Q73" s="36"/>
    </row>
    <row r="74" spans="11:17">
      <c r="K74" s="258"/>
      <c r="L74" s="93"/>
      <c r="M74" s="36"/>
      <c r="N74" s="36"/>
      <c r="O74" s="36"/>
      <c r="P74" s="36"/>
      <c r="Q74" s="36"/>
    </row>
    <row r="75" spans="11:17">
      <c r="K75" s="258"/>
      <c r="L75" s="93"/>
      <c r="M75" s="36"/>
      <c r="N75" s="36"/>
      <c r="O75" s="36"/>
      <c r="P75" s="36"/>
      <c r="Q75" s="36"/>
    </row>
    <row r="76" spans="11:17">
      <c r="K76" s="258"/>
      <c r="L76" s="93"/>
      <c r="M76" s="36"/>
      <c r="N76" s="36"/>
      <c r="O76" s="36"/>
      <c r="P76" s="36"/>
      <c r="Q76" s="36"/>
    </row>
    <row r="77" spans="11:17">
      <c r="K77" s="258"/>
      <c r="L77" s="93"/>
      <c r="M77" s="36"/>
      <c r="N77" s="36"/>
      <c r="O77" s="36"/>
      <c r="P77" s="36"/>
      <c r="Q77" s="36"/>
    </row>
    <row r="78" spans="11:17">
      <c r="K78" s="258"/>
      <c r="L78" s="93"/>
      <c r="M78" s="36"/>
      <c r="N78" s="36"/>
      <c r="O78" s="36"/>
      <c r="P78" s="36"/>
      <c r="Q78" s="36"/>
    </row>
    <row r="79" spans="11:17">
      <c r="K79" s="258"/>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CB8C0-AF37-4C51-BB46-1F61173D91D1}">
  <sheetPr>
    <tabColor rgb="FF92D050"/>
  </sheetPr>
  <dimension ref="A1:I21"/>
  <sheetViews>
    <sheetView workbookViewId="0">
      <selection activeCell="I16" sqref="I16"/>
    </sheetView>
  </sheetViews>
  <sheetFormatPr defaultRowHeight="14.45"/>
  <cols>
    <col min="1" max="1" width="34.140625" customWidth="1"/>
    <col min="2" max="3" width="12.85546875" bestFit="1" customWidth="1"/>
  </cols>
  <sheetData>
    <row r="1" spans="1:9">
      <c r="A1" t="s">
        <v>435</v>
      </c>
      <c r="B1" t="s">
        <v>436</v>
      </c>
      <c r="C1" t="s">
        <v>437</v>
      </c>
      <c r="D1" t="s">
        <v>438</v>
      </c>
      <c r="E1" t="s">
        <v>439</v>
      </c>
      <c r="F1" t="s">
        <v>440</v>
      </c>
      <c r="G1" t="s">
        <v>441</v>
      </c>
      <c r="H1" t="s">
        <v>442</v>
      </c>
      <c r="I1" t="s">
        <v>443</v>
      </c>
    </row>
    <row r="2" spans="1:9">
      <c r="A2" t="s">
        <v>444</v>
      </c>
      <c r="B2" s="111">
        <v>129.02000000000001</v>
      </c>
      <c r="C2" s="111">
        <v>154.4</v>
      </c>
      <c r="D2" s="111">
        <v>125</v>
      </c>
      <c r="E2" s="111">
        <v>213</v>
      </c>
      <c r="F2" s="111">
        <v>228.5</v>
      </c>
      <c r="G2" s="111">
        <v>285.5</v>
      </c>
      <c r="H2" s="111">
        <v>308.10000000000002</v>
      </c>
      <c r="I2" s="111">
        <v>409.6</v>
      </c>
    </row>
    <row r="3" spans="1:9">
      <c r="A3" t="s">
        <v>445</v>
      </c>
      <c r="B3" s="111">
        <v>13.57</v>
      </c>
      <c r="C3" s="111">
        <v>14.93</v>
      </c>
      <c r="D3" s="111">
        <v>18</v>
      </c>
      <c r="E3" s="111">
        <v>12</v>
      </c>
      <c r="F3" s="111">
        <v>23.5</v>
      </c>
      <c r="G3" s="111">
        <v>25.9</v>
      </c>
      <c r="H3" s="111">
        <v>26.7</v>
      </c>
      <c r="I3" s="111">
        <v>35.299999999999997</v>
      </c>
    </row>
    <row r="4" spans="1:9">
      <c r="A4" t="s">
        <v>446</v>
      </c>
      <c r="B4" s="111">
        <v>1.76</v>
      </c>
      <c r="C4" s="111">
        <v>2.0699999999999998</v>
      </c>
      <c r="D4" s="111">
        <v>0.9</v>
      </c>
      <c r="E4" s="112">
        <v>1</v>
      </c>
      <c r="F4" s="111">
        <v>1.23</v>
      </c>
      <c r="G4" s="111">
        <v>1.34</v>
      </c>
      <c r="H4" s="111">
        <v>1.63</v>
      </c>
      <c r="I4" s="111">
        <v>1.1200000000000001</v>
      </c>
    </row>
    <row r="5" spans="1:9">
      <c r="A5" t="s">
        <v>447</v>
      </c>
      <c r="B5" s="111">
        <v>1.05</v>
      </c>
      <c r="C5" s="111">
        <v>1</v>
      </c>
      <c r="D5" s="112">
        <v>1</v>
      </c>
      <c r="E5" s="112">
        <v>1</v>
      </c>
      <c r="F5" s="111">
        <v>1.05</v>
      </c>
      <c r="G5" s="111">
        <v>1.01</v>
      </c>
      <c r="H5" s="111">
        <v>1.02</v>
      </c>
      <c r="I5" s="111">
        <v>1.28</v>
      </c>
    </row>
    <row r="6" spans="1:9">
      <c r="A6" t="s">
        <v>448</v>
      </c>
      <c r="B6" s="111">
        <v>531.27</v>
      </c>
      <c r="C6" s="111">
        <v>681.33</v>
      </c>
      <c r="D6" s="112">
        <v>632</v>
      </c>
      <c r="E6" s="112">
        <v>395</v>
      </c>
      <c r="F6" s="111">
        <v>507.7</v>
      </c>
      <c r="G6" s="111">
        <v>572.1</v>
      </c>
      <c r="H6" s="111">
        <v>629.9</v>
      </c>
      <c r="I6" s="111">
        <v>667</v>
      </c>
    </row>
    <row r="7" spans="1:9">
      <c r="A7" t="s">
        <v>449</v>
      </c>
      <c r="B7" s="111">
        <v>109.68</v>
      </c>
      <c r="C7" s="111">
        <v>113.31</v>
      </c>
      <c r="D7" s="111">
        <v>56</v>
      </c>
      <c r="E7" s="111">
        <v>69</v>
      </c>
      <c r="F7" s="111">
        <v>152.19999999999999</v>
      </c>
      <c r="G7" s="111">
        <v>157.19999999999999</v>
      </c>
      <c r="H7" s="111">
        <v>180.3</v>
      </c>
      <c r="I7" s="111">
        <v>177</v>
      </c>
    </row>
    <row r="8" spans="1:9">
      <c r="A8" t="s">
        <v>450</v>
      </c>
      <c r="B8" s="111">
        <v>2890.5</v>
      </c>
      <c r="C8" s="111">
        <v>3431.53</v>
      </c>
      <c r="D8" s="112">
        <v>2060</v>
      </c>
      <c r="E8" s="112">
        <v>1988</v>
      </c>
      <c r="F8" s="111">
        <v>2342.1999999999998</v>
      </c>
      <c r="G8" s="111">
        <v>2722.2</v>
      </c>
      <c r="H8" s="111">
        <v>1903.6</v>
      </c>
      <c r="I8" s="111">
        <v>2234.1</v>
      </c>
    </row>
    <row r="9" spans="1:9">
      <c r="A9" t="s">
        <v>451</v>
      </c>
      <c r="B9" s="111">
        <v>8.84</v>
      </c>
      <c r="C9" s="111">
        <v>9.18</v>
      </c>
      <c r="D9" s="111">
        <v>8.3000000000000007</v>
      </c>
      <c r="E9" s="111">
        <v>8.9</v>
      </c>
      <c r="F9" s="111">
        <v>15.85</v>
      </c>
      <c r="G9" s="111">
        <v>16.559999999999999</v>
      </c>
      <c r="H9" s="111">
        <v>21.7</v>
      </c>
      <c r="I9" s="111">
        <v>27.3</v>
      </c>
    </row>
    <row r="10" spans="1:9">
      <c r="A10" t="s">
        <v>452</v>
      </c>
      <c r="B10" s="111">
        <v>51.63</v>
      </c>
      <c r="C10" s="111">
        <v>77.260000000000005</v>
      </c>
      <c r="D10" s="111">
        <v>46</v>
      </c>
      <c r="E10" s="111">
        <v>36</v>
      </c>
      <c r="F10" s="111">
        <v>63.1</v>
      </c>
      <c r="G10" s="111">
        <v>82.3</v>
      </c>
      <c r="H10" s="111">
        <v>67.599999999999994</v>
      </c>
      <c r="I10" s="111">
        <v>85.1</v>
      </c>
    </row>
    <row r="11" spans="1:9">
      <c r="A11" t="s">
        <v>453</v>
      </c>
      <c r="B11" s="111">
        <v>41.02</v>
      </c>
      <c r="C11" s="111">
        <v>42.11</v>
      </c>
      <c r="D11" s="111">
        <v>18</v>
      </c>
      <c r="E11" s="111">
        <v>19</v>
      </c>
      <c r="F11" s="111">
        <v>27.7</v>
      </c>
      <c r="G11" s="111">
        <v>25.8</v>
      </c>
      <c r="H11" s="111">
        <v>54.1</v>
      </c>
      <c r="I11" s="121">
        <v>1677.52</v>
      </c>
    </row>
    <row r="12" spans="1:9">
      <c r="A12" t="s">
        <v>454</v>
      </c>
      <c r="B12" s="111">
        <v>3375.67</v>
      </c>
      <c r="C12" s="111">
        <v>3897.71</v>
      </c>
      <c r="D12" s="112">
        <v>3012</v>
      </c>
      <c r="E12" s="111">
        <v>2813</v>
      </c>
      <c r="F12" s="111">
        <v>2718.9</v>
      </c>
      <c r="G12" s="111">
        <v>4498.8</v>
      </c>
      <c r="H12" s="111">
        <v>4506.5</v>
      </c>
      <c r="I12" s="111">
        <v>5177.6000000000004</v>
      </c>
    </row>
    <row r="13" spans="1:9">
      <c r="A13" t="s">
        <v>455</v>
      </c>
      <c r="B13" s="111">
        <v>703.25</v>
      </c>
      <c r="C13" s="111">
        <v>746.6</v>
      </c>
      <c r="D13" s="111">
        <v>426</v>
      </c>
      <c r="E13" s="111">
        <v>428</v>
      </c>
      <c r="F13" s="111">
        <v>833.5</v>
      </c>
      <c r="G13" s="111">
        <v>890.7</v>
      </c>
      <c r="H13" s="111">
        <v>986.7</v>
      </c>
      <c r="I13" s="111">
        <v>1082.3</v>
      </c>
    </row>
    <row r="14" spans="1:9">
      <c r="A14" t="s">
        <v>456</v>
      </c>
      <c r="B14" s="111">
        <v>110.23</v>
      </c>
      <c r="C14" s="111">
        <v>203.12</v>
      </c>
      <c r="D14" s="111">
        <v>71</v>
      </c>
      <c r="E14" s="111">
        <v>72</v>
      </c>
      <c r="F14" s="111">
        <v>136.30000000000001</v>
      </c>
      <c r="G14" s="111">
        <v>147.9</v>
      </c>
      <c r="H14" s="111">
        <v>145.80000000000001</v>
      </c>
      <c r="I14" s="111">
        <v>146.9</v>
      </c>
    </row>
    <row r="15" spans="1:9">
      <c r="A15" t="s">
        <v>457</v>
      </c>
      <c r="B15" s="111" t="s">
        <v>458</v>
      </c>
      <c r="C15" s="111" t="s">
        <v>459</v>
      </c>
      <c r="D15" s="111">
        <v>15.6</v>
      </c>
      <c r="E15" s="111">
        <v>6.89</v>
      </c>
      <c r="F15" s="111">
        <v>11.2</v>
      </c>
      <c r="G15" s="111">
        <v>9.5</v>
      </c>
      <c r="H15" s="121" t="s">
        <v>460</v>
      </c>
      <c r="I15" s="121">
        <v>19</v>
      </c>
    </row>
    <row r="16" spans="1:9">
      <c r="A16" t="s">
        <v>461</v>
      </c>
      <c r="B16" s="111" t="s">
        <v>462</v>
      </c>
      <c r="C16" s="111" t="s">
        <v>463</v>
      </c>
      <c r="D16" s="111">
        <v>14.6</v>
      </c>
      <c r="E16" s="111">
        <v>6.82</v>
      </c>
      <c r="F16" s="111">
        <v>10.5</v>
      </c>
      <c r="G16" s="111">
        <v>9.39</v>
      </c>
      <c r="H16" s="111" t="s">
        <v>464</v>
      </c>
      <c r="I16" s="111">
        <v>17.8</v>
      </c>
    </row>
    <row r="17" spans="1:9">
      <c r="A17" t="s">
        <v>465</v>
      </c>
      <c r="B17" s="111" t="s">
        <v>466</v>
      </c>
      <c r="C17" s="111" t="s">
        <v>467</v>
      </c>
      <c r="D17" s="111">
        <v>15.9</v>
      </c>
      <c r="E17" s="111">
        <v>7.52</v>
      </c>
      <c r="F17" s="111">
        <v>11.7</v>
      </c>
      <c r="G17" s="111">
        <v>10.199999999999999</v>
      </c>
      <c r="H17" s="111">
        <v>10.8</v>
      </c>
      <c r="I17" s="111">
        <v>17.8</v>
      </c>
    </row>
    <row r="18" spans="1:9">
      <c r="A18" t="s">
        <v>468</v>
      </c>
      <c r="B18" s="111" t="s">
        <v>469</v>
      </c>
      <c r="C18" s="111" t="s">
        <v>470</v>
      </c>
      <c r="D18" s="111">
        <v>26.8</v>
      </c>
      <c r="E18" s="111">
        <v>11.4</v>
      </c>
      <c r="F18" s="111">
        <v>18.2</v>
      </c>
      <c r="G18" s="111">
        <v>15.3</v>
      </c>
      <c r="H18" s="111">
        <v>16.7</v>
      </c>
      <c r="I18" s="111">
        <v>27.2</v>
      </c>
    </row>
    <row r="19" spans="1:9">
      <c r="A19" t="s">
        <v>471</v>
      </c>
      <c r="B19" s="111" t="s">
        <v>472</v>
      </c>
      <c r="C19" s="111" t="s">
        <v>473</v>
      </c>
      <c r="D19" s="111">
        <v>0.33700000000000002</v>
      </c>
      <c r="E19" s="111">
        <v>0.27100000000000002</v>
      </c>
      <c r="F19" s="111">
        <v>0.52400000000000002</v>
      </c>
      <c r="G19" s="111">
        <v>0.35199999999999998</v>
      </c>
      <c r="H19" s="111">
        <v>1.18</v>
      </c>
      <c r="I19" s="111">
        <v>1.46</v>
      </c>
    </row>
    <row r="20" spans="1:9">
      <c r="A20" t="s">
        <v>474</v>
      </c>
      <c r="B20" s="111" t="s">
        <v>475</v>
      </c>
      <c r="C20" s="111" t="s">
        <v>476</v>
      </c>
      <c r="D20" s="111">
        <v>1.6799999999999999E-2</v>
      </c>
      <c r="E20" s="111">
        <v>1.2999999999999999E-2</v>
      </c>
      <c r="F20" s="111">
        <v>2.3400000000000001E-2</v>
      </c>
      <c r="G20" s="111">
        <v>1.66E-2</v>
      </c>
      <c r="H20" s="111">
        <v>5.0900000000000001E-2</v>
      </c>
      <c r="I20" s="111">
        <v>6.4000000000000001E-2</v>
      </c>
    </row>
    <row r="21" spans="1:9">
      <c r="A21" t="s">
        <v>477</v>
      </c>
      <c r="B21" s="113" t="s">
        <v>478</v>
      </c>
      <c r="C21" s="113" t="s">
        <v>479</v>
      </c>
      <c r="D21" s="111">
        <v>1.1000000000000001</v>
      </c>
      <c r="E21" s="111">
        <v>0.81</v>
      </c>
      <c r="F21" s="111">
        <v>1.1499999999999999</v>
      </c>
      <c r="G21" s="111">
        <v>0.70799999999999996</v>
      </c>
      <c r="H21" s="111">
        <v>1.62</v>
      </c>
      <c r="I21" s="111">
        <v>2.35</v>
      </c>
    </row>
  </sheetData>
  <pageMargins left="0.7" right="0.7" top="0.75" bottom="0.75" header="0.3" footer="0.3"/>
  <pageSetup paperSize="9" orientation="portrait" verticalDpi="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85594-3703-4398-A553-54F5C872B128}">
  <sheetPr>
    <tabColor rgb="FF92D050"/>
  </sheetPr>
  <dimension ref="A1:I21"/>
  <sheetViews>
    <sheetView zoomScaleNormal="100" workbookViewId="0">
      <selection activeCell="I16" sqref="I16"/>
    </sheetView>
  </sheetViews>
  <sheetFormatPr defaultRowHeight="14.45"/>
  <cols>
    <col min="1" max="1" width="34" customWidth="1"/>
    <col min="2" max="3" width="10.85546875" bestFit="1" customWidth="1"/>
  </cols>
  <sheetData>
    <row r="1" spans="1:9">
      <c r="A1" t="s">
        <v>435</v>
      </c>
      <c r="B1" t="s">
        <v>436</v>
      </c>
      <c r="C1" t="s">
        <v>437</v>
      </c>
      <c r="D1" t="s">
        <v>438</v>
      </c>
      <c r="E1" t="s">
        <v>439</v>
      </c>
      <c r="F1" t="s">
        <v>480</v>
      </c>
      <c r="G1" t="s">
        <v>481</v>
      </c>
      <c r="H1" t="s">
        <v>482</v>
      </c>
      <c r="I1" t="s">
        <v>443</v>
      </c>
    </row>
    <row r="2" spans="1:9">
      <c r="A2" t="s">
        <v>444</v>
      </c>
      <c r="B2" s="106">
        <v>435</v>
      </c>
      <c r="C2">
        <v>608</v>
      </c>
      <c r="D2">
        <v>707.58</v>
      </c>
      <c r="E2">
        <v>816.17</v>
      </c>
      <c r="F2">
        <v>791.7</v>
      </c>
      <c r="G2">
        <v>703.5</v>
      </c>
      <c r="H2">
        <v>936.4</v>
      </c>
      <c r="I2">
        <v>826.7</v>
      </c>
    </row>
    <row r="3" spans="1:9">
      <c r="A3" t="s">
        <v>445</v>
      </c>
      <c r="B3">
        <v>121</v>
      </c>
      <c r="C3">
        <v>170</v>
      </c>
      <c r="D3">
        <v>244.97</v>
      </c>
      <c r="E3">
        <v>250.26</v>
      </c>
      <c r="F3">
        <v>191.8</v>
      </c>
      <c r="G3">
        <v>218.9</v>
      </c>
      <c r="H3">
        <v>220.1</v>
      </c>
      <c r="I3">
        <v>227.5</v>
      </c>
    </row>
    <row r="4" spans="1:9">
      <c r="A4" t="s">
        <v>446</v>
      </c>
      <c r="B4" s="106" t="s">
        <v>483</v>
      </c>
      <c r="C4">
        <v>11</v>
      </c>
      <c r="D4">
        <v>1.1499999999999999</v>
      </c>
      <c r="E4">
        <v>1</v>
      </c>
      <c r="F4">
        <v>1.43</v>
      </c>
      <c r="G4" s="106">
        <v>1</v>
      </c>
      <c r="H4">
        <v>1.38</v>
      </c>
      <c r="I4">
        <v>1.85</v>
      </c>
    </row>
    <row r="5" spans="1:9">
      <c r="A5" t="s">
        <v>447</v>
      </c>
      <c r="B5">
        <v>3.4</v>
      </c>
      <c r="C5">
        <v>3.6</v>
      </c>
      <c r="D5">
        <v>4.4800000000000004</v>
      </c>
      <c r="E5">
        <v>4.7</v>
      </c>
      <c r="F5">
        <v>4.0999999999999996</v>
      </c>
      <c r="G5">
        <v>3.6</v>
      </c>
      <c r="H5">
        <v>5.13</v>
      </c>
      <c r="I5">
        <v>6.49</v>
      </c>
    </row>
    <row r="6" spans="1:9">
      <c r="A6" t="s">
        <v>448</v>
      </c>
      <c r="B6" s="106">
        <v>1094</v>
      </c>
      <c r="C6">
        <v>1415</v>
      </c>
      <c r="D6">
        <v>1401.1</v>
      </c>
      <c r="E6">
        <v>1334.83</v>
      </c>
      <c r="F6">
        <v>1371.3</v>
      </c>
      <c r="G6">
        <v>1369.6</v>
      </c>
      <c r="H6">
        <v>1365.5</v>
      </c>
      <c r="I6">
        <v>1416.9</v>
      </c>
    </row>
    <row r="7" spans="1:9">
      <c r="A7" t="s">
        <v>449</v>
      </c>
      <c r="B7">
        <v>33</v>
      </c>
      <c r="C7">
        <v>56</v>
      </c>
      <c r="D7">
        <v>41.31</v>
      </c>
      <c r="E7">
        <v>43.08</v>
      </c>
      <c r="F7">
        <v>35.5</v>
      </c>
      <c r="G7">
        <v>46.4</v>
      </c>
      <c r="H7">
        <v>37.6</v>
      </c>
      <c r="I7">
        <v>23.1</v>
      </c>
    </row>
    <row r="8" spans="1:9">
      <c r="A8" t="s">
        <v>484</v>
      </c>
      <c r="B8" s="106">
        <v>4.7</v>
      </c>
      <c r="C8">
        <v>11</v>
      </c>
      <c r="D8">
        <v>3.77</v>
      </c>
      <c r="E8">
        <v>4.12</v>
      </c>
      <c r="F8">
        <v>3.82</v>
      </c>
      <c r="G8">
        <v>6.44</v>
      </c>
      <c r="H8">
        <v>5.4</v>
      </c>
      <c r="I8">
        <v>36.08</v>
      </c>
    </row>
    <row r="9" spans="1:9">
      <c r="A9" t="s">
        <v>450</v>
      </c>
      <c r="B9">
        <v>356</v>
      </c>
      <c r="C9">
        <v>528</v>
      </c>
      <c r="D9">
        <v>458.39</v>
      </c>
      <c r="E9">
        <v>486.37</v>
      </c>
      <c r="F9">
        <v>465.5</v>
      </c>
      <c r="G9">
        <v>476.7</v>
      </c>
      <c r="H9">
        <v>488.1</v>
      </c>
      <c r="I9">
        <v>539.70000000000005</v>
      </c>
    </row>
    <row r="10" spans="1:9">
      <c r="A10" t="s">
        <v>455</v>
      </c>
      <c r="B10" s="106">
        <v>196</v>
      </c>
      <c r="C10">
        <v>297</v>
      </c>
      <c r="D10">
        <v>157.24</v>
      </c>
      <c r="E10">
        <v>157.30000000000001</v>
      </c>
      <c r="F10">
        <v>176.3</v>
      </c>
      <c r="G10">
        <v>160.30000000000001</v>
      </c>
      <c r="H10">
        <v>178.3</v>
      </c>
      <c r="I10">
        <v>206.9</v>
      </c>
    </row>
    <row r="11" spans="1:9">
      <c r="A11" t="s">
        <v>456</v>
      </c>
      <c r="B11">
        <v>12</v>
      </c>
      <c r="C11">
        <v>29</v>
      </c>
      <c r="D11">
        <v>18.510000000000002</v>
      </c>
      <c r="E11">
        <v>20.55</v>
      </c>
      <c r="F11">
        <v>17.600000000000001</v>
      </c>
      <c r="G11">
        <v>24.6</v>
      </c>
      <c r="H11">
        <v>15.7</v>
      </c>
      <c r="I11">
        <v>23.8</v>
      </c>
    </row>
    <row r="12" spans="1:9">
      <c r="A12" t="s">
        <v>451</v>
      </c>
      <c r="B12" s="106">
        <v>17</v>
      </c>
      <c r="C12">
        <v>28</v>
      </c>
      <c r="D12">
        <v>41.9</v>
      </c>
      <c r="E12">
        <v>40.270000000000003</v>
      </c>
      <c r="F12">
        <v>26.2</v>
      </c>
      <c r="G12">
        <v>34.799999999999997</v>
      </c>
      <c r="H12">
        <v>17.600000000000001</v>
      </c>
      <c r="I12">
        <v>40.9</v>
      </c>
    </row>
    <row r="13" spans="1:9">
      <c r="A13" t="s">
        <v>453</v>
      </c>
      <c r="B13">
        <v>10</v>
      </c>
      <c r="C13">
        <v>21</v>
      </c>
      <c r="D13">
        <v>10.78</v>
      </c>
      <c r="E13">
        <v>11.26</v>
      </c>
      <c r="F13">
        <v>4.8</v>
      </c>
      <c r="G13">
        <v>1</v>
      </c>
      <c r="H13">
        <v>9.6999999999999993</v>
      </c>
      <c r="I13">
        <v>11.3</v>
      </c>
    </row>
    <row r="14" spans="1:9">
      <c r="A14" t="s">
        <v>454</v>
      </c>
      <c r="B14" s="106">
        <v>7449</v>
      </c>
      <c r="C14">
        <v>9785</v>
      </c>
      <c r="D14">
        <v>9544.67</v>
      </c>
      <c r="E14">
        <v>10533</v>
      </c>
      <c r="F14">
        <v>7851</v>
      </c>
      <c r="G14">
        <v>8890</v>
      </c>
      <c r="H14">
        <v>10586.5</v>
      </c>
      <c r="I14">
        <v>10605</v>
      </c>
    </row>
    <row r="15" spans="1:9">
      <c r="A15" t="s">
        <v>485</v>
      </c>
      <c r="B15" s="106" t="s">
        <v>486</v>
      </c>
      <c r="C15" s="106" t="s">
        <v>487</v>
      </c>
      <c r="D15">
        <v>211.33</v>
      </c>
      <c r="E15">
        <v>235.33</v>
      </c>
      <c r="F15">
        <v>214</v>
      </c>
      <c r="G15">
        <v>247</v>
      </c>
      <c r="H15">
        <v>140</v>
      </c>
      <c r="I15">
        <v>140</v>
      </c>
    </row>
    <row r="16" spans="1:9">
      <c r="A16" t="s">
        <v>461</v>
      </c>
      <c r="B16" s="106" t="s">
        <v>488</v>
      </c>
      <c r="C16" s="106" t="s">
        <v>489</v>
      </c>
      <c r="D16">
        <v>194.33</v>
      </c>
      <c r="E16">
        <v>216</v>
      </c>
      <c r="F16">
        <v>203</v>
      </c>
      <c r="G16">
        <v>227</v>
      </c>
      <c r="H16">
        <v>130</v>
      </c>
      <c r="I16">
        <v>254</v>
      </c>
    </row>
    <row r="17" spans="1:9">
      <c r="A17" t="s">
        <v>465</v>
      </c>
      <c r="B17" s="106" t="s">
        <v>490</v>
      </c>
      <c r="C17" s="106" t="s">
        <v>491</v>
      </c>
      <c r="D17">
        <v>218.67</v>
      </c>
      <c r="E17">
        <v>248.33</v>
      </c>
      <c r="F17">
        <v>234</v>
      </c>
      <c r="G17">
        <v>267</v>
      </c>
      <c r="H17">
        <v>151</v>
      </c>
      <c r="I17">
        <v>288</v>
      </c>
    </row>
    <row r="18" spans="1:9">
      <c r="A18" t="s">
        <v>468</v>
      </c>
      <c r="B18" s="106" t="s">
        <v>492</v>
      </c>
      <c r="C18" s="106" t="s">
        <v>493</v>
      </c>
      <c r="D18">
        <v>410.33</v>
      </c>
      <c r="E18">
        <v>456.33</v>
      </c>
      <c r="F18">
        <v>431</v>
      </c>
      <c r="G18">
        <v>440</v>
      </c>
      <c r="H18">
        <v>277</v>
      </c>
      <c r="I18">
        <v>534</v>
      </c>
    </row>
    <row r="19" spans="1:9">
      <c r="A19" t="s">
        <v>471</v>
      </c>
      <c r="B19" s="106" t="s">
        <v>494</v>
      </c>
      <c r="C19" s="106" t="s">
        <v>495</v>
      </c>
      <c r="D19">
        <v>8.77</v>
      </c>
      <c r="E19">
        <v>7.1</v>
      </c>
      <c r="F19">
        <v>1.32</v>
      </c>
      <c r="G19">
        <v>5.95</v>
      </c>
      <c r="H19">
        <v>2.7</v>
      </c>
      <c r="I19">
        <v>10.7</v>
      </c>
    </row>
    <row r="20" spans="1:9">
      <c r="A20" t="s">
        <v>474</v>
      </c>
      <c r="B20" s="106" t="s">
        <v>496</v>
      </c>
      <c r="C20" s="106" t="s">
        <v>497</v>
      </c>
      <c r="D20">
        <v>0.38800000000000001</v>
      </c>
      <c r="E20">
        <v>0.315</v>
      </c>
      <c r="F20">
        <v>6.0100000000000001E-2</v>
      </c>
      <c r="G20">
        <v>0.24</v>
      </c>
      <c r="H20">
        <v>0.13</v>
      </c>
      <c r="I20">
        <v>0.46</v>
      </c>
    </row>
    <row r="21" spans="1:9">
      <c r="A21" t="s">
        <v>477</v>
      </c>
      <c r="B21" s="109" t="s">
        <v>498</v>
      </c>
      <c r="C21" s="109" t="s">
        <v>499</v>
      </c>
      <c r="D21">
        <v>12.86</v>
      </c>
      <c r="E21">
        <v>10.93</v>
      </c>
      <c r="F21">
        <v>2.73</v>
      </c>
      <c r="G21">
        <v>8.65</v>
      </c>
      <c r="H21">
        <v>4.5999999999999996</v>
      </c>
      <c r="I21">
        <v>15.3</v>
      </c>
    </row>
  </sheetData>
  <pageMargins left="0.7" right="0.7" top="0.75" bottom="0.75" header="0.3" footer="0.3"/>
  <pageSetup paperSize="9" orientation="portrait" verticalDpi="0"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9C233-1CF3-435C-8A50-F18643535DA6}">
  <sheetPr>
    <tabColor rgb="FF92D050"/>
  </sheetPr>
  <dimension ref="A2:I23"/>
  <sheetViews>
    <sheetView workbookViewId="0">
      <selection activeCell="K3" sqref="K3:N12"/>
    </sheetView>
  </sheetViews>
  <sheetFormatPr defaultRowHeight="14.45"/>
  <cols>
    <col min="1" max="1" width="17.42578125" customWidth="1"/>
    <col min="4" max="4" width="20.85546875" customWidth="1"/>
    <col min="6" max="6" width="23.140625" customWidth="1"/>
    <col min="9" max="9" width="25.5703125" customWidth="1"/>
  </cols>
  <sheetData>
    <row r="2" spans="1:9">
      <c r="A2" s="9" t="s">
        <v>500</v>
      </c>
      <c r="B2" s="3"/>
      <c r="C2" s="3"/>
      <c r="D2" s="3"/>
      <c r="E2" s="3"/>
      <c r="F2" s="9" t="s">
        <v>501</v>
      </c>
      <c r="G2" s="3"/>
      <c r="H2" s="3"/>
      <c r="I2" s="3"/>
    </row>
    <row r="3" spans="1:9">
      <c r="A3" s="95" t="s">
        <v>502</v>
      </c>
      <c r="B3" s="282" t="s">
        <v>503</v>
      </c>
      <c r="C3" s="283"/>
      <c r="D3" s="284"/>
      <c r="E3" s="3"/>
      <c r="F3" s="95" t="s">
        <v>502</v>
      </c>
      <c r="G3" s="282" t="s">
        <v>503</v>
      </c>
      <c r="H3" s="283"/>
      <c r="I3" s="284"/>
    </row>
    <row r="4" spans="1:9">
      <c r="A4" s="105" t="s">
        <v>504</v>
      </c>
      <c r="B4" s="285" t="s">
        <v>505</v>
      </c>
      <c r="C4" s="286"/>
      <c r="D4" s="287"/>
      <c r="E4" s="3"/>
      <c r="F4" s="99" t="s">
        <v>506</v>
      </c>
      <c r="G4" s="285" t="s">
        <v>507</v>
      </c>
      <c r="H4" s="286"/>
      <c r="I4" s="287"/>
    </row>
    <row r="5" spans="1:9">
      <c r="A5" s="101" t="s">
        <v>508</v>
      </c>
      <c r="B5" s="151" t="s">
        <v>509</v>
      </c>
      <c r="C5" s="291"/>
      <c r="D5" s="292"/>
      <c r="E5" s="3"/>
      <c r="F5" s="99" t="s">
        <v>510</v>
      </c>
      <c r="G5" s="285" t="s">
        <v>511</v>
      </c>
      <c r="H5" s="286"/>
      <c r="I5" s="287"/>
    </row>
    <row r="6" spans="1:9" ht="31.15" customHeight="1">
      <c r="A6" s="105" t="s">
        <v>512</v>
      </c>
      <c r="B6" s="288" t="s">
        <v>513</v>
      </c>
      <c r="C6" s="289"/>
      <c r="D6" s="290"/>
      <c r="E6" s="3"/>
      <c r="F6" s="99" t="s">
        <v>514</v>
      </c>
      <c r="G6" s="285" t="s">
        <v>511</v>
      </c>
      <c r="H6" s="286"/>
      <c r="I6" s="287"/>
    </row>
    <row r="7" spans="1:9" ht="27" customHeight="1">
      <c r="A7" s="105" t="s">
        <v>515</v>
      </c>
      <c r="B7" s="285" t="s">
        <v>516</v>
      </c>
      <c r="C7" s="286"/>
      <c r="D7" s="287"/>
      <c r="E7" s="3"/>
      <c r="F7" s="99"/>
      <c r="G7" s="288"/>
      <c r="H7" s="289"/>
      <c r="I7" s="290"/>
    </row>
    <row r="8" spans="1:9" ht="14.45" customHeight="1">
      <c r="A8" s="101" t="s">
        <v>517</v>
      </c>
      <c r="B8" s="151" t="s">
        <v>518</v>
      </c>
      <c r="C8" s="291"/>
      <c r="D8" s="292"/>
      <c r="E8" s="3"/>
      <c r="F8" s="99"/>
      <c r="G8" s="288"/>
      <c r="H8" s="289"/>
      <c r="I8" s="290"/>
    </row>
    <row r="9" spans="1:9" ht="24" customHeight="1">
      <c r="A9" s="105" t="s">
        <v>519</v>
      </c>
      <c r="B9" s="288" t="s">
        <v>520</v>
      </c>
      <c r="C9" s="289"/>
      <c r="D9" s="290"/>
      <c r="E9" s="3"/>
      <c r="F9" s="99"/>
      <c r="G9" s="288"/>
      <c r="H9" s="289"/>
      <c r="I9" s="290"/>
    </row>
    <row r="10" spans="1:9" ht="25.5" customHeight="1">
      <c r="A10" s="105" t="s">
        <v>521</v>
      </c>
      <c r="B10" s="285" t="s">
        <v>522</v>
      </c>
      <c r="C10" s="286"/>
      <c r="D10" s="287"/>
      <c r="E10" s="3"/>
      <c r="F10" s="100"/>
      <c r="G10" s="288"/>
      <c r="H10" s="289"/>
      <c r="I10" s="290"/>
    </row>
    <row r="11" spans="1:9" ht="30" customHeight="1">
      <c r="A11" s="101" t="s">
        <v>523</v>
      </c>
      <c r="B11" s="151" t="s">
        <v>524</v>
      </c>
      <c r="C11" s="291"/>
      <c r="D11" s="292"/>
      <c r="E11" s="3"/>
      <c r="F11" s="97"/>
      <c r="G11" s="288"/>
      <c r="H11" s="289"/>
      <c r="I11" s="290"/>
    </row>
    <row r="12" spans="1:9">
      <c r="A12" s="96"/>
      <c r="B12" s="285"/>
      <c r="C12" s="286"/>
      <c r="D12" s="287"/>
      <c r="E12" s="3"/>
      <c r="F12" s="97"/>
      <c r="G12" s="288"/>
      <c r="H12" s="289"/>
      <c r="I12" s="290"/>
    </row>
    <row r="13" spans="1:9">
      <c r="A13" s="3"/>
      <c r="B13" s="93"/>
      <c r="C13" s="93"/>
      <c r="D13" s="93"/>
      <c r="E13" s="3"/>
      <c r="F13" s="3"/>
      <c r="G13" s="3"/>
      <c r="H13" s="3"/>
      <c r="I13" s="3"/>
    </row>
    <row r="14" spans="1:9">
      <c r="A14" s="9" t="s">
        <v>525</v>
      </c>
      <c r="B14" s="93"/>
      <c r="C14" s="93"/>
      <c r="D14" s="93"/>
      <c r="E14" s="3"/>
      <c r="F14" s="9" t="s">
        <v>526</v>
      </c>
      <c r="G14" s="3"/>
      <c r="H14" s="3"/>
      <c r="I14" s="3"/>
    </row>
    <row r="15" spans="1:9">
      <c r="A15" s="94" t="s">
        <v>502</v>
      </c>
      <c r="B15" s="282" t="s">
        <v>503</v>
      </c>
      <c r="C15" s="283"/>
      <c r="D15" s="284"/>
      <c r="E15" s="3"/>
      <c r="F15" s="95" t="s">
        <v>502</v>
      </c>
      <c r="G15" s="282" t="s">
        <v>503</v>
      </c>
      <c r="H15" s="283"/>
      <c r="I15" s="284"/>
    </row>
    <row r="16" spans="1:9" ht="30" customHeight="1">
      <c r="A16" s="101" t="s">
        <v>527</v>
      </c>
      <c r="B16" s="151" t="s">
        <v>528</v>
      </c>
      <c r="C16" s="291"/>
      <c r="D16" s="292"/>
      <c r="E16" s="3"/>
      <c r="F16" s="99" t="s">
        <v>529</v>
      </c>
      <c r="G16" s="293" t="s">
        <v>530</v>
      </c>
      <c r="H16" s="294"/>
      <c r="I16" s="295"/>
    </row>
    <row r="17" spans="1:9" ht="15" customHeight="1">
      <c r="A17" s="99" t="s">
        <v>531</v>
      </c>
      <c r="B17" s="285" t="s">
        <v>528</v>
      </c>
      <c r="C17" s="286"/>
      <c r="D17" s="287"/>
      <c r="E17" s="3"/>
      <c r="F17" s="101" t="s">
        <v>532</v>
      </c>
      <c r="G17" s="151" t="s">
        <v>528</v>
      </c>
      <c r="H17" s="291"/>
      <c r="I17" s="292"/>
    </row>
    <row r="18" spans="1:9">
      <c r="A18" s="101" t="s">
        <v>533</v>
      </c>
      <c r="B18" s="151" t="s">
        <v>534</v>
      </c>
      <c r="C18" s="291"/>
      <c r="D18" s="292"/>
      <c r="E18" s="3"/>
      <c r="F18" s="99" t="s">
        <v>535</v>
      </c>
      <c r="G18" s="293" t="s">
        <v>536</v>
      </c>
      <c r="H18" s="294"/>
      <c r="I18" s="295"/>
    </row>
    <row r="19" spans="1:9" ht="15" customHeight="1">
      <c r="A19" s="101" t="s">
        <v>537</v>
      </c>
      <c r="B19" s="151" t="s">
        <v>536</v>
      </c>
      <c r="C19" s="291"/>
      <c r="D19" s="292"/>
      <c r="E19" s="3"/>
      <c r="F19" s="99" t="s">
        <v>538</v>
      </c>
      <c r="G19" s="293" t="s">
        <v>539</v>
      </c>
      <c r="H19" s="294"/>
      <c r="I19" s="295"/>
    </row>
    <row r="20" spans="1:9" ht="30.6" customHeight="1">
      <c r="A20" s="99" t="s">
        <v>540</v>
      </c>
      <c r="B20" s="285" t="s">
        <v>541</v>
      </c>
      <c r="C20" s="286"/>
      <c r="D20" s="287"/>
      <c r="E20" s="3"/>
      <c r="F20" s="101"/>
      <c r="G20" s="151"/>
      <c r="H20" s="291"/>
      <c r="I20" s="292"/>
    </row>
    <row r="21" spans="1:9">
      <c r="A21" s="101" t="s">
        <v>542</v>
      </c>
      <c r="B21" s="151" t="s">
        <v>543</v>
      </c>
      <c r="C21" s="291"/>
      <c r="D21" s="292"/>
      <c r="E21" s="3"/>
      <c r="F21" s="101"/>
      <c r="G21" s="151"/>
      <c r="H21" s="291"/>
      <c r="I21" s="292"/>
    </row>
    <row r="22" spans="1:9">
      <c r="A22" s="101"/>
      <c r="B22" s="151"/>
      <c r="C22" s="291"/>
      <c r="D22" s="292"/>
      <c r="E22" s="3"/>
      <c r="F22" s="101"/>
      <c r="G22" s="151"/>
      <c r="H22" s="291"/>
      <c r="I22" s="292"/>
    </row>
    <row r="23" spans="1:9">
      <c r="A23" s="101"/>
      <c r="B23" s="151"/>
      <c r="C23" s="291"/>
      <c r="D23" s="292"/>
      <c r="E23" s="3"/>
    </row>
  </sheetData>
  <mergeCells count="37">
    <mergeCell ref="B15:D15"/>
    <mergeCell ref="G15:I15"/>
    <mergeCell ref="B16:D16"/>
    <mergeCell ref="G19:I19"/>
    <mergeCell ref="B19:D19"/>
    <mergeCell ref="G16:I16"/>
    <mergeCell ref="B20:D20"/>
    <mergeCell ref="G20:I20"/>
    <mergeCell ref="B17:D17"/>
    <mergeCell ref="G17:I17"/>
    <mergeCell ref="B18:D18"/>
    <mergeCell ref="G18:I18"/>
    <mergeCell ref="B23:D23"/>
    <mergeCell ref="B21:D21"/>
    <mergeCell ref="G21:I21"/>
    <mergeCell ref="B22:D22"/>
    <mergeCell ref="G22:I22"/>
    <mergeCell ref="B11:D11"/>
    <mergeCell ref="G11:I11"/>
    <mergeCell ref="B12:D12"/>
    <mergeCell ref="G12:I12"/>
    <mergeCell ref="B10:D10"/>
    <mergeCell ref="G10:I10"/>
    <mergeCell ref="B3:D3"/>
    <mergeCell ref="G3:I3"/>
    <mergeCell ref="G4:I4"/>
    <mergeCell ref="B4:D4"/>
    <mergeCell ref="B9:D9"/>
    <mergeCell ref="G5:I5"/>
    <mergeCell ref="B7:D7"/>
    <mergeCell ref="B6:D6"/>
    <mergeCell ref="B8:D8"/>
    <mergeCell ref="G9:I9"/>
    <mergeCell ref="B5:D5"/>
    <mergeCell ref="G6:I6"/>
    <mergeCell ref="G8:I8"/>
    <mergeCell ref="G7:I7"/>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BB9B52B7-0AEB-45C8-A622-CA1F34FC8EAC}"/>
</file>

<file path=customXml/itemProps2.xml><?xml version="1.0" encoding="utf-8"?>
<ds:datastoreItem xmlns:ds="http://schemas.openxmlformats.org/officeDocument/2006/customXml" ds:itemID="{130E79B3-286C-4594-AC93-4243D3FE78E7}"/>
</file>

<file path=customXml/itemProps3.xml><?xml version="1.0" encoding="utf-8"?>
<ds:datastoreItem xmlns:ds="http://schemas.openxmlformats.org/officeDocument/2006/customXml" ds:itemID="{03A65312-EDD8-4ED5-85CD-21EC9D2BFEF5}"/>
</file>

<file path=customXml/itemProps4.xml><?xml version="1.0" encoding="utf-8"?>
<ds:datastoreItem xmlns:ds="http://schemas.openxmlformats.org/officeDocument/2006/customXml" ds:itemID="{ACFDF9D8-1E70-40D7-A823-E7B8ECADCC9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Runcorn ERF Q1 2021 Performance Report</dc:title>
  <dc:subject/>
  <dc:creator>Chris Jonas</dc:creator>
  <cp:keywords/>
  <dc:description/>
  <cp:lastModifiedBy>Anderson, Mike</cp:lastModifiedBy>
  <cp:revision/>
  <dcterms:created xsi:type="dcterms:W3CDTF">2019-04-02T06:44:55Z</dcterms:created>
  <dcterms:modified xsi:type="dcterms:W3CDTF">2023-02-28T09:07:08Z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SIP_Label_93c7ed1a-96b1-43d7-8f78-8699c40ea37a_Enabled">
    <vt:lpwstr>True</vt:lpwstr>
  </property>
  <property fmtid="{D5CDD505-2E9C-101B-9397-08002B2CF9AE}" pid="4" name="MSIP_Label_93c7ed1a-96b1-43d7-8f78-8699c40ea37a_SiteId">
    <vt:lpwstr>92bce3bb-abfb-484b-b074-32e1a37f3631</vt:lpwstr>
  </property>
  <property fmtid="{D5CDD505-2E9C-101B-9397-08002B2CF9AE}" pid="5" name="MSIP_Label_93c7ed1a-96b1-43d7-8f78-8699c40ea37a_Owner">
    <vt:lpwstr>CCritchley@viridor.co.uk</vt:lpwstr>
  </property>
  <property fmtid="{D5CDD505-2E9C-101B-9397-08002B2CF9AE}" pid="6" name="MSIP_Label_93c7ed1a-96b1-43d7-8f78-8699c40ea37a_SetDate">
    <vt:lpwstr>2021-04-12T10:09:52.2241039Z</vt:lpwstr>
  </property>
  <property fmtid="{D5CDD505-2E9C-101B-9397-08002B2CF9AE}" pid="7" name="MSIP_Label_93c7ed1a-96b1-43d7-8f78-8699c40ea37a_Name">
    <vt:lpwstr>Public</vt:lpwstr>
  </property>
  <property fmtid="{D5CDD505-2E9C-101B-9397-08002B2CF9AE}" pid="8" name="MSIP_Label_93c7ed1a-96b1-43d7-8f78-8699c40ea37a_Application">
    <vt:lpwstr>Microsoft Azure Information Protection</vt:lpwstr>
  </property>
  <property fmtid="{D5CDD505-2E9C-101B-9397-08002B2CF9AE}" pid="9" name="MSIP_Label_93c7ed1a-96b1-43d7-8f78-8699c40ea37a_Extended_MSFT_Method">
    <vt:lpwstr>Automatic</vt:lpwstr>
  </property>
  <property fmtid="{D5CDD505-2E9C-101B-9397-08002B2CF9AE}" pid="10" name="_dlc_DocIdItemGuid">
    <vt:lpwstr>0ccf3bda-f7a1-490c-8863-c9b794a435e6</vt:lpwstr>
  </property>
  <property fmtid="{D5CDD505-2E9C-101B-9397-08002B2CF9AE}" pid="11" name="PermitDocumentType">
    <vt:lpwstr/>
  </property>
  <property fmtid="{D5CDD505-2E9C-101B-9397-08002B2CF9AE}" pid="12" name="MediaServiceImageTags">
    <vt:lpwstr/>
  </property>
  <property fmtid="{D5CDD505-2E9C-101B-9397-08002B2CF9AE}" pid="13" name="TypeofPermit">
    <vt:lpwstr>9;#N/A - Do not select for New Permits|0430e4c2-ee0a-4b2d-9af6-df735aafbcb2</vt:lpwstr>
  </property>
  <property fmtid="{D5CDD505-2E9C-101B-9397-08002B2CF9AE}" pid="14" name="DisclosureStatus">
    <vt:lpwstr>480;#Public Register|f1fcf6a6-5d97-4f1d-964e-a2f916eb1f18</vt:lpwstr>
  </property>
  <property fmtid="{D5CDD505-2E9C-101B-9397-08002B2CF9AE}" pid="15" name="EventType1">
    <vt:lpwstr/>
  </property>
  <property fmtid="{D5CDD505-2E9C-101B-9397-08002B2CF9AE}" pid="16" name="ActivityGrouping">
    <vt:lpwstr>17;#Monitoring|7ad1f883-cac7-47a5-b349-4ff3f6b79b75</vt:lpwstr>
  </property>
  <property fmtid="{D5CDD505-2E9C-101B-9397-08002B2CF9AE}" pid="17" name="RegulatedActivityClass">
    <vt:lpwstr>22;#Installations|645f1c9c-65df-490a-9ce3-4a2aa7c5ff7f</vt:lpwstr>
  </property>
  <property fmtid="{D5CDD505-2E9C-101B-9397-08002B2CF9AE}" pid="18" name="Catchment">
    <vt:lpwstr/>
  </property>
  <property fmtid="{D5CDD505-2E9C-101B-9397-08002B2CF9AE}" pid="19" name="MajorProjectID">
    <vt:lpwstr/>
  </property>
  <property fmtid="{D5CDD505-2E9C-101B-9397-08002B2CF9AE}" pid="20" name="StandardRulesID">
    <vt:lpwstr/>
  </property>
  <property fmtid="{D5CDD505-2E9C-101B-9397-08002B2CF9AE}" pid="21" name="CessationStatus">
    <vt:lpwstr/>
  </property>
  <property fmtid="{D5CDD505-2E9C-101B-9397-08002B2CF9AE}" pid="22" name="Regime">
    <vt:lpwstr>10;#EPR|0e5af97d-1a8c-4d8f-a20b-528a11cab1f6</vt:lpwstr>
  </property>
  <property fmtid="{D5CDD505-2E9C-101B-9397-08002B2CF9AE}" pid="23" name="RegulatedActivitySub-Class">
    <vt:lpwstr/>
  </property>
  <property fmtid="{D5CDD505-2E9C-101B-9397-08002B2CF9AE}" pid="24" name="SysUpdateNoER">
    <vt:lpwstr>No</vt:lpwstr>
  </property>
  <property fmtid="{D5CDD505-2E9C-101B-9397-08002B2CF9AE}" pid="25" name="InformationType">
    <vt:lpwstr/>
  </property>
  <property fmtid="{D5CDD505-2E9C-101B-9397-08002B2CF9AE}" pid="26" name="Distribution">
    <vt:lpwstr>9;#Internal EA|b77da37e-7166-4741-8c12-4679faab22d9</vt:lpwstr>
  </property>
  <property fmtid="{D5CDD505-2E9C-101B-9397-08002B2CF9AE}" pid="27" name="HOCopyrightLevel">
    <vt:lpwstr>7;#Crown|69589897-2828-4761-976e-717fd8e631c9</vt:lpwstr>
  </property>
  <property fmtid="{D5CDD505-2E9C-101B-9397-08002B2CF9AE}" pid="28" name="HOGovernmentSecurityClassification">
    <vt:lpwstr>6;#Official|14c80daa-741b-422c-9722-f71693c9ede4</vt:lpwstr>
  </property>
  <property fmtid="{D5CDD505-2E9C-101B-9397-08002B2CF9AE}" pid="29" name="OrganisationalUnit">
    <vt:lpwstr>8;#EA|d5f78ddb-b1b6-4328-9877-d7e3ed06fdac</vt:lpwstr>
  </property>
  <property fmtid="{D5CDD505-2E9C-101B-9397-08002B2CF9AE}" pid="30" name="HOSiteType">
    <vt:lpwstr>10;#Community|144ac7d7-0b9a-42f9-9385-2935294b6de3</vt:lpwstr>
  </property>
</Properties>
</file>